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003587\Desktop\PRIVATE\Vaulting\RESULTS - Scores\"/>
    </mc:Choice>
  </mc:AlternateContent>
  <bookViews>
    <workbookView xWindow="-108" yWindow="-108" windowWidth="23256" windowHeight="12576" tabRatio="591" firstSheet="3" activeTab="8"/>
  </bookViews>
  <sheets>
    <sheet name="CompDetail" sheetId="1" r:id="rId1"/>
    <sheet name="Prelim IND" sheetId="2" r:id="rId2"/>
    <sheet name="PreNov IND" sheetId="3" r:id="rId3"/>
    <sheet name="Nov IND" sheetId="12" r:id="rId4"/>
    <sheet name="Interm IND" sheetId="13" r:id="rId5"/>
    <sheet name="Adv IND" sheetId="6" r:id="rId6"/>
    <sheet name="PDD Walk A" sheetId="7" r:id="rId7"/>
    <sheet name="PDD Walk B" sheetId="8" r:id="rId8"/>
    <sheet name="Prelim Squad Free" sheetId="14" r:id="rId9"/>
    <sheet name="Prelim Squad Comp" sheetId="10" r:id="rId10"/>
  </sheets>
  <definedNames>
    <definedName name="_xlnm.Print_Area" localSheetId="5">'Adv IND'!$BG:$BL</definedName>
    <definedName name="_xlnm.Print_Area" localSheetId="4">'Interm IND'!$BD:$BI</definedName>
    <definedName name="_xlnm.Print_Area" localSheetId="3">'Nov IND'!$BD:$BI</definedName>
    <definedName name="_xlnm.Print_Area" localSheetId="6">'PDD Walk A'!$AC:$AD</definedName>
    <definedName name="_xlnm.Print_Area" localSheetId="7">'PDD Walk B'!$AC:$AD</definedName>
    <definedName name="_xlnm.Print_Area" localSheetId="1">'Prelim IND'!$BF:$BK</definedName>
    <definedName name="_xlnm.Print_Area" localSheetId="9">'Prelim Squad Comp'!$AK:$AN</definedName>
    <definedName name="_xlnm.Print_Area" localSheetId="8">'Prelim Squad Free'!$AC:$AF</definedName>
    <definedName name="_xlnm.Print_Area" localSheetId="2">'PreNov IND'!$BF:$BK</definedName>
    <definedName name="_xlnm.Print_Titles" localSheetId="5">'Adv IND'!$A:$F,'Adv IND'!$1:$3</definedName>
    <definedName name="_xlnm.Print_Titles" localSheetId="4">'Interm IND'!$A:$F,'Interm IND'!$1:$3</definedName>
    <definedName name="_xlnm.Print_Titles" localSheetId="3">'Nov IND'!$A:$F,'Nov IND'!$1:$3</definedName>
    <definedName name="_xlnm.Print_Titles" localSheetId="6">'PDD Walk A'!$A:$F,'PDD Walk A'!$1:$7</definedName>
    <definedName name="_xlnm.Print_Titles" localSheetId="7">'PDD Walk B'!$A:$F,'PDD Walk B'!$1:$7</definedName>
    <definedName name="_xlnm.Print_Titles" localSheetId="1">'Prelim IND'!$A:$F,'Prelim IND'!$1:$4</definedName>
    <definedName name="_xlnm.Print_Titles" localSheetId="9">'Prelim Squad Comp'!$A:$F,'Prelim Squad Comp'!$1:$7</definedName>
    <definedName name="_xlnm.Print_Titles" localSheetId="8">'Prelim Squad Free'!$A:$F,'Prelim Squad Free'!$2:$7</definedName>
    <definedName name="_xlnm.Print_Titles" localSheetId="2">'PreNov IND'!$A:$F,'PreNov IND'!$1:$7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3" l="1"/>
  <c r="AX13" i="6"/>
  <c r="W13" i="6"/>
  <c r="BF11" i="13"/>
  <c r="Y13" i="7" l="1"/>
  <c r="AA13" i="7" s="1"/>
  <c r="T13" i="7"/>
  <c r="V13" i="7" s="1"/>
  <c r="M13" i="7"/>
  <c r="AC13" i="7" l="1"/>
  <c r="A4" i="14"/>
  <c r="A1" i="14"/>
  <c r="Y24" i="14"/>
  <c r="A1" i="10"/>
  <c r="AA24" i="14"/>
  <c r="AD24" i="14" s="1"/>
  <c r="T24" i="14"/>
  <c r="V24" i="14" s="1"/>
  <c r="M24" i="14"/>
  <c r="Y32" i="14"/>
  <c r="AA32" i="14" s="1"/>
  <c r="AD32" i="14" s="1"/>
  <c r="T32" i="14"/>
  <c r="V32" i="14" s="1"/>
  <c r="M32" i="14"/>
  <c r="Y39" i="14"/>
  <c r="AA39" i="14" s="1"/>
  <c r="AD39" i="14" s="1"/>
  <c r="T39" i="14"/>
  <c r="V39" i="14" s="1"/>
  <c r="M39" i="14"/>
  <c r="Y6" i="14"/>
  <c r="I6" i="14"/>
  <c r="AF3" i="14"/>
  <c r="AF2" i="14"/>
  <c r="AE32" i="14" l="1"/>
  <c r="AE39" i="14"/>
  <c r="AE24" i="14"/>
  <c r="AC39" i="14"/>
  <c r="AC32" i="14"/>
  <c r="AC24" i="14"/>
  <c r="M32" i="10" l="1"/>
  <c r="AH31" i="10"/>
  <c r="W31" i="10"/>
  <c r="AH30" i="10"/>
  <c r="W30" i="10"/>
  <c r="AH29" i="10"/>
  <c r="W29" i="10"/>
  <c r="AH28" i="10"/>
  <c r="W28" i="10"/>
  <c r="AH27" i="10"/>
  <c r="W27" i="10"/>
  <c r="AH26" i="10"/>
  <c r="AH32" i="10" s="1"/>
  <c r="AI32" i="10" s="1"/>
  <c r="W26" i="10"/>
  <c r="W32" i="10" s="1"/>
  <c r="X32" i="10" s="1"/>
  <c r="AL32" i="10" s="1"/>
  <c r="M18" i="10"/>
  <c r="AH17" i="10"/>
  <c r="W17" i="10"/>
  <c r="AH16" i="10"/>
  <c r="W16" i="10"/>
  <c r="AH15" i="10"/>
  <c r="W15" i="10"/>
  <c r="AH14" i="10"/>
  <c r="W14" i="10"/>
  <c r="AH13" i="10"/>
  <c r="W13" i="10"/>
  <c r="AH12" i="10"/>
  <c r="AH18" i="10" s="1"/>
  <c r="AI18" i="10" s="1"/>
  <c r="W12" i="10"/>
  <c r="W18" i="10" s="1"/>
  <c r="X18" i="10" s="1"/>
  <c r="AL18" i="10" s="1"/>
  <c r="AM32" i="10" l="1"/>
  <c r="AK32" i="10"/>
  <c r="AM18" i="10"/>
  <c r="AK18" i="10"/>
  <c r="Y21" i="7"/>
  <c r="AA21" i="7" s="1"/>
  <c r="T21" i="7"/>
  <c r="V21" i="7" s="1"/>
  <c r="M21" i="7"/>
  <c r="Y23" i="7"/>
  <c r="AA23" i="7" s="1"/>
  <c r="T23" i="7"/>
  <c r="V23" i="7" s="1"/>
  <c r="M23" i="7"/>
  <c r="Y15" i="7"/>
  <c r="AA15" i="7" s="1"/>
  <c r="T15" i="7"/>
  <c r="V15" i="7" s="1"/>
  <c r="M15" i="7"/>
  <c r="Y25" i="7"/>
  <c r="AA25" i="7" s="1"/>
  <c r="T25" i="7"/>
  <c r="V25" i="7" s="1"/>
  <c r="M25" i="7"/>
  <c r="Y27" i="7"/>
  <c r="AA27" i="7" s="1"/>
  <c r="T27" i="7"/>
  <c r="V27" i="7" s="1"/>
  <c r="M27" i="7"/>
  <c r="BC14" i="6"/>
  <c r="BE14" i="6" s="1"/>
  <c r="AX14" i="6"/>
  <c r="AY14" i="6" s="1"/>
  <c r="AL14" i="6"/>
  <c r="AN14" i="6" s="1"/>
  <c r="AE14" i="6"/>
  <c r="W14" i="6"/>
  <c r="X14" i="6" s="1"/>
  <c r="M14" i="6"/>
  <c r="AZ14" i="13"/>
  <c r="BB14" i="13" s="1"/>
  <c r="AV14" i="13"/>
  <c r="AW14" i="13" s="1"/>
  <c r="AK14" i="13"/>
  <c r="AM14" i="13" s="1"/>
  <c r="AD14" i="13"/>
  <c r="V14" i="13"/>
  <c r="W14" i="13" s="1"/>
  <c r="M14" i="13"/>
  <c r="AZ13" i="13"/>
  <c r="BB13" i="13" s="1"/>
  <c r="AV13" i="13"/>
  <c r="AW13" i="13" s="1"/>
  <c r="AK13" i="13"/>
  <c r="AM13" i="13" s="1"/>
  <c r="AD13" i="13"/>
  <c r="V13" i="13"/>
  <c r="W13" i="13" s="1"/>
  <c r="M13" i="13"/>
  <c r="AZ12" i="12"/>
  <c r="BB12" i="12" s="1"/>
  <c r="AV12" i="12"/>
  <c r="AW12" i="12" s="1"/>
  <c r="AK12" i="12"/>
  <c r="AM12" i="12" s="1"/>
  <c r="AD12" i="12"/>
  <c r="V12" i="12"/>
  <c r="W12" i="12" s="1"/>
  <c r="M12" i="12"/>
  <c r="AZ13" i="12"/>
  <c r="BB13" i="12" s="1"/>
  <c r="AV13" i="12"/>
  <c r="AW13" i="12" s="1"/>
  <c r="AK13" i="12"/>
  <c r="AM13" i="12" s="1"/>
  <c r="AD13" i="12"/>
  <c r="V13" i="12"/>
  <c r="W13" i="12" s="1"/>
  <c r="M13" i="12"/>
  <c r="AZ14" i="12"/>
  <c r="BB14" i="12" s="1"/>
  <c r="AV14" i="12"/>
  <c r="AW14" i="12" s="1"/>
  <c r="AK14" i="12"/>
  <c r="AM14" i="12" s="1"/>
  <c r="AD14" i="12"/>
  <c r="W14" i="12"/>
  <c r="V14" i="12"/>
  <c r="M14" i="12"/>
  <c r="BD14" i="12" s="1"/>
  <c r="BB24" i="2"/>
  <c r="BD24" i="2" s="1"/>
  <c r="AX24" i="2"/>
  <c r="AY24" i="2" s="1"/>
  <c r="AL24" i="2"/>
  <c r="AN24" i="2" s="1"/>
  <c r="AE24" i="2"/>
  <c r="W24" i="2"/>
  <c r="X24" i="2" s="1"/>
  <c r="M24" i="2"/>
  <c r="BB18" i="2"/>
  <c r="BD18" i="2" s="1"/>
  <c r="AX18" i="2"/>
  <c r="AY18" i="2" s="1"/>
  <c r="AL18" i="2"/>
  <c r="AN18" i="2" s="1"/>
  <c r="AE18" i="2"/>
  <c r="W18" i="2"/>
  <c r="X18" i="2" s="1"/>
  <c r="M18" i="2"/>
  <c r="BB14" i="3"/>
  <c r="BD14" i="3" s="1"/>
  <c r="AX14" i="3"/>
  <c r="AY14" i="3" s="1"/>
  <c r="AL14" i="3"/>
  <c r="AN14" i="3" s="1"/>
  <c r="AE14" i="3"/>
  <c r="BH14" i="3" s="1"/>
  <c r="W14" i="3"/>
  <c r="X14" i="3" s="1"/>
  <c r="M14" i="3"/>
  <c r="BB16" i="3"/>
  <c r="BD16" i="3" s="1"/>
  <c r="AX16" i="3"/>
  <c r="AY16" i="3" s="1"/>
  <c r="AL16" i="3"/>
  <c r="AN16" i="3" s="1"/>
  <c r="AE16" i="3"/>
  <c r="W16" i="3"/>
  <c r="X16" i="3" s="1"/>
  <c r="M16" i="3"/>
  <c r="BB12" i="3"/>
  <c r="BD12" i="3" s="1"/>
  <c r="AX12" i="3"/>
  <c r="AY12" i="3" s="1"/>
  <c r="AL12" i="3"/>
  <c r="AN12" i="3" s="1"/>
  <c r="AE12" i="3"/>
  <c r="W12" i="3"/>
  <c r="X12" i="3" s="1"/>
  <c r="M12" i="3"/>
  <c r="BB11" i="3"/>
  <c r="BD11" i="3" s="1"/>
  <c r="AX11" i="3"/>
  <c r="AY11" i="3" s="1"/>
  <c r="AL11" i="3"/>
  <c r="AN11" i="3" s="1"/>
  <c r="AE11" i="3"/>
  <c r="W11" i="3"/>
  <c r="X11" i="3" s="1"/>
  <c r="M11" i="3"/>
  <c r="AC25" i="7" l="1"/>
  <c r="AC21" i="7"/>
  <c r="AC23" i="7"/>
  <c r="AC15" i="7"/>
  <c r="AC27" i="7"/>
  <c r="BF14" i="3"/>
  <c r="BJ14" i="3" s="1"/>
  <c r="BF12" i="3"/>
  <c r="BH11" i="3"/>
  <c r="BH16" i="3"/>
  <c r="BF12" i="12"/>
  <c r="BD12" i="12"/>
  <c r="BF13" i="12"/>
  <c r="BH18" i="2"/>
  <c r="BF24" i="2"/>
  <c r="BI14" i="6"/>
  <c r="BF14" i="13"/>
  <c r="BG14" i="6"/>
  <c r="BK14" i="6" s="1"/>
  <c r="BD13" i="13"/>
  <c r="BF13" i="13"/>
  <c r="BD14" i="13"/>
  <c r="BH14" i="13" s="1"/>
  <c r="BF14" i="12"/>
  <c r="BH14" i="12" s="1"/>
  <c r="BD13" i="12"/>
  <c r="BH13" i="12" s="1"/>
  <c r="BF18" i="2"/>
  <c r="BJ18" i="2" s="1"/>
  <c r="BH24" i="2"/>
  <c r="BF11" i="3"/>
  <c r="BH12" i="3"/>
  <c r="BF16" i="3"/>
  <c r="BJ16" i="3" s="1"/>
  <c r="BJ12" i="3" l="1"/>
  <c r="BJ11" i="3"/>
  <c r="BH12" i="12"/>
  <c r="BJ24" i="2"/>
  <c r="BH13" i="13"/>
  <c r="AX13" i="3"/>
  <c r="W24" i="10"/>
  <c r="W23" i="10"/>
  <c r="W22" i="10"/>
  <c r="W21" i="10"/>
  <c r="W20" i="10"/>
  <c r="W19" i="10"/>
  <c r="Y17" i="7"/>
  <c r="AX12" i="6"/>
  <c r="W12" i="6"/>
  <c r="AX11" i="6"/>
  <c r="W11" i="6"/>
  <c r="W25" i="10" l="1"/>
  <c r="X25" i="10" s="1"/>
  <c r="AL25" i="10" s="1"/>
  <c r="Y15" i="8" l="1"/>
  <c r="AA15" i="8" s="1"/>
  <c r="T15" i="8"/>
  <c r="V15" i="8" s="1"/>
  <c r="M15" i="8"/>
  <c r="Y13" i="8"/>
  <c r="AA13" i="8" s="1"/>
  <c r="T13" i="8"/>
  <c r="V13" i="8" s="1"/>
  <c r="M13" i="8"/>
  <c r="AA17" i="7"/>
  <c r="T17" i="7"/>
  <c r="V17" i="7" s="1"/>
  <c r="M17" i="7"/>
  <c r="BC12" i="6"/>
  <c r="BE12" i="6" s="1"/>
  <c r="AY12" i="6"/>
  <c r="AL12" i="6"/>
  <c r="AN12" i="6" s="1"/>
  <c r="AE12" i="6"/>
  <c r="X12" i="6"/>
  <c r="M12" i="6"/>
  <c r="BC11" i="6"/>
  <c r="BE11" i="6" s="1"/>
  <c r="AY11" i="6"/>
  <c r="AL11" i="6"/>
  <c r="AN11" i="6" s="1"/>
  <c r="AE11" i="6"/>
  <c r="X11" i="6"/>
  <c r="M11" i="6"/>
  <c r="AZ11" i="13"/>
  <c r="BB11" i="13" s="1"/>
  <c r="AV11" i="13"/>
  <c r="AW11" i="13" s="1"/>
  <c r="AK11" i="13"/>
  <c r="AM11" i="13" s="1"/>
  <c r="AD11" i="13"/>
  <c r="V11" i="13"/>
  <c r="W11" i="13" s="1"/>
  <c r="M11" i="13"/>
  <c r="AZ15" i="13"/>
  <c r="BB15" i="13" s="1"/>
  <c r="AV15" i="13"/>
  <c r="AW15" i="13" s="1"/>
  <c r="AK15" i="13"/>
  <c r="AM15" i="13" s="1"/>
  <c r="AD15" i="13"/>
  <c r="V15" i="13"/>
  <c r="W15" i="13" s="1"/>
  <c r="M15" i="13"/>
  <c r="AZ11" i="12"/>
  <c r="BB11" i="12" s="1"/>
  <c r="AV11" i="12"/>
  <c r="AW11" i="12" s="1"/>
  <c r="AK11" i="12"/>
  <c r="AM11" i="12" s="1"/>
  <c r="AD11" i="12"/>
  <c r="V11" i="12"/>
  <c r="W11" i="12" s="1"/>
  <c r="M11" i="12"/>
  <c r="BB15" i="3"/>
  <c r="BD15" i="3" s="1"/>
  <c r="AX15" i="3"/>
  <c r="AY15" i="3" s="1"/>
  <c r="AL15" i="3"/>
  <c r="AN15" i="3" s="1"/>
  <c r="AE15" i="3"/>
  <c r="W15" i="3"/>
  <c r="X15" i="3" s="1"/>
  <c r="M15" i="3"/>
  <c r="BB17" i="3"/>
  <c r="BD17" i="3" s="1"/>
  <c r="AX17" i="3"/>
  <c r="AY17" i="3" s="1"/>
  <c r="AL17" i="3"/>
  <c r="AN17" i="3" s="1"/>
  <c r="AE17" i="3"/>
  <c r="W17" i="3"/>
  <c r="X17" i="3" s="1"/>
  <c r="BB11" i="2"/>
  <c r="BD11" i="2" s="1"/>
  <c r="AX11" i="2"/>
  <c r="AY11" i="2" s="1"/>
  <c r="AL11" i="2"/>
  <c r="AN11" i="2" s="1"/>
  <c r="AE11" i="2"/>
  <c r="W11" i="2"/>
  <c r="X11" i="2" s="1"/>
  <c r="M11" i="2"/>
  <c r="BB19" i="2"/>
  <c r="BD19" i="2" s="1"/>
  <c r="AX19" i="2"/>
  <c r="AY19" i="2" s="1"/>
  <c r="AL19" i="2"/>
  <c r="AN19" i="2" s="1"/>
  <c r="AE19" i="2"/>
  <c r="W19" i="2"/>
  <c r="X19" i="2" s="1"/>
  <c r="M19" i="2"/>
  <c r="BB20" i="2"/>
  <c r="BD20" i="2" s="1"/>
  <c r="AX20" i="2"/>
  <c r="AY20" i="2" s="1"/>
  <c r="AL20" i="2"/>
  <c r="AN20" i="2" s="1"/>
  <c r="AE20" i="2"/>
  <c r="W20" i="2"/>
  <c r="X20" i="2" s="1"/>
  <c r="M20" i="2"/>
  <c r="BB23" i="2"/>
  <c r="BD23" i="2" s="1"/>
  <c r="AX23" i="2"/>
  <c r="AY23" i="2" s="1"/>
  <c r="AL23" i="2"/>
  <c r="AN23" i="2" s="1"/>
  <c r="AE23" i="2"/>
  <c r="W23" i="2"/>
  <c r="X23" i="2" s="1"/>
  <c r="M23" i="2"/>
  <c r="BB21" i="2"/>
  <c r="BD21" i="2" s="1"/>
  <c r="AX21" i="2"/>
  <c r="AY21" i="2" s="1"/>
  <c r="AL21" i="2"/>
  <c r="AN21" i="2" s="1"/>
  <c r="AE21" i="2"/>
  <c r="W21" i="2"/>
  <c r="X21" i="2" s="1"/>
  <c r="M21" i="2"/>
  <c r="BB17" i="2"/>
  <c r="BD17" i="2" s="1"/>
  <c r="AX17" i="2"/>
  <c r="AY17" i="2" s="1"/>
  <c r="AL17" i="2"/>
  <c r="AN17" i="2" s="1"/>
  <c r="AE17" i="2"/>
  <c r="W17" i="2"/>
  <c r="X17" i="2" s="1"/>
  <c r="M17" i="2"/>
  <c r="BB22" i="2"/>
  <c r="BD22" i="2" s="1"/>
  <c r="AX22" i="2"/>
  <c r="AY22" i="2" s="1"/>
  <c r="AL22" i="2"/>
  <c r="AN22" i="2" s="1"/>
  <c r="AE22" i="2"/>
  <c r="W22" i="2"/>
  <c r="X22" i="2" s="1"/>
  <c r="M22" i="2"/>
  <c r="BB14" i="2"/>
  <c r="BD14" i="2" s="1"/>
  <c r="AX14" i="2"/>
  <c r="AY14" i="2" s="1"/>
  <c r="AL14" i="2"/>
  <c r="AN14" i="2" s="1"/>
  <c r="AE14" i="2"/>
  <c r="W14" i="2"/>
  <c r="X14" i="2" s="1"/>
  <c r="M14" i="2"/>
  <c r="BB15" i="2"/>
  <c r="BD15" i="2" s="1"/>
  <c r="AX15" i="2"/>
  <c r="AY15" i="2" s="1"/>
  <c r="AL15" i="2"/>
  <c r="AN15" i="2" s="1"/>
  <c r="AE15" i="2"/>
  <c r="W15" i="2"/>
  <c r="X15" i="2" s="1"/>
  <c r="M15" i="2"/>
  <c r="BB16" i="2"/>
  <c r="BD16" i="2" s="1"/>
  <c r="AX16" i="2"/>
  <c r="AY16" i="2" s="1"/>
  <c r="AL16" i="2"/>
  <c r="AN16" i="2" s="1"/>
  <c r="AE16" i="2"/>
  <c r="W16" i="2"/>
  <c r="X16" i="2" s="1"/>
  <c r="M16" i="2"/>
  <c r="BB13" i="2"/>
  <c r="BD13" i="2" s="1"/>
  <c r="AX13" i="2"/>
  <c r="AY13" i="2" s="1"/>
  <c r="AL13" i="2"/>
  <c r="AN13" i="2" s="1"/>
  <c r="AE13" i="2"/>
  <c r="W13" i="2"/>
  <c r="X13" i="2" s="1"/>
  <c r="M13" i="2"/>
  <c r="A1" i="12"/>
  <c r="A1" i="13"/>
  <c r="A1" i="3"/>
  <c r="AZ12" i="13"/>
  <c r="BB12" i="13" s="1"/>
  <c r="AV12" i="13"/>
  <c r="AW12" i="13" s="1"/>
  <c r="AK12" i="13"/>
  <c r="AM12" i="13" s="1"/>
  <c r="AD12" i="13"/>
  <c r="V12" i="13"/>
  <c r="W12" i="13" s="1"/>
  <c r="M12" i="13"/>
  <c r="AY7" i="13"/>
  <c r="AO7" i="13"/>
  <c r="AF7" i="13"/>
  <c r="Y7" i="13"/>
  <c r="O7" i="13"/>
  <c r="H7" i="13"/>
  <c r="BI3" i="13"/>
  <c r="BI2" i="13"/>
  <c r="AZ15" i="12"/>
  <c r="BB15" i="12" s="1"/>
  <c r="AV15" i="12"/>
  <c r="AW15" i="12" s="1"/>
  <c r="AK15" i="12"/>
  <c r="AM15" i="12" s="1"/>
  <c r="AD15" i="12"/>
  <c r="V15" i="12"/>
  <c r="W15" i="12" s="1"/>
  <c r="M15" i="12"/>
  <c r="AY7" i="12"/>
  <c r="AO7" i="12"/>
  <c r="AF7" i="12"/>
  <c r="Y7" i="12"/>
  <c r="O7" i="12"/>
  <c r="H7" i="12"/>
  <c r="BI3" i="12"/>
  <c r="BI2" i="12"/>
  <c r="BF11" i="12" l="1"/>
  <c r="BD11" i="12"/>
  <c r="BF12" i="13"/>
  <c r="AC15" i="8"/>
  <c r="AC13" i="8"/>
  <c r="AC17" i="7"/>
  <c r="BI12" i="6"/>
  <c r="BD15" i="13"/>
  <c r="BD12" i="13"/>
  <c r="BF20" i="2"/>
  <c r="BF11" i="2"/>
  <c r="BH20" i="2"/>
  <c r="BH17" i="2"/>
  <c r="BH23" i="2"/>
  <c r="BH21" i="2"/>
  <c r="BH11" i="2"/>
  <c r="BF21" i="2"/>
  <c r="BH19" i="2"/>
  <c r="BH22" i="2"/>
  <c r="BF22" i="2"/>
  <c r="BH14" i="2"/>
  <c r="BF14" i="2"/>
  <c r="BF16" i="2"/>
  <c r="BH13" i="2"/>
  <c r="BD15" i="12"/>
  <c r="BF15" i="3"/>
  <c r="BH15" i="3"/>
  <c r="BI11" i="6"/>
  <c r="BG11" i="6"/>
  <c r="BG12" i="6"/>
  <c r="BD11" i="13"/>
  <c r="BF15" i="13"/>
  <c r="BH17" i="3"/>
  <c r="BF17" i="3"/>
  <c r="BF19" i="2"/>
  <c r="BF23" i="2"/>
  <c r="BF17" i="2"/>
  <c r="BF15" i="2"/>
  <c r="BH15" i="2"/>
  <c r="BH16" i="2"/>
  <c r="BF13" i="2"/>
  <c r="BF15" i="12"/>
  <c r="BJ19" i="2" l="1"/>
  <c r="BH11" i="13"/>
  <c r="BJ15" i="3"/>
  <c r="BK12" i="6"/>
  <c r="BH15" i="13"/>
  <c r="BH12" i="13"/>
  <c r="BH15" i="12"/>
  <c r="BH11" i="12"/>
  <c r="BJ17" i="2"/>
  <c r="BJ20" i="2"/>
  <c r="BJ23" i="2"/>
  <c r="BJ11" i="2"/>
  <c r="BJ21" i="2"/>
  <c r="BJ13" i="2"/>
  <c r="BJ22" i="2"/>
  <c r="BJ14" i="2"/>
  <c r="BJ16" i="2"/>
  <c r="BK11" i="6"/>
  <c r="BJ17" i="3"/>
  <c r="BJ15" i="2"/>
  <c r="AG7" i="3"/>
  <c r="Z7" i="3"/>
  <c r="O7" i="3"/>
  <c r="H7" i="3"/>
  <c r="A1" i="2"/>
  <c r="A4" i="3"/>
  <c r="A4" i="10"/>
  <c r="A4" i="8"/>
  <c r="A4" i="7"/>
  <c r="A4" i="6"/>
  <c r="A4" i="2"/>
  <c r="A1" i="8"/>
  <c r="A1" i="7"/>
  <c r="A1" i="6"/>
  <c r="AG7" i="2"/>
  <c r="Z7" i="2"/>
  <c r="O7" i="2"/>
  <c r="H7" i="2"/>
  <c r="BI14" i="12" l="1"/>
  <c r="BI12" i="12"/>
  <c r="BI15" i="12"/>
  <c r="BI13" i="12"/>
  <c r="BI14" i="13"/>
  <c r="BI12" i="13"/>
  <c r="BI15" i="13"/>
  <c r="BI13" i="13"/>
  <c r="BI11" i="13"/>
  <c r="BI11" i="12"/>
  <c r="M25" i="10"/>
  <c r="AK25" i="10" s="1"/>
  <c r="AH24" i="10"/>
  <c r="AH23" i="10"/>
  <c r="AH22" i="10"/>
  <c r="AH21" i="10"/>
  <c r="AH20" i="10"/>
  <c r="AH19" i="10"/>
  <c r="Z7" i="10"/>
  <c r="H7" i="10"/>
  <c r="AN3" i="10"/>
  <c r="AN2" i="10"/>
  <c r="AH25" i="10" l="1"/>
  <c r="AI25" i="10" s="1"/>
  <c r="AM25" i="10" s="1"/>
  <c r="X7" i="8"/>
  <c r="H7" i="8"/>
  <c r="AD3" i="8"/>
  <c r="AD2" i="8"/>
  <c r="Y19" i="7"/>
  <c r="AA19" i="7" s="1"/>
  <c r="T19" i="7"/>
  <c r="V19" i="7" s="1"/>
  <c r="M19" i="7"/>
  <c r="X7" i="7"/>
  <c r="H7" i="7"/>
  <c r="AD3" i="7"/>
  <c r="AD2" i="7"/>
  <c r="BC13" i="6"/>
  <c r="BE13" i="6" s="1"/>
  <c r="AY13" i="6"/>
  <c r="AL13" i="6"/>
  <c r="AN13" i="6" s="1"/>
  <c r="AE13" i="6"/>
  <c r="X13" i="6"/>
  <c r="M13" i="6"/>
  <c r="BA7" i="6"/>
  <c r="AP7" i="6"/>
  <c r="AG7" i="6"/>
  <c r="Z7" i="6"/>
  <c r="O7" i="6"/>
  <c r="H7" i="6"/>
  <c r="BL3" i="6"/>
  <c r="BL2" i="6"/>
  <c r="BB13" i="3"/>
  <c r="BD13" i="3" s="1"/>
  <c r="AY13" i="3"/>
  <c r="AL13" i="3"/>
  <c r="AN13" i="3" s="1"/>
  <c r="AE13" i="3"/>
  <c r="W13" i="3"/>
  <c r="X13" i="3" s="1"/>
  <c r="M13" i="3"/>
  <c r="BA7" i="3"/>
  <c r="AP7" i="3"/>
  <c r="BK3" i="3"/>
  <c r="BK1" i="3"/>
  <c r="BB12" i="2"/>
  <c r="BD12" i="2" s="1"/>
  <c r="AX12" i="2"/>
  <c r="AY12" i="2" s="1"/>
  <c r="AL12" i="2"/>
  <c r="AN12" i="2" s="1"/>
  <c r="AE12" i="2"/>
  <c r="W12" i="2"/>
  <c r="X12" i="2" s="1"/>
  <c r="M12" i="2"/>
  <c r="BA7" i="2"/>
  <c r="AP7" i="2"/>
  <c r="BK3" i="2"/>
  <c r="BK1" i="2"/>
  <c r="AC19" i="7" l="1"/>
  <c r="BF12" i="2"/>
  <c r="BG13" i="6"/>
  <c r="BI13" i="6"/>
  <c r="BF13" i="3"/>
  <c r="BH13" i="3"/>
  <c r="BH12" i="2"/>
  <c r="N5" i="1"/>
  <c r="G5" i="1"/>
  <c r="BJ13" i="3" l="1"/>
  <c r="BJ12" i="2"/>
  <c r="BK13" i="6"/>
  <c r="BK13" i="3" l="1"/>
  <c r="BK12" i="3"/>
  <c r="BK14" i="3"/>
  <c r="BK11" i="3"/>
  <c r="BK16" i="3"/>
  <c r="BK12" i="2"/>
  <c r="BK15" i="2"/>
  <c r="BL11" i="6"/>
  <c r="BL13" i="6"/>
  <c r="BL12" i="6"/>
  <c r="BL14" i="6"/>
  <c r="BK15" i="3"/>
  <c r="BK11" i="2"/>
  <c r="BK13" i="2"/>
  <c r="BK16" i="2"/>
</calcChain>
</file>

<file path=xl/sharedStrings.xml><?xml version="1.0" encoding="utf-8"?>
<sst xmlns="http://schemas.openxmlformats.org/spreadsheetml/2006/main" count="857" uniqueCount="173">
  <si>
    <t>Judge A:</t>
  </si>
  <si>
    <t>Judge B:</t>
  </si>
  <si>
    <t>Compulsories</t>
  </si>
  <si>
    <t>Freestyle</t>
  </si>
  <si>
    <t>Preliminary Individual</t>
  </si>
  <si>
    <t>Judge A</t>
  </si>
  <si>
    <t>Judge at A:</t>
  </si>
  <si>
    <t>Judge at B:</t>
  </si>
  <si>
    <t>Judge B</t>
  </si>
  <si>
    <t>Final Scores</t>
  </si>
  <si>
    <t xml:space="preserve">Class </t>
  </si>
  <si>
    <t>Horse</t>
  </si>
  <si>
    <t>Artistic</t>
  </si>
  <si>
    <t>Deduct</t>
  </si>
  <si>
    <t>Technique</t>
  </si>
  <si>
    <t>Compulsory</t>
  </si>
  <si>
    <t>Overall</t>
  </si>
  <si>
    <t>No.</t>
  </si>
  <si>
    <t>Vaulter</t>
  </si>
  <si>
    <t>Lunger</t>
  </si>
  <si>
    <t>A1</t>
  </si>
  <si>
    <t>A2</t>
  </si>
  <si>
    <t>A3</t>
  </si>
  <si>
    <t>A4</t>
  </si>
  <si>
    <t>A5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</si>
  <si>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</si>
  <si>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</si>
  <si>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</si>
  <si>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</si>
  <si>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</si>
  <si>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</si>
  <si>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</si>
  <si>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</si>
  <si>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</si>
  <si>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</si>
  <si>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C1</t>
  </si>
  <si>
    <t>C2</t>
  </si>
  <si>
    <t>C3</t>
  </si>
  <si>
    <t>C4</t>
  </si>
  <si>
    <t>C5</t>
  </si>
  <si>
    <t>Art.</t>
  </si>
  <si>
    <t>Deductions</t>
  </si>
  <si>
    <t>Final</t>
  </si>
  <si>
    <t>Perf</t>
  </si>
  <si>
    <t>falls</t>
  </si>
  <si>
    <t>Score</t>
  </si>
  <si>
    <t>Place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</si>
  <si>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</si>
  <si>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</si>
  <si>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</si>
  <si>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</si>
  <si>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</si>
  <si>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</si>
  <si>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</si>
  <si>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COMPULSORIES</t>
  </si>
  <si>
    <t>FREESTYLE</t>
  </si>
  <si>
    <t>Advanced One Round</t>
  </si>
  <si>
    <t>Mill</t>
  </si>
  <si>
    <t>S Fwd</t>
  </si>
  <si>
    <t>S Bwd</t>
  </si>
  <si>
    <t>Swing</t>
  </si>
  <si>
    <t>DoD</t>
  </si>
  <si>
    <t>PDD Walk (A)</t>
  </si>
  <si>
    <t>Art</t>
  </si>
  <si>
    <t>Pre-lim Squad Compulsories</t>
  </si>
  <si>
    <t>Judge at A</t>
  </si>
  <si>
    <t>Judge at B</t>
  </si>
  <si>
    <t>Class</t>
  </si>
  <si>
    <t>Div. by</t>
  </si>
  <si>
    <t>V'lt Off</t>
  </si>
  <si>
    <t>Total</t>
  </si>
  <si>
    <t>No&amp;Ex</t>
  </si>
  <si>
    <t>Intermediate</t>
  </si>
  <si>
    <t xml:space="preserve">20-Jul-18	</t>
  </si>
  <si>
    <t>School</t>
  </si>
  <si>
    <t>Year</t>
  </si>
  <si>
    <t>Lyn Lynch</t>
  </si>
  <si>
    <t>Caitlin Fraser</t>
  </si>
  <si>
    <t>Arndell Anglican College</t>
  </si>
  <si>
    <t>Bronagh Miskelly</t>
  </si>
  <si>
    <t>Bede Polding College</t>
  </si>
  <si>
    <t xml:space="preserve"> 2019 ENSW INTERSCHOOL CHAMPIONSHIPS VAULTING 							</t>
  </si>
  <si>
    <t>Prelim Squad Freestyle</t>
  </si>
  <si>
    <t>SUB</t>
  </si>
  <si>
    <t>TOTAL</t>
  </si>
  <si>
    <t>DEDUCT</t>
  </si>
  <si>
    <t>Ginger Kennett</t>
  </si>
  <si>
    <t>DONATI 3</t>
  </si>
  <si>
    <t>Georgie Kennett</t>
  </si>
  <si>
    <t>Frensham College</t>
  </si>
  <si>
    <t>SAULÓ</t>
  </si>
  <si>
    <t>Lydia George</t>
  </si>
  <si>
    <t>TUFFROCK CRUISE</t>
  </si>
  <si>
    <t>Sharna Kirkham</t>
  </si>
  <si>
    <t>Warners Bay High</t>
  </si>
  <si>
    <t>Fleur Sykes</t>
  </si>
  <si>
    <t>NOW NOAH</t>
  </si>
  <si>
    <t>Gina Sykes</t>
  </si>
  <si>
    <t>MacKillop Collage Bathurst</t>
  </si>
  <si>
    <t>Tegan Davis</t>
  </si>
  <si>
    <t>STATFORD DARTANGAN</t>
  </si>
  <si>
    <t>Kerrie Stapleton</t>
  </si>
  <si>
    <t>Hawkesbury High School</t>
  </si>
  <si>
    <t>Madison Foster</t>
  </si>
  <si>
    <t>St Marys War Memorial School</t>
  </si>
  <si>
    <t>Ivy Sykes</t>
  </si>
  <si>
    <t>KINGSTON LEGATO</t>
  </si>
  <si>
    <t>Poppy Loveland</t>
  </si>
  <si>
    <t>Hunter Valley Grammar School</t>
  </si>
  <si>
    <t>Madelaine Ohare</t>
  </si>
  <si>
    <t>STATFORD DARTAGNAN</t>
  </si>
  <si>
    <t>St Pauls Grammar School</t>
  </si>
  <si>
    <t>Trista Mitchell</t>
  </si>
  <si>
    <t>Karen Mitchell</t>
  </si>
  <si>
    <t xml:space="preserve">Model Farms High </t>
  </si>
  <si>
    <t>Lucia Rogan</t>
  </si>
  <si>
    <t>KAMILAROI YORKSHIRE</t>
  </si>
  <si>
    <t>Dodi Rogan</t>
  </si>
  <si>
    <t>Hope Beetson</t>
  </si>
  <si>
    <t>Zoe Caddis</t>
  </si>
  <si>
    <t>St Josephs Lochinvar</t>
  </si>
  <si>
    <t>Peyton Halloran</t>
  </si>
  <si>
    <t>NEMO</t>
  </si>
  <si>
    <t>Robyn Boyle</t>
  </si>
  <si>
    <t>St James Primary School</t>
  </si>
  <si>
    <t>Daytona Halloran</t>
  </si>
  <si>
    <t>Ella Fin</t>
  </si>
  <si>
    <t>Oran Park Anglican</t>
  </si>
  <si>
    <t>Kaitlyn Jones</t>
  </si>
  <si>
    <t>BAIBERRALEY RULES</t>
  </si>
  <si>
    <t>Riverstone High School</t>
  </si>
  <si>
    <t>Sarah Clark</t>
  </si>
  <si>
    <t>CREME BRULEE</t>
  </si>
  <si>
    <t>Melinda Osborn</t>
  </si>
  <si>
    <t>Scone Grammar School</t>
  </si>
  <si>
    <t>Charlotte Clark</t>
  </si>
  <si>
    <t>Anna Schindler</t>
  </si>
  <si>
    <t>THE PUZZLER</t>
  </si>
  <si>
    <t>Home</t>
  </si>
  <si>
    <t>Robyn Bruderer</t>
  </si>
  <si>
    <t>Jenny Scott</t>
  </si>
  <si>
    <t>Violet Levett</t>
  </si>
  <si>
    <t>Kurrajong East Public</t>
  </si>
  <si>
    <t>Shay Newman</t>
  </si>
  <si>
    <t>Colo High School</t>
  </si>
  <si>
    <t>Grace Pratley</t>
  </si>
  <si>
    <t>St Josephs High School Aberdeen</t>
  </si>
  <si>
    <t>Gracie Bates</t>
  </si>
  <si>
    <t>Scone High School</t>
  </si>
  <si>
    <t>Kallie Hasselmann</t>
  </si>
  <si>
    <t>Kurmond Public School</t>
  </si>
  <si>
    <t>Ceren Akbuz</t>
  </si>
  <si>
    <t>Windsor Public School</t>
  </si>
  <si>
    <t>Sienna Ardis</t>
  </si>
  <si>
    <t>Eglinton Public School</t>
  </si>
  <si>
    <t>Tara Mustapic</t>
  </si>
  <si>
    <t>HAYES PARK TEXAS</t>
  </si>
  <si>
    <t xml:space="preserve">Monique Miller </t>
  </si>
  <si>
    <t>Bomaderry High School</t>
  </si>
  <si>
    <t>Jasmine Shirlaw</t>
  </si>
  <si>
    <t>Matilda Robinson</t>
  </si>
  <si>
    <t xml:space="preserve">Berry Public School </t>
  </si>
  <si>
    <t>Ella Bennett</t>
  </si>
  <si>
    <t>Aysha-rain Pietersz</t>
  </si>
  <si>
    <t>Rouse Hill High School</t>
  </si>
  <si>
    <t>Monique Haksteeg</t>
  </si>
  <si>
    <t xml:space="preserve">Arndell Anglican College </t>
  </si>
  <si>
    <t>T'miah Hutchings</t>
  </si>
  <si>
    <t>Ironbark Public School</t>
  </si>
  <si>
    <t xml:space="preserve">Eglinton Public School </t>
  </si>
  <si>
    <t>Riverstone high School</t>
  </si>
  <si>
    <t>Berry Public School</t>
  </si>
  <si>
    <t>PDD Walk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</si>
</sst>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C09]dd\-mmm\-yy;@"/>
    <numFmt numFmtId="166" formatCode="[$-409]h:mm:ss\ AM/PM;@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/>
    <xf numFmtId="0" fontId="1" fillId="0" borderId="0"/>
    <xf numFmtId="0" fontId="14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17" borderId="6" applyNumberFormat="0" applyAlignment="0" applyProtection="0"/>
    <xf numFmtId="0" fontId="26" fillId="0" borderId="8" applyNumberFormat="0" applyFill="0" applyAlignment="0" applyProtection="0"/>
    <xf numFmtId="0" fontId="27" fillId="18" borderId="9" applyNumberFormat="0" applyAlignment="0" applyProtection="0"/>
    <xf numFmtId="0" fontId="28" fillId="0" borderId="0" applyNumberFormat="0" applyFill="0" applyBorder="0" applyAlignment="0" applyProtection="0"/>
    <xf numFmtId="0" fontId="1" fillId="19" borderId="10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</cellStyleXfs>
  <cellXfs count="183">
    <xf numFmtId="0" fontId="0" fillId="0" borderId="0" xfId="0"/>
    <xf numFmtId="0" fontId="3" fillId="2" borderId="0" xfId="1" applyFont="1"/>
    <xf numFmtId="0" fontId="4" fillId="0" borderId="0" xfId="0" applyFont="1"/>
    <xf numFmtId="0" fontId="0" fillId="6" borderId="0" xfId="0" applyFill="1"/>
    <xf numFmtId="1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Alignment="1"/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7" borderId="0" xfId="0" applyFont="1" applyFill="1" applyAlignment="1"/>
    <xf numFmtId="0" fontId="6" fillId="7" borderId="0" xfId="0" applyFont="1" applyFill="1"/>
    <xf numFmtId="0" fontId="5" fillId="8" borderId="0" xfId="0" applyFont="1" applyFill="1"/>
    <xf numFmtId="0" fontId="6" fillId="8" borderId="0" xfId="0" applyFont="1" applyFill="1"/>
    <xf numFmtId="164" fontId="7" fillId="8" borderId="0" xfId="0" applyNumberFormat="1" applyFont="1" applyFill="1" applyAlignment="1">
      <alignment horizontal="left"/>
    </xf>
    <xf numFmtId="164" fontId="6" fillId="8" borderId="0" xfId="0" applyNumberFormat="1" applyFont="1" applyFill="1" applyAlignment="1">
      <alignment horizontal="left"/>
    </xf>
    <xf numFmtId="0" fontId="7" fillId="0" borderId="0" xfId="0" applyFont="1"/>
    <xf numFmtId="0" fontId="7" fillId="0" borderId="0" xfId="0" applyFont="1" applyFill="1"/>
    <xf numFmtId="0" fontId="1" fillId="5" borderId="0" xfId="4"/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5" borderId="0" xfId="4" applyAlignment="1">
      <alignment horizontal="center" vertical="center"/>
    </xf>
    <xf numFmtId="164" fontId="6" fillId="0" borderId="1" xfId="0" applyNumberFormat="1" applyFont="1" applyBorder="1" applyAlignment="1">
      <alignment horizontal="left"/>
    </xf>
    <xf numFmtId="0" fontId="1" fillId="5" borderId="0" xfId="4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167" fontId="8" fillId="10" borderId="0" xfId="0" applyNumberFormat="1" applyFont="1" applyFill="1"/>
    <xf numFmtId="164" fontId="6" fillId="0" borderId="0" xfId="0" applyNumberFormat="1" applyFont="1" applyFill="1"/>
    <xf numFmtId="0" fontId="6" fillId="9" borderId="0" xfId="0" applyFont="1" applyFill="1"/>
    <xf numFmtId="167" fontId="6" fillId="11" borderId="0" xfId="0" applyNumberFormat="1" applyFont="1" applyFill="1"/>
    <xf numFmtId="167" fontId="6" fillId="0" borderId="0" xfId="0" applyNumberFormat="1" applyFont="1"/>
    <xf numFmtId="0" fontId="6" fillId="6" borderId="0" xfId="0" applyFont="1" applyFill="1"/>
    <xf numFmtId="167" fontId="6" fillId="10" borderId="0" xfId="0" applyNumberFormat="1" applyFont="1" applyFill="1"/>
    <xf numFmtId="167" fontId="1" fillId="5" borderId="0" xfId="4" applyNumberFormat="1"/>
    <xf numFmtId="164" fontId="6" fillId="11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4" fontId="6" fillId="10" borderId="0" xfId="0" applyNumberFormat="1" applyFont="1" applyFill="1" applyAlignment="1">
      <alignment horizontal="left"/>
    </xf>
    <xf numFmtId="0" fontId="10" fillId="0" borderId="0" xfId="5" applyFont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7" borderId="0" xfId="0" applyFont="1" applyFill="1" applyAlignment="1"/>
    <xf numFmtId="0" fontId="1" fillId="5" borderId="0" xfId="4" applyAlignment="1">
      <alignment horizontal="left"/>
    </xf>
    <xf numFmtId="0" fontId="1" fillId="0" borderId="0" xfId="2" applyFill="1" applyAlignment="1">
      <alignment horizontal="left"/>
    </xf>
    <xf numFmtId="0" fontId="1" fillId="0" borderId="1" xfId="2" applyFill="1" applyBorder="1" applyAlignment="1">
      <alignment horizontal="left" vertical="center"/>
    </xf>
    <xf numFmtId="0" fontId="1" fillId="0" borderId="0" xfId="2" applyFill="1" applyAlignment="1">
      <alignment horizontal="left" vertical="center"/>
    </xf>
    <xf numFmtId="167" fontId="1" fillId="5" borderId="0" xfId="4" applyNumberFormat="1" applyAlignment="1">
      <alignment horizontal="left"/>
    </xf>
    <xf numFmtId="164" fontId="6" fillId="0" borderId="0" xfId="0" applyNumberFormat="1" applyFont="1"/>
    <xf numFmtId="164" fontId="7" fillId="8" borderId="0" xfId="0" applyNumberFormat="1" applyFont="1" applyFill="1"/>
    <xf numFmtId="164" fontId="6" fillId="8" borderId="0" xfId="0" applyNumberFormat="1" applyFont="1" applyFill="1"/>
    <xf numFmtId="164" fontId="7" fillId="0" borderId="0" xfId="0" applyNumberFormat="1" applyFont="1"/>
    <xf numFmtId="0" fontId="1" fillId="0" borderId="0" xfId="2" applyFill="1"/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2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" fillId="0" borderId="0" xfId="2" applyFill="1" applyAlignment="1">
      <alignment horizontal="center" vertical="center"/>
    </xf>
    <xf numFmtId="164" fontId="6" fillId="11" borderId="0" xfId="0" applyNumberFormat="1" applyFont="1" applyFill="1"/>
    <xf numFmtId="164" fontId="6" fillId="10" borderId="0" xfId="0" applyNumberFormat="1" applyFont="1" applyFill="1"/>
    <xf numFmtId="0" fontId="2" fillId="4" borderId="0" xfId="3" applyFont="1" applyAlignment="1"/>
    <xf numFmtId="0" fontId="2" fillId="4" borderId="0" xfId="3" applyFont="1"/>
    <xf numFmtId="0" fontId="2" fillId="5" borderId="0" xfId="4" applyFont="1"/>
    <xf numFmtId="164" fontId="0" fillId="5" borderId="0" xfId="4" applyNumberFormat="1" applyFont="1" applyAlignment="1">
      <alignment horizontal="left"/>
    </xf>
    <xf numFmtId="164" fontId="1" fillId="5" borderId="0" xfId="4" applyNumberFormat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5" borderId="1" xfId="4" applyBorder="1" applyAlignment="1">
      <alignment horizontal="center"/>
    </xf>
    <xf numFmtId="0" fontId="1" fillId="5" borderId="0" xfId="4" applyBorder="1" applyAlignment="1">
      <alignment horizontal="center" vertical="center"/>
    </xf>
    <xf numFmtId="0" fontId="11" fillId="0" borderId="0" xfId="6" applyFont="1" applyBorder="1" applyAlignment="1">
      <alignment horizontal="left"/>
    </xf>
    <xf numFmtId="167" fontId="6" fillId="6" borderId="0" xfId="0" applyNumberFormat="1" applyFont="1" applyFill="1"/>
    <xf numFmtId="164" fontId="1" fillId="5" borderId="0" xfId="4" applyNumberFormat="1"/>
    <xf numFmtId="167" fontId="6" fillId="9" borderId="0" xfId="0" applyNumberFormat="1" applyFont="1" applyFill="1"/>
    <xf numFmtId="164" fontId="6" fillId="9" borderId="0" xfId="0" applyNumberFormat="1" applyFont="1" applyFill="1"/>
    <xf numFmtId="0" fontId="11" fillId="0" borderId="1" xfId="6" applyFont="1" applyBorder="1" applyAlignment="1">
      <alignment horizontal="left"/>
    </xf>
    <xf numFmtId="0" fontId="6" fillId="6" borderId="1" xfId="0" applyFont="1" applyFill="1" applyBorder="1"/>
    <xf numFmtId="164" fontId="6" fillId="0" borderId="1" xfId="0" applyNumberFormat="1" applyFont="1" applyFill="1" applyBorder="1"/>
    <xf numFmtId="167" fontId="6" fillId="6" borderId="1" xfId="0" applyNumberFormat="1" applyFont="1" applyFill="1" applyBorder="1"/>
    <xf numFmtId="167" fontId="6" fillId="11" borderId="1" xfId="0" applyNumberFormat="1" applyFont="1" applyFill="1" applyBorder="1"/>
    <xf numFmtId="167" fontId="6" fillId="10" borderId="1" xfId="0" applyNumberFormat="1" applyFont="1" applyFill="1" applyBorder="1"/>
    <xf numFmtId="164" fontId="1" fillId="5" borderId="1" xfId="4" applyNumberFormat="1" applyBorder="1"/>
    <xf numFmtId="167" fontId="1" fillId="5" borderId="1" xfId="4" applyNumberFormat="1" applyBorder="1"/>
    <xf numFmtId="164" fontId="0" fillId="0" borderId="1" xfId="0" applyNumberFormat="1" applyBorder="1"/>
    <xf numFmtId="0" fontId="6" fillId="0" borderId="1" xfId="0" applyFont="1" applyBorder="1"/>
    <xf numFmtId="0" fontId="0" fillId="0" borderId="1" xfId="0" applyBorder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Alignment="1"/>
    <xf numFmtId="164" fontId="6" fillId="9" borderId="0" xfId="0" applyNumberFormat="1" applyFont="1" applyFill="1" applyAlignment="1"/>
    <xf numFmtId="0" fontId="12" fillId="0" borderId="1" xfId="0" applyFont="1" applyBorder="1" applyAlignment="1">
      <alignment horizontal="left"/>
    </xf>
    <xf numFmtId="0" fontId="1" fillId="6" borderId="1" xfId="0" applyFont="1" applyFill="1" applyBorder="1"/>
    <xf numFmtId="0" fontId="6" fillId="9" borderId="1" xfId="0" applyFont="1" applyFill="1" applyBorder="1"/>
    <xf numFmtId="164" fontId="6" fillId="0" borderId="1" xfId="0" applyNumberFormat="1" applyFont="1" applyBorder="1"/>
    <xf numFmtId="0" fontId="1" fillId="5" borderId="1" xfId="4" applyBorder="1"/>
    <xf numFmtId="0" fontId="7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9" fillId="0" borderId="0" xfId="0" applyFont="1" applyBorder="1"/>
    <xf numFmtId="0" fontId="13" fillId="0" borderId="0" xfId="0" quotePrefix="1" applyFont="1" applyFill="1" applyBorder="1" applyAlignment="1">
      <alignment horizontal="right"/>
    </xf>
    <xf numFmtId="0" fontId="9" fillId="0" borderId="1" xfId="0" applyFont="1" applyBorder="1"/>
    <xf numFmtId="0" fontId="0" fillId="0" borderId="2" xfId="0" applyBorder="1"/>
    <xf numFmtId="0" fontId="0" fillId="0" borderId="1" xfId="0" applyFill="1" applyBorder="1"/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0" xfId="4" applyBorder="1" applyAlignment="1">
      <alignment horizontal="center"/>
    </xf>
    <xf numFmtId="0" fontId="6" fillId="12" borderId="0" xfId="0" applyFont="1" applyFill="1"/>
    <xf numFmtId="0" fontId="6" fillId="12" borderId="1" xfId="0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0" fontId="0" fillId="12" borderId="0" xfId="0" applyFill="1" applyBorder="1"/>
    <xf numFmtId="0" fontId="6" fillId="12" borderId="0" xfId="0" applyFont="1" applyFill="1" applyAlignment="1">
      <alignment horizontal="left"/>
    </xf>
    <xf numFmtId="0" fontId="13" fillId="12" borderId="0" xfId="0" quotePrefix="1" applyFont="1" applyFill="1" applyBorder="1" applyAlignment="1">
      <alignment horizontal="right"/>
    </xf>
    <xf numFmtId="0" fontId="15" fillId="9" borderId="0" xfId="0" applyFont="1" applyFill="1"/>
    <xf numFmtId="0" fontId="16" fillId="12" borderId="0" xfId="0" applyFont="1" applyFill="1" applyBorder="1"/>
    <xf numFmtId="0" fontId="1" fillId="0" borderId="0" xfId="3" applyFill="1" applyAlignment="1">
      <alignment horizontal="left"/>
    </xf>
    <xf numFmtId="0" fontId="1" fillId="0" borderId="0" xfId="4" applyFill="1" applyAlignment="1">
      <alignment horizontal="left"/>
    </xf>
    <xf numFmtId="164" fontId="6" fillId="11" borderId="1" xfId="0" applyNumberFormat="1" applyFont="1" applyFill="1" applyBorder="1"/>
    <xf numFmtId="2" fontId="6" fillId="6" borderId="0" xfId="0" applyNumberFormat="1" applyFont="1" applyFill="1"/>
    <xf numFmtId="164" fontId="6" fillId="6" borderId="0" xfId="0" applyNumberFormat="1" applyFont="1" applyFill="1"/>
    <xf numFmtId="164" fontId="6" fillId="10" borderId="1" xfId="0" applyNumberFormat="1" applyFont="1" applyFill="1" applyBorder="1"/>
    <xf numFmtId="167" fontId="8" fillId="10" borderId="1" xfId="0" applyNumberFormat="1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64" fontId="6" fillId="6" borderId="1" xfId="0" applyNumberFormat="1" applyFont="1" applyFill="1" applyBorder="1"/>
    <xf numFmtId="0" fontId="1" fillId="0" borderId="0" xfId="4" applyFill="1"/>
    <xf numFmtId="0" fontId="1" fillId="0" borderId="0" xfId="4" applyFill="1" applyAlignment="1">
      <alignment horizontal="center"/>
    </xf>
    <xf numFmtId="0" fontId="1" fillId="0" borderId="1" xfId="4" applyFill="1" applyBorder="1"/>
    <xf numFmtId="0" fontId="1" fillId="6" borderId="0" xfId="4" applyFill="1"/>
    <xf numFmtId="0" fontId="0" fillId="0" borderId="0" xfId="4" applyFont="1" applyFill="1"/>
    <xf numFmtId="164" fontId="1" fillId="0" borderId="1" xfId="4" applyNumberFormat="1" applyFill="1" applyBorder="1"/>
    <xf numFmtId="167" fontId="0" fillId="5" borderId="0" xfId="4" applyNumberFormat="1" applyFont="1"/>
    <xf numFmtId="0" fontId="0" fillId="0" borderId="0" xfId="2" applyFont="1" applyFill="1"/>
    <xf numFmtId="167" fontId="0" fillId="5" borderId="0" xfId="4" applyNumberFormat="1" applyFont="1" applyAlignment="1">
      <alignment horizontal="left"/>
    </xf>
    <xf numFmtId="0" fontId="0" fillId="0" borderId="0" xfId="2" applyFont="1" applyFill="1" applyAlignment="1">
      <alignment horizontal="left"/>
    </xf>
    <xf numFmtId="0" fontId="0" fillId="0" borderId="0" xfId="0" applyFont="1"/>
    <xf numFmtId="0" fontId="1" fillId="5" borderId="1" xfId="4" applyBorder="1" applyAlignment="1">
      <alignment horizontal="center" vertical="center"/>
    </xf>
    <xf numFmtId="0" fontId="11" fillId="0" borderId="0" xfId="6" applyFont="1" applyAlignment="1">
      <alignment horizontal="left"/>
    </xf>
    <xf numFmtId="164" fontId="17" fillId="6" borderId="0" xfId="0" applyNumberFormat="1" applyFont="1" applyFill="1"/>
    <xf numFmtId="0" fontId="17" fillId="6" borderId="0" xfId="0" applyFont="1" applyFill="1"/>
    <xf numFmtId="0" fontId="8" fillId="10" borderId="1" xfId="0" applyFont="1" applyFill="1" applyBorder="1"/>
    <xf numFmtId="164" fontId="1" fillId="6" borderId="1" xfId="0" applyNumberFormat="1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 applyBorder="1"/>
    <xf numFmtId="0" fontId="0" fillId="0" borderId="1" xfId="0" applyBorder="1" applyAlignment="1">
      <alignment horizontal="left"/>
    </xf>
    <xf numFmtId="164" fontId="0" fillId="11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12" borderId="0" xfId="0" applyFont="1" applyFill="1" applyBorder="1"/>
    <xf numFmtId="15" fontId="5" fillId="0" borderId="0" xfId="0" applyNumberFormat="1" applyFont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20% - Accent1" xfId="24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7" builtinId="50" customBuiltin="1"/>
    <cellStyle name="40% - Accent1" xfId="1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" builtinId="47" customBuiltin="1"/>
    <cellStyle name="40% - Accent6" xfId="38" builtinId="51" customBuiltin="1"/>
    <cellStyle name="60% - Accent1 2" xfId="41"/>
    <cellStyle name="60% - Accent2 2" xfId="42"/>
    <cellStyle name="60% - Accent3" xfId="2" builtinId="40"/>
    <cellStyle name="60% - Accent3 2" xfId="43"/>
    <cellStyle name="60% - Accent4 2" xfId="44"/>
    <cellStyle name="60% - Accent5 2" xfId="45"/>
    <cellStyle name="60% - Accent6" xfId="4" builtinId="52"/>
    <cellStyle name="60% - Accent6 2" xfId="46"/>
    <cellStyle name="Accent1" xfId="23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6" builtinId="49" customBuiltin="1"/>
    <cellStyle name="Bad" xfId="13" builtinId="27" customBuiltin="1"/>
    <cellStyle name="Calculation" xfId="16" builtinId="22" customBuiltin="1"/>
    <cellStyle name="Check Cell" xfId="18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4" builtinId="20" customBuiltin="1"/>
    <cellStyle name="Linked Cell" xfId="17" builtinId="24" customBuiltin="1"/>
    <cellStyle name="Neutral 2" xfId="40"/>
    <cellStyle name="Normal" xfId="0" builtinId="0"/>
    <cellStyle name="Normal 2" xfId="7"/>
    <cellStyle name="Normal 2 2" xfId="5"/>
    <cellStyle name="Normal 3" xfId="6"/>
    <cellStyle name="Note" xfId="20" builtinId="10" customBuiltin="1"/>
    <cellStyle name="Output" xfId="15" builtinId="21" customBuiltin="1"/>
    <cellStyle name="Title 2" xfId="39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3" sqref="A3"/>
    </sheetView>
  </sheetViews>
  <sheetFormatPr defaultRowHeight="14.4" x14ac:dyDescent="0.3"/>
  <cols>
    <col min="6" max="11" width="7.6640625" customWidth="1"/>
    <col min="13" max="18" width="7.6640625" customWidth="1"/>
  </cols>
  <sheetData>
    <row r="1" spans="1:19" x14ac:dyDescent="0.3">
      <c r="A1" t="s">
        <v>81</v>
      </c>
    </row>
    <row r="3" spans="1:19" x14ac:dyDescent="0.3">
      <c r="A3" s="4">
        <v>43533</v>
      </c>
      <c r="F3" s="1"/>
      <c r="G3" s="1"/>
      <c r="H3" s="1"/>
      <c r="I3" s="1"/>
      <c r="J3" s="1"/>
      <c r="K3" s="1"/>
    </row>
    <row r="5" spans="1:19" x14ac:dyDescent="0.3">
      <c r="G5" s="2">
        <f>E1</f>
        <v>0</v>
      </c>
      <c r="N5" s="2">
        <f>E1</f>
        <v>0</v>
      </c>
    </row>
    <row r="8" spans="1:19" x14ac:dyDescent="0.3">
      <c r="L8" s="3"/>
      <c r="S8" s="3"/>
    </row>
    <row r="9" spans="1:19" x14ac:dyDescent="0.3">
      <c r="L9" s="3"/>
      <c r="S9" s="3"/>
    </row>
    <row r="10" spans="1:19" x14ac:dyDescent="0.3">
      <c r="L10" s="3"/>
      <c r="S10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topLeftCell="Q1" workbookViewId="0">
      <selection activeCell="AO32" sqref="AO32"/>
    </sheetView>
  </sheetViews>
  <sheetFormatPr defaultRowHeight="14.4" x14ac:dyDescent="0.3"/>
  <cols>
    <col min="1" max="1" width="5.6640625" customWidth="1"/>
    <col min="2" max="2" width="22.88671875" customWidth="1"/>
    <col min="3" max="3" width="18.5546875" customWidth="1"/>
    <col min="4" max="4" width="16" customWidth="1"/>
    <col min="5" max="5" width="27.77734375" customWidth="1"/>
    <col min="6" max="6" width="6.44140625" customWidth="1"/>
    <col min="7" max="7" width="2.88671875" customWidth="1"/>
    <col min="14" max="14" width="3.44140625" customWidth="1"/>
    <col min="25" max="25" width="2.88671875" customWidth="1"/>
    <col min="36" max="36" width="3" customWidth="1"/>
    <col min="37" max="37" width="8.88671875" customWidth="1"/>
    <col min="38" max="38" width="9.88671875" customWidth="1"/>
    <col min="40" max="40" width="13.109375" customWidth="1"/>
  </cols>
  <sheetData>
    <row r="1" spans="1:40" ht="15.6" x14ac:dyDescent="0.3">
      <c r="A1" s="5" t="str">
        <f>CompDetail!A1</f>
        <v xml:space="preserve"> 2019 ENSW INTERSCHOOL CHAMPIONSHIPS VAULTING 							</v>
      </c>
    </row>
    <row r="2" spans="1:40" x14ac:dyDescent="0.3">
      <c r="B2" s="6"/>
      <c r="C2" s="6"/>
      <c r="D2" s="7" t="s">
        <v>0</v>
      </c>
      <c r="E2" s="12" t="s">
        <v>139</v>
      </c>
      <c r="AN2" s="13">
        <f ca="1">NOW()</f>
        <v>43536.724356250001</v>
      </c>
    </row>
    <row r="3" spans="1:40" ht="15.6" x14ac:dyDescent="0.3">
      <c r="A3" s="5"/>
      <c r="B3" s="6"/>
      <c r="C3" s="6"/>
      <c r="D3" s="7" t="s">
        <v>1</v>
      </c>
      <c r="E3" s="170" t="s">
        <v>140</v>
      </c>
      <c r="AN3" s="14">
        <f ca="1">NOW()</f>
        <v>43536.724356250001</v>
      </c>
    </row>
    <row r="4" spans="1:40" ht="15.6" x14ac:dyDescent="0.3">
      <c r="A4" s="176">
        <f>CompDetail!A3</f>
        <v>43533</v>
      </c>
      <c r="B4" s="176"/>
      <c r="C4" s="6"/>
      <c r="D4" s="7"/>
    </row>
    <row r="5" spans="1:40" ht="15.6" x14ac:dyDescent="0.3">
      <c r="A5" s="5"/>
      <c r="B5" s="6"/>
      <c r="C5" s="7"/>
      <c r="D5" s="6"/>
    </row>
    <row r="6" spans="1:40" s="6" customFormat="1" ht="15.6" x14ac:dyDescent="0.3">
      <c r="A6" s="5" t="s">
        <v>64</v>
      </c>
      <c r="B6" s="21"/>
      <c r="G6" s="52"/>
      <c r="H6" s="21" t="s">
        <v>65</v>
      </c>
      <c r="I6" s="21"/>
      <c r="J6" s="21"/>
      <c r="K6" s="21"/>
      <c r="L6" s="21"/>
      <c r="M6" s="21"/>
      <c r="N6" s="22"/>
      <c r="O6" s="21"/>
      <c r="S6" s="21"/>
      <c r="U6" s="21"/>
      <c r="X6" s="8"/>
      <c r="Y6" s="23"/>
      <c r="Z6" s="21" t="s">
        <v>66</v>
      </c>
      <c r="AD6" s="21"/>
      <c r="AF6" s="21"/>
      <c r="AI6" s="8"/>
      <c r="AJ6" s="23"/>
      <c r="AK6" s="146"/>
      <c r="AL6" s="146"/>
      <c r="AM6" s="8"/>
    </row>
    <row r="7" spans="1:40" s="6" customFormat="1" ht="15.6" x14ac:dyDescent="0.3">
      <c r="A7" s="5" t="s">
        <v>67</v>
      </c>
      <c r="B7" s="21">
        <v>10</v>
      </c>
      <c r="G7" s="52"/>
      <c r="H7" s="6" t="str">
        <f>E2</f>
        <v>Robyn Bruderer</v>
      </c>
      <c r="N7" s="8"/>
      <c r="X7" s="8"/>
      <c r="Y7" s="23"/>
      <c r="Z7" s="6" t="str">
        <f>E3</f>
        <v>Jenny Scott</v>
      </c>
      <c r="AI7" s="8"/>
      <c r="AJ7" s="23"/>
      <c r="AK7" s="150" t="s">
        <v>5</v>
      </c>
      <c r="AL7" s="150" t="s">
        <v>8</v>
      </c>
      <c r="AM7" s="8"/>
    </row>
    <row r="8" spans="1:40" s="6" customFormat="1" x14ac:dyDescent="0.3">
      <c r="G8" s="36"/>
      <c r="H8" s="27" t="s">
        <v>11</v>
      </c>
      <c r="I8" s="27"/>
      <c r="J8" s="27"/>
      <c r="K8" s="27"/>
      <c r="L8" s="27"/>
      <c r="M8" s="27"/>
      <c r="N8" s="36"/>
      <c r="X8" s="27" t="s">
        <v>68</v>
      </c>
      <c r="Y8" s="39"/>
      <c r="AI8" s="27" t="s">
        <v>68</v>
      </c>
      <c r="AJ8" s="39"/>
      <c r="AK8" s="147"/>
      <c r="AL8" s="147"/>
      <c r="AM8" s="107" t="s">
        <v>42</v>
      </c>
    </row>
    <row r="9" spans="1:40" s="6" customFormat="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52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143"/>
      <c r="O9" s="32" t="s">
        <v>25</v>
      </c>
      <c r="P9" s="32" t="s">
        <v>26</v>
      </c>
      <c r="Q9" s="32" t="s">
        <v>27</v>
      </c>
      <c r="R9" s="32" t="s">
        <v>28</v>
      </c>
      <c r="S9" s="32" t="s">
        <v>29</v>
      </c>
      <c r="T9" s="32" t="s">
        <v>30</v>
      </c>
      <c r="U9" s="32" t="s">
        <v>31</v>
      </c>
      <c r="V9" s="32" t="s">
        <v>69</v>
      </c>
      <c r="W9" s="32" t="s">
        <v>70</v>
      </c>
      <c r="X9" s="32" t="s">
        <v>71</v>
      </c>
      <c r="Y9" s="23"/>
      <c r="Z9" s="32" t="s">
        <v>25</v>
      </c>
      <c r="AA9" s="32" t="s">
        <v>26</v>
      </c>
      <c r="AB9" s="32" t="s">
        <v>27</v>
      </c>
      <c r="AC9" s="32" t="s">
        <v>28</v>
      </c>
      <c r="AD9" s="32" t="s">
        <v>29</v>
      </c>
      <c r="AE9" s="32" t="s">
        <v>30</v>
      </c>
      <c r="AF9" s="32" t="s">
        <v>31</v>
      </c>
      <c r="AG9" s="32" t="s">
        <v>69</v>
      </c>
      <c r="AH9" s="32" t="s">
        <v>70</v>
      </c>
      <c r="AI9" s="32" t="s">
        <v>71</v>
      </c>
      <c r="AJ9" s="23"/>
      <c r="AK9" s="148"/>
      <c r="AL9" s="148"/>
      <c r="AM9" s="108" t="s">
        <v>45</v>
      </c>
      <c r="AN9" s="32" t="s">
        <v>46</v>
      </c>
    </row>
    <row r="10" spans="1:40" s="6" customFormat="1" x14ac:dyDescent="0.3">
      <c r="A10" s="12"/>
      <c r="B10" s="12"/>
      <c r="C10" s="12"/>
      <c r="D10" s="12"/>
      <c r="E10" s="12"/>
      <c r="F10" s="12"/>
      <c r="G10" s="52"/>
      <c r="H10" s="109"/>
      <c r="I10" s="109"/>
      <c r="J10" s="109"/>
      <c r="K10" s="109"/>
      <c r="L10" s="109"/>
      <c r="M10" s="109"/>
      <c r="N10" s="144"/>
      <c r="Y10" s="23"/>
      <c r="AJ10" s="23"/>
      <c r="AK10" s="146"/>
      <c r="AL10" s="146"/>
      <c r="AM10" s="8"/>
    </row>
    <row r="12" spans="1:40" s="6" customFormat="1" ht="15.6" x14ac:dyDescent="0.3">
      <c r="A12" s="91">
        <v>1</v>
      </c>
      <c r="B12" s="170" t="s">
        <v>112</v>
      </c>
      <c r="C12" s="180" t="s">
        <v>96</v>
      </c>
      <c r="D12" s="181" t="s">
        <v>97</v>
      </c>
      <c r="E12" s="170" t="s">
        <v>114</v>
      </c>
      <c r="F12" s="170">
        <v>9</v>
      </c>
      <c r="G12" s="52"/>
      <c r="H12" s="49"/>
      <c r="I12" s="49"/>
      <c r="J12" s="49"/>
      <c r="K12" s="49"/>
      <c r="L12" s="49"/>
      <c r="M12" s="49"/>
      <c r="N12" s="52"/>
      <c r="O12" s="50">
        <v>6.5</v>
      </c>
      <c r="P12" s="50">
        <v>6.5</v>
      </c>
      <c r="Q12" s="50">
        <v>6.5</v>
      </c>
      <c r="R12" s="50">
        <v>6</v>
      </c>
      <c r="S12" s="50">
        <v>7</v>
      </c>
      <c r="T12" s="50">
        <v>7</v>
      </c>
      <c r="U12" s="50">
        <v>7</v>
      </c>
      <c r="V12" s="50">
        <v>6.5</v>
      </c>
      <c r="W12" s="110">
        <f t="shared" ref="W12:W17" si="0">SUM(O12:V12)</f>
        <v>53</v>
      </c>
      <c r="X12" s="111"/>
      <c r="Y12" s="23"/>
      <c r="Z12" s="50">
        <v>6.5</v>
      </c>
      <c r="AA12" s="50">
        <v>6.5</v>
      </c>
      <c r="AB12" s="50">
        <v>7</v>
      </c>
      <c r="AC12" s="50">
        <v>5</v>
      </c>
      <c r="AD12" s="50">
        <v>6</v>
      </c>
      <c r="AE12" s="50">
        <v>6</v>
      </c>
      <c r="AF12" s="50">
        <v>6</v>
      </c>
      <c r="AG12" s="50">
        <v>6.5</v>
      </c>
      <c r="AH12" s="110">
        <f t="shared" ref="AH12:AH17" si="1">SUM(Z12:AG12)</f>
        <v>49.5</v>
      </c>
      <c r="AI12" s="111"/>
      <c r="AJ12" s="23"/>
      <c r="AK12" s="149"/>
      <c r="AL12" s="149"/>
      <c r="AM12" s="52"/>
      <c r="AN12" s="49"/>
    </row>
    <row r="13" spans="1:40" s="6" customFormat="1" ht="15.6" x14ac:dyDescent="0.3">
      <c r="A13" s="91">
        <v>2</v>
      </c>
      <c r="B13" s="170" t="s">
        <v>128</v>
      </c>
      <c r="C13" s="180"/>
      <c r="D13" s="182"/>
      <c r="E13" s="170" t="s">
        <v>170</v>
      </c>
      <c r="F13" s="170">
        <v>10</v>
      </c>
      <c r="G13" s="52"/>
      <c r="H13" s="49"/>
      <c r="I13" s="49"/>
      <c r="J13" s="49"/>
      <c r="K13" s="49"/>
      <c r="L13" s="49"/>
      <c r="M13" s="49"/>
      <c r="N13" s="52"/>
      <c r="O13" s="50">
        <v>6.3</v>
      </c>
      <c r="P13" s="50">
        <v>6.2</v>
      </c>
      <c r="Q13" s="50">
        <v>6.5</v>
      </c>
      <c r="R13" s="50">
        <v>6.8</v>
      </c>
      <c r="S13" s="50">
        <v>6.3</v>
      </c>
      <c r="T13" s="50">
        <v>6.5</v>
      </c>
      <c r="U13" s="50">
        <v>6.5</v>
      </c>
      <c r="V13" s="50">
        <v>6</v>
      </c>
      <c r="W13" s="110">
        <f t="shared" si="0"/>
        <v>51.1</v>
      </c>
      <c r="X13" s="111"/>
      <c r="Y13" s="23"/>
      <c r="Z13" s="50">
        <v>6</v>
      </c>
      <c r="AA13" s="50">
        <v>6</v>
      </c>
      <c r="AB13" s="50">
        <v>7</v>
      </c>
      <c r="AC13" s="50">
        <v>6.5</v>
      </c>
      <c r="AD13" s="50">
        <v>5.5</v>
      </c>
      <c r="AE13" s="50">
        <v>6</v>
      </c>
      <c r="AF13" s="50">
        <v>6.5</v>
      </c>
      <c r="AG13" s="50">
        <v>6</v>
      </c>
      <c r="AH13" s="110">
        <f t="shared" si="1"/>
        <v>49.5</v>
      </c>
      <c r="AI13" s="111"/>
      <c r="AJ13" s="23"/>
      <c r="AK13" s="149"/>
      <c r="AL13" s="149"/>
      <c r="AM13" s="52"/>
      <c r="AN13" s="49"/>
    </row>
    <row r="14" spans="1:40" s="6" customFormat="1" ht="15.6" x14ac:dyDescent="0.3">
      <c r="A14" s="91">
        <v>3</v>
      </c>
      <c r="B14" s="170" t="s">
        <v>141</v>
      </c>
      <c r="C14" s="180"/>
      <c r="D14" s="182"/>
      <c r="E14" s="170" t="s">
        <v>142</v>
      </c>
      <c r="F14" s="170">
        <v>4</v>
      </c>
      <c r="G14" s="52"/>
      <c r="H14" s="49"/>
      <c r="I14" s="49"/>
      <c r="J14" s="49"/>
      <c r="K14" s="49"/>
      <c r="L14" s="49"/>
      <c r="M14" s="49"/>
      <c r="N14" s="52"/>
      <c r="O14" s="50">
        <v>5.7</v>
      </c>
      <c r="P14" s="50">
        <v>6</v>
      </c>
      <c r="Q14" s="50">
        <v>2.2000000000000002</v>
      </c>
      <c r="R14" s="50">
        <v>5</v>
      </c>
      <c r="S14" s="50">
        <v>6</v>
      </c>
      <c r="T14" s="50">
        <v>4.9000000000000004</v>
      </c>
      <c r="U14" s="50">
        <v>6</v>
      </c>
      <c r="V14" s="50">
        <v>5.8</v>
      </c>
      <c r="W14" s="110">
        <f t="shared" si="0"/>
        <v>41.599999999999994</v>
      </c>
      <c r="X14" s="111"/>
      <c r="Y14" s="23"/>
      <c r="Z14" s="50">
        <v>5.5</v>
      </c>
      <c r="AA14" s="50">
        <v>6</v>
      </c>
      <c r="AB14" s="50">
        <v>5</v>
      </c>
      <c r="AC14" s="50">
        <v>4</v>
      </c>
      <c r="AD14" s="50">
        <v>5.5</v>
      </c>
      <c r="AE14" s="50">
        <v>5</v>
      </c>
      <c r="AF14" s="50">
        <v>6</v>
      </c>
      <c r="AG14" s="50">
        <v>6</v>
      </c>
      <c r="AH14" s="110">
        <f t="shared" si="1"/>
        <v>43</v>
      </c>
      <c r="AI14" s="111"/>
      <c r="AJ14" s="23"/>
      <c r="AK14" s="149"/>
      <c r="AL14" s="149"/>
      <c r="AM14" s="52"/>
      <c r="AN14" s="49"/>
    </row>
    <row r="15" spans="1:40" s="6" customFormat="1" ht="15.6" x14ac:dyDescent="0.3">
      <c r="A15" s="91">
        <v>4</v>
      </c>
      <c r="B15" s="170" t="s">
        <v>163</v>
      </c>
      <c r="C15" s="180"/>
      <c r="D15" s="182"/>
      <c r="E15" s="170" t="s">
        <v>164</v>
      </c>
      <c r="F15" s="170">
        <v>7</v>
      </c>
      <c r="G15" s="52"/>
      <c r="H15" s="49"/>
      <c r="I15" s="49"/>
      <c r="J15" s="49"/>
      <c r="K15" s="49"/>
      <c r="L15" s="49"/>
      <c r="M15" s="49"/>
      <c r="N15" s="52"/>
      <c r="O15" s="50">
        <v>6.5</v>
      </c>
      <c r="P15" s="50">
        <v>6</v>
      </c>
      <c r="Q15" s="50">
        <v>6.2</v>
      </c>
      <c r="R15" s="50">
        <v>6.5</v>
      </c>
      <c r="S15" s="50">
        <v>6.5</v>
      </c>
      <c r="T15" s="50">
        <v>6.5</v>
      </c>
      <c r="U15" s="50">
        <v>7</v>
      </c>
      <c r="V15" s="50">
        <v>6.2</v>
      </c>
      <c r="W15" s="110">
        <f t="shared" si="0"/>
        <v>51.400000000000006</v>
      </c>
      <c r="X15" s="111"/>
      <c r="Y15" s="23"/>
      <c r="Z15" s="50">
        <v>5.5</v>
      </c>
      <c r="AA15" s="50">
        <v>6</v>
      </c>
      <c r="AB15" s="50">
        <v>6.5</v>
      </c>
      <c r="AC15" s="50">
        <v>6.5</v>
      </c>
      <c r="AD15" s="50">
        <v>6.5</v>
      </c>
      <c r="AE15" s="50">
        <v>6</v>
      </c>
      <c r="AF15" s="50">
        <v>6.5</v>
      </c>
      <c r="AG15" s="50">
        <v>6.5</v>
      </c>
      <c r="AH15" s="110">
        <f t="shared" si="1"/>
        <v>50</v>
      </c>
      <c r="AI15" s="111"/>
      <c r="AJ15" s="23"/>
      <c r="AK15" s="149"/>
      <c r="AL15" s="149"/>
      <c r="AM15" s="52"/>
      <c r="AN15" s="49"/>
    </row>
    <row r="16" spans="1:40" s="6" customFormat="1" ht="15.6" x14ac:dyDescent="0.3">
      <c r="A16" s="91">
        <v>5</v>
      </c>
      <c r="B16" s="170" t="s">
        <v>105</v>
      </c>
      <c r="C16" s="180"/>
      <c r="D16" s="182"/>
      <c r="E16" s="170" t="s">
        <v>98</v>
      </c>
      <c r="F16" s="170">
        <v>8</v>
      </c>
      <c r="G16" s="52"/>
      <c r="H16" s="49"/>
      <c r="I16" s="49"/>
      <c r="J16" s="49"/>
      <c r="K16" s="49"/>
      <c r="L16" s="49"/>
      <c r="M16" s="49"/>
      <c r="N16" s="52"/>
      <c r="O16" s="50">
        <v>7</v>
      </c>
      <c r="P16" s="50">
        <v>6.3</v>
      </c>
      <c r="Q16" s="50">
        <v>6.5</v>
      </c>
      <c r="R16" s="50">
        <v>6.8</v>
      </c>
      <c r="S16" s="50">
        <v>5.2</v>
      </c>
      <c r="T16" s="50">
        <v>5</v>
      </c>
      <c r="U16" s="50">
        <v>3</v>
      </c>
      <c r="V16" s="50">
        <v>5.2</v>
      </c>
      <c r="W16" s="110">
        <f t="shared" si="0"/>
        <v>45</v>
      </c>
      <c r="X16" s="111"/>
      <c r="Y16" s="23"/>
      <c r="Z16" s="50">
        <v>7.5</v>
      </c>
      <c r="AA16" s="50">
        <v>6.5</v>
      </c>
      <c r="AB16" s="50">
        <v>5.5</v>
      </c>
      <c r="AC16" s="50">
        <v>7</v>
      </c>
      <c r="AD16" s="50">
        <v>7</v>
      </c>
      <c r="AE16" s="50">
        <v>6.5</v>
      </c>
      <c r="AF16" s="50">
        <v>5</v>
      </c>
      <c r="AG16" s="50">
        <v>6.5</v>
      </c>
      <c r="AH16" s="110">
        <f t="shared" si="1"/>
        <v>51.5</v>
      </c>
      <c r="AI16" s="111"/>
      <c r="AJ16" s="23"/>
      <c r="AK16" s="149"/>
      <c r="AL16" s="149"/>
      <c r="AM16" s="52"/>
      <c r="AN16" s="49"/>
    </row>
    <row r="17" spans="1:40" s="6" customFormat="1" ht="15.6" x14ac:dyDescent="0.3">
      <c r="A17" s="91">
        <v>6</v>
      </c>
      <c r="B17" s="170" t="s">
        <v>95</v>
      </c>
      <c r="C17" s="180"/>
      <c r="D17" s="182"/>
      <c r="E17" s="170" t="s">
        <v>98</v>
      </c>
      <c r="F17" s="170">
        <v>11</v>
      </c>
      <c r="G17" s="52"/>
      <c r="H17" s="49"/>
      <c r="I17" s="49"/>
      <c r="J17" s="49"/>
      <c r="K17" s="49"/>
      <c r="L17" s="49"/>
      <c r="M17" s="49"/>
      <c r="N17" s="52"/>
      <c r="O17" s="50">
        <v>7</v>
      </c>
      <c r="P17" s="50">
        <v>7</v>
      </c>
      <c r="Q17" s="50">
        <v>6.2</v>
      </c>
      <c r="R17" s="50">
        <v>6.5</v>
      </c>
      <c r="S17" s="50">
        <v>7</v>
      </c>
      <c r="T17" s="50">
        <v>7</v>
      </c>
      <c r="U17" s="50">
        <v>7</v>
      </c>
      <c r="V17" s="50">
        <v>6.8</v>
      </c>
      <c r="W17" s="110">
        <f t="shared" si="0"/>
        <v>54.5</v>
      </c>
      <c r="X17" s="111"/>
      <c r="Y17" s="23"/>
      <c r="Z17" s="50">
        <v>7</v>
      </c>
      <c r="AA17" s="50">
        <v>6.5</v>
      </c>
      <c r="AB17" s="50">
        <v>6</v>
      </c>
      <c r="AC17" s="50">
        <v>5</v>
      </c>
      <c r="AD17" s="50">
        <v>7</v>
      </c>
      <c r="AE17" s="50">
        <v>7.5</v>
      </c>
      <c r="AF17" s="50">
        <v>7.5</v>
      </c>
      <c r="AG17" s="50">
        <v>6.5</v>
      </c>
      <c r="AH17" s="110">
        <f t="shared" si="1"/>
        <v>53</v>
      </c>
      <c r="AI17" s="111"/>
      <c r="AJ17" s="23"/>
      <c r="AK17" s="149"/>
      <c r="AL17" s="149"/>
      <c r="AM17" s="52"/>
      <c r="AN17" s="49"/>
    </row>
    <row r="18" spans="1:40" s="6" customFormat="1" ht="15.6" x14ac:dyDescent="0.3">
      <c r="A18" s="112"/>
      <c r="B18" s="112"/>
      <c r="C18" s="96"/>
      <c r="D18" s="96"/>
      <c r="E18" s="96"/>
      <c r="F18" s="96"/>
      <c r="G18" s="113"/>
      <c r="H18" s="142">
        <v>6.5</v>
      </c>
      <c r="I18" s="142">
        <v>6</v>
      </c>
      <c r="J18" s="142">
        <v>6.3</v>
      </c>
      <c r="K18" s="142">
        <v>6.3</v>
      </c>
      <c r="L18" s="142">
        <v>7</v>
      </c>
      <c r="M18" s="98">
        <f>SUM((H18*0.1),(I18*0.1),(J18*0.3),(K18*0.3),(L18*0.2))</f>
        <v>6.43</v>
      </c>
      <c r="N18" s="145"/>
      <c r="O18" s="114"/>
      <c r="P18" s="114"/>
      <c r="Q18" s="114"/>
      <c r="R18" s="114"/>
      <c r="S18" s="114"/>
      <c r="T18" s="114"/>
      <c r="U18" s="114"/>
      <c r="V18" s="114"/>
      <c r="W18" s="115">
        <f>SUM(W12:W17)</f>
        <v>296.60000000000002</v>
      </c>
      <c r="X18" s="115">
        <f>(W18/6)/8</f>
        <v>6.1791666666666671</v>
      </c>
      <c r="Y18" s="102"/>
      <c r="Z18" s="114"/>
      <c r="AA18" s="114"/>
      <c r="AB18" s="114"/>
      <c r="AC18" s="114"/>
      <c r="AD18" s="114"/>
      <c r="AE18" s="114"/>
      <c r="AF18" s="114"/>
      <c r="AG18" s="114"/>
      <c r="AH18" s="115">
        <f>SUM(AH12:AH17)</f>
        <v>296.5</v>
      </c>
      <c r="AI18" s="115">
        <f>(AH18/6)/8</f>
        <v>6.177083333333333</v>
      </c>
      <c r="AJ18" s="116"/>
      <c r="AK18" s="151">
        <f>M18</f>
        <v>6.43</v>
      </c>
      <c r="AL18" s="151">
        <f>X18</f>
        <v>6.1791666666666671</v>
      </c>
      <c r="AM18" s="98">
        <f>SUM((M18*0.25)+(X18*0.375)+(AI18*0.375))</f>
        <v>6.2410937500000001</v>
      </c>
      <c r="AN18" s="105">
        <v>1</v>
      </c>
    </row>
    <row r="19" spans="1:40" s="6" customFormat="1" ht="15.6" x14ac:dyDescent="0.3">
      <c r="A19" s="91">
        <v>1</v>
      </c>
      <c r="B19" s="170" t="s">
        <v>121</v>
      </c>
      <c r="C19" s="180" t="s">
        <v>132</v>
      </c>
      <c r="D19" s="181" t="s">
        <v>133</v>
      </c>
      <c r="E19" s="170" t="s">
        <v>124</v>
      </c>
      <c r="F19" s="170">
        <v>6</v>
      </c>
      <c r="G19" s="52"/>
      <c r="H19" s="49"/>
      <c r="I19" s="49"/>
      <c r="J19" s="49"/>
      <c r="K19" s="49"/>
      <c r="L19" s="49"/>
      <c r="M19" s="49"/>
      <c r="N19" s="52"/>
      <c r="O19" s="50">
        <v>6.5</v>
      </c>
      <c r="P19" s="50">
        <v>6</v>
      </c>
      <c r="Q19" s="50">
        <v>6</v>
      </c>
      <c r="R19" s="50">
        <v>6</v>
      </c>
      <c r="S19" s="50">
        <v>6</v>
      </c>
      <c r="T19" s="50">
        <v>6</v>
      </c>
      <c r="U19" s="50">
        <v>6.5</v>
      </c>
      <c r="V19" s="50">
        <v>6</v>
      </c>
      <c r="W19" s="110">
        <f t="shared" ref="W19:W24" si="2">SUM(O19:V19)</f>
        <v>49</v>
      </c>
      <c r="X19" s="111"/>
      <c r="Y19" s="23"/>
      <c r="Z19" s="50">
        <v>6.5</v>
      </c>
      <c r="AA19" s="50">
        <v>6</v>
      </c>
      <c r="AB19" s="50">
        <v>5</v>
      </c>
      <c r="AC19" s="50">
        <v>6.5</v>
      </c>
      <c r="AD19" s="50">
        <v>5.5</v>
      </c>
      <c r="AE19" s="50">
        <v>5.5</v>
      </c>
      <c r="AF19" s="50">
        <v>7</v>
      </c>
      <c r="AG19" s="50">
        <v>7.5</v>
      </c>
      <c r="AH19" s="110">
        <f t="shared" ref="AH19:AH24" si="3">SUM(Z19:AG19)</f>
        <v>49.5</v>
      </c>
      <c r="AI19" s="111"/>
      <c r="AJ19" s="23"/>
      <c r="AK19" s="149"/>
      <c r="AL19" s="149"/>
      <c r="AM19" s="52"/>
      <c r="AN19" s="49"/>
    </row>
    <row r="20" spans="1:40" s="6" customFormat="1" ht="15.6" x14ac:dyDescent="0.3">
      <c r="A20" s="91">
        <v>2</v>
      </c>
      <c r="B20" s="170" t="s">
        <v>162</v>
      </c>
      <c r="C20" s="180"/>
      <c r="D20" s="182"/>
      <c r="E20" s="170" t="s">
        <v>134</v>
      </c>
      <c r="F20" s="170">
        <v>5</v>
      </c>
      <c r="G20" s="52"/>
      <c r="H20" s="49"/>
      <c r="I20" s="49"/>
      <c r="J20" s="49"/>
      <c r="K20" s="49"/>
      <c r="L20" s="49"/>
      <c r="M20" s="49"/>
      <c r="N20" s="52"/>
      <c r="O20" s="50">
        <v>5.3</v>
      </c>
      <c r="P20" s="50">
        <v>5.5</v>
      </c>
      <c r="Q20" s="50">
        <v>5.2</v>
      </c>
      <c r="R20" s="50">
        <v>6</v>
      </c>
      <c r="S20" s="50">
        <v>6</v>
      </c>
      <c r="T20" s="50">
        <v>6</v>
      </c>
      <c r="U20" s="50">
        <v>5.8</v>
      </c>
      <c r="V20" s="50">
        <v>5.5</v>
      </c>
      <c r="W20" s="110">
        <f t="shared" si="2"/>
        <v>45.3</v>
      </c>
      <c r="X20" s="111"/>
      <c r="Y20" s="23"/>
      <c r="Z20" s="50">
        <v>6.5</v>
      </c>
      <c r="AA20" s="50">
        <v>6.5</v>
      </c>
      <c r="AB20" s="50">
        <v>5.5</v>
      </c>
      <c r="AC20" s="50">
        <v>6</v>
      </c>
      <c r="AD20" s="50">
        <v>6</v>
      </c>
      <c r="AE20" s="50">
        <v>5.5</v>
      </c>
      <c r="AF20" s="50">
        <v>7</v>
      </c>
      <c r="AG20" s="50">
        <v>5.5</v>
      </c>
      <c r="AH20" s="110">
        <f t="shared" si="3"/>
        <v>48.5</v>
      </c>
      <c r="AI20" s="111"/>
      <c r="AJ20" s="23"/>
      <c r="AK20" s="149"/>
      <c r="AL20" s="149"/>
      <c r="AM20" s="52"/>
      <c r="AN20" s="49"/>
    </row>
    <row r="21" spans="1:40" s="6" customFormat="1" ht="15.6" x14ac:dyDescent="0.3">
      <c r="A21" s="91">
        <v>3</v>
      </c>
      <c r="B21" s="170" t="s">
        <v>125</v>
      </c>
      <c r="C21" s="180"/>
      <c r="D21" s="182"/>
      <c r="E21" s="170" t="s">
        <v>124</v>
      </c>
      <c r="F21" s="170">
        <v>5</v>
      </c>
      <c r="G21" s="52"/>
      <c r="H21" s="49"/>
      <c r="I21" s="49"/>
      <c r="J21" s="49"/>
      <c r="K21" s="49"/>
      <c r="L21" s="49"/>
      <c r="M21" s="49"/>
      <c r="N21" s="52"/>
      <c r="O21" s="50">
        <v>6</v>
      </c>
      <c r="P21" s="50">
        <v>6.2</v>
      </c>
      <c r="Q21" s="50">
        <v>5</v>
      </c>
      <c r="R21" s="50">
        <v>5.5</v>
      </c>
      <c r="S21" s="50">
        <v>6</v>
      </c>
      <c r="T21" s="50">
        <v>6</v>
      </c>
      <c r="U21" s="50">
        <v>6.5</v>
      </c>
      <c r="V21" s="50">
        <v>6</v>
      </c>
      <c r="W21" s="110">
        <f t="shared" si="2"/>
        <v>47.2</v>
      </c>
      <c r="X21" s="111"/>
      <c r="Y21" s="23"/>
      <c r="Z21" s="50">
        <v>6.5</v>
      </c>
      <c r="AA21" s="50">
        <v>6.5</v>
      </c>
      <c r="AB21" s="50">
        <v>5.5</v>
      </c>
      <c r="AC21" s="50">
        <v>6.5</v>
      </c>
      <c r="AD21" s="50">
        <v>6</v>
      </c>
      <c r="AE21" s="50">
        <v>5.5</v>
      </c>
      <c r="AF21" s="50">
        <v>7</v>
      </c>
      <c r="AG21" s="50">
        <v>7</v>
      </c>
      <c r="AH21" s="110">
        <f t="shared" si="3"/>
        <v>50.5</v>
      </c>
      <c r="AI21" s="111"/>
      <c r="AJ21" s="23"/>
      <c r="AK21" s="149"/>
      <c r="AL21" s="149"/>
      <c r="AM21" s="52"/>
      <c r="AN21" s="49"/>
    </row>
    <row r="22" spans="1:40" s="6" customFormat="1" ht="15.6" x14ac:dyDescent="0.3">
      <c r="A22" s="91">
        <v>4</v>
      </c>
      <c r="B22" s="170" t="s">
        <v>145</v>
      </c>
      <c r="C22" s="180"/>
      <c r="D22" s="182"/>
      <c r="E22" s="170" t="s">
        <v>146</v>
      </c>
      <c r="F22" s="170">
        <v>9</v>
      </c>
      <c r="G22" s="52"/>
      <c r="H22" s="49"/>
      <c r="I22" s="49"/>
      <c r="J22" s="49"/>
      <c r="K22" s="49"/>
      <c r="L22" s="49"/>
      <c r="M22" s="49"/>
      <c r="N22" s="52"/>
      <c r="O22" s="50">
        <v>5.8</v>
      </c>
      <c r="P22" s="50">
        <v>6.2</v>
      </c>
      <c r="Q22" s="50">
        <v>4.8</v>
      </c>
      <c r="R22" s="50">
        <v>6</v>
      </c>
      <c r="S22" s="50">
        <v>6</v>
      </c>
      <c r="T22" s="50">
        <v>5.8</v>
      </c>
      <c r="U22" s="50">
        <v>6.2</v>
      </c>
      <c r="V22" s="50">
        <v>5.8</v>
      </c>
      <c r="W22" s="110">
        <f t="shared" si="2"/>
        <v>46.6</v>
      </c>
      <c r="X22" s="111"/>
      <c r="Y22" s="23"/>
      <c r="Z22" s="50">
        <v>6</v>
      </c>
      <c r="AA22" s="50">
        <v>6</v>
      </c>
      <c r="AB22" s="50">
        <v>6</v>
      </c>
      <c r="AC22" s="50">
        <v>6.2</v>
      </c>
      <c r="AD22" s="50">
        <v>5.5</v>
      </c>
      <c r="AE22" s="50">
        <v>5</v>
      </c>
      <c r="AF22" s="50">
        <v>6.2</v>
      </c>
      <c r="AG22" s="50">
        <v>6</v>
      </c>
      <c r="AH22" s="110">
        <f t="shared" si="3"/>
        <v>46.900000000000006</v>
      </c>
      <c r="AI22" s="111"/>
      <c r="AJ22" s="23"/>
      <c r="AK22" s="149"/>
      <c r="AL22" s="149"/>
      <c r="AM22" s="52"/>
      <c r="AN22" s="49"/>
    </row>
    <row r="23" spans="1:40" s="6" customFormat="1" ht="15.6" x14ac:dyDescent="0.3">
      <c r="A23" s="91">
        <v>5</v>
      </c>
      <c r="B23" s="170" t="s">
        <v>131</v>
      </c>
      <c r="C23" s="180"/>
      <c r="D23" s="182"/>
      <c r="E23" s="170" t="s">
        <v>134</v>
      </c>
      <c r="F23" s="170">
        <v>7</v>
      </c>
      <c r="G23" s="52"/>
      <c r="H23" s="49"/>
      <c r="I23" s="49"/>
      <c r="J23" s="49"/>
      <c r="K23" s="49"/>
      <c r="L23" s="49"/>
      <c r="M23" s="49"/>
      <c r="N23" s="52"/>
      <c r="O23" s="50">
        <v>6.5</v>
      </c>
      <c r="P23" s="50">
        <v>6.2</v>
      </c>
      <c r="Q23" s="50">
        <v>5.8</v>
      </c>
      <c r="R23" s="50">
        <v>6</v>
      </c>
      <c r="S23" s="50">
        <v>5</v>
      </c>
      <c r="T23" s="50">
        <v>5.2</v>
      </c>
      <c r="U23" s="50">
        <v>6</v>
      </c>
      <c r="V23" s="50">
        <v>5.8</v>
      </c>
      <c r="W23" s="110">
        <f t="shared" si="2"/>
        <v>46.5</v>
      </c>
      <c r="X23" s="111"/>
      <c r="Y23" s="23"/>
      <c r="Z23" s="50">
        <v>7</v>
      </c>
      <c r="AA23" s="50">
        <v>6.5</v>
      </c>
      <c r="AB23" s="50">
        <v>5.5</v>
      </c>
      <c r="AC23" s="50">
        <v>6</v>
      </c>
      <c r="AD23" s="50">
        <v>5.5</v>
      </c>
      <c r="AE23" s="50">
        <v>6.5</v>
      </c>
      <c r="AF23" s="50">
        <v>8</v>
      </c>
      <c r="AG23" s="50">
        <v>6.5</v>
      </c>
      <c r="AH23" s="110">
        <f t="shared" si="3"/>
        <v>51.5</v>
      </c>
      <c r="AI23" s="111"/>
      <c r="AJ23" s="23"/>
      <c r="AK23" s="149"/>
      <c r="AL23" s="149"/>
      <c r="AM23" s="52"/>
      <c r="AN23" s="49"/>
    </row>
    <row r="24" spans="1:40" s="6" customFormat="1" ht="15.6" x14ac:dyDescent="0.3">
      <c r="A24" s="91">
        <v>6</v>
      </c>
      <c r="B24" s="170" t="s">
        <v>135</v>
      </c>
      <c r="C24" s="180"/>
      <c r="D24" s="182"/>
      <c r="E24" s="170" t="s">
        <v>134</v>
      </c>
      <c r="F24" s="170">
        <v>6</v>
      </c>
      <c r="G24" s="52"/>
      <c r="H24" s="49"/>
      <c r="I24" s="49"/>
      <c r="J24" s="49"/>
      <c r="K24" s="49"/>
      <c r="L24" s="49"/>
      <c r="M24" s="49"/>
      <c r="N24" s="52"/>
      <c r="O24" s="50">
        <v>6.2</v>
      </c>
      <c r="P24" s="50">
        <v>5.8</v>
      </c>
      <c r="Q24" s="50">
        <v>5</v>
      </c>
      <c r="R24" s="50">
        <v>6</v>
      </c>
      <c r="S24" s="50">
        <v>4.8</v>
      </c>
      <c r="T24" s="50">
        <v>4.5</v>
      </c>
      <c r="U24" s="50">
        <v>6</v>
      </c>
      <c r="V24" s="50">
        <v>0</v>
      </c>
      <c r="W24" s="110">
        <f t="shared" si="2"/>
        <v>38.299999999999997</v>
      </c>
      <c r="X24" s="111"/>
      <c r="Y24" s="23"/>
      <c r="Z24" s="50">
        <v>6.5</v>
      </c>
      <c r="AA24" s="50">
        <v>6.8</v>
      </c>
      <c r="AB24" s="50">
        <v>5</v>
      </c>
      <c r="AC24" s="50">
        <v>6</v>
      </c>
      <c r="AD24" s="50">
        <v>5.5</v>
      </c>
      <c r="AE24" s="50">
        <v>6</v>
      </c>
      <c r="AF24" s="50">
        <v>6.5</v>
      </c>
      <c r="AG24" s="50">
        <v>6</v>
      </c>
      <c r="AH24" s="110">
        <f t="shared" si="3"/>
        <v>48.3</v>
      </c>
      <c r="AI24" s="111"/>
      <c r="AJ24" s="23"/>
      <c r="AK24" s="149"/>
      <c r="AL24" s="149"/>
      <c r="AM24" s="52"/>
      <c r="AN24" s="49"/>
    </row>
    <row r="25" spans="1:40" s="6" customFormat="1" ht="15.6" x14ac:dyDescent="0.3">
      <c r="A25" s="112"/>
      <c r="B25" s="112"/>
      <c r="C25" s="96"/>
      <c r="D25" s="96"/>
      <c r="E25" s="122"/>
      <c r="F25" s="96"/>
      <c r="G25" s="113"/>
      <c r="H25" s="142">
        <v>6.3</v>
      </c>
      <c r="I25" s="142">
        <v>6.3</v>
      </c>
      <c r="J25" s="142">
        <v>6</v>
      </c>
      <c r="K25" s="142">
        <v>6.5</v>
      </c>
      <c r="L25" s="142">
        <v>6.8</v>
      </c>
      <c r="M25" s="98">
        <f>SUM((H25*0.1),(I25*0.1),(J25*0.3),(K25*0.3),(L25*0.2))</f>
        <v>6.37</v>
      </c>
      <c r="N25" s="145"/>
      <c r="O25" s="114"/>
      <c r="P25" s="114"/>
      <c r="Q25" s="114"/>
      <c r="R25" s="114"/>
      <c r="S25" s="114"/>
      <c r="T25" s="114"/>
      <c r="U25" s="114"/>
      <c r="V25" s="114"/>
      <c r="W25" s="115">
        <f>SUM(W19:W24)</f>
        <v>272.89999999999998</v>
      </c>
      <c r="X25" s="115">
        <f>(W25/6)/8</f>
        <v>5.6854166666666659</v>
      </c>
      <c r="Y25" s="102"/>
      <c r="Z25" s="114"/>
      <c r="AA25" s="114"/>
      <c r="AB25" s="114"/>
      <c r="AC25" s="114"/>
      <c r="AD25" s="114"/>
      <c r="AE25" s="114"/>
      <c r="AF25" s="114"/>
      <c r="AG25" s="114"/>
      <c r="AH25" s="115">
        <f>SUM(AH19:AH24)</f>
        <v>295.2</v>
      </c>
      <c r="AI25" s="115">
        <f>(AH25/6)/8</f>
        <v>6.1499999999999995</v>
      </c>
      <c r="AJ25" s="116"/>
      <c r="AK25" s="151">
        <f>M25</f>
        <v>6.37</v>
      </c>
      <c r="AL25" s="151">
        <f>X25</f>
        <v>5.6854166666666659</v>
      </c>
      <c r="AM25" s="98">
        <f>SUM((M25*0.25)+(X25*0.375)+(AI25*0.375))</f>
        <v>6.0307812500000004</v>
      </c>
      <c r="AN25" s="105">
        <v>2</v>
      </c>
    </row>
    <row r="26" spans="1:40" s="6" customFormat="1" ht="15.6" x14ac:dyDescent="0.3">
      <c r="A26" s="91">
        <v>1</v>
      </c>
      <c r="B26" s="170" t="s">
        <v>77</v>
      </c>
      <c r="C26" s="180" t="s">
        <v>90</v>
      </c>
      <c r="D26" s="181" t="s">
        <v>76</v>
      </c>
      <c r="E26" s="170" t="s">
        <v>78</v>
      </c>
      <c r="F26" s="170">
        <v>9</v>
      </c>
      <c r="G26" s="52"/>
      <c r="H26" s="49"/>
      <c r="I26" s="49"/>
      <c r="J26" s="49"/>
      <c r="K26" s="49"/>
      <c r="L26" s="49"/>
      <c r="M26" s="49"/>
      <c r="N26" s="52"/>
      <c r="O26" s="50">
        <v>5</v>
      </c>
      <c r="P26" s="50">
        <v>7</v>
      </c>
      <c r="Q26" s="50">
        <v>6.5</v>
      </c>
      <c r="R26" s="50">
        <v>6.5</v>
      </c>
      <c r="S26" s="50">
        <v>7</v>
      </c>
      <c r="T26" s="50">
        <v>7</v>
      </c>
      <c r="U26" s="50">
        <v>7</v>
      </c>
      <c r="V26" s="50">
        <v>6</v>
      </c>
      <c r="W26" s="110">
        <f t="shared" ref="W26:W31" si="4">SUM(O26:V26)</f>
        <v>52</v>
      </c>
      <c r="X26" s="111"/>
      <c r="Y26" s="23"/>
      <c r="Z26" s="50">
        <v>5</v>
      </c>
      <c r="AA26" s="50">
        <v>6.5</v>
      </c>
      <c r="AB26" s="50">
        <v>7</v>
      </c>
      <c r="AC26" s="50">
        <v>7.5</v>
      </c>
      <c r="AD26" s="50">
        <v>6</v>
      </c>
      <c r="AE26" s="50">
        <v>6.5</v>
      </c>
      <c r="AF26" s="50">
        <v>7</v>
      </c>
      <c r="AG26" s="50">
        <v>8</v>
      </c>
      <c r="AH26" s="110">
        <f t="shared" ref="AH26:AH31" si="5">SUM(Z26:AG26)</f>
        <v>53.5</v>
      </c>
      <c r="AI26" s="111"/>
      <c r="AJ26" s="23"/>
      <c r="AK26" s="149"/>
      <c r="AL26" s="149"/>
      <c r="AM26" s="52"/>
      <c r="AN26" s="49"/>
    </row>
    <row r="27" spans="1:40" s="6" customFormat="1" ht="15.6" x14ac:dyDescent="0.3">
      <c r="A27" s="91">
        <v>2</v>
      </c>
      <c r="B27" s="170" t="s">
        <v>151</v>
      </c>
      <c r="C27" s="180"/>
      <c r="D27" s="182"/>
      <c r="E27" s="170" t="s">
        <v>152</v>
      </c>
      <c r="F27" s="170">
        <v>6</v>
      </c>
      <c r="G27" s="52"/>
      <c r="H27" s="49"/>
      <c r="I27" s="49"/>
      <c r="J27" s="49"/>
      <c r="K27" s="49"/>
      <c r="L27" s="49"/>
      <c r="M27" s="49"/>
      <c r="N27" s="52"/>
      <c r="O27" s="50">
        <v>6</v>
      </c>
      <c r="P27" s="50">
        <v>6.5</v>
      </c>
      <c r="Q27" s="50">
        <v>6.2</v>
      </c>
      <c r="R27" s="50">
        <v>6.8</v>
      </c>
      <c r="S27" s="50">
        <v>6.5</v>
      </c>
      <c r="T27" s="50">
        <v>5.5</v>
      </c>
      <c r="U27" s="50">
        <v>6.8</v>
      </c>
      <c r="V27" s="50">
        <v>6</v>
      </c>
      <c r="W27" s="110">
        <f t="shared" si="4"/>
        <v>50.3</v>
      </c>
      <c r="X27" s="111"/>
      <c r="Y27" s="23"/>
      <c r="Z27" s="50">
        <v>7</v>
      </c>
      <c r="AA27" s="50">
        <v>7</v>
      </c>
      <c r="AB27" s="50">
        <v>5.5</v>
      </c>
      <c r="AC27" s="50">
        <v>6.5</v>
      </c>
      <c r="AD27" s="50">
        <v>6.5</v>
      </c>
      <c r="AE27" s="50">
        <v>6.5</v>
      </c>
      <c r="AF27" s="50">
        <v>7.5</v>
      </c>
      <c r="AG27" s="50">
        <v>7</v>
      </c>
      <c r="AH27" s="110">
        <f t="shared" si="5"/>
        <v>53.5</v>
      </c>
      <c r="AI27" s="111"/>
      <c r="AJ27" s="23"/>
      <c r="AK27" s="149"/>
      <c r="AL27" s="149"/>
      <c r="AM27" s="52"/>
      <c r="AN27" s="49"/>
    </row>
    <row r="28" spans="1:40" s="6" customFormat="1" ht="15.6" x14ac:dyDescent="0.3">
      <c r="A28" s="91">
        <v>3</v>
      </c>
      <c r="B28" s="170" t="s">
        <v>79</v>
      </c>
      <c r="C28" s="180"/>
      <c r="D28" s="182"/>
      <c r="E28" s="170" t="s">
        <v>80</v>
      </c>
      <c r="F28" s="170">
        <v>9</v>
      </c>
      <c r="G28" s="52"/>
      <c r="H28" s="49"/>
      <c r="I28" s="49"/>
      <c r="J28" s="49"/>
      <c r="K28" s="49"/>
      <c r="L28" s="49"/>
      <c r="M28" s="49"/>
      <c r="N28" s="52"/>
      <c r="O28" s="50">
        <v>5.2</v>
      </c>
      <c r="P28" s="50">
        <v>6.3</v>
      </c>
      <c r="Q28" s="50">
        <v>6.2</v>
      </c>
      <c r="R28" s="50">
        <v>6.2</v>
      </c>
      <c r="S28" s="50">
        <v>6</v>
      </c>
      <c r="T28" s="50">
        <v>6</v>
      </c>
      <c r="U28" s="50">
        <v>6.5</v>
      </c>
      <c r="V28" s="50">
        <v>6.2</v>
      </c>
      <c r="W28" s="110">
        <f t="shared" si="4"/>
        <v>48.6</v>
      </c>
      <c r="X28" s="111"/>
      <c r="Y28" s="23"/>
      <c r="Z28" s="50">
        <v>5</v>
      </c>
      <c r="AA28" s="50">
        <v>5.2</v>
      </c>
      <c r="AB28" s="50">
        <v>5.5</v>
      </c>
      <c r="AC28" s="50">
        <v>6</v>
      </c>
      <c r="AD28" s="50">
        <v>5.5</v>
      </c>
      <c r="AE28" s="50">
        <v>5.5</v>
      </c>
      <c r="AF28" s="50">
        <v>6.5</v>
      </c>
      <c r="AG28" s="50">
        <v>6.5</v>
      </c>
      <c r="AH28" s="110">
        <f t="shared" si="5"/>
        <v>45.7</v>
      </c>
      <c r="AI28" s="111"/>
      <c r="AJ28" s="23"/>
      <c r="AK28" s="149"/>
      <c r="AL28" s="149"/>
      <c r="AM28" s="52"/>
      <c r="AN28" s="49"/>
    </row>
    <row r="29" spans="1:40" s="6" customFormat="1" ht="15.6" x14ac:dyDescent="0.3">
      <c r="A29" s="91">
        <v>4</v>
      </c>
      <c r="B29" s="170" t="s">
        <v>160</v>
      </c>
      <c r="C29" s="180"/>
      <c r="D29" s="182"/>
      <c r="E29" s="170" t="s">
        <v>171</v>
      </c>
      <c r="F29" s="170">
        <v>4</v>
      </c>
      <c r="G29" s="52"/>
      <c r="H29" s="49"/>
      <c r="I29" s="49"/>
      <c r="J29" s="49"/>
      <c r="K29" s="49"/>
      <c r="L29" s="49"/>
      <c r="M29" s="49"/>
      <c r="N29" s="52"/>
      <c r="O29" s="50">
        <v>2.5</v>
      </c>
      <c r="P29" s="50">
        <v>4.5</v>
      </c>
      <c r="Q29" s="50">
        <v>5</v>
      </c>
      <c r="R29" s="50">
        <v>5</v>
      </c>
      <c r="S29" s="50">
        <v>4</v>
      </c>
      <c r="T29" s="50">
        <v>5</v>
      </c>
      <c r="U29" s="50">
        <v>6</v>
      </c>
      <c r="V29" s="50">
        <v>5.2</v>
      </c>
      <c r="W29" s="110">
        <f t="shared" si="4"/>
        <v>37.200000000000003</v>
      </c>
      <c r="X29" s="111"/>
      <c r="Y29" s="23"/>
      <c r="Z29" s="50">
        <v>3</v>
      </c>
      <c r="AA29" s="50">
        <v>4.5</v>
      </c>
      <c r="AB29" s="50">
        <v>4</v>
      </c>
      <c r="AC29" s="50">
        <v>4.5</v>
      </c>
      <c r="AD29" s="50">
        <v>5</v>
      </c>
      <c r="AE29" s="50">
        <v>5</v>
      </c>
      <c r="AF29" s="50">
        <v>6</v>
      </c>
      <c r="AG29" s="50">
        <v>6</v>
      </c>
      <c r="AH29" s="110">
        <f t="shared" si="5"/>
        <v>38</v>
      </c>
      <c r="AI29" s="111"/>
      <c r="AJ29" s="23"/>
      <c r="AK29" s="149"/>
      <c r="AL29" s="149"/>
      <c r="AM29" s="52"/>
      <c r="AN29" s="49"/>
    </row>
    <row r="30" spans="1:40" s="6" customFormat="1" ht="15.6" x14ac:dyDescent="0.3">
      <c r="A30" s="91">
        <v>5</v>
      </c>
      <c r="B30" s="170" t="s">
        <v>159</v>
      </c>
      <c r="C30" s="180"/>
      <c r="D30" s="182"/>
      <c r="E30" s="170" t="s">
        <v>158</v>
      </c>
      <c r="F30" s="170">
        <v>9</v>
      </c>
      <c r="G30" s="52"/>
      <c r="H30" s="49"/>
      <c r="I30" s="49"/>
      <c r="J30" s="49"/>
      <c r="K30" s="49"/>
      <c r="L30" s="49"/>
      <c r="M30" s="49"/>
      <c r="N30" s="52"/>
      <c r="O30" s="50">
        <v>4.8</v>
      </c>
      <c r="P30" s="50">
        <v>5.2</v>
      </c>
      <c r="Q30" s="50">
        <v>5.2</v>
      </c>
      <c r="R30" s="50">
        <v>5.5</v>
      </c>
      <c r="S30" s="50">
        <v>6</v>
      </c>
      <c r="T30" s="50">
        <v>6</v>
      </c>
      <c r="U30" s="50">
        <v>6.2</v>
      </c>
      <c r="V30" s="50">
        <v>6</v>
      </c>
      <c r="W30" s="110">
        <f t="shared" si="4"/>
        <v>44.900000000000006</v>
      </c>
      <c r="X30" s="111"/>
      <c r="Y30" s="23"/>
      <c r="Z30" s="50">
        <v>5.5</v>
      </c>
      <c r="AA30" s="50">
        <v>6</v>
      </c>
      <c r="AB30" s="50">
        <v>7</v>
      </c>
      <c r="AC30" s="50">
        <v>6.5</v>
      </c>
      <c r="AD30" s="50">
        <v>6.5</v>
      </c>
      <c r="AE30" s="50">
        <v>6</v>
      </c>
      <c r="AF30" s="50">
        <v>6</v>
      </c>
      <c r="AG30" s="50">
        <v>6.5</v>
      </c>
      <c r="AH30" s="110">
        <f t="shared" si="5"/>
        <v>50</v>
      </c>
      <c r="AI30" s="111"/>
      <c r="AJ30" s="23"/>
      <c r="AK30" s="149"/>
      <c r="AL30" s="149"/>
      <c r="AM30" s="52"/>
      <c r="AN30" s="49"/>
    </row>
    <row r="31" spans="1:40" s="6" customFormat="1" ht="15.6" x14ac:dyDescent="0.3">
      <c r="A31" s="91">
        <v>6</v>
      </c>
      <c r="B31" s="170" t="s">
        <v>118</v>
      </c>
      <c r="C31" s="180"/>
      <c r="D31" s="182"/>
      <c r="E31" s="170" t="s">
        <v>102</v>
      </c>
      <c r="F31" s="170">
        <v>10</v>
      </c>
      <c r="G31" s="52"/>
      <c r="H31" s="49"/>
      <c r="I31" s="49"/>
      <c r="J31" s="49"/>
      <c r="K31" s="49"/>
      <c r="L31" s="49"/>
      <c r="M31" s="49"/>
      <c r="N31" s="52"/>
      <c r="O31" s="50">
        <v>2.5</v>
      </c>
      <c r="P31" s="50">
        <v>4.2</v>
      </c>
      <c r="Q31" s="50">
        <v>5.2</v>
      </c>
      <c r="R31" s="50">
        <v>5.5</v>
      </c>
      <c r="S31" s="50">
        <v>5.5</v>
      </c>
      <c r="T31" s="50">
        <v>4.5</v>
      </c>
      <c r="U31" s="50">
        <v>5.2</v>
      </c>
      <c r="V31" s="50">
        <v>5</v>
      </c>
      <c r="W31" s="110">
        <f t="shared" si="4"/>
        <v>37.6</v>
      </c>
      <c r="X31" s="111"/>
      <c r="Y31" s="23"/>
      <c r="Z31" s="50">
        <v>3</v>
      </c>
      <c r="AA31" s="50">
        <v>4.5</v>
      </c>
      <c r="AB31" s="50">
        <v>5.5</v>
      </c>
      <c r="AC31" s="50">
        <v>6</v>
      </c>
      <c r="AD31" s="50">
        <v>6</v>
      </c>
      <c r="AE31" s="50">
        <v>6</v>
      </c>
      <c r="AF31" s="50">
        <v>7</v>
      </c>
      <c r="AG31" s="50">
        <v>6.5</v>
      </c>
      <c r="AH31" s="110">
        <f t="shared" si="5"/>
        <v>44.5</v>
      </c>
      <c r="AI31" s="111"/>
      <c r="AJ31" s="23"/>
      <c r="AK31" s="149"/>
      <c r="AL31" s="149"/>
      <c r="AM31" s="52"/>
      <c r="AN31" s="49"/>
    </row>
    <row r="32" spans="1:40" s="6" customFormat="1" ht="15.6" x14ac:dyDescent="0.3">
      <c r="A32" s="112"/>
      <c r="B32" s="112"/>
      <c r="C32" s="96"/>
      <c r="D32" s="96"/>
      <c r="E32" s="96"/>
      <c r="F32" s="96"/>
      <c r="G32" s="113"/>
      <c r="H32" s="142">
        <v>6</v>
      </c>
      <c r="I32" s="142">
        <v>5.2</v>
      </c>
      <c r="J32" s="142">
        <v>6</v>
      </c>
      <c r="K32" s="142">
        <v>6.3</v>
      </c>
      <c r="L32" s="142">
        <v>6.8</v>
      </c>
      <c r="M32" s="98">
        <f>SUM((H32*0.1),(I32*0.1),(J32*0.3),(K32*0.3),(L32*0.2))</f>
        <v>6.17</v>
      </c>
      <c r="N32" s="145"/>
      <c r="O32" s="114"/>
      <c r="P32" s="114"/>
      <c r="Q32" s="114"/>
      <c r="R32" s="114"/>
      <c r="S32" s="114"/>
      <c r="T32" s="114"/>
      <c r="U32" s="114"/>
      <c r="V32" s="114"/>
      <c r="W32" s="115">
        <f>SUM(W26:W31)</f>
        <v>270.60000000000002</v>
      </c>
      <c r="X32" s="115">
        <f>(W32/6)/8</f>
        <v>5.6375000000000002</v>
      </c>
      <c r="Y32" s="102"/>
      <c r="Z32" s="114"/>
      <c r="AA32" s="114"/>
      <c r="AB32" s="114"/>
      <c r="AC32" s="114"/>
      <c r="AD32" s="114"/>
      <c r="AE32" s="114"/>
      <c r="AF32" s="114"/>
      <c r="AG32" s="114"/>
      <c r="AH32" s="115">
        <f>SUM(AH26:AH31)</f>
        <v>285.2</v>
      </c>
      <c r="AI32" s="115">
        <f>(AH32/6)/8</f>
        <v>5.9416666666666664</v>
      </c>
      <c r="AJ32" s="116"/>
      <c r="AK32" s="151">
        <f>M32</f>
        <v>6.17</v>
      </c>
      <c r="AL32" s="151">
        <f>X32</f>
        <v>5.6375000000000002</v>
      </c>
      <c r="AM32" s="98">
        <f>SUM((M32*0.25)+(X32*0.375)+(AI32*0.375))</f>
        <v>5.8846875000000001</v>
      </c>
      <c r="AN32" s="105">
        <v>3</v>
      </c>
    </row>
  </sheetData>
  <mergeCells count="7">
    <mergeCell ref="C26:C31"/>
    <mergeCell ref="D26:D31"/>
    <mergeCell ref="A4:B4"/>
    <mergeCell ref="D19:D24"/>
    <mergeCell ref="C19:C24"/>
    <mergeCell ref="C12:C17"/>
    <mergeCell ref="D12:D17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"/>
  <sheetViews>
    <sheetView workbookViewId="0">
      <selection activeCell="BK17" sqref="BK17"/>
    </sheetView>
  </sheetViews>
  <sheetFormatPr defaultRowHeight="14.4" x14ac:dyDescent="0.3"/>
  <cols>
    <col min="1" max="1" width="5.6640625" customWidth="1"/>
    <col min="2" max="2" width="20" customWidth="1"/>
    <col min="3" max="3" width="21.109375" customWidth="1"/>
    <col min="4" max="4" width="14" customWidth="1"/>
    <col min="5" max="5" width="28.5546875" customWidth="1"/>
    <col min="6" max="6" width="5.88671875" customWidth="1"/>
    <col min="7" max="7" width="2.88671875" customWidth="1"/>
    <col min="14" max="14" width="3" customWidth="1"/>
    <col min="25" max="25" width="2.88671875" customWidth="1"/>
    <col min="32" max="32" width="2.88671875" customWidth="1"/>
    <col min="41" max="41" width="2.88671875" customWidth="1"/>
    <col min="52" max="52" width="3" customWidth="1"/>
    <col min="53" max="56" width="9.109375" style="60"/>
    <col min="57" max="57" width="2.88671875" customWidth="1"/>
    <col min="58" max="58" width="10" style="60" customWidth="1"/>
    <col min="59" max="59" width="2.88671875" style="61" customWidth="1"/>
    <col min="60" max="60" width="9.33203125" style="60" bestFit="1" customWidth="1"/>
    <col min="61" max="61" width="2.88671875" style="61" customWidth="1"/>
    <col min="62" max="62" width="9.109375" style="60"/>
    <col min="63" max="63" width="11.88671875" customWidth="1"/>
  </cols>
  <sheetData>
    <row r="1" spans="1:65" ht="15.6" x14ac:dyDescent="0.3">
      <c r="A1" s="5" t="str">
        <f>CompDetail!A1</f>
        <v xml:space="preserve"> 2019 ENSW INTERSCHOOL CHAMPIONSHIPS VAULTING 							</v>
      </c>
      <c r="B1" s="6"/>
      <c r="C1" s="6"/>
      <c r="E1" s="6"/>
      <c r="F1" s="6"/>
      <c r="G1" s="6"/>
      <c r="H1" s="6"/>
      <c r="I1" s="8"/>
      <c r="J1" s="9"/>
      <c r="K1" s="9"/>
      <c r="L1" s="9"/>
      <c r="M1" s="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8"/>
      <c r="Z1" s="6"/>
      <c r="AA1" s="6"/>
      <c r="AB1" s="6"/>
      <c r="AC1" s="6"/>
      <c r="AD1" s="6"/>
      <c r="AE1" s="6"/>
      <c r="AF1" s="8"/>
      <c r="AG1" s="6"/>
      <c r="AH1" s="6"/>
      <c r="AI1" s="6"/>
      <c r="AJ1" s="6"/>
      <c r="AK1" s="6"/>
      <c r="AL1" s="6"/>
      <c r="AM1" s="6"/>
      <c r="AN1" s="6"/>
      <c r="AO1" s="6"/>
      <c r="AP1" s="9"/>
      <c r="AQ1" s="9"/>
      <c r="AR1" s="9"/>
      <c r="AS1" s="9"/>
      <c r="AT1" s="9"/>
      <c r="AU1" s="9"/>
      <c r="AV1" s="9"/>
      <c r="AW1" s="9"/>
      <c r="AX1" s="9"/>
      <c r="AY1" s="9"/>
      <c r="AZ1" s="8"/>
      <c r="BA1" s="10"/>
      <c r="BB1" s="10"/>
      <c r="BC1" s="10"/>
      <c r="BD1" s="10"/>
      <c r="BE1" s="6"/>
      <c r="BF1" s="11"/>
      <c r="BG1" s="11"/>
      <c r="BH1" s="12"/>
      <c r="BI1" s="11"/>
      <c r="BJ1" s="12"/>
      <c r="BK1" s="13">
        <f ca="1">NOW()</f>
        <v>43536.724356250001</v>
      </c>
      <c r="BL1" s="6"/>
      <c r="BM1" s="6"/>
    </row>
    <row r="2" spans="1:65" ht="15.6" x14ac:dyDescent="0.3">
      <c r="A2" s="5"/>
      <c r="B2" s="6"/>
      <c r="C2" s="6"/>
      <c r="D2" s="7" t="s">
        <v>0</v>
      </c>
      <c r="E2" s="6" t="s">
        <v>139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6"/>
      <c r="BF2" s="11"/>
      <c r="BG2" s="11"/>
      <c r="BH2" s="12"/>
      <c r="BI2" s="11"/>
      <c r="BJ2" s="12"/>
      <c r="BK2" s="13"/>
      <c r="BL2" s="6"/>
      <c r="BM2" s="6"/>
    </row>
    <row r="3" spans="1:65" ht="15.6" x14ac:dyDescent="0.3">
      <c r="A3" s="5"/>
      <c r="B3" s="6"/>
      <c r="C3" s="6"/>
      <c r="D3" s="7" t="s">
        <v>1</v>
      </c>
      <c r="E3" t="s">
        <v>140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6"/>
      <c r="BF3" s="11"/>
      <c r="BG3" s="11"/>
      <c r="BH3" s="12"/>
      <c r="BI3" s="11"/>
      <c r="BJ3" s="12"/>
      <c r="BK3" s="14">
        <f ca="1">NOW()</f>
        <v>43536.724356250001</v>
      </c>
      <c r="BL3" s="6"/>
      <c r="BM3" s="6"/>
    </row>
    <row r="4" spans="1:65" ht="15.6" x14ac:dyDescent="0.3">
      <c r="A4" s="176">
        <f>CompDetail!A3</f>
        <v>43533</v>
      </c>
      <c r="B4" s="176"/>
      <c r="C4" s="6"/>
      <c r="D4" s="7"/>
      <c r="E4" s="6"/>
      <c r="F4" s="6"/>
      <c r="G4" s="6"/>
      <c r="BE4" s="6"/>
      <c r="BF4" s="11"/>
      <c r="BG4" s="11"/>
      <c r="BH4" s="12"/>
      <c r="BI4" s="11"/>
      <c r="BJ4" s="12"/>
      <c r="BK4" s="6"/>
      <c r="BL4" s="6"/>
      <c r="BM4" s="6"/>
    </row>
    <row r="5" spans="1:65" ht="15.6" x14ac:dyDescent="0.3">
      <c r="A5" s="5"/>
      <c r="B5" s="6"/>
      <c r="C5" s="7"/>
      <c r="D5" s="6"/>
      <c r="E5" s="6"/>
      <c r="F5" s="6"/>
      <c r="G5" s="6"/>
      <c r="H5" s="15" t="s">
        <v>2</v>
      </c>
      <c r="I5" s="16"/>
      <c r="J5" s="15"/>
      <c r="K5" s="16"/>
      <c r="L5" s="16"/>
      <c r="M5" s="16"/>
      <c r="N5" s="16"/>
      <c r="O5" s="15"/>
      <c r="P5" s="16"/>
      <c r="Q5" s="16"/>
      <c r="R5" s="16"/>
      <c r="S5" s="16"/>
      <c r="T5" s="16"/>
      <c r="U5" s="16"/>
      <c r="V5" s="16"/>
      <c r="W5" s="16"/>
      <c r="X5" s="16"/>
      <c r="Y5" s="8"/>
      <c r="Z5" s="17" t="s">
        <v>3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6"/>
      <c r="AP5" s="15" t="s">
        <v>2</v>
      </c>
      <c r="AQ5" s="16"/>
      <c r="AR5" s="16"/>
      <c r="AS5" s="16"/>
      <c r="AT5" s="16"/>
      <c r="AU5" s="16"/>
      <c r="AV5" s="16"/>
      <c r="AW5" s="16"/>
      <c r="AX5" s="16"/>
      <c r="AY5" s="16"/>
      <c r="AZ5" s="8"/>
      <c r="BA5" s="19" t="s">
        <v>3</v>
      </c>
      <c r="BB5" s="20"/>
      <c r="BC5" s="20"/>
      <c r="BD5" s="20"/>
      <c r="BE5" s="6"/>
      <c r="BF5" s="11"/>
      <c r="BG5" s="11"/>
      <c r="BH5" s="12"/>
      <c r="BI5" s="11"/>
      <c r="BJ5" s="12"/>
      <c r="BK5" s="6"/>
      <c r="BL5" s="6"/>
      <c r="BM5" s="6"/>
    </row>
    <row r="6" spans="1:65" ht="15.6" x14ac:dyDescent="0.3">
      <c r="A6" s="5" t="s">
        <v>4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22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10"/>
      <c r="BE6" s="23"/>
      <c r="BF6" s="25" t="s">
        <v>9</v>
      </c>
      <c r="BG6" s="11"/>
      <c r="BH6" s="12"/>
      <c r="BI6" s="11"/>
      <c r="BJ6" s="12"/>
      <c r="BK6" s="6"/>
      <c r="BL6" s="6"/>
      <c r="BM6" s="6"/>
    </row>
    <row r="7" spans="1:65" ht="15.6" x14ac:dyDescent="0.3">
      <c r="A7" s="5" t="s">
        <v>10</v>
      </c>
      <c r="B7" s="21">
        <v>6</v>
      </c>
      <c r="C7" s="6"/>
      <c r="D7" s="6"/>
      <c r="E7" s="6"/>
      <c r="F7" s="6"/>
      <c r="G7" s="6"/>
      <c r="H7" s="6" t="str">
        <f>E2</f>
        <v>Robyn Bruderer</v>
      </c>
      <c r="I7" s="8"/>
      <c r="J7" s="6"/>
      <c r="K7" s="6"/>
      <c r="L7" s="6"/>
      <c r="M7" s="6"/>
      <c r="N7" s="6"/>
      <c r="O7" s="6" t="str">
        <f>E2</f>
        <v>Robyn Bruderer</v>
      </c>
      <c r="P7" s="6"/>
      <c r="Q7" s="6"/>
      <c r="R7" s="6"/>
      <c r="S7" s="6"/>
      <c r="T7" s="6"/>
      <c r="U7" s="6"/>
      <c r="V7" s="6"/>
      <c r="W7" s="6"/>
      <c r="X7" s="8"/>
      <c r="Y7" s="8"/>
      <c r="Z7" s="6" t="str">
        <f>E2</f>
        <v>Robyn Bruderer</v>
      </c>
      <c r="AA7" s="6"/>
      <c r="AB7" s="6"/>
      <c r="AC7" s="6"/>
      <c r="AD7" s="6"/>
      <c r="AE7" s="6"/>
      <c r="AF7" s="6"/>
      <c r="AG7" s="6" t="str">
        <f>E2</f>
        <v>Robyn Bruderer</v>
      </c>
      <c r="AH7" s="6"/>
      <c r="AI7" s="6"/>
      <c r="AJ7" s="6"/>
      <c r="AK7" s="6"/>
      <c r="AL7" s="6"/>
      <c r="AM7" s="6"/>
      <c r="AN7" s="6"/>
      <c r="AO7" s="23"/>
      <c r="AP7" s="6" t="str">
        <f>E3</f>
        <v>Jenny Scott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Jenny Scott</v>
      </c>
      <c r="BB7" s="10"/>
      <c r="BC7" s="10"/>
      <c r="BD7" s="10"/>
      <c r="BE7" s="23"/>
      <c r="BF7" s="12"/>
      <c r="BG7" s="11"/>
      <c r="BH7" s="12"/>
      <c r="BI7" s="11"/>
      <c r="BJ7" s="12"/>
      <c r="BK7" s="6"/>
      <c r="BL7" s="6"/>
      <c r="BM7" s="6"/>
    </row>
    <row r="8" spans="1:65" x14ac:dyDescent="0.3">
      <c r="A8" s="6"/>
      <c r="B8" s="6"/>
      <c r="C8" s="6"/>
      <c r="D8" s="6"/>
      <c r="E8" s="6"/>
      <c r="F8" s="6"/>
      <c r="G8" s="128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/>
      <c r="BC8" s="10" t="s">
        <v>13</v>
      </c>
      <c r="BD8" s="10" t="s">
        <v>14</v>
      </c>
      <c r="BE8" s="23"/>
      <c r="BF8" s="29" t="s">
        <v>15</v>
      </c>
      <c r="BG8" s="11"/>
      <c r="BH8" s="29" t="s">
        <v>3</v>
      </c>
      <c r="BI8" s="11"/>
      <c r="BJ8" s="30" t="s">
        <v>16</v>
      </c>
      <c r="BK8" s="31"/>
      <c r="BL8" s="6"/>
      <c r="BM8" s="6"/>
    </row>
    <row r="9" spans="1:65" x14ac:dyDescent="0.3">
      <c r="A9" s="32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129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35"/>
      <c r="O9" s="32" t="s">
        <v>25</v>
      </c>
      <c r="P9" s="32" t="s">
        <v>26</v>
      </c>
      <c r="Q9" s="32" t="s">
        <v>27</v>
      </c>
      <c r="R9" s="32" t="s">
        <v>28</v>
      </c>
      <c r="S9" s="32" t="s">
        <v>29</v>
      </c>
      <c r="T9" s="32" t="s">
        <v>30</v>
      </c>
      <c r="U9" s="32" t="s">
        <v>31</v>
      </c>
      <c r="V9" s="32" t="s">
        <v>32</v>
      </c>
      <c r="W9" s="32" t="s">
        <v>33</v>
      </c>
      <c r="X9" s="32" t="s">
        <v>34</v>
      </c>
      <c r="Y9" s="35"/>
      <c r="Z9" s="34" t="s">
        <v>20</v>
      </c>
      <c r="AA9" s="34" t="s">
        <v>21</v>
      </c>
      <c r="AB9" s="34" t="s">
        <v>22</v>
      </c>
      <c r="AC9" s="34" t="s">
        <v>23</v>
      </c>
      <c r="AD9" s="34" t="s">
        <v>24</v>
      </c>
      <c r="AE9" s="34" t="s">
        <v>11</v>
      </c>
      <c r="AF9" s="36"/>
      <c r="AG9" s="34" t="s">
        <v>35</v>
      </c>
      <c r="AH9" s="34" t="s">
        <v>36</v>
      </c>
      <c r="AI9" s="34" t="s">
        <v>37</v>
      </c>
      <c r="AJ9" s="34" t="s">
        <v>38</v>
      </c>
      <c r="AK9" s="34" t="s">
        <v>39</v>
      </c>
      <c r="AL9" s="34" t="s">
        <v>40</v>
      </c>
      <c r="AM9" s="32" t="s">
        <v>41</v>
      </c>
      <c r="AN9" s="32" t="s">
        <v>42</v>
      </c>
      <c r="AO9" s="37"/>
      <c r="AP9" s="32" t="s">
        <v>25</v>
      </c>
      <c r="AQ9" s="32" t="s">
        <v>26</v>
      </c>
      <c r="AR9" s="32" t="s">
        <v>27</v>
      </c>
      <c r="AS9" s="32" t="s">
        <v>28</v>
      </c>
      <c r="AT9" s="32" t="s">
        <v>29</v>
      </c>
      <c r="AU9" s="32" t="s">
        <v>30</v>
      </c>
      <c r="AV9" s="32" t="s">
        <v>31</v>
      </c>
      <c r="AW9" s="32" t="s">
        <v>32</v>
      </c>
      <c r="AX9" s="32" t="s">
        <v>33</v>
      </c>
      <c r="AY9" s="32" t="s">
        <v>34</v>
      </c>
      <c r="AZ9" s="35"/>
      <c r="BA9" s="38" t="s">
        <v>43</v>
      </c>
      <c r="BB9" s="38" t="s">
        <v>14</v>
      </c>
      <c r="BC9" s="38" t="s">
        <v>44</v>
      </c>
      <c r="BD9" s="38" t="s">
        <v>42</v>
      </c>
      <c r="BE9" s="39"/>
      <c r="BF9" s="40" t="s">
        <v>45</v>
      </c>
      <c r="BG9" s="41"/>
      <c r="BH9" s="40" t="s">
        <v>45</v>
      </c>
      <c r="BI9" s="42"/>
      <c r="BJ9" s="43" t="s">
        <v>45</v>
      </c>
      <c r="BK9" s="44" t="s">
        <v>46</v>
      </c>
      <c r="BL9" s="27"/>
      <c r="BM9" s="27"/>
    </row>
    <row r="10" spans="1:65" x14ac:dyDescent="0.3">
      <c r="A10" s="27"/>
      <c r="B10" s="27"/>
      <c r="C10" s="27"/>
      <c r="D10" s="27"/>
      <c r="E10" s="27"/>
      <c r="F10" s="27"/>
      <c r="G10" s="130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39"/>
      <c r="BF10" s="29"/>
      <c r="BG10" s="11"/>
      <c r="BH10" s="29"/>
      <c r="BI10" s="45"/>
      <c r="BJ10" s="30"/>
      <c r="BK10" s="46"/>
      <c r="BL10" s="6"/>
      <c r="BM10" s="6"/>
    </row>
    <row r="11" spans="1:65" x14ac:dyDescent="0.3">
      <c r="A11" s="170">
        <v>35</v>
      </c>
      <c r="B11" s="170" t="s">
        <v>147</v>
      </c>
      <c r="C11" s="170" t="s">
        <v>132</v>
      </c>
      <c r="D11" s="170" t="s">
        <v>133</v>
      </c>
      <c r="E11" s="170" t="s">
        <v>148</v>
      </c>
      <c r="F11" s="170">
        <v>9</v>
      </c>
      <c r="G11" s="131"/>
      <c r="H11" s="47">
        <v>6.3</v>
      </c>
      <c r="I11" s="47">
        <v>6</v>
      </c>
      <c r="J11" s="47">
        <v>6.3</v>
      </c>
      <c r="K11" s="47">
        <v>7</v>
      </c>
      <c r="L11" s="47">
        <v>7.2</v>
      </c>
      <c r="M11" s="48">
        <f t="shared" ref="M11:M24" si="0">SUM((H11*0.1),(I11*0.1),(J11*0.3),(K11*0.3),(L11*0.2))</f>
        <v>6.660000000000001</v>
      </c>
      <c r="N11" s="49"/>
      <c r="O11" s="50">
        <v>5.3</v>
      </c>
      <c r="P11" s="50">
        <v>6</v>
      </c>
      <c r="Q11" s="50">
        <v>6</v>
      </c>
      <c r="R11" s="50">
        <v>6.4</v>
      </c>
      <c r="S11" s="50">
        <v>6.5</v>
      </c>
      <c r="T11" s="50">
        <v>6.5</v>
      </c>
      <c r="U11" s="50">
        <v>6.3</v>
      </c>
      <c r="V11" s="50">
        <v>5.3</v>
      </c>
      <c r="W11" s="51">
        <f t="shared" ref="W11:W24" si="1">SUM(O11:V11)</f>
        <v>48.3</v>
      </c>
      <c r="X11" s="48">
        <f t="shared" ref="X11:X24" si="2">W11/8</f>
        <v>6.0374999999999996</v>
      </c>
      <c r="Y11" s="49"/>
      <c r="Z11" s="47">
        <v>6.3</v>
      </c>
      <c r="AA11" s="47">
        <v>6</v>
      </c>
      <c r="AB11" s="47">
        <v>6.3</v>
      </c>
      <c r="AC11" s="47">
        <v>7</v>
      </c>
      <c r="AD11" s="47">
        <v>7.2</v>
      </c>
      <c r="AE11" s="48">
        <f t="shared" ref="AE11:AE24" si="3">SUM((Z11*0.1),(AA11*0.1),(AB11*0.3),(AC11*0.3),(AD11*0.2))</f>
        <v>6.660000000000001</v>
      </c>
      <c r="AF11" s="52"/>
      <c r="AG11" s="50">
        <v>5.5</v>
      </c>
      <c r="AH11" s="50">
        <v>5.5</v>
      </c>
      <c r="AI11" s="50">
        <v>4.7</v>
      </c>
      <c r="AJ11" s="50">
        <v>4.8</v>
      </c>
      <c r="AK11" s="50">
        <v>4.5</v>
      </c>
      <c r="AL11" s="48">
        <f t="shared" ref="AL11:AL24" si="4">SUM((AG11*0.2),(AH11*0.15),(AI11*0.25),(AJ11*0.2),(AK11*0.2))</f>
        <v>4.9600000000000009</v>
      </c>
      <c r="AM11" s="53"/>
      <c r="AN11" s="48">
        <f t="shared" ref="AN11:AN24" si="5">AL11-AM11</f>
        <v>4.9600000000000009</v>
      </c>
      <c r="AO11" s="54"/>
      <c r="AP11" s="50">
        <v>6.5</v>
      </c>
      <c r="AQ11" s="50">
        <v>7</v>
      </c>
      <c r="AR11" s="50">
        <v>5.5</v>
      </c>
      <c r="AS11" s="50">
        <v>6.5</v>
      </c>
      <c r="AT11" s="50">
        <v>5.5</v>
      </c>
      <c r="AU11" s="50">
        <v>5.5</v>
      </c>
      <c r="AV11" s="50">
        <v>7</v>
      </c>
      <c r="AW11" s="50">
        <v>7</v>
      </c>
      <c r="AX11" s="51">
        <f t="shared" ref="AX11:AX24" si="6">SUM(AP11:AW11)</f>
        <v>50.5</v>
      </c>
      <c r="AY11" s="48">
        <f t="shared" ref="AY11:AY24" si="7">AX11/8</f>
        <v>6.3125</v>
      </c>
      <c r="AZ11" s="49"/>
      <c r="BA11" s="55">
        <v>7.3</v>
      </c>
      <c r="BB11" s="56">
        <f t="shared" ref="BB11:BB24" si="8">BA11</f>
        <v>7.3</v>
      </c>
      <c r="BC11" s="57"/>
      <c r="BD11" s="56">
        <f t="shared" ref="BD11:BD24" si="9">SUM(BB11-BC11)</f>
        <v>7.3</v>
      </c>
      <c r="BE11" s="54"/>
      <c r="BF11" s="10">
        <f t="shared" ref="BF11:BF24" si="10">SUM((M11*0.25)+(X11*0.375)+(AY11*0.375))</f>
        <v>6.2962499999999997</v>
      </c>
      <c r="BG11" s="11"/>
      <c r="BH11" s="10">
        <f t="shared" ref="BH11:BH24" si="11">SUM((AE11*0.25),(AN11*0.25),(BD11*0.5))</f>
        <v>6.5549999999999997</v>
      </c>
      <c r="BI11" s="11"/>
      <c r="BJ11" s="24">
        <f t="shared" ref="BJ11:BJ24" si="12">AVERAGE(BF11:BH11)</f>
        <v>6.4256250000000001</v>
      </c>
      <c r="BK11" s="58">
        <f>RANK(BJ11,BJ$11:BJ$1011)</f>
        <v>1</v>
      </c>
      <c r="BL11" s="6"/>
      <c r="BM11" s="6"/>
    </row>
    <row r="12" spans="1:65" x14ac:dyDescent="0.3">
      <c r="A12" s="170">
        <v>25</v>
      </c>
      <c r="B12" s="170" t="s">
        <v>141</v>
      </c>
      <c r="C12" s="170" t="s">
        <v>129</v>
      </c>
      <c r="D12" s="170" t="s">
        <v>113</v>
      </c>
      <c r="E12" s="170" t="s">
        <v>142</v>
      </c>
      <c r="F12" s="170">
        <v>4</v>
      </c>
      <c r="G12" s="131"/>
      <c r="H12" s="47">
        <v>6</v>
      </c>
      <c r="I12" s="47">
        <v>6</v>
      </c>
      <c r="J12" s="47">
        <v>6</v>
      </c>
      <c r="K12" s="47">
        <v>6.8</v>
      </c>
      <c r="L12" s="47">
        <v>7</v>
      </c>
      <c r="M12" s="48">
        <f t="shared" si="0"/>
        <v>6.44</v>
      </c>
      <c r="N12" s="49"/>
      <c r="O12" s="50">
        <v>5.3</v>
      </c>
      <c r="P12" s="50">
        <v>5</v>
      </c>
      <c r="Q12" s="50">
        <v>6</v>
      </c>
      <c r="R12" s="50">
        <v>6.5</v>
      </c>
      <c r="S12" s="50">
        <v>6.5</v>
      </c>
      <c r="T12" s="50">
        <v>6.5</v>
      </c>
      <c r="U12" s="50">
        <v>6</v>
      </c>
      <c r="V12" s="50">
        <v>5.3</v>
      </c>
      <c r="W12" s="51">
        <f t="shared" si="1"/>
        <v>47.099999999999994</v>
      </c>
      <c r="X12" s="48">
        <f t="shared" si="2"/>
        <v>5.8874999999999993</v>
      </c>
      <c r="Y12" s="49"/>
      <c r="Z12" s="47">
        <v>6</v>
      </c>
      <c r="AA12" s="47">
        <v>6</v>
      </c>
      <c r="AB12" s="47">
        <v>6</v>
      </c>
      <c r="AC12" s="47">
        <v>6.8</v>
      </c>
      <c r="AD12" s="47">
        <v>7</v>
      </c>
      <c r="AE12" s="48">
        <f t="shared" si="3"/>
        <v>6.44</v>
      </c>
      <c r="AF12" s="52"/>
      <c r="AG12" s="50">
        <v>5.2</v>
      </c>
      <c r="AH12" s="50">
        <v>6</v>
      </c>
      <c r="AI12" s="50">
        <v>5</v>
      </c>
      <c r="AJ12" s="50">
        <v>4.7</v>
      </c>
      <c r="AK12" s="50">
        <v>5.2</v>
      </c>
      <c r="AL12" s="48">
        <f t="shared" si="4"/>
        <v>5.17</v>
      </c>
      <c r="AM12" s="53"/>
      <c r="AN12" s="48">
        <f t="shared" si="5"/>
        <v>5.17</v>
      </c>
      <c r="AO12" s="54"/>
      <c r="AP12" s="50">
        <v>6.5</v>
      </c>
      <c r="AQ12" s="50">
        <v>6.5</v>
      </c>
      <c r="AR12" s="50">
        <v>6</v>
      </c>
      <c r="AS12" s="50">
        <v>7.5</v>
      </c>
      <c r="AT12" s="50">
        <v>6</v>
      </c>
      <c r="AU12" s="50">
        <v>6</v>
      </c>
      <c r="AV12" s="50">
        <v>7</v>
      </c>
      <c r="AW12" s="50">
        <v>7</v>
      </c>
      <c r="AX12" s="51">
        <f t="shared" si="6"/>
        <v>52.5</v>
      </c>
      <c r="AY12" s="48">
        <f t="shared" si="7"/>
        <v>6.5625</v>
      </c>
      <c r="AZ12" s="49"/>
      <c r="BA12" s="55">
        <v>7.1</v>
      </c>
      <c r="BB12" s="56">
        <f t="shared" si="8"/>
        <v>7.1</v>
      </c>
      <c r="BC12" s="57"/>
      <c r="BD12" s="56">
        <f t="shared" si="9"/>
        <v>7.1</v>
      </c>
      <c r="BE12" s="54"/>
      <c r="BF12" s="10">
        <f t="shared" si="10"/>
        <v>6.2787499999999996</v>
      </c>
      <c r="BG12" s="11"/>
      <c r="BH12" s="10">
        <f t="shared" si="11"/>
        <v>6.4524999999999997</v>
      </c>
      <c r="BI12" s="11"/>
      <c r="BJ12" s="24">
        <f t="shared" si="12"/>
        <v>6.3656249999999996</v>
      </c>
      <c r="BK12" s="58">
        <f>RANK(BJ12,BJ$11:BJ$1011)</f>
        <v>2</v>
      </c>
      <c r="BL12" s="6"/>
      <c r="BM12" s="6"/>
    </row>
    <row r="13" spans="1:65" x14ac:dyDescent="0.3">
      <c r="A13" s="170">
        <v>26</v>
      </c>
      <c r="B13" s="170" t="s">
        <v>143</v>
      </c>
      <c r="C13" s="170" t="s">
        <v>129</v>
      </c>
      <c r="D13" s="170" t="s">
        <v>113</v>
      </c>
      <c r="E13" s="170" t="s">
        <v>144</v>
      </c>
      <c r="F13" s="170">
        <v>8</v>
      </c>
      <c r="G13" s="131"/>
      <c r="H13" s="47">
        <v>6</v>
      </c>
      <c r="I13" s="47">
        <v>6</v>
      </c>
      <c r="J13" s="47">
        <v>6</v>
      </c>
      <c r="K13" s="47">
        <v>6.8</v>
      </c>
      <c r="L13" s="47">
        <v>7</v>
      </c>
      <c r="M13" s="48">
        <f t="shared" si="0"/>
        <v>6.44</v>
      </c>
      <c r="N13" s="49"/>
      <c r="O13" s="50">
        <v>5</v>
      </c>
      <c r="P13" s="50">
        <v>5.5</v>
      </c>
      <c r="Q13" s="50">
        <v>6</v>
      </c>
      <c r="R13" s="50">
        <v>6</v>
      </c>
      <c r="S13" s="50">
        <v>6.5</v>
      </c>
      <c r="T13" s="50">
        <v>6.3</v>
      </c>
      <c r="U13" s="50">
        <v>6.3</v>
      </c>
      <c r="V13" s="50">
        <v>5</v>
      </c>
      <c r="W13" s="51">
        <f t="shared" si="1"/>
        <v>46.599999999999994</v>
      </c>
      <c r="X13" s="48">
        <f t="shared" si="2"/>
        <v>5.8249999999999993</v>
      </c>
      <c r="Y13" s="49"/>
      <c r="Z13" s="47">
        <v>6</v>
      </c>
      <c r="AA13" s="47">
        <v>6</v>
      </c>
      <c r="AB13" s="47">
        <v>6</v>
      </c>
      <c r="AC13" s="47">
        <v>6.8</v>
      </c>
      <c r="AD13" s="47">
        <v>7</v>
      </c>
      <c r="AE13" s="48">
        <f t="shared" si="3"/>
        <v>6.44</v>
      </c>
      <c r="AF13" s="52"/>
      <c r="AG13" s="50">
        <v>5</v>
      </c>
      <c r="AH13" s="50">
        <v>5</v>
      </c>
      <c r="AI13" s="50">
        <v>4.7</v>
      </c>
      <c r="AJ13" s="50">
        <v>3</v>
      </c>
      <c r="AK13" s="50">
        <v>4</v>
      </c>
      <c r="AL13" s="48">
        <f t="shared" si="4"/>
        <v>4.3250000000000002</v>
      </c>
      <c r="AM13" s="53"/>
      <c r="AN13" s="48">
        <f t="shared" si="5"/>
        <v>4.3250000000000002</v>
      </c>
      <c r="AO13" s="54"/>
      <c r="AP13" s="50">
        <v>6.5</v>
      </c>
      <c r="AQ13" s="50">
        <v>7</v>
      </c>
      <c r="AR13" s="50">
        <v>5</v>
      </c>
      <c r="AS13" s="50">
        <v>5.5</v>
      </c>
      <c r="AT13" s="50">
        <v>5.5</v>
      </c>
      <c r="AU13" s="50">
        <v>5</v>
      </c>
      <c r="AV13" s="50">
        <v>7</v>
      </c>
      <c r="AW13" s="50">
        <v>6.5</v>
      </c>
      <c r="AX13" s="51">
        <f t="shared" si="6"/>
        <v>48</v>
      </c>
      <c r="AY13" s="48">
        <f t="shared" si="7"/>
        <v>6</v>
      </c>
      <c r="AZ13" s="49"/>
      <c r="BA13" s="55">
        <v>7.2</v>
      </c>
      <c r="BB13" s="56">
        <f t="shared" si="8"/>
        <v>7.2</v>
      </c>
      <c r="BC13" s="57"/>
      <c r="BD13" s="56">
        <f t="shared" si="9"/>
        <v>7.2</v>
      </c>
      <c r="BE13" s="54"/>
      <c r="BF13" s="10">
        <f t="shared" si="10"/>
        <v>6.0443749999999996</v>
      </c>
      <c r="BG13" s="11"/>
      <c r="BH13" s="10">
        <f t="shared" si="11"/>
        <v>6.2912499999999998</v>
      </c>
      <c r="BI13" s="11"/>
      <c r="BJ13" s="24">
        <f t="shared" si="12"/>
        <v>6.1678125000000001</v>
      </c>
      <c r="BK13" s="58">
        <f>RANK(BJ13,BJ$11:BJ$1011)</f>
        <v>3</v>
      </c>
      <c r="BL13" s="6"/>
      <c r="BM13" s="6"/>
    </row>
    <row r="14" spans="1:65" x14ac:dyDescent="0.3">
      <c r="A14" s="169">
        <v>27</v>
      </c>
      <c r="B14" s="169" t="s">
        <v>163</v>
      </c>
      <c r="C14" s="170" t="s">
        <v>156</v>
      </c>
      <c r="D14" s="169" t="s">
        <v>157</v>
      </c>
      <c r="E14" s="169" t="s">
        <v>164</v>
      </c>
      <c r="F14" s="169">
        <v>7</v>
      </c>
      <c r="G14" s="175"/>
      <c r="H14" s="47">
        <v>6</v>
      </c>
      <c r="I14" s="47">
        <v>5</v>
      </c>
      <c r="J14" s="47">
        <v>5.8</v>
      </c>
      <c r="K14" s="47">
        <v>5.8</v>
      </c>
      <c r="L14" s="47">
        <v>6</v>
      </c>
      <c r="M14" s="48">
        <f t="shared" si="0"/>
        <v>5.78</v>
      </c>
      <c r="N14" s="49"/>
      <c r="O14" s="50">
        <v>6</v>
      </c>
      <c r="P14" s="50">
        <v>6</v>
      </c>
      <c r="Q14" s="50">
        <v>6</v>
      </c>
      <c r="R14" s="50">
        <v>6.8</v>
      </c>
      <c r="S14" s="50">
        <v>5</v>
      </c>
      <c r="T14" s="50">
        <v>5.2</v>
      </c>
      <c r="U14" s="50">
        <v>6.5</v>
      </c>
      <c r="V14" s="50">
        <v>6</v>
      </c>
      <c r="W14" s="51">
        <f t="shared" si="1"/>
        <v>47.5</v>
      </c>
      <c r="X14" s="48">
        <f t="shared" si="2"/>
        <v>5.9375</v>
      </c>
      <c r="Y14" s="49"/>
      <c r="Z14" s="47">
        <v>6</v>
      </c>
      <c r="AA14" s="47">
        <v>5</v>
      </c>
      <c r="AB14" s="47">
        <v>5.2</v>
      </c>
      <c r="AC14" s="47">
        <v>5.8</v>
      </c>
      <c r="AD14" s="47">
        <v>6</v>
      </c>
      <c r="AE14" s="48">
        <f t="shared" si="3"/>
        <v>5.6000000000000005</v>
      </c>
      <c r="AF14" s="52"/>
      <c r="AG14" s="50">
        <v>6</v>
      </c>
      <c r="AH14" s="50">
        <v>6.3</v>
      </c>
      <c r="AI14" s="50">
        <v>5.8</v>
      </c>
      <c r="AJ14" s="50">
        <v>5.3</v>
      </c>
      <c r="AK14" s="50">
        <v>5</v>
      </c>
      <c r="AL14" s="48">
        <f t="shared" si="4"/>
        <v>5.6549999999999994</v>
      </c>
      <c r="AM14" s="53"/>
      <c r="AN14" s="48">
        <f t="shared" si="5"/>
        <v>5.6549999999999994</v>
      </c>
      <c r="AO14" s="152"/>
      <c r="AP14" s="50">
        <v>5.5</v>
      </c>
      <c r="AQ14" s="50">
        <v>6</v>
      </c>
      <c r="AR14" s="50">
        <v>6</v>
      </c>
      <c r="AS14" s="50">
        <v>5.5</v>
      </c>
      <c r="AT14" s="50">
        <v>5.5</v>
      </c>
      <c r="AU14" s="50">
        <v>5.5</v>
      </c>
      <c r="AV14" s="50">
        <v>6.5</v>
      </c>
      <c r="AW14" s="50">
        <v>6</v>
      </c>
      <c r="AX14" s="51">
        <f t="shared" si="6"/>
        <v>46.5</v>
      </c>
      <c r="AY14" s="48">
        <f t="shared" si="7"/>
        <v>5.8125</v>
      </c>
      <c r="AZ14" s="49"/>
      <c r="BA14" s="55">
        <v>7.2</v>
      </c>
      <c r="BB14" s="56">
        <f t="shared" si="8"/>
        <v>7.2</v>
      </c>
      <c r="BC14" s="57"/>
      <c r="BD14" s="56">
        <f t="shared" si="9"/>
        <v>7.2</v>
      </c>
      <c r="BE14" s="152"/>
      <c r="BF14" s="10">
        <f t="shared" si="10"/>
        <v>5.8512500000000003</v>
      </c>
      <c r="BG14" s="11"/>
      <c r="BH14" s="10">
        <f t="shared" si="11"/>
        <v>6.4137500000000003</v>
      </c>
      <c r="BI14" s="11"/>
      <c r="BJ14" s="24">
        <f t="shared" si="12"/>
        <v>6.1325000000000003</v>
      </c>
      <c r="BK14" s="58">
        <v>4</v>
      </c>
      <c r="BL14" s="6"/>
      <c r="BM14" s="6"/>
    </row>
    <row r="15" spans="1:65" x14ac:dyDescent="0.3">
      <c r="A15" s="170">
        <v>36</v>
      </c>
      <c r="B15" s="170" t="s">
        <v>162</v>
      </c>
      <c r="C15" s="170" t="s">
        <v>122</v>
      </c>
      <c r="D15" s="170" t="s">
        <v>123</v>
      </c>
      <c r="E15" s="170" t="s">
        <v>134</v>
      </c>
      <c r="F15" s="170">
        <v>5</v>
      </c>
      <c r="G15" s="131"/>
      <c r="H15" s="47">
        <v>6.3</v>
      </c>
      <c r="I15" s="47">
        <v>6.5</v>
      </c>
      <c r="J15" s="47">
        <v>6.5</v>
      </c>
      <c r="K15" s="47">
        <v>6.5</v>
      </c>
      <c r="L15" s="47">
        <v>6.8</v>
      </c>
      <c r="M15" s="48">
        <f t="shared" si="0"/>
        <v>6.54</v>
      </c>
      <c r="N15" s="49"/>
      <c r="O15" s="50">
        <v>6.5</v>
      </c>
      <c r="P15" s="50">
        <v>6.2</v>
      </c>
      <c r="Q15" s="50">
        <v>5</v>
      </c>
      <c r="R15" s="50">
        <v>6</v>
      </c>
      <c r="S15" s="50">
        <v>5</v>
      </c>
      <c r="T15" s="50">
        <v>5</v>
      </c>
      <c r="U15" s="50">
        <v>6.2</v>
      </c>
      <c r="V15" s="50">
        <v>5.8</v>
      </c>
      <c r="W15" s="51">
        <f t="shared" si="1"/>
        <v>45.7</v>
      </c>
      <c r="X15" s="48">
        <f t="shared" si="2"/>
        <v>5.7125000000000004</v>
      </c>
      <c r="Y15" s="49"/>
      <c r="Z15" s="47">
        <v>6.3</v>
      </c>
      <c r="AA15" s="47">
        <v>6.5</v>
      </c>
      <c r="AB15" s="47">
        <v>6.2</v>
      </c>
      <c r="AC15" s="47">
        <v>6</v>
      </c>
      <c r="AD15" s="47">
        <v>6.8</v>
      </c>
      <c r="AE15" s="48">
        <f t="shared" si="3"/>
        <v>6.3</v>
      </c>
      <c r="AF15" s="52"/>
      <c r="AG15" s="50">
        <v>6</v>
      </c>
      <c r="AH15" s="50">
        <v>5.5</v>
      </c>
      <c r="AI15" s="50">
        <v>5</v>
      </c>
      <c r="AJ15" s="50">
        <v>3.8</v>
      </c>
      <c r="AK15" s="50">
        <v>4</v>
      </c>
      <c r="AL15" s="48">
        <f t="shared" si="4"/>
        <v>4.835</v>
      </c>
      <c r="AM15" s="53">
        <v>1</v>
      </c>
      <c r="AN15" s="48">
        <f t="shared" si="5"/>
        <v>3.835</v>
      </c>
      <c r="AO15" s="54"/>
      <c r="AP15" s="50">
        <v>6.5</v>
      </c>
      <c r="AQ15" s="50">
        <v>6.5</v>
      </c>
      <c r="AR15" s="50">
        <v>5</v>
      </c>
      <c r="AS15" s="50">
        <v>6.5</v>
      </c>
      <c r="AT15" s="50">
        <v>5.5</v>
      </c>
      <c r="AU15" s="50">
        <v>5.5</v>
      </c>
      <c r="AV15" s="50">
        <v>8</v>
      </c>
      <c r="AW15" s="50">
        <v>8</v>
      </c>
      <c r="AX15" s="51">
        <f t="shared" si="6"/>
        <v>51.5</v>
      </c>
      <c r="AY15" s="48">
        <f t="shared" si="7"/>
        <v>6.4375</v>
      </c>
      <c r="AZ15" s="49"/>
      <c r="BA15" s="55">
        <v>7</v>
      </c>
      <c r="BB15" s="56">
        <f t="shared" si="8"/>
        <v>7</v>
      </c>
      <c r="BC15" s="57"/>
      <c r="BD15" s="56">
        <f t="shared" si="9"/>
        <v>7</v>
      </c>
      <c r="BE15" s="54"/>
      <c r="BF15" s="10">
        <f t="shared" si="10"/>
        <v>6.1912500000000001</v>
      </c>
      <c r="BG15" s="11"/>
      <c r="BH15" s="10">
        <f t="shared" si="11"/>
        <v>6.0337499999999995</v>
      </c>
      <c r="BI15" s="11"/>
      <c r="BJ15" s="24">
        <f t="shared" si="12"/>
        <v>6.1124999999999998</v>
      </c>
      <c r="BK15" s="58">
        <f>RANK(BJ15,BJ$11:BJ$1011)</f>
        <v>5</v>
      </c>
      <c r="BL15" s="6"/>
      <c r="BM15" s="6"/>
    </row>
    <row r="16" spans="1:65" x14ac:dyDescent="0.3">
      <c r="A16" s="170">
        <v>34</v>
      </c>
      <c r="B16" s="170" t="s">
        <v>145</v>
      </c>
      <c r="C16" s="170" t="s">
        <v>132</v>
      </c>
      <c r="D16" s="170" t="s">
        <v>133</v>
      </c>
      <c r="E16" s="170" t="s">
        <v>146</v>
      </c>
      <c r="F16" s="170">
        <v>9</v>
      </c>
      <c r="G16" s="131"/>
      <c r="H16" s="47">
        <v>6.3</v>
      </c>
      <c r="I16" s="47">
        <v>6</v>
      </c>
      <c r="J16" s="47">
        <v>6.3</v>
      </c>
      <c r="K16" s="47">
        <v>7</v>
      </c>
      <c r="L16" s="47">
        <v>7.2</v>
      </c>
      <c r="M16" s="48">
        <f t="shared" si="0"/>
        <v>6.660000000000001</v>
      </c>
      <c r="N16" s="49"/>
      <c r="O16" s="50">
        <v>5.7</v>
      </c>
      <c r="P16" s="50">
        <v>6.5</v>
      </c>
      <c r="Q16" s="50">
        <v>5.8</v>
      </c>
      <c r="R16" s="50">
        <v>6</v>
      </c>
      <c r="S16" s="50">
        <v>5.7</v>
      </c>
      <c r="T16" s="50">
        <v>5.7</v>
      </c>
      <c r="U16" s="50">
        <v>6.2</v>
      </c>
      <c r="V16" s="50">
        <v>5.3</v>
      </c>
      <c r="W16" s="51">
        <f t="shared" si="1"/>
        <v>46.9</v>
      </c>
      <c r="X16" s="48">
        <f t="shared" si="2"/>
        <v>5.8624999999999998</v>
      </c>
      <c r="Y16" s="49"/>
      <c r="Z16" s="47">
        <v>6.3</v>
      </c>
      <c r="AA16" s="47">
        <v>6</v>
      </c>
      <c r="AB16" s="47">
        <v>6.3</v>
      </c>
      <c r="AC16" s="47">
        <v>7</v>
      </c>
      <c r="AD16" s="47">
        <v>7.2</v>
      </c>
      <c r="AE16" s="48">
        <f t="shared" si="3"/>
        <v>6.660000000000001</v>
      </c>
      <c r="AF16" s="52"/>
      <c r="AG16" s="50">
        <v>4.8</v>
      </c>
      <c r="AH16" s="50">
        <v>5.2</v>
      </c>
      <c r="AI16" s="50">
        <v>4.5</v>
      </c>
      <c r="AJ16" s="50">
        <v>3</v>
      </c>
      <c r="AK16" s="50">
        <v>4</v>
      </c>
      <c r="AL16" s="48">
        <f t="shared" si="4"/>
        <v>4.2650000000000006</v>
      </c>
      <c r="AM16" s="53"/>
      <c r="AN16" s="48">
        <f t="shared" si="5"/>
        <v>4.2650000000000006</v>
      </c>
      <c r="AO16" s="54"/>
      <c r="AP16" s="50">
        <v>5</v>
      </c>
      <c r="AQ16" s="50">
        <v>6</v>
      </c>
      <c r="AR16" s="50">
        <v>4.5</v>
      </c>
      <c r="AS16" s="50">
        <v>4.5</v>
      </c>
      <c r="AT16" s="50">
        <v>5</v>
      </c>
      <c r="AU16" s="50">
        <v>4.5</v>
      </c>
      <c r="AV16" s="50">
        <v>6.5</v>
      </c>
      <c r="AW16" s="50">
        <v>6.5</v>
      </c>
      <c r="AX16" s="51">
        <f t="shared" si="6"/>
        <v>42.5</v>
      </c>
      <c r="AY16" s="48">
        <f t="shared" si="7"/>
        <v>5.3125</v>
      </c>
      <c r="AZ16" s="49"/>
      <c r="BA16" s="55">
        <v>5.8</v>
      </c>
      <c r="BB16" s="56">
        <f t="shared" si="8"/>
        <v>5.8</v>
      </c>
      <c r="BC16" s="57"/>
      <c r="BD16" s="56">
        <f t="shared" si="9"/>
        <v>5.8</v>
      </c>
      <c r="BE16" s="54"/>
      <c r="BF16" s="10">
        <f t="shared" si="10"/>
        <v>5.8556249999999999</v>
      </c>
      <c r="BG16" s="11"/>
      <c r="BH16" s="10">
        <f t="shared" si="11"/>
        <v>5.6312499999999996</v>
      </c>
      <c r="BI16" s="11"/>
      <c r="BJ16" s="24">
        <f t="shared" si="12"/>
        <v>5.7434374999999998</v>
      </c>
      <c r="BK16" s="58">
        <f>RANK(BJ16,BJ$11:BJ$1011)</f>
        <v>6</v>
      </c>
      <c r="BL16" s="6"/>
      <c r="BM16" s="6"/>
    </row>
    <row r="17" spans="1:65" x14ac:dyDescent="0.3">
      <c r="A17" s="170">
        <v>8</v>
      </c>
      <c r="B17" s="170" t="s">
        <v>153</v>
      </c>
      <c r="C17" s="170" t="s">
        <v>96</v>
      </c>
      <c r="D17" s="170" t="s">
        <v>97</v>
      </c>
      <c r="E17" s="170" t="s">
        <v>154</v>
      </c>
      <c r="F17" s="170">
        <v>5</v>
      </c>
      <c r="G17" s="131"/>
      <c r="H17" s="47">
        <v>6</v>
      </c>
      <c r="I17" s="47">
        <v>6</v>
      </c>
      <c r="J17" s="47">
        <v>6.4</v>
      </c>
      <c r="K17" s="47">
        <v>6.8</v>
      </c>
      <c r="L17" s="47">
        <v>7</v>
      </c>
      <c r="M17" s="48">
        <f t="shared" si="0"/>
        <v>6.5600000000000005</v>
      </c>
      <c r="N17" s="49"/>
      <c r="O17" s="50">
        <v>6.2</v>
      </c>
      <c r="P17" s="50">
        <v>6</v>
      </c>
      <c r="Q17" s="50">
        <v>5</v>
      </c>
      <c r="R17" s="50">
        <v>2.5</v>
      </c>
      <c r="S17" s="50">
        <v>5.5</v>
      </c>
      <c r="T17" s="50">
        <v>4.5</v>
      </c>
      <c r="U17" s="50">
        <v>5.5</v>
      </c>
      <c r="V17" s="50">
        <v>4.7</v>
      </c>
      <c r="W17" s="51">
        <f t="shared" si="1"/>
        <v>39.900000000000006</v>
      </c>
      <c r="X17" s="48">
        <f t="shared" si="2"/>
        <v>4.9875000000000007</v>
      </c>
      <c r="Y17" s="49"/>
      <c r="Z17" s="47">
        <v>6</v>
      </c>
      <c r="AA17" s="47">
        <v>6</v>
      </c>
      <c r="AB17" s="47">
        <v>6.4</v>
      </c>
      <c r="AC17" s="47">
        <v>6.8</v>
      </c>
      <c r="AD17" s="47">
        <v>7</v>
      </c>
      <c r="AE17" s="48">
        <f t="shared" si="3"/>
        <v>6.5600000000000005</v>
      </c>
      <c r="AF17" s="52"/>
      <c r="AG17" s="50">
        <v>4.5</v>
      </c>
      <c r="AH17" s="50">
        <v>4.8</v>
      </c>
      <c r="AI17" s="50">
        <v>4</v>
      </c>
      <c r="AJ17" s="50">
        <v>3</v>
      </c>
      <c r="AK17" s="50">
        <v>3</v>
      </c>
      <c r="AL17" s="48">
        <f t="shared" si="4"/>
        <v>3.8200000000000003</v>
      </c>
      <c r="AM17" s="53"/>
      <c r="AN17" s="48">
        <f t="shared" si="5"/>
        <v>3.8200000000000003</v>
      </c>
      <c r="AO17" s="54"/>
      <c r="AP17" s="50">
        <v>7</v>
      </c>
      <c r="AQ17" s="50">
        <v>6.5</v>
      </c>
      <c r="AR17" s="50">
        <v>3</v>
      </c>
      <c r="AS17" s="50">
        <v>3</v>
      </c>
      <c r="AT17" s="50">
        <v>4</v>
      </c>
      <c r="AU17" s="50">
        <v>4.5</v>
      </c>
      <c r="AV17" s="50">
        <v>6</v>
      </c>
      <c r="AW17" s="50">
        <v>6.5</v>
      </c>
      <c r="AX17" s="51">
        <f t="shared" si="6"/>
        <v>40.5</v>
      </c>
      <c r="AY17" s="48">
        <f t="shared" si="7"/>
        <v>5.0625</v>
      </c>
      <c r="AZ17" s="49"/>
      <c r="BA17" s="55">
        <v>6.5</v>
      </c>
      <c r="BB17" s="56">
        <f t="shared" si="8"/>
        <v>6.5</v>
      </c>
      <c r="BC17" s="57"/>
      <c r="BD17" s="56">
        <f t="shared" si="9"/>
        <v>6.5</v>
      </c>
      <c r="BE17" s="54"/>
      <c r="BF17" s="10">
        <f t="shared" si="10"/>
        <v>5.4087500000000004</v>
      </c>
      <c r="BG17" s="11"/>
      <c r="BH17" s="10">
        <f t="shared" si="11"/>
        <v>5.8450000000000006</v>
      </c>
      <c r="BI17" s="11"/>
      <c r="BJ17" s="24">
        <f t="shared" si="12"/>
        <v>5.6268750000000001</v>
      </c>
      <c r="BK17" s="58"/>
      <c r="BL17" s="6"/>
      <c r="BM17" s="6"/>
    </row>
    <row r="18" spans="1:65" x14ac:dyDescent="0.3">
      <c r="A18" s="169">
        <v>28</v>
      </c>
      <c r="B18" s="169" t="s">
        <v>165</v>
      </c>
      <c r="C18" s="170" t="s">
        <v>156</v>
      </c>
      <c r="D18" s="169" t="s">
        <v>157</v>
      </c>
      <c r="E18" s="169" t="s">
        <v>166</v>
      </c>
      <c r="F18" s="169">
        <v>9</v>
      </c>
      <c r="G18" s="175"/>
      <c r="H18" s="47">
        <v>6</v>
      </c>
      <c r="I18" s="47">
        <v>5</v>
      </c>
      <c r="J18" s="47">
        <v>5.8</v>
      </c>
      <c r="K18" s="47">
        <v>5.8</v>
      </c>
      <c r="L18" s="47">
        <v>6</v>
      </c>
      <c r="M18" s="48">
        <f t="shared" si="0"/>
        <v>5.78</v>
      </c>
      <c r="N18" s="49"/>
      <c r="O18" s="50">
        <v>4.7</v>
      </c>
      <c r="P18" s="50">
        <v>6</v>
      </c>
      <c r="Q18" s="50">
        <v>5.7</v>
      </c>
      <c r="R18" s="50">
        <v>6</v>
      </c>
      <c r="S18" s="50">
        <v>5</v>
      </c>
      <c r="T18" s="50">
        <v>5</v>
      </c>
      <c r="U18" s="50">
        <v>6.2</v>
      </c>
      <c r="V18" s="50">
        <v>5.5</v>
      </c>
      <c r="W18" s="51">
        <f t="shared" si="1"/>
        <v>44.1</v>
      </c>
      <c r="X18" s="48">
        <f t="shared" si="2"/>
        <v>5.5125000000000002</v>
      </c>
      <c r="Y18" s="49"/>
      <c r="Z18" s="47">
        <v>6</v>
      </c>
      <c r="AA18" s="47">
        <v>5</v>
      </c>
      <c r="AB18" s="47">
        <v>5.8</v>
      </c>
      <c r="AC18" s="47">
        <v>5.8</v>
      </c>
      <c r="AD18" s="47">
        <v>6</v>
      </c>
      <c r="AE18" s="48">
        <f t="shared" si="3"/>
        <v>5.78</v>
      </c>
      <c r="AF18" s="52"/>
      <c r="AG18" s="50">
        <v>5</v>
      </c>
      <c r="AH18" s="50">
        <v>4.8</v>
      </c>
      <c r="AI18" s="50">
        <v>4.5</v>
      </c>
      <c r="AJ18" s="50">
        <v>3</v>
      </c>
      <c r="AK18" s="50">
        <v>3</v>
      </c>
      <c r="AL18" s="48">
        <f t="shared" si="4"/>
        <v>4.0449999999999999</v>
      </c>
      <c r="AM18" s="53"/>
      <c r="AN18" s="48">
        <f t="shared" si="5"/>
        <v>4.0449999999999999</v>
      </c>
      <c r="AO18" s="152"/>
      <c r="AP18" s="50">
        <v>4</v>
      </c>
      <c r="AQ18" s="50">
        <v>6</v>
      </c>
      <c r="AR18" s="50">
        <v>6</v>
      </c>
      <c r="AS18" s="50">
        <v>5.5</v>
      </c>
      <c r="AT18" s="50">
        <v>5</v>
      </c>
      <c r="AU18" s="50">
        <v>4.5</v>
      </c>
      <c r="AV18" s="50">
        <v>4.5</v>
      </c>
      <c r="AW18" s="50">
        <v>5</v>
      </c>
      <c r="AX18" s="51">
        <f t="shared" si="6"/>
        <v>40.5</v>
      </c>
      <c r="AY18" s="48">
        <f t="shared" si="7"/>
        <v>5.0625</v>
      </c>
      <c r="AZ18" s="49"/>
      <c r="BA18" s="55">
        <v>6.5</v>
      </c>
      <c r="BB18" s="56">
        <f t="shared" si="8"/>
        <v>6.5</v>
      </c>
      <c r="BC18" s="57"/>
      <c r="BD18" s="56">
        <f t="shared" si="9"/>
        <v>6.5</v>
      </c>
      <c r="BE18" s="152"/>
      <c r="BF18" s="10">
        <f t="shared" si="10"/>
        <v>5.4106250000000005</v>
      </c>
      <c r="BG18" s="11"/>
      <c r="BH18" s="10">
        <f t="shared" si="11"/>
        <v>5.7062499999999998</v>
      </c>
      <c r="BI18" s="11"/>
      <c r="BJ18" s="24">
        <f t="shared" si="12"/>
        <v>5.5584375000000001</v>
      </c>
      <c r="BK18" s="58"/>
      <c r="BL18" s="6"/>
      <c r="BM18" s="6"/>
    </row>
    <row r="19" spans="1:65" x14ac:dyDescent="0.3">
      <c r="A19" s="170">
        <v>19</v>
      </c>
      <c r="B19" s="170" t="s">
        <v>155</v>
      </c>
      <c r="C19" s="170" t="s">
        <v>156</v>
      </c>
      <c r="D19" s="169" t="s">
        <v>157</v>
      </c>
      <c r="E19" s="170" t="s">
        <v>158</v>
      </c>
      <c r="F19" s="170">
        <v>11</v>
      </c>
      <c r="G19" s="131"/>
      <c r="H19" s="47">
        <v>6</v>
      </c>
      <c r="I19" s="47">
        <v>5</v>
      </c>
      <c r="J19" s="47">
        <v>6</v>
      </c>
      <c r="K19" s="47">
        <v>5</v>
      </c>
      <c r="L19" s="47">
        <v>5.5</v>
      </c>
      <c r="M19" s="48">
        <f t="shared" si="0"/>
        <v>5.5</v>
      </c>
      <c r="N19" s="49"/>
      <c r="O19" s="50">
        <v>5</v>
      </c>
      <c r="P19" s="50">
        <v>5.5</v>
      </c>
      <c r="Q19" s="50">
        <v>4.7</v>
      </c>
      <c r="R19" s="50">
        <v>5</v>
      </c>
      <c r="S19" s="50">
        <v>6</v>
      </c>
      <c r="T19" s="50">
        <v>6</v>
      </c>
      <c r="U19" s="50">
        <v>6.5</v>
      </c>
      <c r="V19" s="50">
        <v>5.5</v>
      </c>
      <c r="W19" s="51">
        <f t="shared" si="1"/>
        <v>44.2</v>
      </c>
      <c r="X19" s="48">
        <f t="shared" si="2"/>
        <v>5.5250000000000004</v>
      </c>
      <c r="Y19" s="49"/>
      <c r="Z19" s="47">
        <v>6</v>
      </c>
      <c r="AA19" s="47">
        <v>5</v>
      </c>
      <c r="AB19" s="47">
        <v>6</v>
      </c>
      <c r="AC19" s="47">
        <v>5</v>
      </c>
      <c r="AD19" s="47">
        <v>5.5</v>
      </c>
      <c r="AE19" s="48">
        <f t="shared" si="3"/>
        <v>5.5</v>
      </c>
      <c r="AF19" s="52"/>
      <c r="AG19" s="50">
        <v>4.8</v>
      </c>
      <c r="AH19" s="50">
        <v>5</v>
      </c>
      <c r="AI19" s="50">
        <v>4</v>
      </c>
      <c r="AJ19" s="50">
        <v>3.5</v>
      </c>
      <c r="AK19" s="50">
        <v>3</v>
      </c>
      <c r="AL19" s="48">
        <f t="shared" si="4"/>
        <v>4.01</v>
      </c>
      <c r="AM19" s="53"/>
      <c r="AN19" s="48">
        <f t="shared" si="5"/>
        <v>4.01</v>
      </c>
      <c r="AO19" s="54"/>
      <c r="AP19" s="50">
        <v>4</v>
      </c>
      <c r="AQ19" s="50">
        <v>4.5</v>
      </c>
      <c r="AR19" s="50">
        <v>4</v>
      </c>
      <c r="AS19" s="50">
        <v>5</v>
      </c>
      <c r="AT19" s="50">
        <v>5</v>
      </c>
      <c r="AU19" s="50">
        <v>5.5</v>
      </c>
      <c r="AV19" s="50">
        <v>6.5</v>
      </c>
      <c r="AW19" s="50">
        <v>6</v>
      </c>
      <c r="AX19" s="51">
        <f t="shared" si="6"/>
        <v>40.5</v>
      </c>
      <c r="AY19" s="48">
        <f t="shared" si="7"/>
        <v>5.0625</v>
      </c>
      <c r="AZ19" s="49"/>
      <c r="BA19" s="55">
        <v>6.6</v>
      </c>
      <c r="BB19" s="56">
        <f t="shared" si="8"/>
        <v>6.6</v>
      </c>
      <c r="BC19" s="57"/>
      <c r="BD19" s="56">
        <f t="shared" si="9"/>
        <v>6.6</v>
      </c>
      <c r="BE19" s="54"/>
      <c r="BF19" s="10">
        <f t="shared" si="10"/>
        <v>5.3453125000000004</v>
      </c>
      <c r="BG19" s="11"/>
      <c r="BH19" s="10">
        <f t="shared" si="11"/>
        <v>5.6775000000000002</v>
      </c>
      <c r="BI19" s="11"/>
      <c r="BJ19" s="24">
        <f t="shared" si="12"/>
        <v>5.5114062500000003</v>
      </c>
      <c r="BK19" s="58"/>
      <c r="BL19" s="6"/>
      <c r="BM19" s="6"/>
    </row>
    <row r="20" spans="1:65" x14ac:dyDescent="0.3">
      <c r="A20" s="170">
        <v>15</v>
      </c>
      <c r="B20" s="170" t="s">
        <v>149</v>
      </c>
      <c r="C20" s="170" t="s">
        <v>116</v>
      </c>
      <c r="D20" s="170" t="s">
        <v>117</v>
      </c>
      <c r="E20" s="170" t="s">
        <v>150</v>
      </c>
      <c r="F20" s="170">
        <v>3</v>
      </c>
      <c r="G20" s="131"/>
      <c r="H20" s="47">
        <v>6</v>
      </c>
      <c r="I20" s="47">
        <v>6</v>
      </c>
      <c r="J20" s="47">
        <v>6</v>
      </c>
      <c r="K20" s="47">
        <v>6.5</v>
      </c>
      <c r="L20" s="47">
        <v>7</v>
      </c>
      <c r="M20" s="48">
        <f t="shared" si="0"/>
        <v>6.3500000000000005</v>
      </c>
      <c r="N20" s="49"/>
      <c r="O20" s="50">
        <v>4.5</v>
      </c>
      <c r="P20" s="50">
        <v>5.2</v>
      </c>
      <c r="Q20" s="50">
        <v>5</v>
      </c>
      <c r="R20" s="50">
        <v>4.8</v>
      </c>
      <c r="S20" s="50">
        <v>4</v>
      </c>
      <c r="T20" s="50">
        <v>4</v>
      </c>
      <c r="U20" s="50">
        <v>4.8</v>
      </c>
      <c r="V20" s="50">
        <v>4.5</v>
      </c>
      <c r="W20" s="51">
        <f t="shared" si="1"/>
        <v>36.799999999999997</v>
      </c>
      <c r="X20" s="48">
        <f t="shared" si="2"/>
        <v>4.5999999999999996</v>
      </c>
      <c r="Y20" s="49"/>
      <c r="Z20" s="47">
        <v>6</v>
      </c>
      <c r="AA20" s="47">
        <v>6</v>
      </c>
      <c r="AB20" s="47">
        <v>6</v>
      </c>
      <c r="AC20" s="47">
        <v>6.5</v>
      </c>
      <c r="AD20" s="47">
        <v>7</v>
      </c>
      <c r="AE20" s="48">
        <f t="shared" si="3"/>
        <v>6.3500000000000005</v>
      </c>
      <c r="AF20" s="52"/>
      <c r="AG20" s="50">
        <v>4.5</v>
      </c>
      <c r="AH20" s="50">
        <v>4.5</v>
      </c>
      <c r="AI20" s="50">
        <v>4.5</v>
      </c>
      <c r="AJ20" s="50">
        <v>4</v>
      </c>
      <c r="AK20" s="50">
        <v>4</v>
      </c>
      <c r="AL20" s="48">
        <f t="shared" si="4"/>
        <v>4.3</v>
      </c>
      <c r="AM20" s="53">
        <v>1</v>
      </c>
      <c r="AN20" s="48">
        <f t="shared" si="5"/>
        <v>3.3</v>
      </c>
      <c r="AO20" s="54"/>
      <c r="AP20" s="50">
        <v>4</v>
      </c>
      <c r="AQ20" s="50">
        <v>5.5</v>
      </c>
      <c r="AR20" s="50">
        <v>4.5</v>
      </c>
      <c r="AS20" s="50">
        <v>6</v>
      </c>
      <c r="AT20" s="50">
        <v>4.5</v>
      </c>
      <c r="AU20" s="50">
        <v>4</v>
      </c>
      <c r="AV20" s="50">
        <v>5</v>
      </c>
      <c r="AW20" s="50">
        <v>6.5</v>
      </c>
      <c r="AX20" s="51">
        <f t="shared" si="6"/>
        <v>40</v>
      </c>
      <c r="AY20" s="48">
        <f t="shared" si="7"/>
        <v>5</v>
      </c>
      <c r="AZ20" s="49"/>
      <c r="BA20" s="55">
        <v>6.3</v>
      </c>
      <c r="BB20" s="56">
        <f t="shared" si="8"/>
        <v>6.3</v>
      </c>
      <c r="BC20" s="57"/>
      <c r="BD20" s="56">
        <f t="shared" si="9"/>
        <v>6.3</v>
      </c>
      <c r="BE20" s="54"/>
      <c r="BF20" s="10">
        <f t="shared" si="10"/>
        <v>5.1875</v>
      </c>
      <c r="BG20" s="11"/>
      <c r="BH20" s="10">
        <f t="shared" si="11"/>
        <v>5.5625</v>
      </c>
      <c r="BI20" s="11"/>
      <c r="BJ20" s="24">
        <f t="shared" si="12"/>
        <v>5.375</v>
      </c>
      <c r="BK20" s="58"/>
      <c r="BL20" s="6"/>
      <c r="BM20" s="6"/>
    </row>
    <row r="21" spans="1:65" x14ac:dyDescent="0.3">
      <c r="A21" s="170">
        <v>20</v>
      </c>
      <c r="B21" s="170" t="s">
        <v>159</v>
      </c>
      <c r="C21" s="170" t="s">
        <v>156</v>
      </c>
      <c r="D21" s="169" t="s">
        <v>157</v>
      </c>
      <c r="E21" s="170" t="s">
        <v>158</v>
      </c>
      <c r="F21" s="170">
        <v>9</v>
      </c>
      <c r="G21" s="131"/>
      <c r="H21" s="47">
        <v>6</v>
      </c>
      <c r="I21" s="47">
        <v>5</v>
      </c>
      <c r="J21" s="47">
        <v>6</v>
      </c>
      <c r="K21" s="47">
        <v>5</v>
      </c>
      <c r="L21" s="47">
        <v>5.5</v>
      </c>
      <c r="M21" s="48">
        <f t="shared" si="0"/>
        <v>5.5</v>
      </c>
      <c r="N21" s="49"/>
      <c r="O21" s="50">
        <v>4.7</v>
      </c>
      <c r="P21" s="50">
        <v>4.2</v>
      </c>
      <c r="Q21" s="50">
        <v>4</v>
      </c>
      <c r="R21" s="50">
        <v>4</v>
      </c>
      <c r="S21" s="50">
        <v>4</v>
      </c>
      <c r="T21" s="50">
        <v>5</v>
      </c>
      <c r="U21" s="50">
        <v>5.5</v>
      </c>
      <c r="V21" s="50">
        <v>4.7</v>
      </c>
      <c r="W21" s="51">
        <f t="shared" si="1"/>
        <v>36.1</v>
      </c>
      <c r="X21" s="48">
        <f t="shared" si="2"/>
        <v>4.5125000000000002</v>
      </c>
      <c r="Y21" s="49"/>
      <c r="Z21" s="47">
        <v>6</v>
      </c>
      <c r="AA21" s="47">
        <v>5</v>
      </c>
      <c r="AB21" s="47">
        <v>5</v>
      </c>
      <c r="AC21" s="47">
        <v>5</v>
      </c>
      <c r="AD21" s="47">
        <v>5.5</v>
      </c>
      <c r="AE21" s="48">
        <f t="shared" si="3"/>
        <v>5.1999999999999993</v>
      </c>
      <c r="AF21" s="52"/>
      <c r="AG21" s="50">
        <v>4.5</v>
      </c>
      <c r="AH21" s="50">
        <v>3.5</v>
      </c>
      <c r="AI21" s="50">
        <v>3.5</v>
      </c>
      <c r="AJ21" s="50">
        <v>4.5</v>
      </c>
      <c r="AK21" s="50">
        <v>4</v>
      </c>
      <c r="AL21" s="48">
        <f t="shared" si="4"/>
        <v>4</v>
      </c>
      <c r="AM21" s="53">
        <v>1</v>
      </c>
      <c r="AN21" s="48">
        <f t="shared" si="5"/>
        <v>3</v>
      </c>
      <c r="AO21" s="54"/>
      <c r="AP21" s="50">
        <v>4.5</v>
      </c>
      <c r="AQ21" s="50">
        <v>6</v>
      </c>
      <c r="AR21" s="50">
        <v>5</v>
      </c>
      <c r="AS21" s="50">
        <v>5.5</v>
      </c>
      <c r="AT21" s="50">
        <v>6</v>
      </c>
      <c r="AU21" s="50">
        <v>6</v>
      </c>
      <c r="AV21" s="50">
        <v>6.5</v>
      </c>
      <c r="AW21" s="50">
        <v>7</v>
      </c>
      <c r="AX21" s="51">
        <f t="shared" si="6"/>
        <v>46.5</v>
      </c>
      <c r="AY21" s="48">
        <f t="shared" si="7"/>
        <v>5.8125</v>
      </c>
      <c r="AZ21" s="49"/>
      <c r="BA21" s="55">
        <v>6.6</v>
      </c>
      <c r="BB21" s="56">
        <f t="shared" si="8"/>
        <v>6.6</v>
      </c>
      <c r="BC21" s="57"/>
      <c r="BD21" s="56">
        <f t="shared" si="9"/>
        <v>6.6</v>
      </c>
      <c r="BE21" s="54"/>
      <c r="BF21" s="10">
        <f t="shared" si="10"/>
        <v>5.2468750000000002</v>
      </c>
      <c r="BG21" s="11"/>
      <c r="BH21" s="10">
        <f t="shared" si="11"/>
        <v>5.35</v>
      </c>
      <c r="BI21" s="11"/>
      <c r="BJ21" s="24">
        <f t="shared" si="12"/>
        <v>5.2984375000000004</v>
      </c>
      <c r="BK21" s="58"/>
      <c r="BL21" s="6"/>
      <c r="BM21" s="6"/>
    </row>
    <row r="22" spans="1:65" s="169" customFormat="1" x14ac:dyDescent="0.3">
      <c r="A22" s="170">
        <v>21</v>
      </c>
      <c r="B22" s="170" t="s">
        <v>160</v>
      </c>
      <c r="C22" s="170" t="s">
        <v>156</v>
      </c>
      <c r="D22" s="169" t="s">
        <v>157</v>
      </c>
      <c r="E22" s="170" t="s">
        <v>161</v>
      </c>
      <c r="F22" s="170">
        <v>4</v>
      </c>
      <c r="G22" s="131"/>
      <c r="H22" s="47">
        <v>6</v>
      </c>
      <c r="I22" s="47">
        <v>5</v>
      </c>
      <c r="J22" s="47">
        <v>6</v>
      </c>
      <c r="K22" s="47">
        <v>5</v>
      </c>
      <c r="L22" s="47">
        <v>5.5</v>
      </c>
      <c r="M22" s="48">
        <f t="shared" si="0"/>
        <v>5.5</v>
      </c>
      <c r="N22" s="49"/>
      <c r="O22" s="50">
        <v>4.5</v>
      </c>
      <c r="P22" s="50">
        <v>4</v>
      </c>
      <c r="Q22" s="50">
        <v>4.7</v>
      </c>
      <c r="R22" s="50">
        <v>5</v>
      </c>
      <c r="S22" s="50">
        <v>5</v>
      </c>
      <c r="T22" s="50">
        <v>5</v>
      </c>
      <c r="U22" s="50">
        <v>5.5</v>
      </c>
      <c r="V22" s="50">
        <v>4.7</v>
      </c>
      <c r="W22" s="51">
        <f t="shared" si="1"/>
        <v>38.400000000000006</v>
      </c>
      <c r="X22" s="48">
        <f t="shared" si="2"/>
        <v>4.8000000000000007</v>
      </c>
      <c r="Y22" s="49"/>
      <c r="Z22" s="47">
        <v>6</v>
      </c>
      <c r="AA22" s="47">
        <v>5</v>
      </c>
      <c r="AB22" s="47">
        <v>5</v>
      </c>
      <c r="AC22" s="47">
        <v>5</v>
      </c>
      <c r="AD22" s="47">
        <v>5.5</v>
      </c>
      <c r="AE22" s="48">
        <f t="shared" si="3"/>
        <v>5.1999999999999993</v>
      </c>
      <c r="AF22" s="52"/>
      <c r="AG22" s="50">
        <v>4.5</v>
      </c>
      <c r="AH22" s="50">
        <v>4</v>
      </c>
      <c r="AI22" s="50">
        <v>3</v>
      </c>
      <c r="AJ22" s="50">
        <v>3.2</v>
      </c>
      <c r="AK22" s="50">
        <v>3</v>
      </c>
      <c r="AL22" s="48">
        <f t="shared" si="4"/>
        <v>3.49</v>
      </c>
      <c r="AM22" s="53">
        <v>1</v>
      </c>
      <c r="AN22" s="48">
        <f t="shared" si="5"/>
        <v>2.4900000000000002</v>
      </c>
      <c r="AO22" s="54"/>
      <c r="AP22" s="50">
        <v>4.5</v>
      </c>
      <c r="AQ22" s="50">
        <v>5.5</v>
      </c>
      <c r="AR22" s="50">
        <v>5.5</v>
      </c>
      <c r="AS22" s="50">
        <v>5</v>
      </c>
      <c r="AT22" s="50">
        <v>5.8</v>
      </c>
      <c r="AU22" s="50">
        <v>6.2</v>
      </c>
      <c r="AV22" s="50">
        <v>7</v>
      </c>
      <c r="AW22" s="50">
        <v>5.5</v>
      </c>
      <c r="AX22" s="51">
        <f t="shared" si="6"/>
        <v>45</v>
      </c>
      <c r="AY22" s="48">
        <f t="shared" si="7"/>
        <v>5.625</v>
      </c>
      <c r="AZ22" s="49"/>
      <c r="BA22" s="55">
        <v>6</v>
      </c>
      <c r="BB22" s="56">
        <f t="shared" si="8"/>
        <v>6</v>
      </c>
      <c r="BC22" s="57"/>
      <c r="BD22" s="56">
        <f t="shared" si="9"/>
        <v>6</v>
      </c>
      <c r="BE22" s="54"/>
      <c r="BF22" s="10">
        <f t="shared" si="10"/>
        <v>5.2843750000000007</v>
      </c>
      <c r="BG22" s="11"/>
      <c r="BH22" s="10">
        <f t="shared" si="11"/>
        <v>4.9224999999999994</v>
      </c>
      <c r="BI22" s="11"/>
      <c r="BJ22" s="24">
        <f t="shared" si="12"/>
        <v>5.1034375000000001</v>
      </c>
      <c r="BK22" s="58"/>
      <c r="BL22" s="6"/>
      <c r="BM22" s="6"/>
    </row>
    <row r="23" spans="1:65" s="169" customFormat="1" x14ac:dyDescent="0.3">
      <c r="A23" s="170">
        <v>18</v>
      </c>
      <c r="B23" s="170" t="s">
        <v>151</v>
      </c>
      <c r="C23" s="170" t="s">
        <v>90</v>
      </c>
      <c r="D23" s="170" t="s">
        <v>76</v>
      </c>
      <c r="E23" s="170" t="s">
        <v>152</v>
      </c>
      <c r="F23" s="170">
        <v>6</v>
      </c>
      <c r="G23" s="131"/>
      <c r="H23" s="47">
        <v>6</v>
      </c>
      <c r="I23" s="47">
        <v>6</v>
      </c>
      <c r="J23" s="47">
        <v>6</v>
      </c>
      <c r="K23" s="47">
        <v>6.5</v>
      </c>
      <c r="L23" s="47">
        <v>6.5</v>
      </c>
      <c r="M23" s="48">
        <f t="shared" si="0"/>
        <v>6.25</v>
      </c>
      <c r="N23" s="49"/>
      <c r="O23" s="50">
        <v>3</v>
      </c>
      <c r="P23" s="50">
        <v>4.7</v>
      </c>
      <c r="Q23" s="50">
        <v>3</v>
      </c>
      <c r="R23" s="50">
        <v>3.5</v>
      </c>
      <c r="S23" s="50">
        <v>5</v>
      </c>
      <c r="T23" s="50">
        <v>5</v>
      </c>
      <c r="U23" s="50">
        <v>5</v>
      </c>
      <c r="V23" s="50">
        <v>4.7</v>
      </c>
      <c r="W23" s="51">
        <f t="shared" si="1"/>
        <v>33.9</v>
      </c>
      <c r="X23" s="48">
        <f t="shared" si="2"/>
        <v>4.2374999999999998</v>
      </c>
      <c r="Y23" s="49"/>
      <c r="Z23" s="47">
        <v>6</v>
      </c>
      <c r="AA23" s="47">
        <v>5</v>
      </c>
      <c r="AB23" s="47">
        <v>6</v>
      </c>
      <c r="AC23" s="47">
        <v>6.5</v>
      </c>
      <c r="AD23" s="47">
        <v>6.5</v>
      </c>
      <c r="AE23" s="48">
        <f t="shared" si="3"/>
        <v>6.1499999999999995</v>
      </c>
      <c r="AF23" s="52"/>
      <c r="AG23" s="50">
        <v>4.5</v>
      </c>
      <c r="AH23" s="50">
        <v>4</v>
      </c>
      <c r="AI23" s="50">
        <v>3</v>
      </c>
      <c r="AJ23" s="50">
        <v>3</v>
      </c>
      <c r="AK23" s="50">
        <v>3</v>
      </c>
      <c r="AL23" s="48">
        <f t="shared" si="4"/>
        <v>3.45</v>
      </c>
      <c r="AM23" s="53"/>
      <c r="AN23" s="48">
        <f t="shared" si="5"/>
        <v>3.45</v>
      </c>
      <c r="AO23" s="54"/>
      <c r="AP23" s="50">
        <v>4.5</v>
      </c>
      <c r="AQ23" s="50">
        <v>4</v>
      </c>
      <c r="AR23" s="50">
        <v>4</v>
      </c>
      <c r="AS23" s="50">
        <v>4</v>
      </c>
      <c r="AT23" s="50">
        <v>4.5</v>
      </c>
      <c r="AU23" s="50">
        <v>5</v>
      </c>
      <c r="AV23" s="50">
        <v>6</v>
      </c>
      <c r="AW23" s="50">
        <v>6</v>
      </c>
      <c r="AX23" s="51">
        <f t="shared" si="6"/>
        <v>38</v>
      </c>
      <c r="AY23" s="48">
        <f t="shared" si="7"/>
        <v>4.75</v>
      </c>
      <c r="AZ23" s="49"/>
      <c r="BA23" s="55">
        <v>5.5</v>
      </c>
      <c r="BB23" s="56">
        <f t="shared" si="8"/>
        <v>5.5</v>
      </c>
      <c r="BC23" s="57"/>
      <c r="BD23" s="56">
        <f t="shared" si="9"/>
        <v>5.5</v>
      </c>
      <c r="BE23" s="54"/>
      <c r="BF23" s="10">
        <f t="shared" si="10"/>
        <v>4.9328124999999998</v>
      </c>
      <c r="BG23" s="11"/>
      <c r="BH23" s="10">
        <f t="shared" si="11"/>
        <v>5.15</v>
      </c>
      <c r="BI23" s="11"/>
      <c r="BJ23" s="24">
        <f t="shared" si="12"/>
        <v>5.0414062499999996</v>
      </c>
      <c r="BK23" s="58"/>
      <c r="BL23" s="6"/>
      <c r="BM23" s="6"/>
    </row>
    <row r="24" spans="1:65" s="169" customFormat="1" x14ac:dyDescent="0.3">
      <c r="A24" s="169">
        <v>29</v>
      </c>
      <c r="B24" s="169" t="s">
        <v>167</v>
      </c>
      <c r="C24" s="170" t="s">
        <v>156</v>
      </c>
      <c r="D24" s="169" t="s">
        <v>157</v>
      </c>
      <c r="E24" s="169" t="s">
        <v>168</v>
      </c>
      <c r="F24" s="169">
        <v>4</v>
      </c>
      <c r="G24" s="175"/>
      <c r="H24" s="47">
        <v>6</v>
      </c>
      <c r="I24" s="47">
        <v>5</v>
      </c>
      <c r="J24" s="47">
        <v>5.8</v>
      </c>
      <c r="K24" s="47">
        <v>5.8</v>
      </c>
      <c r="L24" s="47">
        <v>6</v>
      </c>
      <c r="M24" s="48">
        <f t="shared" si="0"/>
        <v>5.78</v>
      </c>
      <c r="N24" s="49"/>
      <c r="O24" s="50">
        <v>3</v>
      </c>
      <c r="P24" s="50">
        <v>4.7</v>
      </c>
      <c r="Q24" s="50">
        <v>4</v>
      </c>
      <c r="R24" s="50">
        <v>5</v>
      </c>
      <c r="S24" s="50">
        <v>3.5</v>
      </c>
      <c r="T24" s="50">
        <v>3</v>
      </c>
      <c r="U24" s="50">
        <v>4</v>
      </c>
      <c r="V24" s="50">
        <v>4.5</v>
      </c>
      <c r="W24" s="51">
        <f t="shared" si="1"/>
        <v>31.7</v>
      </c>
      <c r="X24" s="48">
        <f t="shared" si="2"/>
        <v>3.9624999999999999</v>
      </c>
      <c r="Y24" s="49"/>
      <c r="Z24" s="47">
        <v>6</v>
      </c>
      <c r="AA24" s="47">
        <v>5</v>
      </c>
      <c r="AB24" s="47">
        <v>5.8</v>
      </c>
      <c r="AC24" s="47">
        <v>5.8</v>
      </c>
      <c r="AD24" s="47">
        <v>6</v>
      </c>
      <c r="AE24" s="48">
        <f t="shared" si="3"/>
        <v>5.78</v>
      </c>
      <c r="AF24" s="52"/>
      <c r="AG24" s="50">
        <v>3</v>
      </c>
      <c r="AH24" s="50">
        <v>3.5</v>
      </c>
      <c r="AI24" s="50">
        <v>3</v>
      </c>
      <c r="AJ24" s="50">
        <v>3</v>
      </c>
      <c r="AK24" s="50">
        <v>3</v>
      </c>
      <c r="AL24" s="48">
        <f t="shared" si="4"/>
        <v>3.0750000000000002</v>
      </c>
      <c r="AM24" s="53"/>
      <c r="AN24" s="48">
        <f t="shared" si="5"/>
        <v>3.0750000000000002</v>
      </c>
      <c r="AO24" s="152"/>
      <c r="AP24" s="50">
        <v>4.5</v>
      </c>
      <c r="AQ24" s="50">
        <v>5</v>
      </c>
      <c r="AR24" s="50">
        <v>5.5</v>
      </c>
      <c r="AS24" s="50">
        <v>5.5</v>
      </c>
      <c r="AT24" s="50">
        <v>4.5</v>
      </c>
      <c r="AU24" s="50">
        <v>4</v>
      </c>
      <c r="AV24" s="50">
        <v>6</v>
      </c>
      <c r="AW24" s="50">
        <v>5.5</v>
      </c>
      <c r="AX24" s="51">
        <f t="shared" si="6"/>
        <v>40.5</v>
      </c>
      <c r="AY24" s="48">
        <f t="shared" si="7"/>
        <v>5.0625</v>
      </c>
      <c r="AZ24" s="49"/>
      <c r="BA24" s="55">
        <v>6</v>
      </c>
      <c r="BB24" s="56">
        <f t="shared" si="8"/>
        <v>6</v>
      </c>
      <c r="BC24" s="57"/>
      <c r="BD24" s="56">
        <f t="shared" si="9"/>
        <v>6</v>
      </c>
      <c r="BE24" s="152"/>
      <c r="BF24" s="10">
        <f t="shared" si="10"/>
        <v>4.8293749999999998</v>
      </c>
      <c r="BG24" s="11"/>
      <c r="BH24" s="10">
        <f t="shared" si="11"/>
        <v>5.2137500000000001</v>
      </c>
      <c r="BI24" s="11"/>
      <c r="BJ24" s="24">
        <f t="shared" si="12"/>
        <v>5.0215624999999999</v>
      </c>
      <c r="BK24" s="58"/>
      <c r="BL24" s="6"/>
      <c r="BM24" s="6"/>
    </row>
  </sheetData>
  <sortState ref="A11:BM24">
    <sortCondition descending="1" ref="BJ11:BJ24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7"/>
  <sheetViews>
    <sheetView topLeftCell="AM1" workbookViewId="0">
      <selection activeCell="BK17" sqref="BK17"/>
    </sheetView>
  </sheetViews>
  <sheetFormatPr defaultRowHeight="14.4" x14ac:dyDescent="0.3"/>
  <cols>
    <col min="1" max="1" width="5.6640625" customWidth="1"/>
    <col min="2" max="2" width="20" style="60" customWidth="1"/>
    <col min="3" max="3" width="17.109375" style="60" customWidth="1"/>
    <col min="4" max="4" width="15.33203125" style="60" customWidth="1"/>
    <col min="5" max="5" width="24.109375" style="60" customWidth="1"/>
    <col min="6" max="6" width="5.88671875" style="60" customWidth="1"/>
    <col min="7" max="7" width="2.5546875" style="60" customWidth="1"/>
    <col min="14" max="14" width="2.88671875" customWidth="1"/>
    <col min="25" max="25" width="2.88671875" customWidth="1"/>
    <col min="32" max="32" width="2.88671875" customWidth="1"/>
    <col min="41" max="41" width="2.88671875" customWidth="1"/>
    <col min="52" max="52" width="2.88671875" customWidth="1"/>
    <col min="53" max="56" width="9.109375" style="60"/>
    <col min="57" max="57" width="2.88671875" style="60" customWidth="1"/>
    <col min="58" max="58" width="11.44140625" style="60" customWidth="1"/>
    <col min="59" max="59" width="3" style="61" customWidth="1"/>
    <col min="60" max="60" width="10" style="60" customWidth="1"/>
    <col min="61" max="61" width="2.88671875" style="61" customWidth="1"/>
    <col min="62" max="62" width="9.109375" style="60"/>
    <col min="63" max="63" width="12.5546875" customWidth="1"/>
  </cols>
  <sheetData>
    <row r="1" spans="1:63" ht="15.6" x14ac:dyDescent="0.3">
      <c r="A1" s="5" t="str">
        <f>CompDetail!A1</f>
        <v xml:space="preserve"> 2019 ENSW INTERSCHOOL CHAMPIONSHIPS VAULTING 							</v>
      </c>
      <c r="B1" s="12"/>
      <c r="C1" s="12"/>
      <c r="D1" s="12"/>
      <c r="E1" s="12"/>
      <c r="F1" s="12"/>
      <c r="G1" s="12"/>
      <c r="H1" s="6"/>
      <c r="I1" s="8"/>
      <c r="J1" s="9"/>
      <c r="K1" s="9"/>
      <c r="L1" s="9"/>
      <c r="M1" s="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8"/>
      <c r="Z1" s="6"/>
      <c r="AA1" s="6"/>
      <c r="AB1" s="6"/>
      <c r="AC1" s="6"/>
      <c r="AD1" s="6"/>
      <c r="AE1" s="6"/>
      <c r="AF1" s="8"/>
      <c r="AG1" s="6"/>
      <c r="AH1" s="6"/>
      <c r="AI1" s="6"/>
      <c r="AJ1" s="6"/>
      <c r="AK1" s="6"/>
      <c r="AL1" s="6"/>
      <c r="AM1" s="6"/>
      <c r="AN1" s="6"/>
      <c r="AO1" s="6"/>
      <c r="AP1" s="9"/>
      <c r="AQ1" s="9"/>
      <c r="AR1" s="9"/>
      <c r="AS1" s="9"/>
      <c r="AT1" s="9"/>
      <c r="AU1" s="9"/>
      <c r="AV1" s="9"/>
      <c r="AW1" s="9"/>
      <c r="AX1" s="9"/>
      <c r="AY1" s="9"/>
      <c r="AZ1" s="8"/>
      <c r="BA1" s="10"/>
      <c r="BB1" s="10"/>
      <c r="BC1" s="10"/>
      <c r="BD1" s="10"/>
      <c r="BE1" s="12"/>
      <c r="BF1" s="11"/>
      <c r="BG1" s="11"/>
      <c r="BH1" s="12"/>
      <c r="BI1" s="11"/>
      <c r="BJ1" s="12"/>
      <c r="BK1" s="13">
        <f ca="1">NOW()</f>
        <v>43536.724356250001</v>
      </c>
    </row>
    <row r="2" spans="1:63" ht="15.6" x14ac:dyDescent="0.3">
      <c r="A2" s="5"/>
      <c r="B2" s="12"/>
      <c r="C2" s="12"/>
      <c r="D2" s="12" t="s">
        <v>0</v>
      </c>
      <c r="E2" s="12" t="s">
        <v>139</v>
      </c>
      <c r="F2" s="12"/>
      <c r="G2" s="12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12"/>
      <c r="BF2" s="11"/>
      <c r="BG2" s="11"/>
      <c r="BH2" s="12"/>
      <c r="BI2" s="11"/>
      <c r="BJ2" s="12"/>
      <c r="BK2" s="13"/>
    </row>
    <row r="3" spans="1:63" ht="15.6" x14ac:dyDescent="0.3">
      <c r="A3" s="5"/>
      <c r="B3" s="12"/>
      <c r="C3" s="12"/>
      <c r="D3" s="12" t="s">
        <v>1</v>
      </c>
      <c r="E3" t="s">
        <v>140</v>
      </c>
      <c r="F3" s="12"/>
      <c r="G3" s="12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12"/>
      <c r="BF3" s="11"/>
      <c r="BG3" s="11"/>
      <c r="BH3" s="12"/>
      <c r="BI3" s="11"/>
      <c r="BJ3" s="12"/>
      <c r="BK3" s="14">
        <f ca="1">NOW()</f>
        <v>43536.724356250001</v>
      </c>
    </row>
    <row r="4" spans="1:63" ht="15.6" x14ac:dyDescent="0.3">
      <c r="A4" s="176">
        <f>CompDetail!A3</f>
        <v>43533</v>
      </c>
      <c r="B4" s="176"/>
      <c r="C4" s="12"/>
      <c r="D4" s="12"/>
      <c r="E4" s="12"/>
      <c r="F4" s="12"/>
      <c r="G4" s="12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16"/>
      <c r="Y4" s="8"/>
      <c r="Z4" s="17" t="s">
        <v>3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6"/>
      <c r="AP4" s="15" t="s">
        <v>2</v>
      </c>
      <c r="AQ4" s="16"/>
      <c r="AR4" s="16"/>
      <c r="AS4" s="16"/>
      <c r="AT4" s="16"/>
      <c r="AU4" s="16"/>
      <c r="AV4" s="16"/>
      <c r="AW4" s="16"/>
      <c r="AX4" s="16"/>
      <c r="AY4" s="16"/>
      <c r="AZ4" s="8"/>
      <c r="BA4" s="19" t="s">
        <v>3</v>
      </c>
      <c r="BB4" s="19"/>
      <c r="BC4" s="19"/>
      <c r="BD4" s="19"/>
      <c r="BE4" s="12"/>
      <c r="BF4" s="11"/>
      <c r="BG4" s="11"/>
      <c r="BH4" s="12"/>
      <c r="BI4" s="11"/>
      <c r="BJ4" s="12"/>
      <c r="BK4" s="6"/>
    </row>
    <row r="5" spans="1:63" ht="15.6" x14ac:dyDescent="0.3">
      <c r="A5" s="5"/>
      <c r="B5" s="12"/>
      <c r="C5" s="12"/>
      <c r="D5" s="12"/>
      <c r="E5" s="12"/>
      <c r="F5" s="12"/>
      <c r="G5" s="12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10"/>
      <c r="BB5" s="10"/>
      <c r="BC5" s="10"/>
      <c r="BD5" s="10"/>
      <c r="BE5" s="12"/>
      <c r="BF5" s="11"/>
      <c r="BG5" s="11"/>
      <c r="BH5" s="12"/>
      <c r="BI5" s="11"/>
      <c r="BJ5" s="12"/>
      <c r="BK5" s="6"/>
    </row>
    <row r="6" spans="1:63" ht="15.6" x14ac:dyDescent="0.3">
      <c r="A6" s="5" t="s">
        <v>47</v>
      </c>
      <c r="B6" s="29"/>
      <c r="C6" s="12"/>
      <c r="D6" s="12"/>
      <c r="E6" s="12"/>
      <c r="F6" s="12"/>
      <c r="G6" s="12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22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10"/>
      <c r="BE6" s="63"/>
      <c r="BF6" s="25" t="s">
        <v>9</v>
      </c>
      <c r="BG6" s="11"/>
      <c r="BH6" s="12"/>
      <c r="BI6" s="11"/>
      <c r="BJ6" s="12"/>
      <c r="BK6" s="6"/>
    </row>
    <row r="7" spans="1:63" ht="15.6" x14ac:dyDescent="0.3">
      <c r="A7" s="5" t="s">
        <v>10</v>
      </c>
      <c r="B7" s="117">
        <v>5</v>
      </c>
      <c r="C7" s="12"/>
      <c r="D7" s="12"/>
      <c r="E7" s="12"/>
      <c r="F7" s="12"/>
      <c r="G7" s="12"/>
      <c r="H7" s="6" t="str">
        <f>E2</f>
        <v>Robyn Bruderer</v>
      </c>
      <c r="I7" s="8"/>
      <c r="J7" s="6"/>
      <c r="K7" s="6"/>
      <c r="L7" s="6"/>
      <c r="M7" s="6"/>
      <c r="N7" s="6"/>
      <c r="O7" s="6" t="str">
        <f>E2</f>
        <v>Robyn Bruderer</v>
      </c>
      <c r="P7" s="6"/>
      <c r="Q7" s="6"/>
      <c r="R7" s="6"/>
      <c r="S7" s="6"/>
      <c r="T7" s="6"/>
      <c r="U7" s="6"/>
      <c r="V7" s="6"/>
      <c r="W7" s="6"/>
      <c r="X7" s="8"/>
      <c r="Y7" s="8"/>
      <c r="Z7" s="6" t="str">
        <f>E2</f>
        <v>Robyn Bruderer</v>
      </c>
      <c r="AA7" s="6"/>
      <c r="AB7" s="6"/>
      <c r="AC7" s="6"/>
      <c r="AD7" s="6"/>
      <c r="AE7" s="6"/>
      <c r="AF7" s="6"/>
      <c r="AG7" s="6" t="str">
        <f>E2</f>
        <v>Robyn Bruderer</v>
      </c>
      <c r="AH7" s="6"/>
      <c r="AI7" s="6"/>
      <c r="AJ7" s="6"/>
      <c r="AK7" s="6"/>
      <c r="AL7" s="6"/>
      <c r="AM7" s="6"/>
      <c r="AN7" s="6"/>
      <c r="AO7" s="23"/>
      <c r="AP7" s="6" t="str">
        <f>E3</f>
        <v>Jenny Scott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Jenny Scott</v>
      </c>
      <c r="BB7" s="10"/>
      <c r="BC7" s="10"/>
      <c r="BD7" s="10"/>
      <c r="BE7" s="63"/>
      <c r="BF7" s="12"/>
      <c r="BG7" s="11"/>
      <c r="BH7" s="12"/>
      <c r="BI7" s="11"/>
      <c r="BJ7" s="12"/>
      <c r="BK7" s="6"/>
    </row>
    <row r="8" spans="1:63" x14ac:dyDescent="0.3">
      <c r="A8" s="6"/>
      <c r="B8" s="12"/>
      <c r="C8" s="12"/>
      <c r="D8" s="12"/>
      <c r="E8" s="12"/>
      <c r="F8" s="12"/>
      <c r="G8" s="132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/>
      <c r="BC8" s="10" t="s">
        <v>13</v>
      </c>
      <c r="BD8" s="10" t="s">
        <v>14</v>
      </c>
      <c r="BE8" s="63"/>
      <c r="BF8" s="29" t="s">
        <v>15</v>
      </c>
      <c r="BG8" s="11"/>
      <c r="BH8" s="29" t="s">
        <v>3</v>
      </c>
      <c r="BI8" s="64"/>
      <c r="BJ8" s="30" t="s">
        <v>16</v>
      </c>
      <c r="BK8" s="31"/>
    </row>
    <row r="9" spans="1:63" x14ac:dyDescent="0.3">
      <c r="A9" s="32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129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35"/>
      <c r="O9" s="32" t="s">
        <v>25</v>
      </c>
      <c r="P9" s="32" t="s">
        <v>26</v>
      </c>
      <c r="Q9" s="32" t="s">
        <v>27</v>
      </c>
      <c r="R9" s="32" t="s">
        <v>28</v>
      </c>
      <c r="S9" s="32" t="s">
        <v>29</v>
      </c>
      <c r="T9" s="32" t="s">
        <v>30</v>
      </c>
      <c r="U9" s="32" t="s">
        <v>31</v>
      </c>
      <c r="V9" s="32" t="s">
        <v>32</v>
      </c>
      <c r="W9" s="32" t="s">
        <v>33</v>
      </c>
      <c r="X9" s="32" t="s">
        <v>34</v>
      </c>
      <c r="Y9" s="35"/>
      <c r="Z9" s="34" t="s">
        <v>20</v>
      </c>
      <c r="AA9" s="34" t="s">
        <v>21</v>
      </c>
      <c r="AB9" s="34" t="s">
        <v>22</v>
      </c>
      <c r="AC9" s="34" t="s">
        <v>23</v>
      </c>
      <c r="AD9" s="34" t="s">
        <v>24</v>
      </c>
      <c r="AE9" s="34" t="s">
        <v>11</v>
      </c>
      <c r="AF9" s="36"/>
      <c r="AG9" s="34" t="s">
        <v>35</v>
      </c>
      <c r="AH9" s="34" t="s">
        <v>36</v>
      </c>
      <c r="AI9" s="34" t="s">
        <v>37</v>
      </c>
      <c r="AJ9" s="34" t="s">
        <v>38</v>
      </c>
      <c r="AK9" s="34" t="s">
        <v>39</v>
      </c>
      <c r="AL9" s="34" t="s">
        <v>40</v>
      </c>
      <c r="AM9" s="32" t="s">
        <v>41</v>
      </c>
      <c r="AN9" s="32" t="s">
        <v>42</v>
      </c>
      <c r="AO9" s="37"/>
      <c r="AP9" s="32" t="s">
        <v>25</v>
      </c>
      <c r="AQ9" s="32" t="s">
        <v>26</v>
      </c>
      <c r="AR9" s="32" t="s">
        <v>27</v>
      </c>
      <c r="AS9" s="32" t="s">
        <v>28</v>
      </c>
      <c r="AT9" s="32" t="s">
        <v>29</v>
      </c>
      <c r="AU9" s="32" t="s">
        <v>30</v>
      </c>
      <c r="AV9" s="32" t="s">
        <v>31</v>
      </c>
      <c r="AW9" s="32" t="s">
        <v>32</v>
      </c>
      <c r="AX9" s="32" t="s">
        <v>33</v>
      </c>
      <c r="AY9" s="32" t="s">
        <v>34</v>
      </c>
      <c r="AZ9" s="35"/>
      <c r="BA9" s="38" t="s">
        <v>43</v>
      </c>
      <c r="BB9" s="38" t="s">
        <v>14</v>
      </c>
      <c r="BC9" s="38" t="s">
        <v>44</v>
      </c>
      <c r="BD9" s="38" t="s">
        <v>42</v>
      </c>
      <c r="BE9" s="63"/>
      <c r="BF9" s="40" t="s">
        <v>45</v>
      </c>
      <c r="BG9" s="41"/>
      <c r="BH9" s="40" t="s">
        <v>45</v>
      </c>
      <c r="BI9" s="65"/>
      <c r="BJ9" s="43" t="s">
        <v>45</v>
      </c>
      <c r="BK9" s="44" t="s">
        <v>46</v>
      </c>
    </row>
    <row r="10" spans="1:63" x14ac:dyDescent="0.3">
      <c r="A10" s="27"/>
      <c r="B10" s="12"/>
      <c r="C10" s="12"/>
      <c r="D10" s="12"/>
      <c r="E10" s="12"/>
      <c r="F10" s="12"/>
      <c r="G10" s="132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63"/>
      <c r="BF10" s="29"/>
      <c r="BG10" s="11"/>
      <c r="BH10" s="29"/>
      <c r="BI10" s="66"/>
      <c r="BJ10" s="30"/>
      <c r="BK10" s="46"/>
    </row>
    <row r="11" spans="1:63" x14ac:dyDescent="0.3">
      <c r="A11" s="170">
        <v>24</v>
      </c>
      <c r="B11" s="170" t="s">
        <v>128</v>
      </c>
      <c r="C11" s="170" t="s">
        <v>96</v>
      </c>
      <c r="D11" s="170" t="s">
        <v>97</v>
      </c>
      <c r="E11" s="170" t="s">
        <v>130</v>
      </c>
      <c r="F11" s="163">
        <v>10</v>
      </c>
      <c r="G11" s="131"/>
      <c r="H11" s="47">
        <v>6.3</v>
      </c>
      <c r="I11" s="47">
        <v>6.7</v>
      </c>
      <c r="J11" s="47">
        <v>6.7</v>
      </c>
      <c r="K11" s="47">
        <v>7</v>
      </c>
      <c r="L11" s="47">
        <v>7</v>
      </c>
      <c r="M11" s="48">
        <f t="shared" ref="M11:M17" si="0">SUM((H11*0.3),(I11*0.25),(J11*0.25),(K11*0.15),(L11*0.05))</f>
        <v>6.64</v>
      </c>
      <c r="N11" s="49"/>
      <c r="O11" s="50">
        <v>5</v>
      </c>
      <c r="P11" s="50">
        <v>6.5</v>
      </c>
      <c r="Q11" s="50">
        <v>6</v>
      </c>
      <c r="R11" s="50">
        <v>6</v>
      </c>
      <c r="S11" s="50">
        <v>6</v>
      </c>
      <c r="T11" s="50">
        <v>5.2</v>
      </c>
      <c r="U11" s="50">
        <v>6.5</v>
      </c>
      <c r="V11" s="50">
        <v>5.7</v>
      </c>
      <c r="W11" s="51">
        <f t="shared" ref="W11:W17" si="1">SUM(O11:V11)</f>
        <v>46.900000000000006</v>
      </c>
      <c r="X11" s="48">
        <f t="shared" ref="X11:X17" si="2">W11/8</f>
        <v>5.8625000000000007</v>
      </c>
      <c r="Y11" s="49"/>
      <c r="Z11" s="47">
        <v>6.3</v>
      </c>
      <c r="AA11" s="47">
        <v>6.3</v>
      </c>
      <c r="AB11" s="47">
        <v>6.3</v>
      </c>
      <c r="AC11" s="47">
        <v>7</v>
      </c>
      <c r="AD11" s="47">
        <v>7</v>
      </c>
      <c r="AE11" s="48">
        <f t="shared" ref="AE11:AE17" si="3">SUM((Z11*0.1),(AA11*0.1),(AB11*0.3),(AC11*0.3),(AD11*0.2))</f>
        <v>6.65</v>
      </c>
      <c r="AF11" s="52"/>
      <c r="AG11" s="50">
        <v>6</v>
      </c>
      <c r="AH11" s="50">
        <v>6</v>
      </c>
      <c r="AI11" s="50">
        <v>5.3</v>
      </c>
      <c r="AJ11" s="50">
        <v>5</v>
      </c>
      <c r="AK11" s="50">
        <v>4.7</v>
      </c>
      <c r="AL11" s="48">
        <f t="shared" ref="AL11:AL17" si="4">SUM((AG11*0.2),(AH11*0.15),(AI11*0.25),(AJ11*0.2),(AK11*0.2))</f>
        <v>5.3650000000000002</v>
      </c>
      <c r="AM11" s="53"/>
      <c r="AN11" s="48">
        <f t="shared" ref="AN11:AN17" si="5">AL11-AM11</f>
        <v>5.3650000000000002</v>
      </c>
      <c r="AO11" s="54"/>
      <c r="AP11" s="50">
        <v>4.5</v>
      </c>
      <c r="AQ11" s="50">
        <v>5.5</v>
      </c>
      <c r="AR11" s="50">
        <v>6</v>
      </c>
      <c r="AS11" s="50">
        <v>6.5</v>
      </c>
      <c r="AT11" s="50">
        <v>5.5</v>
      </c>
      <c r="AU11" s="50">
        <v>5</v>
      </c>
      <c r="AV11" s="50">
        <v>6.5</v>
      </c>
      <c r="AW11" s="50">
        <v>6</v>
      </c>
      <c r="AX11" s="51">
        <f t="shared" ref="AX11:AX17" si="6">SUM(AP11:AW11)</f>
        <v>45.5</v>
      </c>
      <c r="AY11" s="48">
        <f t="shared" ref="AY11:AY17" si="7">AX11/8</f>
        <v>5.6875</v>
      </c>
      <c r="AZ11" s="49"/>
      <c r="BA11" s="55">
        <v>6.8</v>
      </c>
      <c r="BB11" s="56">
        <f t="shared" ref="BB11:BB17" si="8">BA11</f>
        <v>6.8</v>
      </c>
      <c r="BC11" s="57"/>
      <c r="BD11" s="56">
        <f t="shared" ref="BD11:BD17" si="9">SUM(BB11-BC11)</f>
        <v>6.8</v>
      </c>
      <c r="BE11" s="67"/>
      <c r="BF11" s="10">
        <f t="shared" ref="BF11:BF17" si="10">SUM((M11*0.25)+(X11*0.375)+(AY11*0.375))</f>
        <v>5.99125</v>
      </c>
      <c r="BG11" s="11"/>
      <c r="BH11" s="10">
        <f t="shared" ref="BH11:BH17" si="11">SUM((AE11*0.25),(AN11*0.25),(BD11*0.5))</f>
        <v>6.4037500000000005</v>
      </c>
      <c r="BI11" s="64"/>
      <c r="BJ11" s="24">
        <f t="shared" ref="BJ11:BJ17" si="12">AVERAGE(BF11:BH11)</f>
        <v>6.1974999999999998</v>
      </c>
      <c r="BK11" s="58">
        <f t="shared" ref="BK11:BK16" si="13">RANK(BJ11,BJ$11:BJ$1010)</f>
        <v>1</v>
      </c>
    </row>
    <row r="12" spans="1:63" x14ac:dyDescent="0.3">
      <c r="A12" s="170">
        <v>32</v>
      </c>
      <c r="B12" s="170" t="s">
        <v>131</v>
      </c>
      <c r="C12" s="170" t="s">
        <v>132</v>
      </c>
      <c r="D12" s="170" t="s">
        <v>123</v>
      </c>
      <c r="E12" s="170" t="s">
        <v>134</v>
      </c>
      <c r="F12" s="163">
        <v>7</v>
      </c>
      <c r="G12" s="131"/>
      <c r="H12" s="47">
        <v>6.5</v>
      </c>
      <c r="I12" s="47">
        <v>6.5</v>
      </c>
      <c r="J12" s="47">
        <v>6</v>
      </c>
      <c r="K12" s="47">
        <v>7</v>
      </c>
      <c r="L12" s="47">
        <v>7</v>
      </c>
      <c r="M12" s="48">
        <f t="shared" si="0"/>
        <v>6.4749999999999996</v>
      </c>
      <c r="N12" s="49"/>
      <c r="O12" s="50">
        <v>4</v>
      </c>
      <c r="P12" s="50">
        <v>6.2</v>
      </c>
      <c r="Q12" s="50">
        <v>6</v>
      </c>
      <c r="R12" s="50">
        <v>6</v>
      </c>
      <c r="S12" s="50">
        <v>5.3</v>
      </c>
      <c r="T12" s="50">
        <v>6.5</v>
      </c>
      <c r="U12" s="50">
        <v>6.5</v>
      </c>
      <c r="V12" s="50">
        <v>6</v>
      </c>
      <c r="W12" s="51">
        <f t="shared" si="1"/>
        <v>46.5</v>
      </c>
      <c r="X12" s="48">
        <f t="shared" si="2"/>
        <v>5.8125</v>
      </c>
      <c r="Y12" s="49"/>
      <c r="Z12" s="47">
        <v>6.5</v>
      </c>
      <c r="AA12" s="47">
        <v>6.3</v>
      </c>
      <c r="AB12" s="47">
        <v>6.5</v>
      </c>
      <c r="AC12" s="47">
        <v>7</v>
      </c>
      <c r="AD12" s="47">
        <v>7</v>
      </c>
      <c r="AE12" s="48">
        <f t="shared" si="3"/>
        <v>6.73</v>
      </c>
      <c r="AF12" s="52"/>
      <c r="AG12" s="50">
        <v>5.5</v>
      </c>
      <c r="AH12" s="50">
        <v>6</v>
      </c>
      <c r="AI12" s="50">
        <v>5</v>
      </c>
      <c r="AJ12" s="50">
        <v>5</v>
      </c>
      <c r="AK12" s="50">
        <v>4</v>
      </c>
      <c r="AL12" s="48">
        <f t="shared" si="4"/>
        <v>5.05</v>
      </c>
      <c r="AM12" s="53"/>
      <c r="AN12" s="48">
        <f t="shared" si="5"/>
        <v>5.05</v>
      </c>
      <c r="AO12" s="54"/>
      <c r="AP12" s="50">
        <v>4.5</v>
      </c>
      <c r="AQ12" s="50">
        <v>5</v>
      </c>
      <c r="AR12" s="50">
        <v>5</v>
      </c>
      <c r="AS12" s="50">
        <v>6</v>
      </c>
      <c r="AT12" s="50">
        <v>6.5</v>
      </c>
      <c r="AU12" s="50">
        <v>6.5</v>
      </c>
      <c r="AV12" s="50">
        <v>6</v>
      </c>
      <c r="AW12" s="50">
        <v>6</v>
      </c>
      <c r="AX12" s="51">
        <f t="shared" si="6"/>
        <v>45.5</v>
      </c>
      <c r="AY12" s="48">
        <f t="shared" si="7"/>
        <v>5.6875</v>
      </c>
      <c r="AZ12" s="49"/>
      <c r="BA12" s="55">
        <v>6.8</v>
      </c>
      <c r="BB12" s="56">
        <f t="shared" si="8"/>
        <v>6.8</v>
      </c>
      <c r="BC12" s="57"/>
      <c r="BD12" s="56">
        <f t="shared" si="9"/>
        <v>6.8</v>
      </c>
      <c r="BE12" s="67"/>
      <c r="BF12" s="10">
        <f t="shared" si="10"/>
        <v>5.9312500000000004</v>
      </c>
      <c r="BG12" s="11"/>
      <c r="BH12" s="10">
        <f t="shared" si="11"/>
        <v>6.3450000000000006</v>
      </c>
      <c r="BI12" s="64"/>
      <c r="BJ12" s="24">
        <f t="shared" si="12"/>
        <v>6.1381250000000005</v>
      </c>
      <c r="BK12" s="58">
        <f t="shared" si="13"/>
        <v>2</v>
      </c>
    </row>
    <row r="13" spans="1:63" x14ac:dyDescent="0.3">
      <c r="A13" s="170">
        <v>31</v>
      </c>
      <c r="B13" s="170" t="s">
        <v>125</v>
      </c>
      <c r="C13" s="170" t="s">
        <v>122</v>
      </c>
      <c r="D13" s="170" t="s">
        <v>123</v>
      </c>
      <c r="E13" s="170" t="s">
        <v>124</v>
      </c>
      <c r="F13" s="119">
        <v>5</v>
      </c>
      <c r="G13" s="131"/>
      <c r="H13" s="47">
        <v>6.2</v>
      </c>
      <c r="I13" s="47">
        <v>6.4</v>
      </c>
      <c r="J13" s="47">
        <v>6</v>
      </c>
      <c r="K13" s="47">
        <v>6.5</v>
      </c>
      <c r="L13" s="47">
        <v>6.5</v>
      </c>
      <c r="M13" s="48">
        <f t="shared" si="0"/>
        <v>6.26</v>
      </c>
      <c r="N13" s="49"/>
      <c r="O13" s="50">
        <v>4</v>
      </c>
      <c r="P13" s="50">
        <v>6</v>
      </c>
      <c r="Q13" s="50">
        <v>5.5</v>
      </c>
      <c r="R13" s="50">
        <v>6</v>
      </c>
      <c r="S13" s="50">
        <v>5.5</v>
      </c>
      <c r="T13" s="50">
        <v>5</v>
      </c>
      <c r="U13" s="50">
        <v>6</v>
      </c>
      <c r="V13" s="50">
        <v>5.8</v>
      </c>
      <c r="W13" s="51">
        <f t="shared" si="1"/>
        <v>43.8</v>
      </c>
      <c r="X13" s="48">
        <f t="shared" si="2"/>
        <v>5.4749999999999996</v>
      </c>
      <c r="Y13" s="49"/>
      <c r="Z13" s="47">
        <v>6.2</v>
      </c>
      <c r="AA13" s="47">
        <v>6.2</v>
      </c>
      <c r="AB13" s="47">
        <v>6.2</v>
      </c>
      <c r="AC13" s="47">
        <v>6.5</v>
      </c>
      <c r="AD13" s="47">
        <v>6.5</v>
      </c>
      <c r="AE13" s="48">
        <f t="shared" si="3"/>
        <v>6.35</v>
      </c>
      <c r="AF13" s="52"/>
      <c r="AG13" s="50">
        <v>5.5</v>
      </c>
      <c r="AH13" s="50">
        <v>5</v>
      </c>
      <c r="AI13" s="50">
        <v>4.8</v>
      </c>
      <c r="AJ13" s="50">
        <v>4.8</v>
      </c>
      <c r="AK13" s="50">
        <v>4</v>
      </c>
      <c r="AL13" s="48">
        <f t="shared" si="4"/>
        <v>4.8099999999999996</v>
      </c>
      <c r="AM13" s="53"/>
      <c r="AN13" s="48">
        <f t="shared" si="5"/>
        <v>4.8099999999999996</v>
      </c>
      <c r="AO13" s="54"/>
      <c r="AP13" s="50">
        <v>5.5</v>
      </c>
      <c r="AQ13" s="50">
        <v>4</v>
      </c>
      <c r="AR13" s="50">
        <v>4</v>
      </c>
      <c r="AS13" s="50">
        <v>5</v>
      </c>
      <c r="AT13" s="50">
        <v>5.5</v>
      </c>
      <c r="AU13" s="50">
        <v>5</v>
      </c>
      <c r="AV13" s="50">
        <v>6.5</v>
      </c>
      <c r="AW13" s="50">
        <v>6.5</v>
      </c>
      <c r="AX13" s="51">
        <f t="shared" si="6"/>
        <v>42</v>
      </c>
      <c r="AY13" s="48">
        <f t="shared" si="7"/>
        <v>5.25</v>
      </c>
      <c r="AZ13" s="49"/>
      <c r="BA13" s="55">
        <v>7.2</v>
      </c>
      <c r="BB13" s="56">
        <f t="shared" si="8"/>
        <v>7.2</v>
      </c>
      <c r="BC13" s="57"/>
      <c r="BD13" s="56">
        <f t="shared" si="9"/>
        <v>7.2</v>
      </c>
      <c r="BE13" s="67"/>
      <c r="BF13" s="10">
        <f t="shared" si="10"/>
        <v>5.5868749999999991</v>
      </c>
      <c r="BG13" s="11"/>
      <c r="BH13" s="10">
        <f t="shared" si="11"/>
        <v>6.3900000000000006</v>
      </c>
      <c r="BI13" s="64"/>
      <c r="BJ13" s="24">
        <f t="shared" si="12"/>
        <v>5.9884374999999999</v>
      </c>
      <c r="BK13" s="58">
        <f t="shared" si="13"/>
        <v>3</v>
      </c>
    </row>
    <row r="14" spans="1:63" x14ac:dyDescent="0.3">
      <c r="A14" s="170">
        <v>4</v>
      </c>
      <c r="B14" s="170" t="s">
        <v>136</v>
      </c>
      <c r="C14" s="170" t="s">
        <v>137</v>
      </c>
      <c r="D14" s="170" t="s">
        <v>101</v>
      </c>
      <c r="E14" s="170" t="s">
        <v>138</v>
      </c>
      <c r="F14" s="163">
        <v>10</v>
      </c>
      <c r="G14" s="131"/>
      <c r="H14" s="47">
        <v>6.5</v>
      </c>
      <c r="I14" s="47">
        <v>6.2</v>
      </c>
      <c r="J14" s="47">
        <v>6</v>
      </c>
      <c r="K14" s="47">
        <v>6.9</v>
      </c>
      <c r="L14" s="47">
        <v>7</v>
      </c>
      <c r="M14" s="48">
        <f t="shared" si="0"/>
        <v>6.3849999999999998</v>
      </c>
      <c r="N14" s="49"/>
      <c r="O14" s="50">
        <v>5.5</v>
      </c>
      <c r="P14" s="50">
        <v>6</v>
      </c>
      <c r="Q14" s="50">
        <v>5.2</v>
      </c>
      <c r="R14" s="50">
        <v>5.5</v>
      </c>
      <c r="S14" s="50">
        <v>6</v>
      </c>
      <c r="T14" s="50">
        <v>5</v>
      </c>
      <c r="U14" s="50">
        <v>3.5</v>
      </c>
      <c r="V14" s="50">
        <v>6</v>
      </c>
      <c r="W14" s="51">
        <f t="shared" si="1"/>
        <v>42.7</v>
      </c>
      <c r="X14" s="48">
        <f t="shared" si="2"/>
        <v>5.3375000000000004</v>
      </c>
      <c r="Y14" s="49"/>
      <c r="Z14" s="47">
        <v>6.5</v>
      </c>
      <c r="AA14" s="47">
        <v>6.2</v>
      </c>
      <c r="AB14" s="47">
        <v>6.3</v>
      </c>
      <c r="AC14" s="47">
        <v>6.9</v>
      </c>
      <c r="AD14" s="47">
        <v>7</v>
      </c>
      <c r="AE14" s="48">
        <f t="shared" si="3"/>
        <v>6.6300000000000008</v>
      </c>
      <c r="AF14" s="52"/>
      <c r="AG14" s="50">
        <v>6</v>
      </c>
      <c r="AH14" s="50">
        <v>6</v>
      </c>
      <c r="AI14" s="50">
        <v>5.7</v>
      </c>
      <c r="AJ14" s="50">
        <v>5</v>
      </c>
      <c r="AK14" s="50">
        <v>4.5999999999999996</v>
      </c>
      <c r="AL14" s="48">
        <f t="shared" si="4"/>
        <v>5.4450000000000003</v>
      </c>
      <c r="AM14" s="53"/>
      <c r="AN14" s="48">
        <f t="shared" si="5"/>
        <v>5.4450000000000003</v>
      </c>
      <c r="AO14" s="54"/>
      <c r="AP14" s="50">
        <v>5</v>
      </c>
      <c r="AQ14" s="50">
        <v>5.5</v>
      </c>
      <c r="AR14" s="50">
        <v>5.5</v>
      </c>
      <c r="AS14" s="50">
        <v>4.5</v>
      </c>
      <c r="AT14" s="50">
        <v>6</v>
      </c>
      <c r="AU14" s="50">
        <v>5.5</v>
      </c>
      <c r="AV14" s="50">
        <v>5.5</v>
      </c>
      <c r="AW14" s="50">
        <v>6.5</v>
      </c>
      <c r="AX14" s="51">
        <f t="shared" si="6"/>
        <v>44</v>
      </c>
      <c r="AY14" s="48">
        <f t="shared" si="7"/>
        <v>5.5</v>
      </c>
      <c r="AZ14" s="49"/>
      <c r="BA14" s="55">
        <v>6.3</v>
      </c>
      <c r="BB14" s="56">
        <f t="shared" si="8"/>
        <v>6.3</v>
      </c>
      <c r="BC14" s="57"/>
      <c r="BD14" s="56">
        <f t="shared" si="9"/>
        <v>6.3</v>
      </c>
      <c r="BE14" s="67"/>
      <c r="BF14" s="10">
        <f t="shared" si="10"/>
        <v>5.6603124999999999</v>
      </c>
      <c r="BG14" s="11"/>
      <c r="BH14" s="10">
        <f t="shared" si="11"/>
        <v>6.1687500000000002</v>
      </c>
      <c r="BI14" s="64"/>
      <c r="BJ14" s="24">
        <f t="shared" si="12"/>
        <v>5.9145312499999996</v>
      </c>
      <c r="BK14" s="58">
        <f t="shared" si="13"/>
        <v>4</v>
      </c>
    </row>
    <row r="15" spans="1:63" x14ac:dyDescent="0.3">
      <c r="A15" s="170">
        <v>5</v>
      </c>
      <c r="B15" s="170" t="s">
        <v>126</v>
      </c>
      <c r="C15" s="170" t="s">
        <v>96</v>
      </c>
      <c r="D15" s="170" t="s">
        <v>97</v>
      </c>
      <c r="E15" s="170" t="s">
        <v>127</v>
      </c>
      <c r="F15" s="119">
        <v>6</v>
      </c>
      <c r="G15" s="131"/>
      <c r="H15" s="47">
        <v>6</v>
      </c>
      <c r="I15" s="47">
        <v>6</v>
      </c>
      <c r="J15" s="47">
        <v>6.3</v>
      </c>
      <c r="K15" s="47">
        <v>6.8</v>
      </c>
      <c r="L15" s="47">
        <v>6.8</v>
      </c>
      <c r="M15" s="48">
        <f t="shared" si="0"/>
        <v>6.2349999999999994</v>
      </c>
      <c r="N15" s="49"/>
      <c r="O15" s="50">
        <v>6.2</v>
      </c>
      <c r="P15" s="50">
        <v>6.5</v>
      </c>
      <c r="Q15" s="50">
        <v>0</v>
      </c>
      <c r="R15" s="50">
        <v>6</v>
      </c>
      <c r="S15" s="50">
        <v>5</v>
      </c>
      <c r="T15" s="50">
        <v>5.2</v>
      </c>
      <c r="U15" s="50">
        <v>6</v>
      </c>
      <c r="V15" s="50">
        <v>5</v>
      </c>
      <c r="W15" s="51">
        <f t="shared" si="1"/>
        <v>39.9</v>
      </c>
      <c r="X15" s="48">
        <f t="shared" si="2"/>
        <v>4.9874999999999998</v>
      </c>
      <c r="Y15" s="49"/>
      <c r="Z15" s="47">
        <v>6</v>
      </c>
      <c r="AA15" s="47">
        <v>6</v>
      </c>
      <c r="AB15" s="47">
        <v>6.3</v>
      </c>
      <c r="AC15" s="47">
        <v>6.8</v>
      </c>
      <c r="AD15" s="47">
        <v>6.8</v>
      </c>
      <c r="AE15" s="48">
        <f t="shared" si="3"/>
        <v>6.49</v>
      </c>
      <c r="AF15" s="52"/>
      <c r="AG15" s="50">
        <v>5.5</v>
      </c>
      <c r="AH15" s="50">
        <v>6.2</v>
      </c>
      <c r="AI15" s="50">
        <v>5.8</v>
      </c>
      <c r="AJ15" s="50">
        <v>5</v>
      </c>
      <c r="AK15" s="50">
        <v>5.3</v>
      </c>
      <c r="AL15" s="48">
        <f t="shared" si="4"/>
        <v>5.5400000000000009</v>
      </c>
      <c r="AM15" s="53"/>
      <c r="AN15" s="48">
        <f t="shared" si="5"/>
        <v>5.5400000000000009</v>
      </c>
      <c r="AO15" s="54"/>
      <c r="AP15" s="50">
        <v>5.5</v>
      </c>
      <c r="AQ15" s="50">
        <v>6.5</v>
      </c>
      <c r="AR15" s="50">
        <v>4.5</v>
      </c>
      <c r="AS15" s="50">
        <v>4</v>
      </c>
      <c r="AT15" s="50">
        <v>6</v>
      </c>
      <c r="AU15" s="50">
        <v>5.5</v>
      </c>
      <c r="AV15" s="50">
        <v>5.5</v>
      </c>
      <c r="AW15" s="50">
        <v>5.5</v>
      </c>
      <c r="AX15" s="51">
        <f t="shared" si="6"/>
        <v>43</v>
      </c>
      <c r="AY15" s="48">
        <f t="shared" si="7"/>
        <v>5.375</v>
      </c>
      <c r="AZ15" s="49"/>
      <c r="BA15" s="55">
        <v>6.7</v>
      </c>
      <c r="BB15" s="56">
        <f t="shared" si="8"/>
        <v>6.7</v>
      </c>
      <c r="BC15" s="57"/>
      <c r="BD15" s="56">
        <f t="shared" si="9"/>
        <v>6.7</v>
      </c>
      <c r="BE15" s="67"/>
      <c r="BF15" s="10">
        <f t="shared" si="10"/>
        <v>5.4446874999999997</v>
      </c>
      <c r="BG15" s="11"/>
      <c r="BH15" s="10">
        <f t="shared" si="11"/>
        <v>6.3574999999999999</v>
      </c>
      <c r="BI15" s="64"/>
      <c r="BJ15" s="24">
        <f t="shared" si="12"/>
        <v>5.9010937499999994</v>
      </c>
      <c r="BK15" s="58">
        <f t="shared" si="13"/>
        <v>5</v>
      </c>
    </row>
    <row r="16" spans="1:63" x14ac:dyDescent="0.3">
      <c r="A16" s="170">
        <v>33</v>
      </c>
      <c r="B16" s="170" t="s">
        <v>135</v>
      </c>
      <c r="C16" s="170" t="s">
        <v>132</v>
      </c>
      <c r="D16" s="170" t="s">
        <v>123</v>
      </c>
      <c r="E16" s="170" t="s">
        <v>134</v>
      </c>
      <c r="F16" s="163">
        <v>6</v>
      </c>
      <c r="G16" s="131"/>
      <c r="H16" s="47">
        <v>6.5</v>
      </c>
      <c r="I16" s="47">
        <v>6.5</v>
      </c>
      <c r="J16" s="47">
        <v>6</v>
      </c>
      <c r="K16" s="47">
        <v>7</v>
      </c>
      <c r="L16" s="47">
        <v>7</v>
      </c>
      <c r="M16" s="48">
        <f t="shared" si="0"/>
        <v>6.4749999999999996</v>
      </c>
      <c r="N16" s="49"/>
      <c r="O16" s="50">
        <v>3</v>
      </c>
      <c r="P16" s="50">
        <v>6</v>
      </c>
      <c r="Q16" s="50">
        <v>5</v>
      </c>
      <c r="R16" s="50">
        <v>6</v>
      </c>
      <c r="S16" s="50">
        <v>4.5</v>
      </c>
      <c r="T16" s="50">
        <v>5</v>
      </c>
      <c r="U16" s="50">
        <v>0</v>
      </c>
      <c r="V16" s="50">
        <v>6</v>
      </c>
      <c r="W16" s="51">
        <f t="shared" si="1"/>
        <v>35.5</v>
      </c>
      <c r="X16" s="48">
        <f t="shared" si="2"/>
        <v>4.4375</v>
      </c>
      <c r="Y16" s="49"/>
      <c r="Z16" s="47">
        <v>6.2</v>
      </c>
      <c r="AA16" s="47">
        <v>6.2</v>
      </c>
      <c r="AB16" s="47">
        <v>6.2</v>
      </c>
      <c r="AC16" s="47">
        <v>7</v>
      </c>
      <c r="AD16" s="47">
        <v>7</v>
      </c>
      <c r="AE16" s="48">
        <f t="shared" si="3"/>
        <v>6.6000000000000005</v>
      </c>
      <c r="AF16" s="52"/>
      <c r="AG16" s="50">
        <v>5.2</v>
      </c>
      <c r="AH16" s="50">
        <v>6</v>
      </c>
      <c r="AI16" s="50">
        <v>5</v>
      </c>
      <c r="AJ16" s="50">
        <v>4.7</v>
      </c>
      <c r="AK16" s="50">
        <v>4</v>
      </c>
      <c r="AL16" s="48">
        <f t="shared" si="4"/>
        <v>4.93</v>
      </c>
      <c r="AM16" s="53"/>
      <c r="AN16" s="48">
        <f t="shared" si="5"/>
        <v>4.93</v>
      </c>
      <c r="AO16" s="54"/>
      <c r="AP16" s="50">
        <v>4.5</v>
      </c>
      <c r="AQ16" s="50">
        <v>6</v>
      </c>
      <c r="AR16" s="50">
        <v>4.5</v>
      </c>
      <c r="AS16" s="50">
        <v>5</v>
      </c>
      <c r="AT16" s="50">
        <v>5</v>
      </c>
      <c r="AU16" s="50">
        <v>5.5</v>
      </c>
      <c r="AV16" s="50">
        <v>5</v>
      </c>
      <c r="AW16" s="50">
        <v>6.5</v>
      </c>
      <c r="AX16" s="51">
        <f t="shared" si="6"/>
        <v>42</v>
      </c>
      <c r="AY16" s="48">
        <f t="shared" si="7"/>
        <v>5.25</v>
      </c>
      <c r="AZ16" s="49"/>
      <c r="BA16" s="55">
        <v>7</v>
      </c>
      <c r="BB16" s="56">
        <f t="shared" si="8"/>
        <v>7</v>
      </c>
      <c r="BC16" s="57">
        <v>0.4</v>
      </c>
      <c r="BD16" s="56">
        <f t="shared" si="9"/>
        <v>6.6</v>
      </c>
      <c r="BE16" s="67"/>
      <c r="BF16" s="10">
        <f t="shared" si="10"/>
        <v>5.2515625000000004</v>
      </c>
      <c r="BG16" s="11"/>
      <c r="BH16" s="10">
        <f t="shared" si="11"/>
        <v>6.1825000000000001</v>
      </c>
      <c r="BI16" s="64"/>
      <c r="BJ16" s="24">
        <f t="shared" si="12"/>
        <v>5.7170312499999998</v>
      </c>
      <c r="BK16" s="58">
        <f t="shared" si="13"/>
        <v>6</v>
      </c>
    </row>
    <row r="17" spans="1:63" x14ac:dyDescent="0.3">
      <c r="A17" s="170">
        <v>30</v>
      </c>
      <c r="B17" s="170" t="s">
        <v>121</v>
      </c>
      <c r="C17" s="170" t="s">
        <v>122</v>
      </c>
      <c r="D17" s="170" t="s">
        <v>123</v>
      </c>
      <c r="E17" s="170" t="s">
        <v>124</v>
      </c>
      <c r="F17" s="119">
        <v>6</v>
      </c>
      <c r="G17" s="131"/>
      <c r="H17" s="47">
        <v>5</v>
      </c>
      <c r="I17" s="47">
        <v>5</v>
      </c>
      <c r="J17" s="47">
        <v>6</v>
      </c>
      <c r="K17" s="47">
        <v>6.5</v>
      </c>
      <c r="L17" s="47">
        <v>6.5</v>
      </c>
      <c r="M17" s="48">
        <f t="shared" si="0"/>
        <v>5.55</v>
      </c>
      <c r="N17" s="49"/>
      <c r="O17" s="50">
        <v>3.5</v>
      </c>
      <c r="P17" s="50">
        <v>6.2</v>
      </c>
      <c r="Q17" s="50">
        <v>0</v>
      </c>
      <c r="R17" s="50">
        <v>0</v>
      </c>
      <c r="S17" s="50">
        <v>6</v>
      </c>
      <c r="T17" s="50">
        <v>5</v>
      </c>
      <c r="U17" s="50">
        <v>5.8</v>
      </c>
      <c r="V17" s="50">
        <v>0</v>
      </c>
      <c r="W17" s="51">
        <f t="shared" si="1"/>
        <v>26.5</v>
      </c>
      <c r="X17" s="48">
        <f t="shared" si="2"/>
        <v>3.3125</v>
      </c>
      <c r="Y17" s="49"/>
      <c r="Z17" s="47">
        <v>6.2</v>
      </c>
      <c r="AA17" s="47">
        <v>6.2</v>
      </c>
      <c r="AB17" s="47">
        <v>6.2</v>
      </c>
      <c r="AC17" s="47">
        <v>6.5</v>
      </c>
      <c r="AD17" s="47">
        <v>6.5</v>
      </c>
      <c r="AE17" s="48">
        <f t="shared" si="3"/>
        <v>6.35</v>
      </c>
      <c r="AF17" s="52"/>
      <c r="AG17" s="50">
        <v>5</v>
      </c>
      <c r="AH17" s="50">
        <v>5</v>
      </c>
      <c r="AI17" s="50">
        <v>4</v>
      </c>
      <c r="AJ17" s="50">
        <v>3</v>
      </c>
      <c r="AK17" s="50">
        <v>3</v>
      </c>
      <c r="AL17" s="48">
        <f t="shared" si="4"/>
        <v>3.95</v>
      </c>
      <c r="AM17" s="53">
        <v>1</v>
      </c>
      <c r="AN17" s="48">
        <f t="shared" si="5"/>
        <v>2.95</v>
      </c>
      <c r="AO17" s="54"/>
      <c r="AP17" s="50">
        <v>4.5</v>
      </c>
      <c r="AQ17" s="50">
        <v>5.5</v>
      </c>
      <c r="AR17" s="50">
        <v>5</v>
      </c>
      <c r="AS17" s="50">
        <v>2</v>
      </c>
      <c r="AT17" s="50">
        <v>5</v>
      </c>
      <c r="AU17" s="50">
        <v>5.5</v>
      </c>
      <c r="AV17" s="50">
        <v>6</v>
      </c>
      <c r="AW17" s="50">
        <v>6.5</v>
      </c>
      <c r="AX17" s="51">
        <f t="shared" si="6"/>
        <v>40</v>
      </c>
      <c r="AY17" s="48">
        <f t="shared" si="7"/>
        <v>5</v>
      </c>
      <c r="AZ17" s="49"/>
      <c r="BA17" s="55">
        <v>6.4</v>
      </c>
      <c r="BB17" s="56">
        <f t="shared" si="8"/>
        <v>6.4</v>
      </c>
      <c r="BC17" s="57"/>
      <c r="BD17" s="56">
        <f t="shared" si="9"/>
        <v>6.4</v>
      </c>
      <c r="BE17" s="67"/>
      <c r="BF17" s="10">
        <f t="shared" si="10"/>
        <v>4.5046875000000002</v>
      </c>
      <c r="BG17" s="11"/>
      <c r="BH17" s="10">
        <f t="shared" si="11"/>
        <v>5.5250000000000004</v>
      </c>
      <c r="BI17" s="64"/>
      <c r="BJ17" s="24">
        <f t="shared" si="12"/>
        <v>5.0148437500000007</v>
      </c>
      <c r="BK17" s="58"/>
    </row>
  </sheetData>
  <sortState ref="A11:BK17">
    <sortCondition ref="BK11:BK17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"/>
  <sheetViews>
    <sheetView workbookViewId="0">
      <selection activeCell="C14" sqref="C14"/>
    </sheetView>
  </sheetViews>
  <sheetFormatPr defaultRowHeight="14.4" x14ac:dyDescent="0.3"/>
  <cols>
    <col min="1" max="1" width="5.6640625" customWidth="1"/>
    <col min="2" max="2" width="20" customWidth="1"/>
    <col min="3" max="3" width="21.109375" customWidth="1"/>
    <col min="4" max="4" width="15.109375" customWidth="1"/>
    <col min="5" max="5" width="24" customWidth="1"/>
    <col min="6" max="6" width="6.6640625" customWidth="1"/>
    <col min="7" max="7" width="2.6640625" customWidth="1"/>
    <col min="14" max="14" width="2.88671875" customWidth="1"/>
    <col min="24" max="24" width="2.88671875" customWidth="1"/>
    <col min="31" max="31" width="2.88671875" customWidth="1"/>
    <col min="40" max="40" width="2.88671875" customWidth="1"/>
    <col min="50" max="50" width="2.88671875" customWidth="1"/>
    <col min="55" max="55" width="2.88671875" customWidth="1"/>
    <col min="56" max="56" width="11.44140625" customWidth="1"/>
    <col min="57" max="57" width="2.88671875" customWidth="1"/>
    <col min="58" max="58" width="10" customWidth="1"/>
    <col min="59" max="59" width="2.6640625" customWidth="1"/>
    <col min="61" max="61" width="12.33203125" customWidth="1"/>
  </cols>
  <sheetData>
    <row r="1" spans="1:61" x14ac:dyDescent="0.3">
      <c r="A1" s="118" t="str">
        <f>CompDetail!A1</f>
        <v xml:space="preserve"> 2019 ENSW INTERSCHOOL CHAMPIONSHIPS VAULTING 							</v>
      </c>
    </row>
    <row r="2" spans="1:61" ht="15.6" x14ac:dyDescent="0.3">
      <c r="A2" s="5"/>
      <c r="B2" s="6"/>
      <c r="C2" s="6"/>
      <c r="D2" s="7" t="s">
        <v>0</v>
      </c>
      <c r="E2" s="12" t="s">
        <v>139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6"/>
      <c r="Z2" s="6"/>
      <c r="AA2" s="6"/>
      <c r="AB2" s="6"/>
      <c r="AC2" s="6"/>
      <c r="AD2" s="6"/>
      <c r="AE2" s="8"/>
      <c r="AF2" s="6"/>
      <c r="AG2" s="6"/>
      <c r="AH2" s="6"/>
      <c r="AI2" s="6"/>
      <c r="AJ2" s="6"/>
      <c r="AK2" s="6"/>
      <c r="AL2" s="6"/>
      <c r="AM2" s="6"/>
      <c r="AN2" s="6"/>
      <c r="AO2" s="9"/>
      <c r="AP2" s="9"/>
      <c r="AQ2" s="9"/>
      <c r="AR2" s="9"/>
      <c r="AS2" s="9"/>
      <c r="AT2" s="9"/>
      <c r="AU2" s="9"/>
      <c r="AV2" s="9"/>
      <c r="AW2" s="9"/>
      <c r="AX2" s="8"/>
      <c r="AY2" s="68"/>
      <c r="AZ2" s="68"/>
      <c r="BA2" s="68"/>
      <c r="BB2" s="68"/>
      <c r="BC2" s="6"/>
      <c r="BD2" s="8"/>
      <c r="BE2" s="8"/>
      <c r="BF2" s="6"/>
      <c r="BG2" s="8"/>
      <c r="BH2" s="6"/>
      <c r="BI2" s="13">
        <f ca="1">NOW()</f>
        <v>43536.724356250001</v>
      </c>
    </row>
    <row r="3" spans="1:61" ht="15.6" x14ac:dyDescent="0.3">
      <c r="A3" s="5" t="s">
        <v>73</v>
      </c>
      <c r="B3" s="6"/>
      <c r="C3" s="6"/>
      <c r="D3" s="7" t="s">
        <v>1</v>
      </c>
      <c r="E3" s="170" t="s">
        <v>140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  <c r="AC3" s="6"/>
      <c r="AD3" s="6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/>
      <c r="AY3" s="68"/>
      <c r="AZ3" s="68"/>
      <c r="BA3" s="68"/>
      <c r="BB3" s="68"/>
      <c r="BC3" s="6"/>
      <c r="BD3" s="8"/>
      <c r="BE3" s="8"/>
      <c r="BF3" s="6"/>
      <c r="BG3" s="8"/>
      <c r="BH3" s="6"/>
      <c r="BI3" s="14">
        <f ca="1">NOW()</f>
        <v>43536.724356250001</v>
      </c>
    </row>
    <row r="4" spans="1:61" ht="15.6" x14ac:dyDescent="0.3">
      <c r="A4" s="5"/>
      <c r="B4" s="6"/>
      <c r="C4" s="6"/>
      <c r="D4" s="7"/>
      <c r="E4" s="6"/>
      <c r="F4" s="6"/>
      <c r="G4" s="6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8"/>
      <c r="Y4" s="17" t="s">
        <v>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6"/>
      <c r="AO4" s="15" t="s">
        <v>2</v>
      </c>
      <c r="AP4" s="16"/>
      <c r="AQ4" s="16"/>
      <c r="AR4" s="16"/>
      <c r="AS4" s="16"/>
      <c r="AT4" s="16"/>
      <c r="AU4" s="16"/>
      <c r="AV4" s="16"/>
      <c r="AW4" s="16"/>
      <c r="AX4" s="8"/>
      <c r="AY4" s="69" t="s">
        <v>3</v>
      </c>
      <c r="AZ4" s="70"/>
      <c r="BA4" s="70"/>
      <c r="BB4" s="70"/>
      <c r="BC4" s="6"/>
      <c r="BD4" s="8"/>
      <c r="BE4" s="8"/>
      <c r="BF4" s="6"/>
      <c r="BG4" s="8"/>
      <c r="BH4" s="6"/>
      <c r="BI4" s="6"/>
    </row>
    <row r="5" spans="1:61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6"/>
      <c r="AD5" s="6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8"/>
      <c r="AY5" s="68"/>
      <c r="AZ5" s="68"/>
      <c r="BA5" s="68"/>
      <c r="BB5" s="68"/>
      <c r="BC5" s="6"/>
      <c r="BD5" s="8"/>
      <c r="BE5" s="8"/>
      <c r="BF5" s="6"/>
      <c r="BG5" s="8"/>
      <c r="BH5" s="6"/>
      <c r="BI5" s="6"/>
    </row>
    <row r="6" spans="1:61" ht="15.6" x14ac:dyDescent="0.3">
      <c r="A6" s="5" t="s">
        <v>48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22"/>
      <c r="Y6" s="21" t="s">
        <v>5</v>
      </c>
      <c r="Z6" s="6"/>
      <c r="AA6" s="6"/>
      <c r="AB6" s="6"/>
      <c r="AC6" s="6"/>
      <c r="AD6" s="6"/>
      <c r="AE6" s="8"/>
      <c r="AF6" s="21" t="s">
        <v>5</v>
      </c>
      <c r="AG6" s="6"/>
      <c r="AH6" s="6"/>
      <c r="AI6" s="6"/>
      <c r="AJ6" s="6"/>
      <c r="AK6" s="6"/>
      <c r="AL6" s="21"/>
      <c r="AM6" s="21"/>
      <c r="AN6" s="23"/>
      <c r="AO6" s="21" t="s">
        <v>7</v>
      </c>
      <c r="AP6" s="21"/>
      <c r="AQ6" s="6"/>
      <c r="AR6" s="6"/>
      <c r="AS6" s="6"/>
      <c r="AT6" s="6"/>
      <c r="AU6" s="6"/>
      <c r="AV6" s="6"/>
      <c r="AW6" s="6"/>
      <c r="AX6" s="8"/>
      <c r="AY6" s="71" t="s">
        <v>8</v>
      </c>
      <c r="AZ6" s="68"/>
      <c r="BA6" s="68"/>
      <c r="BB6" s="68"/>
      <c r="BC6" s="23"/>
      <c r="BD6" s="22" t="s">
        <v>9</v>
      </c>
      <c r="BE6" s="8"/>
      <c r="BF6" s="6"/>
      <c r="BG6" s="8"/>
      <c r="BH6" s="6"/>
      <c r="BI6" s="6"/>
    </row>
    <row r="7" spans="1:61" ht="15.6" x14ac:dyDescent="0.3">
      <c r="A7" s="5" t="s">
        <v>10</v>
      </c>
      <c r="B7" s="21">
        <v>4</v>
      </c>
      <c r="C7" s="6"/>
      <c r="D7" s="6"/>
      <c r="E7" s="6"/>
      <c r="F7" s="6"/>
      <c r="G7" s="6"/>
      <c r="H7" s="6" t="str">
        <f>E2</f>
        <v>Robyn Bruderer</v>
      </c>
      <c r="I7" s="8"/>
      <c r="J7" s="6"/>
      <c r="K7" s="6"/>
      <c r="L7" s="6"/>
      <c r="M7" s="6"/>
      <c r="N7" s="6"/>
      <c r="O7" s="6" t="str">
        <f>E2</f>
        <v>Robyn Bruderer</v>
      </c>
      <c r="P7" s="6"/>
      <c r="Q7" s="6"/>
      <c r="R7" s="6"/>
      <c r="S7" s="6"/>
      <c r="T7" s="6"/>
      <c r="U7" s="6"/>
      <c r="V7" s="6"/>
      <c r="W7" s="8"/>
      <c r="X7" s="8"/>
      <c r="Y7" s="6" t="str">
        <f>E2</f>
        <v>Robyn Bruderer</v>
      </c>
      <c r="Z7" s="6"/>
      <c r="AA7" s="6"/>
      <c r="AB7" s="6"/>
      <c r="AC7" s="6"/>
      <c r="AD7" s="6"/>
      <c r="AE7" s="6"/>
      <c r="AF7" s="6" t="str">
        <f>E2</f>
        <v>Robyn Bruderer</v>
      </c>
      <c r="AG7" s="6"/>
      <c r="AH7" s="6"/>
      <c r="AI7" s="6"/>
      <c r="AJ7" s="6"/>
      <c r="AK7" s="6"/>
      <c r="AL7" s="6"/>
      <c r="AM7" s="6"/>
      <c r="AN7" s="23"/>
      <c r="AO7" s="6" t="str">
        <f>E3</f>
        <v>Jenny Scott</v>
      </c>
      <c r="AP7" s="6"/>
      <c r="AQ7" s="6"/>
      <c r="AR7" s="6"/>
      <c r="AS7" s="6"/>
      <c r="AT7" s="6"/>
      <c r="AU7" s="6"/>
      <c r="AV7" s="6"/>
      <c r="AW7" s="8"/>
      <c r="AX7" s="6"/>
      <c r="AY7" s="68" t="str">
        <f>E3</f>
        <v>Jenny Scott</v>
      </c>
      <c r="AZ7" s="68"/>
      <c r="BA7" s="68"/>
      <c r="BB7" s="68"/>
      <c r="BC7" s="23"/>
      <c r="BD7" s="6"/>
      <c r="BE7" s="8"/>
      <c r="BF7" s="6"/>
      <c r="BG7" s="8"/>
      <c r="BH7" s="6"/>
      <c r="BI7" s="6"/>
    </row>
    <row r="8" spans="1:61" x14ac:dyDescent="0.3">
      <c r="A8" s="6"/>
      <c r="B8" s="6"/>
      <c r="C8" s="6"/>
      <c r="D8" s="6"/>
      <c r="E8" s="6"/>
      <c r="F8" s="6"/>
      <c r="G8" s="128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26"/>
      <c r="Y8" s="27" t="s">
        <v>11</v>
      </c>
      <c r="Z8" s="27"/>
      <c r="AA8" s="27"/>
      <c r="AB8" s="27"/>
      <c r="AC8" s="28"/>
      <c r="AD8" s="6"/>
      <c r="AE8" s="8"/>
      <c r="AF8" s="6" t="s">
        <v>12</v>
      </c>
      <c r="AG8" s="6"/>
      <c r="AH8" s="6"/>
      <c r="AI8" s="6"/>
      <c r="AJ8" s="6"/>
      <c r="AK8" s="6"/>
      <c r="AL8" s="6"/>
      <c r="AM8" s="27" t="s">
        <v>12</v>
      </c>
      <c r="AN8" s="23"/>
      <c r="AO8" s="6"/>
      <c r="AP8" s="9"/>
      <c r="AQ8" s="9"/>
      <c r="AR8" s="9"/>
      <c r="AS8" s="9"/>
      <c r="AT8" s="9"/>
      <c r="AU8" s="9"/>
      <c r="AV8" s="9"/>
      <c r="AW8" s="9"/>
      <c r="AX8" s="26"/>
      <c r="AY8" s="71"/>
      <c r="AZ8" s="68"/>
      <c r="BA8" s="68" t="s">
        <v>13</v>
      </c>
      <c r="BB8" s="68" t="s">
        <v>14</v>
      </c>
      <c r="BC8" s="23"/>
      <c r="BD8" s="28" t="s">
        <v>15</v>
      </c>
      <c r="BE8" s="8"/>
      <c r="BF8" s="28" t="s">
        <v>3</v>
      </c>
      <c r="BG8" s="72"/>
      <c r="BH8" s="46" t="s">
        <v>16</v>
      </c>
      <c r="BI8" s="31"/>
    </row>
    <row r="9" spans="1:6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129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35"/>
      <c r="O9" s="32" t="s">
        <v>25</v>
      </c>
      <c r="P9" s="32" t="s">
        <v>26</v>
      </c>
      <c r="Q9" s="32" t="s">
        <v>49</v>
      </c>
      <c r="R9" s="32" t="s">
        <v>50</v>
      </c>
      <c r="S9" s="32" t="s">
        <v>51</v>
      </c>
      <c r="T9" s="32" t="s">
        <v>52</v>
      </c>
      <c r="U9" s="32" t="s">
        <v>53</v>
      </c>
      <c r="V9" s="32" t="s">
        <v>33</v>
      </c>
      <c r="W9" s="32" t="s">
        <v>34</v>
      </c>
      <c r="X9" s="35"/>
      <c r="Y9" s="34" t="s">
        <v>20</v>
      </c>
      <c r="Z9" s="34" t="s">
        <v>21</v>
      </c>
      <c r="AA9" s="34" t="s">
        <v>22</v>
      </c>
      <c r="AB9" s="34" t="s">
        <v>23</v>
      </c>
      <c r="AC9" s="34" t="s">
        <v>24</v>
      </c>
      <c r="AD9" s="34" t="s">
        <v>11</v>
      </c>
      <c r="AE9" s="36"/>
      <c r="AF9" s="34" t="s">
        <v>35</v>
      </c>
      <c r="AG9" s="34" t="s">
        <v>36</v>
      </c>
      <c r="AH9" s="34" t="s">
        <v>37</v>
      </c>
      <c r="AI9" s="34" t="s">
        <v>38</v>
      </c>
      <c r="AJ9" s="34" t="s">
        <v>39</v>
      </c>
      <c r="AK9" s="34" t="s">
        <v>40</v>
      </c>
      <c r="AL9" s="32" t="s">
        <v>41</v>
      </c>
      <c r="AM9" s="32" t="s">
        <v>42</v>
      </c>
      <c r="AN9" s="37"/>
      <c r="AO9" s="32" t="s">
        <v>25</v>
      </c>
      <c r="AP9" s="32" t="s">
        <v>26</v>
      </c>
      <c r="AQ9" s="32" t="s">
        <v>49</v>
      </c>
      <c r="AR9" s="32" t="s">
        <v>50</v>
      </c>
      <c r="AS9" s="32" t="s">
        <v>51</v>
      </c>
      <c r="AT9" s="32" t="s">
        <v>52</v>
      </c>
      <c r="AU9" s="32" t="s">
        <v>53</v>
      </c>
      <c r="AV9" s="32" t="s">
        <v>33</v>
      </c>
      <c r="AW9" s="32" t="s">
        <v>34</v>
      </c>
      <c r="AX9" s="35"/>
      <c r="AY9" s="73" t="s">
        <v>43</v>
      </c>
      <c r="AZ9" s="73" t="s">
        <v>14</v>
      </c>
      <c r="BA9" s="73" t="s">
        <v>44</v>
      </c>
      <c r="BB9" s="73" t="s">
        <v>42</v>
      </c>
      <c r="BC9" s="39"/>
      <c r="BD9" s="74" t="s">
        <v>45</v>
      </c>
      <c r="BE9" s="75"/>
      <c r="BF9" s="74" t="s">
        <v>45</v>
      </c>
      <c r="BG9" s="76"/>
      <c r="BH9" s="44" t="s">
        <v>45</v>
      </c>
      <c r="BI9" s="44" t="s">
        <v>46</v>
      </c>
    </row>
    <row r="10" spans="1:61" x14ac:dyDescent="0.3">
      <c r="A10" s="12"/>
      <c r="B10" s="12"/>
      <c r="C10" s="12"/>
      <c r="D10" s="12"/>
      <c r="E10" s="12"/>
      <c r="F10" s="12"/>
      <c r="G10" s="132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35"/>
      <c r="Y10" s="31"/>
      <c r="Z10" s="31"/>
      <c r="AA10" s="31"/>
      <c r="AB10" s="31"/>
      <c r="AC10" s="31"/>
      <c r="AD10" s="31"/>
      <c r="AE10" s="36"/>
      <c r="AF10" s="31"/>
      <c r="AG10" s="31"/>
      <c r="AH10" s="31"/>
      <c r="AI10" s="31"/>
      <c r="AJ10" s="31"/>
      <c r="AK10" s="31"/>
      <c r="AL10" s="27"/>
      <c r="AM10" s="27"/>
      <c r="AN10" s="37"/>
      <c r="AO10" s="27"/>
      <c r="AP10" s="27"/>
      <c r="AQ10" s="27"/>
      <c r="AR10" s="27"/>
      <c r="AS10" s="27"/>
      <c r="AT10" s="27"/>
      <c r="AU10" s="27"/>
      <c r="AV10" s="27"/>
      <c r="AW10" s="27"/>
      <c r="AX10" s="35"/>
      <c r="AY10" s="77"/>
      <c r="AZ10" s="77"/>
      <c r="BA10" s="77"/>
      <c r="BB10" s="77"/>
      <c r="BC10" s="39"/>
      <c r="BD10" s="28"/>
      <c r="BE10" s="26"/>
      <c r="BF10" s="28"/>
      <c r="BG10" s="78"/>
      <c r="BH10" s="46"/>
      <c r="BI10" s="46"/>
    </row>
    <row r="11" spans="1:61" x14ac:dyDescent="0.3">
      <c r="A11" s="168">
        <v>13</v>
      </c>
      <c r="B11" s="168" t="s">
        <v>109</v>
      </c>
      <c r="C11" s="168" t="s">
        <v>110</v>
      </c>
      <c r="D11" s="168" t="s">
        <v>101</v>
      </c>
      <c r="E11" s="168" t="s">
        <v>111</v>
      </c>
      <c r="F11" s="119">
        <v>12</v>
      </c>
      <c r="G11" s="131"/>
      <c r="H11" s="47">
        <v>6.3</v>
      </c>
      <c r="I11" s="47">
        <v>6.3</v>
      </c>
      <c r="J11" s="47">
        <v>6.3</v>
      </c>
      <c r="K11" s="47">
        <v>7</v>
      </c>
      <c r="L11" s="47">
        <v>7.2</v>
      </c>
      <c r="M11" s="48">
        <f>SUM((H11*0.3),(I11*0.25),(J11*0.25),(K11*0.15),(L11*0.05))</f>
        <v>6.45</v>
      </c>
      <c r="N11" s="49"/>
      <c r="O11" s="50">
        <v>5</v>
      </c>
      <c r="P11" s="50">
        <v>6.3</v>
      </c>
      <c r="Q11" s="50">
        <v>5.8</v>
      </c>
      <c r="R11" s="50">
        <v>4.8</v>
      </c>
      <c r="S11" s="50">
        <v>5.2</v>
      </c>
      <c r="T11" s="50">
        <v>5.5</v>
      </c>
      <c r="U11" s="50">
        <v>5.5</v>
      </c>
      <c r="V11" s="51">
        <f>SUM(O11:U11)</f>
        <v>38.1</v>
      </c>
      <c r="W11" s="48">
        <f>V11/7</f>
        <v>5.4428571428571431</v>
      </c>
      <c r="X11" s="49"/>
      <c r="Y11" s="47">
        <v>6.5</v>
      </c>
      <c r="Z11" s="47">
        <v>7</v>
      </c>
      <c r="AA11" s="47">
        <v>7</v>
      </c>
      <c r="AB11" s="47">
        <v>7</v>
      </c>
      <c r="AC11" s="47">
        <v>7.2</v>
      </c>
      <c r="AD11" s="48">
        <f>SUM((Y11*0.3),(Z11*0.25),(AA11*0.25),(AB11*0.15),(AC11*0.05))</f>
        <v>6.86</v>
      </c>
      <c r="AE11" s="52"/>
      <c r="AF11" s="50">
        <v>7</v>
      </c>
      <c r="AG11" s="50">
        <v>7</v>
      </c>
      <c r="AH11" s="50">
        <v>7</v>
      </c>
      <c r="AI11" s="50">
        <v>6.5</v>
      </c>
      <c r="AJ11" s="50">
        <v>6</v>
      </c>
      <c r="AK11" s="48">
        <f>SUM((AF11*0.2),(AG11*0.15),(AH11*0.25),(AI11*0.2),(AJ11*0.2))</f>
        <v>6.7</v>
      </c>
      <c r="AL11" s="53"/>
      <c r="AM11" s="48">
        <f>AK11-AL11</f>
        <v>6.7</v>
      </c>
      <c r="AN11" s="54"/>
      <c r="AO11" s="50">
        <v>5</v>
      </c>
      <c r="AP11" s="50">
        <v>6.5</v>
      </c>
      <c r="AQ11" s="50">
        <v>5.5</v>
      </c>
      <c r="AR11" s="50">
        <v>4.5</v>
      </c>
      <c r="AS11" s="50">
        <v>4.5</v>
      </c>
      <c r="AT11" s="50">
        <v>5.5</v>
      </c>
      <c r="AU11" s="50">
        <v>5.5</v>
      </c>
      <c r="AV11" s="51">
        <f>SUM(AO11:AU11)</f>
        <v>37</v>
      </c>
      <c r="AW11" s="48">
        <f>AV11/7</f>
        <v>5.2857142857142856</v>
      </c>
      <c r="AX11" s="49"/>
      <c r="AY11" s="79">
        <v>7</v>
      </c>
      <c r="AZ11" s="48">
        <f>AY11</f>
        <v>7</v>
      </c>
      <c r="BA11" s="80"/>
      <c r="BB11" s="48">
        <f>SUM(AZ11-BA11)</f>
        <v>7</v>
      </c>
      <c r="BC11" s="54"/>
      <c r="BD11" s="68">
        <f>SUM((M11*0.25)+(W11*0.375)+(AW11*0.375))</f>
        <v>5.6357142857142861</v>
      </c>
      <c r="BE11" s="8"/>
      <c r="BF11" s="68">
        <f>SUM((AD11*0.25),(AM11*0.25),(BB11*0.5))</f>
        <v>6.8900000000000006</v>
      </c>
      <c r="BG11" s="72"/>
      <c r="BH11" s="71">
        <f>AVERAGE(BD11:BF11)</f>
        <v>6.2628571428571433</v>
      </c>
      <c r="BI11" s="58">
        <f>RANK(BH11,BH$11:BH$1011)</f>
        <v>1</v>
      </c>
    </row>
    <row r="12" spans="1:61" x14ac:dyDescent="0.3">
      <c r="A12" s="168">
        <v>11</v>
      </c>
      <c r="B12" s="168" t="s">
        <v>119</v>
      </c>
      <c r="C12" s="170" t="s">
        <v>92</v>
      </c>
      <c r="D12" s="169" t="s">
        <v>93</v>
      </c>
      <c r="E12" s="168" t="s">
        <v>120</v>
      </c>
      <c r="F12" s="163">
        <v>10</v>
      </c>
      <c r="G12" s="131"/>
      <c r="H12" s="47">
        <v>6</v>
      </c>
      <c r="I12" s="47">
        <v>6</v>
      </c>
      <c r="J12" s="47">
        <v>6</v>
      </c>
      <c r="K12" s="47">
        <v>6.5</v>
      </c>
      <c r="L12" s="47">
        <v>7</v>
      </c>
      <c r="M12" s="48">
        <f>SUM((H12*0.3),(I12*0.25),(J12*0.25),(K12*0.15),(L12*0.05))</f>
        <v>6.1249999999999991</v>
      </c>
      <c r="N12" s="49"/>
      <c r="O12" s="50">
        <v>6</v>
      </c>
      <c r="P12" s="50">
        <v>6</v>
      </c>
      <c r="Q12" s="50">
        <v>5.5</v>
      </c>
      <c r="R12" s="50">
        <v>6</v>
      </c>
      <c r="S12" s="50">
        <v>4.5</v>
      </c>
      <c r="T12" s="50">
        <v>5</v>
      </c>
      <c r="U12" s="50">
        <v>5.3</v>
      </c>
      <c r="V12" s="51">
        <f>SUM(O12:U12)</f>
        <v>38.299999999999997</v>
      </c>
      <c r="W12" s="48">
        <f>V12/7</f>
        <v>5.4714285714285706</v>
      </c>
      <c r="X12" s="49"/>
      <c r="Y12" s="47">
        <v>6</v>
      </c>
      <c r="Z12" s="47">
        <v>6</v>
      </c>
      <c r="AA12" s="47">
        <v>6</v>
      </c>
      <c r="AB12" s="47">
        <v>6.5</v>
      </c>
      <c r="AC12" s="47">
        <v>7</v>
      </c>
      <c r="AD12" s="48">
        <f>SUM((Y12*0.3),(Z12*0.25),(AA12*0.25),(AB12*0.15),(AC12*0.05))</f>
        <v>6.1249999999999991</v>
      </c>
      <c r="AE12" s="52"/>
      <c r="AF12" s="50">
        <v>6.2</v>
      </c>
      <c r="AG12" s="50">
        <v>6.2</v>
      </c>
      <c r="AH12" s="50">
        <v>6</v>
      </c>
      <c r="AI12" s="50">
        <v>6</v>
      </c>
      <c r="AJ12" s="50">
        <v>5</v>
      </c>
      <c r="AK12" s="48">
        <f>SUM((AF12*0.2),(AG12*0.15),(AH12*0.25),(AI12*0.2),(AJ12*0.2))</f>
        <v>5.87</v>
      </c>
      <c r="AL12" s="53"/>
      <c r="AM12" s="48">
        <f>AK12-AL12</f>
        <v>5.87</v>
      </c>
      <c r="AN12" s="54"/>
      <c r="AO12" s="50">
        <v>4.5</v>
      </c>
      <c r="AP12" s="50">
        <v>6</v>
      </c>
      <c r="AQ12" s="50">
        <v>4.5</v>
      </c>
      <c r="AR12" s="50">
        <v>5.5</v>
      </c>
      <c r="AS12" s="50">
        <v>4.5</v>
      </c>
      <c r="AT12" s="50">
        <v>6</v>
      </c>
      <c r="AU12" s="50">
        <v>6</v>
      </c>
      <c r="AV12" s="51">
        <f>SUM(AO12:AU12)</f>
        <v>37</v>
      </c>
      <c r="AW12" s="48">
        <f>AV12/7</f>
        <v>5.2857142857142856</v>
      </c>
      <c r="AX12" s="49"/>
      <c r="AY12" s="79">
        <v>7</v>
      </c>
      <c r="AZ12" s="48">
        <f>AY12</f>
        <v>7</v>
      </c>
      <c r="BA12" s="80"/>
      <c r="BB12" s="48">
        <f>SUM(AZ12-BA12)</f>
        <v>7</v>
      </c>
      <c r="BC12" s="54"/>
      <c r="BD12" s="68">
        <f>SUM((M12*0.25)+(W12*0.375)+(AW12*0.375))</f>
        <v>5.5651785714285715</v>
      </c>
      <c r="BE12" s="8"/>
      <c r="BF12" s="68">
        <f>SUM((AD12*0.25),(AM12*0.25),(BB12*0.5))</f>
        <v>6.4987499999999994</v>
      </c>
      <c r="BG12" s="72"/>
      <c r="BH12" s="71">
        <f>AVERAGE(BD12:BF12)</f>
        <v>6.0319642857142854</v>
      </c>
      <c r="BI12" s="58">
        <f>RANK(BH12,BH$11:BH$1011)</f>
        <v>2</v>
      </c>
    </row>
    <row r="13" spans="1:61" x14ac:dyDescent="0.3">
      <c r="A13" s="168">
        <v>17</v>
      </c>
      <c r="B13" s="168" t="s">
        <v>118</v>
      </c>
      <c r="C13" s="168" t="s">
        <v>106</v>
      </c>
      <c r="D13" s="169" t="s">
        <v>76</v>
      </c>
      <c r="E13" s="168" t="s">
        <v>102</v>
      </c>
      <c r="F13" s="119">
        <v>10</v>
      </c>
      <c r="G13" s="131"/>
      <c r="H13" s="47">
        <v>6</v>
      </c>
      <c r="I13" s="47">
        <v>6</v>
      </c>
      <c r="J13" s="47">
        <v>5.8</v>
      </c>
      <c r="K13" s="47">
        <v>6.8</v>
      </c>
      <c r="L13" s="47">
        <v>7</v>
      </c>
      <c r="M13" s="48">
        <f>SUM((H13*0.3),(I13*0.25),(J13*0.25),(K13*0.15),(L13*0.05))</f>
        <v>6.1199999999999992</v>
      </c>
      <c r="N13" s="49"/>
      <c r="O13" s="50">
        <v>5.5</v>
      </c>
      <c r="P13" s="50">
        <v>6.8</v>
      </c>
      <c r="Q13" s="50">
        <v>6.5</v>
      </c>
      <c r="R13" s="50">
        <v>5.8</v>
      </c>
      <c r="S13" s="50">
        <v>6</v>
      </c>
      <c r="T13" s="50">
        <v>4.8</v>
      </c>
      <c r="U13" s="50">
        <v>5</v>
      </c>
      <c r="V13" s="51">
        <f>SUM(O13:U13)</f>
        <v>40.4</v>
      </c>
      <c r="W13" s="48">
        <f>V13/7</f>
        <v>5.7714285714285714</v>
      </c>
      <c r="X13" s="49"/>
      <c r="Y13" s="47">
        <v>6</v>
      </c>
      <c r="Z13" s="47">
        <v>6</v>
      </c>
      <c r="AA13" s="47">
        <v>6</v>
      </c>
      <c r="AB13" s="47">
        <v>6.3</v>
      </c>
      <c r="AC13" s="47">
        <v>7</v>
      </c>
      <c r="AD13" s="48">
        <f>SUM((Y13*0.3),(Z13*0.25),(AA13*0.25),(AB13*0.15),(AC13*0.05))</f>
        <v>6.0949999999999998</v>
      </c>
      <c r="AE13" s="52"/>
      <c r="AF13" s="50">
        <v>5.2</v>
      </c>
      <c r="AG13" s="50">
        <v>5.2</v>
      </c>
      <c r="AH13" s="50">
        <v>5</v>
      </c>
      <c r="AI13" s="50">
        <v>4.8</v>
      </c>
      <c r="AJ13" s="50">
        <v>4.8</v>
      </c>
      <c r="AK13" s="48">
        <f>SUM((AF13*0.2),(AG13*0.15),(AH13*0.25),(AI13*0.2),(AJ13*0.2))</f>
        <v>4.99</v>
      </c>
      <c r="AL13" s="53"/>
      <c r="AM13" s="48">
        <f>AK13-AL13</f>
        <v>4.99</v>
      </c>
      <c r="AN13" s="54"/>
      <c r="AO13" s="50">
        <v>5.5</v>
      </c>
      <c r="AP13" s="50">
        <v>5.5</v>
      </c>
      <c r="AQ13" s="50">
        <v>3.5</v>
      </c>
      <c r="AR13" s="50">
        <v>5.5</v>
      </c>
      <c r="AS13" s="50">
        <v>6</v>
      </c>
      <c r="AT13" s="50">
        <v>5.5</v>
      </c>
      <c r="AU13" s="50">
        <v>5.5</v>
      </c>
      <c r="AV13" s="51">
        <f>SUM(AO13:AU13)</f>
        <v>37</v>
      </c>
      <c r="AW13" s="48">
        <f>AV13/7</f>
        <v>5.2857142857142856</v>
      </c>
      <c r="AX13" s="49"/>
      <c r="AY13" s="79">
        <v>6.9</v>
      </c>
      <c r="AZ13" s="48">
        <f>AY13</f>
        <v>6.9</v>
      </c>
      <c r="BA13" s="80"/>
      <c r="BB13" s="48">
        <f>SUM(AZ13-BA13)</f>
        <v>6.9</v>
      </c>
      <c r="BC13" s="54"/>
      <c r="BD13" s="68">
        <f>SUM((M13*0.25)+(W13*0.375)+(AW13*0.375))</f>
        <v>5.6764285714285716</v>
      </c>
      <c r="BE13" s="8"/>
      <c r="BF13" s="68">
        <f>SUM((AD13*0.25),(AM13*0.25),(BB13*0.5))</f>
        <v>6.2212500000000004</v>
      </c>
      <c r="BG13" s="72"/>
      <c r="BH13" s="71">
        <f>AVERAGE(BD13:BF13)</f>
        <v>5.9488392857142856</v>
      </c>
      <c r="BI13" s="58">
        <f>RANK(BH13,BH$11:BH$1011)</f>
        <v>3</v>
      </c>
    </row>
    <row r="14" spans="1:61" x14ac:dyDescent="0.3">
      <c r="A14" s="168">
        <v>14</v>
      </c>
      <c r="B14" s="168" t="s">
        <v>115</v>
      </c>
      <c r="C14" s="168" t="s">
        <v>116</v>
      </c>
      <c r="D14" s="170" t="s">
        <v>117</v>
      </c>
      <c r="E14" s="168" t="s">
        <v>102</v>
      </c>
      <c r="F14" s="119">
        <v>9</v>
      </c>
      <c r="G14" s="131"/>
      <c r="H14" s="47">
        <v>5.8</v>
      </c>
      <c r="I14" s="47">
        <v>6.5</v>
      </c>
      <c r="J14" s="47">
        <v>5.8</v>
      </c>
      <c r="K14" s="47">
        <v>6.5</v>
      </c>
      <c r="L14" s="47">
        <v>7.5</v>
      </c>
      <c r="M14" s="48">
        <f>SUM((H14*0.3),(I14*0.25),(J14*0.25),(K14*0.15),(L14*0.05))</f>
        <v>6.165</v>
      </c>
      <c r="N14" s="49"/>
      <c r="O14" s="50">
        <v>6.2</v>
      </c>
      <c r="P14" s="50">
        <v>0</v>
      </c>
      <c r="Q14" s="50">
        <v>6</v>
      </c>
      <c r="R14" s="50">
        <v>5.8</v>
      </c>
      <c r="S14" s="50">
        <v>5</v>
      </c>
      <c r="T14" s="50">
        <v>5.8</v>
      </c>
      <c r="U14" s="50">
        <v>5.8</v>
      </c>
      <c r="V14" s="51">
        <f>SUM(O14:U14)</f>
        <v>34.6</v>
      </c>
      <c r="W14" s="48">
        <f>V14/7</f>
        <v>4.9428571428571431</v>
      </c>
      <c r="X14" s="49"/>
      <c r="Y14" s="47">
        <v>6</v>
      </c>
      <c r="Z14" s="47">
        <v>6</v>
      </c>
      <c r="AA14" s="47">
        <v>6</v>
      </c>
      <c r="AB14" s="47">
        <v>6</v>
      </c>
      <c r="AC14" s="47">
        <v>7.5</v>
      </c>
      <c r="AD14" s="48">
        <f>SUM((Y14*0.3),(Z14*0.25),(AA14*0.25),(AB14*0.15),(AC14*0.05))</f>
        <v>6.0749999999999993</v>
      </c>
      <c r="AE14" s="52"/>
      <c r="AF14" s="50">
        <v>6.5</v>
      </c>
      <c r="AG14" s="50">
        <v>6.5</v>
      </c>
      <c r="AH14" s="50">
        <v>5.7</v>
      </c>
      <c r="AI14" s="50">
        <v>6</v>
      </c>
      <c r="AJ14" s="50">
        <v>6</v>
      </c>
      <c r="AK14" s="48">
        <f>SUM((AF14*0.2),(AG14*0.15),(AH14*0.25),(AI14*0.2),(AJ14*0.2))</f>
        <v>6.1000000000000005</v>
      </c>
      <c r="AL14" s="53"/>
      <c r="AM14" s="48">
        <f>AK14-AL14</f>
        <v>6.1000000000000005</v>
      </c>
      <c r="AN14" s="54"/>
      <c r="AO14" s="50">
        <v>5</v>
      </c>
      <c r="AP14" s="50">
        <v>5.5</v>
      </c>
      <c r="AQ14" s="50">
        <v>6</v>
      </c>
      <c r="AR14" s="50">
        <v>5.5</v>
      </c>
      <c r="AS14" s="50">
        <v>4.5</v>
      </c>
      <c r="AT14" s="50">
        <v>6.5</v>
      </c>
      <c r="AU14" s="50">
        <v>6</v>
      </c>
      <c r="AV14" s="51">
        <f>SUM(AO14:AU14)</f>
        <v>39</v>
      </c>
      <c r="AW14" s="48">
        <f>AV14/7</f>
        <v>5.5714285714285712</v>
      </c>
      <c r="AX14" s="49"/>
      <c r="AY14" s="79">
        <v>7.2</v>
      </c>
      <c r="AZ14" s="48">
        <f>AY14</f>
        <v>7.2</v>
      </c>
      <c r="BA14" s="80">
        <v>0.8</v>
      </c>
      <c r="BB14" s="48">
        <f>SUM(AZ14-BA14)</f>
        <v>6.4</v>
      </c>
      <c r="BC14" s="54"/>
      <c r="BD14" s="68">
        <f>SUM((M14*0.25)+(W14*0.375)+(AW14*0.375))</f>
        <v>5.4841071428571428</v>
      </c>
      <c r="BE14" s="8"/>
      <c r="BF14" s="68">
        <f>SUM((AD14*0.25),(AM14*0.25),(BB14*0.5))</f>
        <v>6.2437500000000004</v>
      </c>
      <c r="BG14" s="72"/>
      <c r="BH14" s="71">
        <f>AVERAGE(BD14:BF14)</f>
        <v>5.8639285714285716</v>
      </c>
      <c r="BI14" s="58">
        <f>RANK(BH14,BH$11:BH$1011)</f>
        <v>4</v>
      </c>
    </row>
    <row r="15" spans="1:61" x14ac:dyDescent="0.3">
      <c r="A15" s="168">
        <v>23</v>
      </c>
      <c r="B15" s="168" t="s">
        <v>112</v>
      </c>
      <c r="C15" s="168" t="s">
        <v>116</v>
      </c>
      <c r="D15" s="170" t="s">
        <v>117</v>
      </c>
      <c r="E15" s="168" t="s">
        <v>114</v>
      </c>
      <c r="F15" s="119">
        <v>9</v>
      </c>
      <c r="G15" s="131"/>
      <c r="H15" s="47">
        <v>6</v>
      </c>
      <c r="I15" s="47">
        <v>6</v>
      </c>
      <c r="J15" s="47">
        <v>5.8</v>
      </c>
      <c r="K15" s="47">
        <v>6.5</v>
      </c>
      <c r="L15" s="47">
        <v>6.5</v>
      </c>
      <c r="M15" s="48">
        <f>SUM((H15*0.3),(I15*0.25),(J15*0.25),(K15*0.15),(L15*0.05))</f>
        <v>6.05</v>
      </c>
      <c r="N15" s="49"/>
      <c r="O15" s="50">
        <v>6.2</v>
      </c>
      <c r="P15" s="50">
        <v>6.8</v>
      </c>
      <c r="Q15" s="50">
        <v>5.2</v>
      </c>
      <c r="R15" s="50">
        <v>2</v>
      </c>
      <c r="S15" s="50">
        <v>4.8</v>
      </c>
      <c r="T15" s="50">
        <v>4.5</v>
      </c>
      <c r="U15" s="50">
        <v>0</v>
      </c>
      <c r="V15" s="51">
        <f>SUM(O15:U15)</f>
        <v>29.5</v>
      </c>
      <c r="W15" s="48">
        <f>V15/7</f>
        <v>4.2142857142857144</v>
      </c>
      <c r="X15" s="49"/>
      <c r="Y15" s="47">
        <v>6</v>
      </c>
      <c r="Z15" s="47">
        <v>6</v>
      </c>
      <c r="AA15" s="47">
        <v>6</v>
      </c>
      <c r="AB15" s="47">
        <v>6.5</v>
      </c>
      <c r="AC15" s="47">
        <v>6.5</v>
      </c>
      <c r="AD15" s="48">
        <f>SUM((Y15*0.3),(Z15*0.25),(AA15*0.25),(AB15*0.15),(AC15*0.05))</f>
        <v>6.1</v>
      </c>
      <c r="AE15" s="52"/>
      <c r="AF15" s="50">
        <v>5.3</v>
      </c>
      <c r="AG15" s="50">
        <v>5.5</v>
      </c>
      <c r="AH15" s="50">
        <v>4.8</v>
      </c>
      <c r="AI15" s="50">
        <v>4.8</v>
      </c>
      <c r="AJ15" s="50">
        <v>5</v>
      </c>
      <c r="AK15" s="48">
        <f>SUM((AF15*0.2),(AG15*0.15),(AH15*0.25),(AI15*0.2),(AJ15*0.2))</f>
        <v>5.0449999999999999</v>
      </c>
      <c r="AL15" s="53"/>
      <c r="AM15" s="48">
        <f>AK15-AL15</f>
        <v>5.0449999999999999</v>
      </c>
      <c r="AN15" s="54"/>
      <c r="AO15" s="50">
        <v>5</v>
      </c>
      <c r="AP15" s="50">
        <v>6.5</v>
      </c>
      <c r="AQ15" s="50">
        <v>5.5</v>
      </c>
      <c r="AR15" s="50">
        <v>4</v>
      </c>
      <c r="AS15" s="50">
        <v>5.5</v>
      </c>
      <c r="AT15" s="50">
        <v>3</v>
      </c>
      <c r="AU15" s="50">
        <v>4.5</v>
      </c>
      <c r="AV15" s="51">
        <f>SUM(AO15:AU15)</f>
        <v>34</v>
      </c>
      <c r="AW15" s="48">
        <f>AV15/7</f>
        <v>4.8571428571428568</v>
      </c>
      <c r="AX15" s="49"/>
      <c r="AY15" s="79">
        <v>6.2</v>
      </c>
      <c r="AZ15" s="48">
        <f>AY15</f>
        <v>6.2</v>
      </c>
      <c r="BA15" s="80"/>
      <c r="BB15" s="48">
        <f>SUM(AZ15-BA15)</f>
        <v>6.2</v>
      </c>
      <c r="BC15" s="54"/>
      <c r="BD15" s="68">
        <f>SUM((M15*0.25)+(W15*0.375)+(AW15*0.375))</f>
        <v>4.9142857142857137</v>
      </c>
      <c r="BE15" s="8"/>
      <c r="BF15" s="68">
        <f>SUM((AD15*0.25),(AM15*0.25),(BB15*0.5))</f>
        <v>5.8862500000000004</v>
      </c>
      <c r="BG15" s="72"/>
      <c r="BH15" s="71">
        <f>AVERAGE(BD15:BF15)</f>
        <v>5.4002678571428575</v>
      </c>
      <c r="BI15" s="58">
        <f>RANK(BH15,BH$11:BH$1011)</f>
        <v>5</v>
      </c>
    </row>
  </sheetData>
  <sortState ref="A11:BI15">
    <sortCondition ref="BI11:BI15"/>
  </sortState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"/>
  <sheetViews>
    <sheetView workbookViewId="0">
      <selection activeCell="BF11" sqref="BF11"/>
    </sheetView>
  </sheetViews>
  <sheetFormatPr defaultRowHeight="14.4" x14ac:dyDescent="0.3"/>
  <cols>
    <col min="1" max="1" width="5.6640625" customWidth="1"/>
    <col min="2" max="3" width="20" customWidth="1"/>
    <col min="4" max="4" width="14.33203125" customWidth="1"/>
    <col min="5" max="5" width="27.33203125" customWidth="1"/>
    <col min="6" max="6" width="6.5546875" customWidth="1"/>
    <col min="7" max="7" width="2.44140625" customWidth="1"/>
    <col min="14" max="14" width="2.88671875" customWidth="1"/>
    <col min="24" max="24" width="2.88671875" customWidth="1"/>
    <col min="31" max="31" width="2.88671875" customWidth="1"/>
    <col min="40" max="40" width="2.88671875" customWidth="1"/>
    <col min="50" max="50" width="2.88671875" customWidth="1"/>
    <col min="55" max="55" width="2.88671875" customWidth="1"/>
    <col min="56" max="56" width="11.33203125" customWidth="1"/>
    <col min="57" max="57" width="2.88671875" customWidth="1"/>
    <col min="59" max="59" width="2.88671875" customWidth="1"/>
    <col min="61" max="61" width="13.109375" customWidth="1"/>
  </cols>
  <sheetData>
    <row r="1" spans="1:61" x14ac:dyDescent="0.3">
      <c r="A1" s="118" t="str">
        <f>CompDetail!A1</f>
        <v xml:space="preserve"> 2019 ENSW INTERSCHOOL CHAMPIONSHIPS VAULTING 							</v>
      </c>
    </row>
    <row r="2" spans="1:61" ht="15.6" x14ac:dyDescent="0.3">
      <c r="A2" s="5"/>
      <c r="B2" s="6"/>
      <c r="C2" s="6"/>
      <c r="D2" s="7" t="s">
        <v>0</v>
      </c>
      <c r="E2" s="12" t="s">
        <v>139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6"/>
      <c r="Z2" s="6"/>
      <c r="AA2" s="6"/>
      <c r="AB2" s="6"/>
      <c r="AC2" s="6"/>
      <c r="AD2" s="6"/>
      <c r="AE2" s="8"/>
      <c r="AF2" s="6"/>
      <c r="AG2" s="6"/>
      <c r="AH2" s="6"/>
      <c r="AI2" s="6"/>
      <c r="AJ2" s="6"/>
      <c r="AK2" s="6"/>
      <c r="AL2" s="6"/>
      <c r="AM2" s="6"/>
      <c r="AN2" s="6"/>
      <c r="AO2" s="9"/>
      <c r="AP2" s="9"/>
      <c r="AQ2" s="9"/>
      <c r="AR2" s="9"/>
      <c r="AS2" s="9"/>
      <c r="AT2" s="9"/>
      <c r="AU2" s="9"/>
      <c r="AV2" s="9"/>
      <c r="AW2" s="9"/>
      <c r="AX2" s="8"/>
      <c r="AY2" s="68"/>
      <c r="AZ2" s="68"/>
      <c r="BA2" s="68"/>
      <c r="BB2" s="68"/>
      <c r="BC2" s="6"/>
      <c r="BD2" s="8"/>
      <c r="BE2" s="8"/>
      <c r="BF2" s="6"/>
      <c r="BG2" s="8"/>
      <c r="BH2" s="6"/>
      <c r="BI2" s="13">
        <f ca="1">NOW()</f>
        <v>43536.724356250001</v>
      </c>
    </row>
    <row r="3" spans="1:61" ht="15.6" x14ac:dyDescent="0.3">
      <c r="A3" s="5" t="s">
        <v>73</v>
      </c>
      <c r="B3" s="6"/>
      <c r="C3" s="6"/>
      <c r="D3" s="7" t="s">
        <v>1</v>
      </c>
      <c r="E3" s="170" t="s">
        <v>140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  <c r="AC3" s="6"/>
      <c r="AD3" s="6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/>
      <c r="AY3" s="68"/>
      <c r="AZ3" s="68"/>
      <c r="BA3" s="68"/>
      <c r="BB3" s="68"/>
      <c r="BC3" s="6"/>
      <c r="BD3" s="8"/>
      <c r="BE3" s="8"/>
      <c r="BF3" s="6"/>
      <c r="BG3" s="8"/>
      <c r="BH3" s="6"/>
      <c r="BI3" s="14">
        <f ca="1">NOW()</f>
        <v>43536.724356250001</v>
      </c>
    </row>
    <row r="4" spans="1:61" ht="15.6" x14ac:dyDescent="0.3">
      <c r="A4" s="5"/>
      <c r="B4" s="6"/>
      <c r="C4" s="6"/>
      <c r="D4" s="7"/>
      <c r="E4" s="6"/>
      <c r="F4" s="6"/>
      <c r="G4" s="6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8"/>
      <c r="Y4" s="17" t="s">
        <v>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6"/>
      <c r="AO4" s="15" t="s">
        <v>2</v>
      </c>
      <c r="AP4" s="16"/>
      <c r="AQ4" s="16"/>
      <c r="AR4" s="16"/>
      <c r="AS4" s="16"/>
      <c r="AT4" s="16"/>
      <c r="AU4" s="16"/>
      <c r="AV4" s="16"/>
      <c r="AW4" s="16"/>
      <c r="AX4" s="8"/>
      <c r="AY4" s="69" t="s">
        <v>3</v>
      </c>
      <c r="AZ4" s="70"/>
      <c r="BA4" s="70"/>
      <c r="BB4" s="70"/>
      <c r="BC4" s="6"/>
      <c r="BD4" s="8"/>
      <c r="BE4" s="8"/>
      <c r="BF4" s="6"/>
      <c r="BG4" s="8"/>
      <c r="BH4" s="6"/>
      <c r="BI4" s="6"/>
    </row>
    <row r="5" spans="1:61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6"/>
      <c r="AD5" s="6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8"/>
      <c r="AY5" s="68"/>
      <c r="AZ5" s="68"/>
      <c r="BA5" s="68"/>
      <c r="BB5" s="68"/>
      <c r="BC5" s="6"/>
      <c r="BD5" s="8"/>
      <c r="BE5" s="8"/>
      <c r="BF5" s="6"/>
      <c r="BG5" s="8"/>
      <c r="BH5" s="6"/>
      <c r="BI5" s="6"/>
    </row>
    <row r="6" spans="1:61" ht="15.6" x14ac:dyDescent="0.3">
      <c r="A6" s="5" t="s">
        <v>72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22"/>
      <c r="Y6" s="21" t="s">
        <v>5</v>
      </c>
      <c r="Z6" s="6"/>
      <c r="AA6" s="6"/>
      <c r="AB6" s="6"/>
      <c r="AC6" s="6"/>
      <c r="AD6" s="6"/>
      <c r="AE6" s="8"/>
      <c r="AF6" s="21" t="s">
        <v>5</v>
      </c>
      <c r="AG6" s="6"/>
      <c r="AH6" s="6"/>
      <c r="AI6" s="6"/>
      <c r="AJ6" s="6"/>
      <c r="AK6" s="6"/>
      <c r="AL6" s="21"/>
      <c r="AM6" s="21"/>
      <c r="AN6" s="23"/>
      <c r="AO6" s="21" t="s">
        <v>7</v>
      </c>
      <c r="AP6" s="21"/>
      <c r="AQ6" s="6"/>
      <c r="AR6" s="6"/>
      <c r="AS6" s="6"/>
      <c r="AT6" s="6"/>
      <c r="AU6" s="6"/>
      <c r="AV6" s="6"/>
      <c r="AW6" s="6"/>
      <c r="AX6" s="8"/>
      <c r="AY6" s="71" t="s">
        <v>8</v>
      </c>
      <c r="AZ6" s="68"/>
      <c r="BA6" s="68"/>
      <c r="BB6" s="68"/>
      <c r="BC6" s="23"/>
      <c r="BD6" s="22" t="s">
        <v>9</v>
      </c>
      <c r="BE6" s="8"/>
      <c r="BF6" s="6"/>
      <c r="BG6" s="8"/>
      <c r="BH6" s="6"/>
      <c r="BI6" s="6"/>
    </row>
    <row r="7" spans="1:61" ht="15.6" x14ac:dyDescent="0.3">
      <c r="A7" s="5" t="s">
        <v>10</v>
      </c>
      <c r="B7" s="21">
        <v>3</v>
      </c>
      <c r="C7" s="6"/>
      <c r="D7" s="6"/>
      <c r="E7" s="6"/>
      <c r="F7" s="6"/>
      <c r="G7" s="6"/>
      <c r="H7" s="6" t="str">
        <f>E2</f>
        <v>Robyn Bruderer</v>
      </c>
      <c r="I7" s="8"/>
      <c r="J7" s="6"/>
      <c r="K7" s="6"/>
      <c r="L7" s="6"/>
      <c r="M7" s="6"/>
      <c r="N7" s="6"/>
      <c r="O7" s="6" t="str">
        <f>E2</f>
        <v>Robyn Bruderer</v>
      </c>
      <c r="P7" s="6"/>
      <c r="Q7" s="6"/>
      <c r="R7" s="6"/>
      <c r="S7" s="6"/>
      <c r="T7" s="6"/>
      <c r="U7" s="6"/>
      <c r="V7" s="6"/>
      <c r="W7" s="8"/>
      <c r="X7" s="8"/>
      <c r="Y7" s="6" t="str">
        <f>E2</f>
        <v>Robyn Bruderer</v>
      </c>
      <c r="Z7" s="6"/>
      <c r="AA7" s="6"/>
      <c r="AB7" s="6"/>
      <c r="AC7" s="6"/>
      <c r="AD7" s="6"/>
      <c r="AE7" s="6"/>
      <c r="AF7" s="6" t="str">
        <f>E2</f>
        <v>Robyn Bruderer</v>
      </c>
      <c r="AG7" s="6"/>
      <c r="AH7" s="6"/>
      <c r="AI7" s="6"/>
      <c r="AJ7" s="6"/>
      <c r="AK7" s="6"/>
      <c r="AL7" s="6"/>
      <c r="AM7" s="6"/>
      <c r="AN7" s="23"/>
      <c r="AO7" s="6" t="str">
        <f>E3</f>
        <v>Jenny Scott</v>
      </c>
      <c r="AP7" s="6"/>
      <c r="AQ7" s="6"/>
      <c r="AR7" s="6"/>
      <c r="AS7" s="6"/>
      <c r="AT7" s="6"/>
      <c r="AU7" s="6"/>
      <c r="AV7" s="6"/>
      <c r="AW7" s="8"/>
      <c r="AX7" s="6"/>
      <c r="AY7" s="68" t="str">
        <f>E3</f>
        <v>Jenny Scott</v>
      </c>
      <c r="AZ7" s="68"/>
      <c r="BA7" s="68"/>
      <c r="BB7" s="68"/>
      <c r="BC7" s="23"/>
      <c r="BD7" s="6"/>
      <c r="BE7" s="8"/>
      <c r="BF7" s="6"/>
      <c r="BG7" s="8"/>
      <c r="BH7" s="6"/>
      <c r="BI7" s="6"/>
    </row>
    <row r="8" spans="1:61" x14ac:dyDescent="0.3">
      <c r="A8" s="6"/>
      <c r="B8" s="6"/>
      <c r="C8" s="6"/>
      <c r="D8" s="6"/>
      <c r="E8" s="6"/>
      <c r="F8" s="6"/>
      <c r="G8" s="128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26"/>
      <c r="Y8" s="27" t="s">
        <v>11</v>
      </c>
      <c r="Z8" s="27"/>
      <c r="AA8" s="27"/>
      <c r="AB8" s="27"/>
      <c r="AC8" s="28"/>
      <c r="AD8" s="6"/>
      <c r="AE8" s="8"/>
      <c r="AF8" s="6" t="s">
        <v>12</v>
      </c>
      <c r="AG8" s="6"/>
      <c r="AH8" s="6"/>
      <c r="AI8" s="6"/>
      <c r="AJ8" s="6"/>
      <c r="AK8" s="6"/>
      <c r="AL8" s="6"/>
      <c r="AM8" s="27" t="s">
        <v>12</v>
      </c>
      <c r="AN8" s="23"/>
      <c r="AO8" s="6"/>
      <c r="AP8" s="9"/>
      <c r="AQ8" s="9"/>
      <c r="AR8" s="9"/>
      <c r="AS8" s="9"/>
      <c r="AT8" s="9"/>
      <c r="AU8" s="9"/>
      <c r="AV8" s="9"/>
      <c r="AW8" s="9"/>
      <c r="AX8" s="26"/>
      <c r="AY8" s="71"/>
      <c r="AZ8" s="68"/>
      <c r="BA8" s="68" t="s">
        <v>13</v>
      </c>
      <c r="BB8" s="68" t="s">
        <v>14</v>
      </c>
      <c r="BC8" s="23"/>
      <c r="BD8" s="28" t="s">
        <v>15</v>
      </c>
      <c r="BE8" s="8"/>
      <c r="BF8" s="28" t="s">
        <v>3</v>
      </c>
      <c r="BG8" s="72"/>
      <c r="BH8" s="46" t="s">
        <v>16</v>
      </c>
      <c r="BI8" s="31"/>
    </row>
    <row r="9" spans="1:6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129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35"/>
      <c r="O9" s="32" t="s">
        <v>25</v>
      </c>
      <c r="P9" s="32" t="s">
        <v>26</v>
      </c>
      <c r="Q9" s="32" t="s">
        <v>49</v>
      </c>
      <c r="R9" s="32" t="s">
        <v>50</v>
      </c>
      <c r="S9" s="32" t="s">
        <v>51</v>
      </c>
      <c r="T9" s="32" t="s">
        <v>52</v>
      </c>
      <c r="U9" s="32" t="s">
        <v>53</v>
      </c>
      <c r="V9" s="32" t="s">
        <v>33</v>
      </c>
      <c r="W9" s="32" t="s">
        <v>34</v>
      </c>
      <c r="X9" s="35"/>
      <c r="Y9" s="34" t="s">
        <v>20</v>
      </c>
      <c r="Z9" s="34" t="s">
        <v>21</v>
      </c>
      <c r="AA9" s="34" t="s">
        <v>22</v>
      </c>
      <c r="AB9" s="34" t="s">
        <v>23</v>
      </c>
      <c r="AC9" s="34" t="s">
        <v>24</v>
      </c>
      <c r="AD9" s="34" t="s">
        <v>11</v>
      </c>
      <c r="AE9" s="36"/>
      <c r="AF9" s="34" t="s">
        <v>35</v>
      </c>
      <c r="AG9" s="34" t="s">
        <v>36</v>
      </c>
      <c r="AH9" s="34" t="s">
        <v>37</v>
      </c>
      <c r="AI9" s="34" t="s">
        <v>38</v>
      </c>
      <c r="AJ9" s="34" t="s">
        <v>39</v>
      </c>
      <c r="AK9" s="34" t="s">
        <v>40</v>
      </c>
      <c r="AL9" s="32" t="s">
        <v>41</v>
      </c>
      <c r="AM9" s="32" t="s">
        <v>42</v>
      </c>
      <c r="AN9" s="37"/>
      <c r="AO9" s="32" t="s">
        <v>25</v>
      </c>
      <c r="AP9" s="32" t="s">
        <v>26</v>
      </c>
      <c r="AQ9" s="32" t="s">
        <v>49</v>
      </c>
      <c r="AR9" s="32" t="s">
        <v>50</v>
      </c>
      <c r="AS9" s="32" t="s">
        <v>51</v>
      </c>
      <c r="AT9" s="32" t="s">
        <v>52</v>
      </c>
      <c r="AU9" s="32" t="s">
        <v>53</v>
      </c>
      <c r="AV9" s="32" t="s">
        <v>33</v>
      </c>
      <c r="AW9" s="32" t="s">
        <v>34</v>
      </c>
      <c r="AX9" s="35"/>
      <c r="AY9" s="73" t="s">
        <v>43</v>
      </c>
      <c r="AZ9" s="73" t="s">
        <v>14</v>
      </c>
      <c r="BA9" s="73" t="s">
        <v>44</v>
      </c>
      <c r="BB9" s="73" t="s">
        <v>42</v>
      </c>
      <c r="BC9" s="39"/>
      <c r="BD9" s="74" t="s">
        <v>45</v>
      </c>
      <c r="BE9" s="75"/>
      <c r="BF9" s="74" t="s">
        <v>45</v>
      </c>
      <c r="BG9" s="76"/>
      <c r="BH9" s="44" t="s">
        <v>45</v>
      </c>
      <c r="BI9" s="44" t="s">
        <v>46</v>
      </c>
    </row>
    <row r="10" spans="1:61" x14ac:dyDescent="0.3">
      <c r="A10" s="12"/>
      <c r="B10" s="12"/>
      <c r="C10" s="12"/>
      <c r="D10" s="12"/>
      <c r="E10" s="12"/>
      <c r="F10" s="12"/>
      <c r="G10" s="132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35"/>
      <c r="Y10" s="31"/>
      <c r="Z10" s="31"/>
      <c r="AA10" s="31"/>
      <c r="AB10" s="31"/>
      <c r="AC10" s="31"/>
      <c r="AD10" s="31"/>
      <c r="AE10" s="36"/>
      <c r="AF10" s="31"/>
      <c r="AG10" s="31"/>
      <c r="AH10" s="31"/>
      <c r="AI10" s="31"/>
      <c r="AJ10" s="31"/>
      <c r="AK10" s="31"/>
      <c r="AL10" s="27"/>
      <c r="AM10" s="27"/>
      <c r="AN10" s="37"/>
      <c r="AO10" s="27"/>
      <c r="AP10" s="27"/>
      <c r="AQ10" s="27"/>
      <c r="AR10" s="27"/>
      <c r="AS10" s="27"/>
      <c r="AT10" s="27"/>
      <c r="AU10" s="27"/>
      <c r="AV10" s="27"/>
      <c r="AW10" s="27"/>
      <c r="AX10" s="35"/>
      <c r="AY10" s="77"/>
      <c r="AZ10" s="77"/>
      <c r="BA10" s="77"/>
      <c r="BB10" s="77"/>
      <c r="BC10" s="39"/>
      <c r="BD10" s="28"/>
      <c r="BE10" s="26"/>
      <c r="BF10" s="28"/>
      <c r="BG10" s="78"/>
      <c r="BH10" s="46"/>
      <c r="BI10" s="46"/>
    </row>
    <row r="11" spans="1:61" x14ac:dyDescent="0.3">
      <c r="A11" s="166">
        <v>6</v>
      </c>
      <c r="B11" s="166" t="s">
        <v>105</v>
      </c>
      <c r="C11" s="166" t="s">
        <v>96</v>
      </c>
      <c r="D11" s="167" t="s">
        <v>97</v>
      </c>
      <c r="E11" s="166" t="s">
        <v>98</v>
      </c>
      <c r="F11" s="171">
        <v>8</v>
      </c>
      <c r="G11" s="135"/>
      <c r="H11" s="47">
        <v>6</v>
      </c>
      <c r="I11" s="47">
        <v>6</v>
      </c>
      <c r="J11" s="47">
        <v>6</v>
      </c>
      <c r="K11" s="47">
        <v>7</v>
      </c>
      <c r="L11" s="47">
        <v>7</v>
      </c>
      <c r="M11" s="48">
        <f>SUM((H11*0.3),(I11*0.25),(J11*0.25),(K11*0.15),(L11*0.05))</f>
        <v>6.1999999999999993</v>
      </c>
      <c r="N11" s="134"/>
      <c r="O11" s="50">
        <v>3.5</v>
      </c>
      <c r="P11" s="50">
        <v>6.5</v>
      </c>
      <c r="Q11" s="50">
        <v>6</v>
      </c>
      <c r="R11" s="50">
        <v>6.5</v>
      </c>
      <c r="S11" s="50">
        <v>5.5</v>
      </c>
      <c r="T11" s="50">
        <v>6.2</v>
      </c>
      <c r="U11" s="50">
        <v>6</v>
      </c>
      <c r="V11" s="51">
        <f>SUM(O11:U11)</f>
        <v>40.200000000000003</v>
      </c>
      <c r="W11" s="48">
        <f>V11/7</f>
        <v>5.7428571428571429</v>
      </c>
      <c r="X11" s="49"/>
      <c r="Y11" s="47">
        <v>6</v>
      </c>
      <c r="Z11" s="47">
        <v>6</v>
      </c>
      <c r="AA11" s="47">
        <v>6</v>
      </c>
      <c r="AB11" s="47">
        <v>7</v>
      </c>
      <c r="AC11" s="47">
        <v>7</v>
      </c>
      <c r="AD11" s="48">
        <f>SUM((Y11*0.3),(Z11*0.25),(AA11*0.25),(AB11*0.15),(AC11*0.05))</f>
        <v>6.1999999999999993</v>
      </c>
      <c r="AE11" s="52"/>
      <c r="AF11" s="50">
        <v>4.8</v>
      </c>
      <c r="AG11" s="50">
        <v>5.5</v>
      </c>
      <c r="AH11" s="50">
        <v>4.5</v>
      </c>
      <c r="AI11" s="50">
        <v>4.5</v>
      </c>
      <c r="AJ11" s="50">
        <v>4</v>
      </c>
      <c r="AK11" s="48">
        <f>SUM((AF11*0.2),(AG11*0.15),(AH11*0.25),(AI11*0.2),(AJ11*0.2))</f>
        <v>4.6100000000000003</v>
      </c>
      <c r="AL11" s="53"/>
      <c r="AM11" s="48">
        <f>AK11-AL11</f>
        <v>4.6100000000000003</v>
      </c>
      <c r="AN11" s="152"/>
      <c r="AO11" s="50">
        <v>4.5</v>
      </c>
      <c r="AP11" s="50">
        <v>6</v>
      </c>
      <c r="AQ11" s="50">
        <v>6.5</v>
      </c>
      <c r="AR11" s="50">
        <v>6.2</v>
      </c>
      <c r="AS11" s="50">
        <v>5</v>
      </c>
      <c r="AT11" s="50">
        <v>5.5</v>
      </c>
      <c r="AU11" s="50">
        <v>5.5</v>
      </c>
      <c r="AV11" s="51">
        <f>SUM(AO11:AU11)</f>
        <v>39.200000000000003</v>
      </c>
      <c r="AW11" s="48">
        <f>AV11/7</f>
        <v>5.6000000000000005</v>
      </c>
      <c r="AX11" s="49"/>
      <c r="AY11" s="79">
        <v>7.2</v>
      </c>
      <c r="AZ11" s="48">
        <f>AY11</f>
        <v>7.2</v>
      </c>
      <c r="BA11" s="80"/>
      <c r="BB11" s="48">
        <f>SUM(AZ11-BA11)</f>
        <v>7.2</v>
      </c>
      <c r="BC11" s="152"/>
      <c r="BD11" s="68">
        <f>SUM((M11*0.25)+(W11*0.375)+(AW11*0.375))</f>
        <v>5.8035714285714288</v>
      </c>
      <c r="BE11" s="8"/>
      <c r="BF11" s="68">
        <f>SUM((AD11*0.25),(AM11*0.25),(BB11*0.5))</f>
        <v>6.3025000000000002</v>
      </c>
      <c r="BG11" s="153"/>
      <c r="BH11" s="71">
        <f>AVERAGE(BD11:BF11)</f>
        <v>6.0530357142857145</v>
      </c>
      <c r="BI11" s="58">
        <f>RANK(BH11,BH$11:BH$1010)</f>
        <v>1</v>
      </c>
    </row>
    <row r="12" spans="1:61" x14ac:dyDescent="0.3">
      <c r="A12" s="166">
        <v>12</v>
      </c>
      <c r="B12" s="166" t="s">
        <v>99</v>
      </c>
      <c r="C12" s="166" t="s">
        <v>100</v>
      </c>
      <c r="D12" s="166" t="s">
        <v>101</v>
      </c>
      <c r="E12" s="166" t="s">
        <v>102</v>
      </c>
      <c r="F12" s="119">
        <v>11</v>
      </c>
      <c r="G12" s="131"/>
      <c r="H12" s="47">
        <v>6.5</v>
      </c>
      <c r="I12" s="47">
        <v>6.5</v>
      </c>
      <c r="J12" s="47">
        <v>6.2</v>
      </c>
      <c r="K12" s="47">
        <v>7.1</v>
      </c>
      <c r="L12" s="47">
        <v>7.3</v>
      </c>
      <c r="M12" s="48">
        <f>SUM((H12*0.3),(I12*0.25),(J12*0.25),(K12*0.15),(L12*0.05))</f>
        <v>6.5549999999999997</v>
      </c>
      <c r="N12" s="49"/>
      <c r="O12" s="50">
        <v>4.2</v>
      </c>
      <c r="P12" s="50">
        <v>6.8</v>
      </c>
      <c r="Q12" s="50">
        <v>6.2</v>
      </c>
      <c r="R12" s="50">
        <v>6.2</v>
      </c>
      <c r="S12" s="50">
        <v>4.5999999999999996</v>
      </c>
      <c r="T12" s="50">
        <v>6.2</v>
      </c>
      <c r="U12" s="50">
        <v>5.3</v>
      </c>
      <c r="V12" s="51">
        <f>SUM(O12:U12)</f>
        <v>39.5</v>
      </c>
      <c r="W12" s="48">
        <f>V12/7</f>
        <v>5.6428571428571432</v>
      </c>
      <c r="X12" s="49"/>
      <c r="Y12" s="47">
        <v>6.5</v>
      </c>
      <c r="Z12" s="47">
        <v>6.5</v>
      </c>
      <c r="AA12" s="47">
        <v>6</v>
      </c>
      <c r="AB12" s="47">
        <v>7.1</v>
      </c>
      <c r="AC12" s="47">
        <v>7.3</v>
      </c>
      <c r="AD12" s="48">
        <f>SUM((Y12*0.3),(Z12*0.25),(AA12*0.25),(AB12*0.15),(AC12*0.05))</f>
        <v>6.5050000000000008</v>
      </c>
      <c r="AE12" s="52"/>
      <c r="AF12" s="50">
        <v>4</v>
      </c>
      <c r="AG12" s="50">
        <v>4</v>
      </c>
      <c r="AH12" s="50">
        <v>4</v>
      </c>
      <c r="AI12" s="50">
        <v>4.7</v>
      </c>
      <c r="AJ12" s="50">
        <v>3</v>
      </c>
      <c r="AK12" s="48">
        <f>SUM((AF12*0.2),(AG12*0.15),(AH12*0.25),(AI12*0.2),(AJ12*0.2))</f>
        <v>3.94</v>
      </c>
      <c r="AL12" s="53"/>
      <c r="AM12" s="48">
        <f>AK12-AL12</f>
        <v>3.94</v>
      </c>
      <c r="AN12" s="54"/>
      <c r="AO12" s="50">
        <v>6</v>
      </c>
      <c r="AP12" s="50">
        <v>7</v>
      </c>
      <c r="AQ12" s="50">
        <v>5.5</v>
      </c>
      <c r="AR12" s="50">
        <v>5</v>
      </c>
      <c r="AS12" s="50">
        <v>6</v>
      </c>
      <c r="AT12" s="50">
        <v>6.5</v>
      </c>
      <c r="AU12" s="50">
        <v>5.5</v>
      </c>
      <c r="AV12" s="51">
        <f>SUM(AO12:AU12)</f>
        <v>41.5</v>
      </c>
      <c r="AW12" s="48">
        <f>AV12/7</f>
        <v>5.9285714285714288</v>
      </c>
      <c r="AX12" s="49"/>
      <c r="AY12" s="79">
        <v>7</v>
      </c>
      <c r="AZ12" s="48">
        <f t="shared" ref="AZ12" si="0">AY12</f>
        <v>7</v>
      </c>
      <c r="BA12" s="80"/>
      <c r="BB12" s="48">
        <f>SUM(AZ12-BA12)</f>
        <v>7</v>
      </c>
      <c r="BC12" s="54"/>
      <c r="BD12" s="68">
        <f>SUM((M12*0.25)+(W12*0.375)+(AW12*0.375))</f>
        <v>5.9780357142857143</v>
      </c>
      <c r="BE12" s="8"/>
      <c r="BF12" s="68">
        <f>SUM((AD12*0.25),(AM12*0.25),(BB12*0.5))</f>
        <v>6.1112500000000001</v>
      </c>
      <c r="BG12" s="72"/>
      <c r="BH12" s="71">
        <f>AVERAGE(BD12:BF12)</f>
        <v>6.0446428571428577</v>
      </c>
      <c r="BI12" s="58">
        <f t="shared" ref="BI12:BI15" si="1">RANK(BH12,BH$11:BH$1010)</f>
        <v>2</v>
      </c>
    </row>
    <row r="13" spans="1:61" x14ac:dyDescent="0.3">
      <c r="A13" s="166">
        <v>22</v>
      </c>
      <c r="B13" s="166" t="s">
        <v>77</v>
      </c>
      <c r="C13" s="166" t="s">
        <v>106</v>
      </c>
      <c r="D13" s="167" t="s">
        <v>76</v>
      </c>
      <c r="E13" s="166" t="s">
        <v>78</v>
      </c>
      <c r="F13" s="119">
        <v>9</v>
      </c>
      <c r="G13" s="131"/>
      <c r="H13" s="47">
        <v>6.5</v>
      </c>
      <c r="I13" s="47">
        <v>6</v>
      </c>
      <c r="J13" s="47">
        <v>6.3</v>
      </c>
      <c r="K13" s="47">
        <v>7</v>
      </c>
      <c r="L13" s="47">
        <v>7.2</v>
      </c>
      <c r="M13" s="48">
        <f t="shared" ref="M13:M14" si="2">SUM((H13*0.3),(I13*0.25),(J13*0.25),(K13*0.15),(L13*0.05))</f>
        <v>6.4350000000000005</v>
      </c>
      <c r="N13" s="49"/>
      <c r="O13" s="50">
        <v>4</v>
      </c>
      <c r="P13" s="50">
        <v>6.2</v>
      </c>
      <c r="Q13" s="50">
        <v>6</v>
      </c>
      <c r="R13" s="50">
        <v>5</v>
      </c>
      <c r="S13" s="50">
        <v>4.8</v>
      </c>
      <c r="T13" s="50">
        <v>6</v>
      </c>
      <c r="U13" s="50">
        <v>6.2</v>
      </c>
      <c r="V13" s="51">
        <f t="shared" ref="V13:V14" si="3">SUM(O13:U13)</f>
        <v>38.200000000000003</v>
      </c>
      <c r="W13" s="48">
        <f t="shared" ref="W13:W14" si="4">V13/7</f>
        <v>5.4571428571428573</v>
      </c>
      <c r="X13" s="49"/>
      <c r="Y13" s="47">
        <v>6.5</v>
      </c>
      <c r="Z13" s="47">
        <v>6</v>
      </c>
      <c r="AA13" s="47">
        <v>6.3</v>
      </c>
      <c r="AB13" s="47">
        <v>7</v>
      </c>
      <c r="AC13" s="47">
        <v>7.2</v>
      </c>
      <c r="AD13" s="48">
        <f t="shared" ref="AD13:AD14" si="5">SUM((Y13*0.3),(Z13*0.25),(AA13*0.25),(AB13*0.15),(AC13*0.05))</f>
        <v>6.4350000000000005</v>
      </c>
      <c r="AE13" s="52"/>
      <c r="AF13" s="50">
        <v>5.7</v>
      </c>
      <c r="AG13" s="50">
        <v>6.3</v>
      </c>
      <c r="AH13" s="50">
        <v>5</v>
      </c>
      <c r="AI13" s="50">
        <v>4.7</v>
      </c>
      <c r="AJ13" s="50">
        <v>4.7</v>
      </c>
      <c r="AK13" s="48">
        <f t="shared" ref="AK13:AK14" si="6">SUM((AF13*0.2),(AG13*0.15),(AH13*0.25),(AI13*0.2),(AJ13*0.2))</f>
        <v>5.2150000000000007</v>
      </c>
      <c r="AL13" s="53"/>
      <c r="AM13" s="48">
        <f t="shared" ref="AM13:AM14" si="7">AK13-AL13</f>
        <v>5.2150000000000007</v>
      </c>
      <c r="AN13" s="54"/>
      <c r="AO13" s="50">
        <v>5</v>
      </c>
      <c r="AP13" s="50">
        <v>6</v>
      </c>
      <c r="AQ13" s="50">
        <v>5.5</v>
      </c>
      <c r="AR13" s="50">
        <v>6.5</v>
      </c>
      <c r="AS13" s="50">
        <v>6</v>
      </c>
      <c r="AT13" s="50">
        <v>6</v>
      </c>
      <c r="AU13" s="50">
        <v>5</v>
      </c>
      <c r="AV13" s="51">
        <f t="shared" ref="AV13:AV14" si="8">SUM(AO13:AU13)</f>
        <v>40</v>
      </c>
      <c r="AW13" s="48">
        <f t="shared" ref="AW13:AW14" si="9">AV13/7</f>
        <v>5.7142857142857144</v>
      </c>
      <c r="AX13" s="49"/>
      <c r="AY13" s="79">
        <v>6.7</v>
      </c>
      <c r="AZ13" s="48">
        <f t="shared" ref="AZ13:AZ14" si="10">AY13</f>
        <v>6.7</v>
      </c>
      <c r="BA13" s="80"/>
      <c r="BB13" s="48">
        <f t="shared" ref="BB13:BB14" si="11">SUM(AZ13-BA13)</f>
        <v>6.7</v>
      </c>
      <c r="BC13" s="54"/>
      <c r="BD13" s="68">
        <f t="shared" ref="BD13:BD14" si="12">SUM((M13*0.25)+(W13*0.375)+(AW13*0.375))</f>
        <v>5.7980357142857146</v>
      </c>
      <c r="BE13" s="8"/>
      <c r="BF13" s="68">
        <f t="shared" ref="BF13:BF14" si="13">SUM((AD13*0.25),(AM13*0.25),(BB13*0.5))</f>
        <v>6.2625000000000011</v>
      </c>
      <c r="BG13" s="72"/>
      <c r="BH13" s="71">
        <f t="shared" ref="BH13:BH14" si="14">AVERAGE(BD13:BF13)</f>
        <v>6.0302678571428583</v>
      </c>
      <c r="BI13" s="58">
        <f t="shared" si="1"/>
        <v>3</v>
      </c>
    </row>
    <row r="14" spans="1:61" x14ac:dyDescent="0.3">
      <c r="A14" s="166">
        <v>10</v>
      </c>
      <c r="B14" s="166" t="s">
        <v>107</v>
      </c>
      <c r="C14" s="166" t="s">
        <v>92</v>
      </c>
      <c r="D14" s="167" t="s">
        <v>93</v>
      </c>
      <c r="E14" s="166" t="s">
        <v>108</v>
      </c>
      <c r="F14" s="119">
        <v>10</v>
      </c>
      <c r="G14" s="131"/>
      <c r="H14" s="47">
        <v>6</v>
      </c>
      <c r="I14" s="47">
        <v>6</v>
      </c>
      <c r="J14" s="47">
        <v>6</v>
      </c>
      <c r="K14" s="47">
        <v>6.5</v>
      </c>
      <c r="L14" s="47">
        <v>6.3</v>
      </c>
      <c r="M14" s="48">
        <f t="shared" si="2"/>
        <v>6.09</v>
      </c>
      <c r="N14" s="49"/>
      <c r="O14" s="50">
        <v>3</v>
      </c>
      <c r="P14" s="50">
        <v>6.2</v>
      </c>
      <c r="Q14" s="50">
        <v>6</v>
      </c>
      <c r="R14" s="50">
        <v>6.5</v>
      </c>
      <c r="S14" s="50">
        <v>5</v>
      </c>
      <c r="T14" s="50">
        <v>5.3</v>
      </c>
      <c r="U14" s="50">
        <v>6</v>
      </c>
      <c r="V14" s="51">
        <f t="shared" si="3"/>
        <v>38</v>
      </c>
      <c r="W14" s="48">
        <f t="shared" si="4"/>
        <v>5.4285714285714288</v>
      </c>
      <c r="X14" s="49"/>
      <c r="Y14" s="47">
        <v>6</v>
      </c>
      <c r="Z14" s="47">
        <v>6</v>
      </c>
      <c r="AA14" s="47">
        <v>6</v>
      </c>
      <c r="AB14" s="47">
        <v>6.5</v>
      </c>
      <c r="AC14" s="47">
        <v>6.3</v>
      </c>
      <c r="AD14" s="48">
        <f t="shared" si="5"/>
        <v>6.09</v>
      </c>
      <c r="AE14" s="52"/>
      <c r="AF14" s="50">
        <v>5.3</v>
      </c>
      <c r="AG14" s="50">
        <v>5</v>
      </c>
      <c r="AH14" s="50">
        <v>4.2</v>
      </c>
      <c r="AI14" s="50">
        <v>4.5</v>
      </c>
      <c r="AJ14" s="50">
        <v>4.7</v>
      </c>
      <c r="AK14" s="48">
        <f t="shared" si="6"/>
        <v>4.7</v>
      </c>
      <c r="AL14" s="53">
        <v>1</v>
      </c>
      <c r="AM14" s="48">
        <f t="shared" si="7"/>
        <v>3.7</v>
      </c>
      <c r="AN14" s="54"/>
      <c r="AO14" s="50">
        <v>4.5</v>
      </c>
      <c r="AP14" s="50">
        <v>6.5</v>
      </c>
      <c r="AQ14" s="50">
        <v>4.5</v>
      </c>
      <c r="AR14" s="50">
        <v>7</v>
      </c>
      <c r="AS14" s="50">
        <v>6</v>
      </c>
      <c r="AT14" s="50">
        <v>5.5</v>
      </c>
      <c r="AU14" s="50">
        <v>6.5</v>
      </c>
      <c r="AV14" s="51">
        <f t="shared" si="8"/>
        <v>40.5</v>
      </c>
      <c r="AW14" s="48">
        <f t="shared" si="9"/>
        <v>5.7857142857142856</v>
      </c>
      <c r="AX14" s="49"/>
      <c r="AY14" s="79">
        <v>6.8</v>
      </c>
      <c r="AZ14" s="48">
        <f t="shared" si="10"/>
        <v>6.8</v>
      </c>
      <c r="BA14" s="80"/>
      <c r="BB14" s="48">
        <f t="shared" si="11"/>
        <v>6.8</v>
      </c>
      <c r="BC14" s="54"/>
      <c r="BD14" s="68">
        <f t="shared" si="12"/>
        <v>5.7278571428571432</v>
      </c>
      <c r="BE14" s="8"/>
      <c r="BF14" s="68">
        <f t="shared" si="13"/>
        <v>5.8475000000000001</v>
      </c>
      <c r="BG14" s="72"/>
      <c r="BH14" s="71">
        <f t="shared" si="14"/>
        <v>5.7876785714285717</v>
      </c>
      <c r="BI14" s="58">
        <f t="shared" si="1"/>
        <v>4</v>
      </c>
    </row>
    <row r="15" spans="1:61" x14ac:dyDescent="0.3">
      <c r="A15" s="166">
        <v>3</v>
      </c>
      <c r="B15" s="166" t="s">
        <v>103</v>
      </c>
      <c r="C15" s="166" t="s">
        <v>96</v>
      </c>
      <c r="D15" s="167" t="s">
        <v>97</v>
      </c>
      <c r="E15" s="166" t="s">
        <v>104</v>
      </c>
      <c r="F15" s="119">
        <v>7</v>
      </c>
      <c r="G15" s="131"/>
      <c r="H15" s="47">
        <v>6</v>
      </c>
      <c r="I15" s="47">
        <v>6</v>
      </c>
      <c r="J15" s="47">
        <v>6.5</v>
      </c>
      <c r="K15" s="47">
        <v>6.8</v>
      </c>
      <c r="L15" s="47">
        <v>6.3</v>
      </c>
      <c r="M15" s="48">
        <f>SUM((H15*0.3),(I15*0.25),(J15*0.25),(K15*0.15),(L15*0.05))</f>
        <v>6.2600000000000007</v>
      </c>
      <c r="N15" s="49"/>
      <c r="O15" s="50">
        <v>3</v>
      </c>
      <c r="P15" s="50">
        <v>6</v>
      </c>
      <c r="Q15" s="50">
        <v>6</v>
      </c>
      <c r="R15" s="50">
        <v>5</v>
      </c>
      <c r="S15" s="50">
        <v>5.5</v>
      </c>
      <c r="T15" s="50">
        <v>5</v>
      </c>
      <c r="U15" s="50">
        <v>5.5</v>
      </c>
      <c r="V15" s="51">
        <f>SUM(O15:U15)</f>
        <v>36</v>
      </c>
      <c r="W15" s="48">
        <f>V15/7</f>
        <v>5.1428571428571432</v>
      </c>
      <c r="X15" s="49"/>
      <c r="Y15" s="47">
        <v>6</v>
      </c>
      <c r="Z15" s="47">
        <v>6</v>
      </c>
      <c r="AA15" s="47">
        <v>6</v>
      </c>
      <c r="AB15" s="47">
        <v>6.5</v>
      </c>
      <c r="AC15" s="47">
        <v>6.3</v>
      </c>
      <c r="AD15" s="48">
        <f>SUM((Y15*0.3),(Z15*0.25),(AA15*0.25),(AB15*0.15),(AC15*0.05))</f>
        <v>6.09</v>
      </c>
      <c r="AE15" s="52"/>
      <c r="AF15" s="50">
        <v>4.7</v>
      </c>
      <c r="AG15" s="50">
        <v>5.5</v>
      </c>
      <c r="AH15" s="50">
        <v>5.3</v>
      </c>
      <c r="AI15" s="50">
        <v>4</v>
      </c>
      <c r="AJ15" s="50">
        <v>4.2</v>
      </c>
      <c r="AK15" s="48">
        <f>SUM((AF15*0.2),(AG15*0.15),(AH15*0.25),(AI15*0.2),(AJ15*0.2))</f>
        <v>4.7299999999999995</v>
      </c>
      <c r="AL15" s="53"/>
      <c r="AM15" s="48">
        <f>AK15-AL15</f>
        <v>4.7299999999999995</v>
      </c>
      <c r="AN15" s="54"/>
      <c r="AO15" s="50">
        <v>4.5</v>
      </c>
      <c r="AP15" s="50">
        <v>5</v>
      </c>
      <c r="AQ15" s="50">
        <v>4.5</v>
      </c>
      <c r="AR15" s="50">
        <v>5.5</v>
      </c>
      <c r="AS15" s="50">
        <v>4.5</v>
      </c>
      <c r="AT15" s="50">
        <v>5</v>
      </c>
      <c r="AU15" s="50">
        <v>5</v>
      </c>
      <c r="AV15" s="51">
        <f>SUM(AO15:AU15)</f>
        <v>34</v>
      </c>
      <c r="AW15" s="48">
        <f>AV15/7</f>
        <v>4.8571428571428568</v>
      </c>
      <c r="AX15" s="49"/>
      <c r="AY15" s="79">
        <v>6.3</v>
      </c>
      <c r="AZ15" s="48">
        <f>AY15</f>
        <v>6.3</v>
      </c>
      <c r="BA15" s="80"/>
      <c r="BB15" s="48">
        <f>SUM(AZ15-BA15)</f>
        <v>6.3</v>
      </c>
      <c r="BC15" s="54"/>
      <c r="BD15" s="68">
        <f>SUM((M15*0.25)+(W15*0.375)+(AW15*0.375))</f>
        <v>5.3150000000000004</v>
      </c>
      <c r="BE15" s="8"/>
      <c r="BF15" s="68">
        <f>SUM((AD15*0.25),(AM15*0.25),(BB15*0.5))</f>
        <v>5.8550000000000004</v>
      </c>
      <c r="BG15" s="72"/>
      <c r="BH15" s="71">
        <f>AVERAGE(BD15:BF15)</f>
        <v>5.5850000000000009</v>
      </c>
      <c r="BI15" s="58">
        <f t="shared" si="1"/>
        <v>5</v>
      </c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"/>
  <sheetViews>
    <sheetView workbookViewId="0">
      <selection activeCell="BE11" sqref="BE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6.5546875" customWidth="1"/>
    <col min="5" max="5" width="24.6640625" customWidth="1"/>
    <col min="6" max="6" width="5.6640625" customWidth="1"/>
    <col min="7" max="7" width="3.5546875" customWidth="1"/>
    <col min="14" max="14" width="2.88671875" customWidth="1"/>
    <col min="25" max="25" width="2.88671875" customWidth="1"/>
    <col min="32" max="32" width="2.88671875" customWidth="1"/>
    <col min="41" max="41" width="2.88671875" customWidth="1"/>
    <col min="52" max="52" width="2.88671875" customWidth="1"/>
    <col min="53" max="57" width="9.109375" style="60"/>
    <col min="58" max="58" width="2.88671875" style="60" customWidth="1"/>
    <col min="59" max="59" width="10.6640625" style="60" customWidth="1"/>
    <col min="60" max="60" width="2.88671875" style="60" customWidth="1"/>
    <col min="61" max="61" width="9.109375" style="60"/>
    <col min="62" max="62" width="2.6640625" style="60" customWidth="1"/>
    <col min="63" max="63" width="9.109375" style="60"/>
    <col min="64" max="64" width="12.88671875" customWidth="1"/>
  </cols>
  <sheetData>
    <row r="1" spans="1:64" ht="15.6" x14ac:dyDescent="0.3">
      <c r="A1" s="5" t="str">
        <f>CompDetail!A1</f>
        <v xml:space="preserve"> 2019 ENSW INTERSCHOOL CHAMPIONSHIPS VAULTING 							</v>
      </c>
    </row>
    <row r="2" spans="1:64" x14ac:dyDescent="0.3">
      <c r="B2" s="6"/>
      <c r="C2" s="6"/>
      <c r="D2" s="7" t="s">
        <v>0</v>
      </c>
      <c r="E2" s="12" t="s">
        <v>139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10"/>
      <c r="BF2" s="12"/>
      <c r="BG2" s="11"/>
      <c r="BH2" s="11"/>
      <c r="BI2" s="12"/>
      <c r="BJ2" s="11"/>
      <c r="BK2" s="12"/>
      <c r="BL2" s="13">
        <f ca="1">NOW()</f>
        <v>43536.724356250001</v>
      </c>
    </row>
    <row r="3" spans="1:64" ht="15.6" x14ac:dyDescent="0.3">
      <c r="A3" s="5"/>
      <c r="B3" s="6"/>
      <c r="C3" s="6"/>
      <c r="D3" s="7" t="s">
        <v>1</v>
      </c>
      <c r="E3" s="170" t="s">
        <v>140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10"/>
      <c r="BF3" s="12"/>
      <c r="BG3" s="11"/>
      <c r="BH3" s="11"/>
      <c r="BI3" s="12"/>
      <c r="BJ3" s="11"/>
      <c r="BK3" s="12"/>
      <c r="BL3" s="14">
        <f ca="1">NOW()</f>
        <v>43536.724356250001</v>
      </c>
    </row>
    <row r="4" spans="1:64" ht="15.6" x14ac:dyDescent="0.3">
      <c r="A4" s="176">
        <f>CompDetail!A3</f>
        <v>43533</v>
      </c>
      <c r="B4" s="176"/>
      <c r="C4" s="6"/>
      <c r="D4" s="7"/>
      <c r="E4" s="6"/>
      <c r="F4" s="6"/>
      <c r="G4" s="6"/>
      <c r="H4" s="81" t="s">
        <v>54</v>
      </c>
      <c r="I4" s="82"/>
      <c r="J4" s="81"/>
      <c r="K4" s="82"/>
      <c r="L4" s="82"/>
      <c r="M4" s="82"/>
      <c r="N4" s="16"/>
      <c r="O4" s="81"/>
      <c r="P4" s="82"/>
      <c r="Q4" s="82"/>
      <c r="R4" s="82"/>
      <c r="S4" s="82"/>
      <c r="T4" s="82"/>
      <c r="U4" s="82"/>
      <c r="V4" s="82"/>
      <c r="W4" s="82"/>
      <c r="X4" s="82"/>
      <c r="Y4" s="8"/>
      <c r="Z4" s="83" t="s">
        <v>55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6"/>
      <c r="AP4" s="81" t="s">
        <v>54</v>
      </c>
      <c r="AQ4" s="82"/>
      <c r="AR4" s="82"/>
      <c r="AS4" s="82"/>
      <c r="AT4" s="82"/>
      <c r="AU4" s="82"/>
      <c r="AV4" s="82"/>
      <c r="AW4" s="82"/>
      <c r="AX4" s="82"/>
      <c r="AY4" s="82"/>
      <c r="AZ4" s="8"/>
      <c r="BA4" s="84" t="s">
        <v>55</v>
      </c>
      <c r="BB4" s="85"/>
      <c r="BC4" s="85"/>
      <c r="BD4" s="85"/>
      <c r="BE4" s="85"/>
      <c r="BF4" s="12"/>
      <c r="BG4" s="136"/>
      <c r="BH4" s="11"/>
      <c r="BI4" s="137"/>
      <c r="BJ4" s="11"/>
      <c r="BK4" s="12"/>
      <c r="BL4" s="6"/>
    </row>
    <row r="5" spans="1:64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10"/>
      <c r="BB5" s="10"/>
      <c r="BC5" s="10"/>
      <c r="BD5" s="10"/>
      <c r="BE5" s="10"/>
      <c r="BF5" s="12"/>
      <c r="BG5" s="11"/>
      <c r="BH5" s="11"/>
      <c r="BI5" s="12"/>
      <c r="BJ5" s="11"/>
      <c r="BK5" s="12"/>
      <c r="BL5" s="6"/>
    </row>
    <row r="6" spans="1:64" ht="15.6" x14ac:dyDescent="0.3">
      <c r="A6" s="5" t="s">
        <v>56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22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8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24"/>
      <c r="BE6" s="10"/>
      <c r="BF6" s="63"/>
      <c r="BG6" s="25" t="s">
        <v>9</v>
      </c>
      <c r="BH6" s="11"/>
      <c r="BI6" s="12"/>
      <c r="BJ6" s="11"/>
      <c r="BK6" s="12"/>
      <c r="BL6" s="6"/>
    </row>
    <row r="7" spans="1:64" ht="15.6" x14ac:dyDescent="0.3">
      <c r="A7" s="5" t="s">
        <v>10</v>
      </c>
      <c r="B7" s="21">
        <v>2</v>
      </c>
      <c r="C7" s="6"/>
      <c r="D7" s="6"/>
      <c r="E7" s="6"/>
      <c r="F7" s="6"/>
      <c r="G7" s="6"/>
      <c r="H7" s="6" t="str">
        <f>E2</f>
        <v>Robyn Bruderer</v>
      </c>
      <c r="I7" s="8"/>
      <c r="J7" s="6"/>
      <c r="K7" s="6"/>
      <c r="L7" s="6"/>
      <c r="M7" s="6"/>
      <c r="N7" s="8"/>
      <c r="O7" s="6" t="str">
        <f>E2</f>
        <v>Robyn Bruderer</v>
      </c>
      <c r="P7" s="6"/>
      <c r="Q7" s="6"/>
      <c r="R7" s="6"/>
      <c r="S7" s="6"/>
      <c r="T7" s="6"/>
      <c r="U7" s="6"/>
      <c r="V7" s="6"/>
      <c r="W7" s="6"/>
      <c r="X7" s="8"/>
      <c r="Y7" s="6"/>
      <c r="Z7" s="6" t="str">
        <f>E2</f>
        <v>Robyn Bruderer</v>
      </c>
      <c r="AA7" s="6"/>
      <c r="AB7" s="6"/>
      <c r="AC7" s="6"/>
      <c r="AD7" s="6"/>
      <c r="AE7" s="6"/>
      <c r="AF7" s="6"/>
      <c r="AG7" s="6" t="str">
        <f>E2</f>
        <v>Robyn Bruderer</v>
      </c>
      <c r="AH7" s="6"/>
      <c r="AI7" s="6"/>
      <c r="AJ7" s="6"/>
      <c r="AK7" s="6"/>
      <c r="AL7" s="6"/>
      <c r="AM7" s="6"/>
      <c r="AN7" s="6"/>
      <c r="AO7" s="23"/>
      <c r="AP7" s="6" t="str">
        <f>E3</f>
        <v>Jenny Scott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Jenny Scott</v>
      </c>
      <c r="BB7" s="10"/>
      <c r="BC7" s="10"/>
      <c r="BD7" s="10"/>
      <c r="BE7" s="10"/>
      <c r="BF7" s="63"/>
      <c r="BG7" s="12"/>
      <c r="BH7" s="11"/>
      <c r="BI7" s="12"/>
      <c r="BJ7" s="64"/>
      <c r="BK7" s="12"/>
      <c r="BL7" s="6"/>
    </row>
    <row r="8" spans="1:64" x14ac:dyDescent="0.3">
      <c r="A8" s="6"/>
      <c r="B8" s="6"/>
      <c r="C8" s="6"/>
      <c r="D8" s="6"/>
      <c r="E8" s="6"/>
      <c r="F8" s="6"/>
      <c r="G8" s="128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 t="s">
        <v>13</v>
      </c>
      <c r="BC8" s="10" t="s">
        <v>43</v>
      </c>
      <c r="BD8" s="24"/>
      <c r="BE8" s="10"/>
      <c r="BF8" s="63"/>
      <c r="BG8" s="29" t="s">
        <v>15</v>
      </c>
      <c r="BH8" s="11"/>
      <c r="BI8" s="29" t="s">
        <v>3</v>
      </c>
      <c r="BJ8" s="64"/>
      <c r="BK8" s="30" t="s">
        <v>16</v>
      </c>
      <c r="BL8" s="31"/>
    </row>
    <row r="9" spans="1:64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129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35"/>
      <c r="O9" s="32" t="s">
        <v>25</v>
      </c>
      <c r="P9" s="32" t="s">
        <v>26</v>
      </c>
      <c r="Q9" s="32" t="s">
        <v>49</v>
      </c>
      <c r="R9" s="32" t="s">
        <v>57</v>
      </c>
      <c r="S9" s="32" t="s">
        <v>58</v>
      </c>
      <c r="T9" s="32" t="s">
        <v>59</v>
      </c>
      <c r="U9" s="32" t="s">
        <v>50</v>
      </c>
      <c r="V9" s="32" t="s">
        <v>60</v>
      </c>
      <c r="W9" s="32" t="s">
        <v>33</v>
      </c>
      <c r="X9" s="32" t="s">
        <v>34</v>
      </c>
      <c r="Y9" s="35"/>
      <c r="Z9" s="34" t="s">
        <v>20</v>
      </c>
      <c r="AA9" s="34" t="s">
        <v>21</v>
      </c>
      <c r="AB9" s="34" t="s">
        <v>22</v>
      </c>
      <c r="AC9" s="34" t="s">
        <v>23</v>
      </c>
      <c r="AD9" s="34" t="s">
        <v>24</v>
      </c>
      <c r="AE9" s="34" t="s">
        <v>11</v>
      </c>
      <c r="AF9" s="36"/>
      <c r="AG9" s="34" t="s">
        <v>35</v>
      </c>
      <c r="AH9" s="34" t="s">
        <v>36</v>
      </c>
      <c r="AI9" s="34" t="s">
        <v>37</v>
      </c>
      <c r="AJ9" s="34" t="s">
        <v>38</v>
      </c>
      <c r="AK9" s="34" t="s">
        <v>39</v>
      </c>
      <c r="AL9" s="34" t="s">
        <v>40</v>
      </c>
      <c r="AM9" s="32" t="s">
        <v>41</v>
      </c>
      <c r="AN9" s="32" t="s">
        <v>42</v>
      </c>
      <c r="AO9" s="37"/>
      <c r="AP9" s="32" t="s">
        <v>25</v>
      </c>
      <c r="AQ9" s="32" t="s">
        <v>26</v>
      </c>
      <c r="AR9" s="32" t="s">
        <v>49</v>
      </c>
      <c r="AS9" s="32" t="s">
        <v>57</v>
      </c>
      <c r="AT9" s="32" t="s">
        <v>58</v>
      </c>
      <c r="AU9" s="32" t="s">
        <v>59</v>
      </c>
      <c r="AV9" s="32" t="s">
        <v>50</v>
      </c>
      <c r="AW9" s="32" t="s">
        <v>60</v>
      </c>
      <c r="AX9" s="32" t="s">
        <v>33</v>
      </c>
      <c r="AY9" s="32" t="s">
        <v>34</v>
      </c>
      <c r="AZ9" s="35"/>
      <c r="BA9" s="38" t="s">
        <v>43</v>
      </c>
      <c r="BB9" s="38" t="s">
        <v>44</v>
      </c>
      <c r="BC9" s="38" t="s">
        <v>42</v>
      </c>
      <c r="BD9" s="38" t="s">
        <v>61</v>
      </c>
      <c r="BE9" s="86" t="s">
        <v>14</v>
      </c>
      <c r="BF9" s="63"/>
      <c r="BG9" s="40" t="s">
        <v>45</v>
      </c>
      <c r="BH9" s="41"/>
      <c r="BI9" s="40" t="s">
        <v>45</v>
      </c>
      <c r="BJ9" s="65"/>
      <c r="BK9" s="43" t="s">
        <v>45</v>
      </c>
      <c r="BL9" s="44" t="s">
        <v>46</v>
      </c>
    </row>
    <row r="10" spans="1:64" x14ac:dyDescent="0.3">
      <c r="A10" s="12"/>
      <c r="B10" s="12"/>
      <c r="C10" s="12"/>
      <c r="D10" s="12"/>
      <c r="E10" s="12"/>
      <c r="F10" s="12"/>
      <c r="G10" s="132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10"/>
      <c r="BF10" s="63"/>
      <c r="BG10" s="29"/>
      <c r="BH10" s="11"/>
      <c r="BI10" s="29"/>
      <c r="BJ10" s="66"/>
      <c r="BK10" s="30"/>
      <c r="BL10" s="46"/>
    </row>
    <row r="11" spans="1:64" x14ac:dyDescent="0.3">
      <c r="A11" s="164">
        <v>1</v>
      </c>
      <c r="B11" s="164" t="s">
        <v>86</v>
      </c>
      <c r="C11" s="164" t="s">
        <v>87</v>
      </c>
      <c r="D11" s="164" t="s">
        <v>88</v>
      </c>
      <c r="E11" s="164" t="s">
        <v>89</v>
      </c>
      <c r="F11" s="121">
        <v>11</v>
      </c>
      <c r="G11" s="133"/>
      <c r="H11" s="47">
        <v>7.5</v>
      </c>
      <c r="I11" s="47">
        <v>7.5</v>
      </c>
      <c r="J11" s="47">
        <v>7.8</v>
      </c>
      <c r="K11" s="47">
        <v>8</v>
      </c>
      <c r="L11" s="47">
        <v>6.8</v>
      </c>
      <c r="M11" s="48">
        <f t="shared" ref="M11:M12" si="0">SUM((H11*0.3),(I11*0.25),(J11*0.25),(K11*0.15),(L11*0.05))</f>
        <v>7.6150000000000002</v>
      </c>
      <c r="N11" s="49"/>
      <c r="O11" s="50">
        <v>5</v>
      </c>
      <c r="P11" s="50">
        <v>7</v>
      </c>
      <c r="Q11" s="50">
        <v>7</v>
      </c>
      <c r="R11" s="50">
        <v>7</v>
      </c>
      <c r="S11" s="50">
        <v>6</v>
      </c>
      <c r="T11" s="50">
        <v>6</v>
      </c>
      <c r="U11" s="50">
        <v>6.5</v>
      </c>
      <c r="V11" s="50">
        <v>6.5</v>
      </c>
      <c r="W11" s="51">
        <f>SUM(O11:V11)</f>
        <v>51</v>
      </c>
      <c r="X11" s="48">
        <f t="shared" ref="X11:X12" si="1">W11/8</f>
        <v>6.375</v>
      </c>
      <c r="Y11" s="49"/>
      <c r="Z11" s="47">
        <v>7.5</v>
      </c>
      <c r="AA11" s="47">
        <v>7.5</v>
      </c>
      <c r="AB11" s="47">
        <v>7.8</v>
      </c>
      <c r="AC11" s="47">
        <v>7.5</v>
      </c>
      <c r="AD11" s="47">
        <v>6.8</v>
      </c>
      <c r="AE11" s="48">
        <f t="shared" ref="AE11:AE12" si="2">SUM((Z11*0.3),(AA11*0.25),(AB11*0.25),(AC11*0.15),(AD11*0.05))</f>
        <v>7.54</v>
      </c>
      <c r="AF11" s="52"/>
      <c r="AG11" s="50">
        <v>8</v>
      </c>
      <c r="AH11" s="50">
        <v>8</v>
      </c>
      <c r="AI11" s="50">
        <v>7</v>
      </c>
      <c r="AJ11" s="50">
        <v>6</v>
      </c>
      <c r="AK11" s="50">
        <v>7</v>
      </c>
      <c r="AL11" s="48">
        <f t="shared" ref="AL11:AL12" si="3">SUM((AG11*0.2),(AH11*0.15),(AI11*0.25),(AJ11*0.2),(AK11*0.2))</f>
        <v>7.15</v>
      </c>
      <c r="AM11" s="53"/>
      <c r="AN11" s="48">
        <f t="shared" ref="AN11:AN12" si="4">AL11-AM11</f>
        <v>7.15</v>
      </c>
      <c r="AO11" s="54"/>
      <c r="AP11" s="50">
        <v>5.5</v>
      </c>
      <c r="AQ11" s="50">
        <v>6.5</v>
      </c>
      <c r="AR11" s="50">
        <v>7</v>
      </c>
      <c r="AS11" s="50">
        <v>7</v>
      </c>
      <c r="AT11" s="50">
        <v>6.5</v>
      </c>
      <c r="AU11" s="50">
        <v>5.5</v>
      </c>
      <c r="AV11" s="50">
        <v>5.5</v>
      </c>
      <c r="AW11" s="50">
        <v>7</v>
      </c>
      <c r="AX11" s="51">
        <f>SUM(AP11:AW11)</f>
        <v>50.5</v>
      </c>
      <c r="AY11" s="48">
        <f t="shared" ref="AY11:AY12" si="5">AX11/8</f>
        <v>6.3125</v>
      </c>
      <c r="AZ11" s="49"/>
      <c r="BA11" s="173">
        <v>6.5</v>
      </c>
      <c r="BB11" s="55">
        <v>0.4</v>
      </c>
      <c r="BC11" s="56">
        <f t="shared" ref="BC11:BC12" si="6">SUM(BA11-BB11)</f>
        <v>6.1</v>
      </c>
      <c r="BD11" s="57">
        <v>5.8</v>
      </c>
      <c r="BE11" s="56">
        <f t="shared" ref="BE11:BE12" si="7">SUM((BC11*0.7),(BD11*0.3))</f>
        <v>6.01</v>
      </c>
      <c r="BF11" s="67"/>
      <c r="BG11" s="10">
        <f t="shared" ref="BG11:BG12" si="8">SUM((M11*0.25)+(X11*0.375)+(AY11*0.375))</f>
        <v>6.6615625000000005</v>
      </c>
      <c r="BH11" s="11"/>
      <c r="BI11" s="10">
        <f t="shared" ref="BI11:BI12" si="9">SUM((AE11*0.25),(AN11*0.25),(BE11*0.5))</f>
        <v>6.6775000000000002</v>
      </c>
      <c r="BJ11" s="64"/>
      <c r="BK11" s="24">
        <f t="shared" ref="BK11:BK12" si="10">AVERAGE(BG11:BI11)</f>
        <v>6.6695312500000004</v>
      </c>
      <c r="BL11" s="58">
        <f>RANK(BK11,BK$11:BK$1009)</f>
        <v>1</v>
      </c>
    </row>
    <row r="12" spans="1:64" x14ac:dyDescent="0.3">
      <c r="A12" s="164">
        <v>16</v>
      </c>
      <c r="B12" s="164" t="s">
        <v>79</v>
      </c>
      <c r="C12" s="164" t="s">
        <v>106</v>
      </c>
      <c r="D12" s="165" t="s">
        <v>76</v>
      </c>
      <c r="E12" s="165" t="s">
        <v>80</v>
      </c>
      <c r="F12" s="121">
        <v>9</v>
      </c>
      <c r="G12" s="133"/>
      <c r="H12" s="47">
        <v>6</v>
      </c>
      <c r="I12" s="47">
        <v>6</v>
      </c>
      <c r="J12" s="47">
        <v>6</v>
      </c>
      <c r="K12" s="47">
        <v>7</v>
      </c>
      <c r="L12" s="47">
        <v>7</v>
      </c>
      <c r="M12" s="48">
        <f t="shared" si="0"/>
        <v>6.1999999999999993</v>
      </c>
      <c r="N12" s="49"/>
      <c r="O12" s="50">
        <v>6</v>
      </c>
      <c r="P12" s="50">
        <v>7</v>
      </c>
      <c r="Q12" s="50">
        <v>6.2</v>
      </c>
      <c r="R12" s="50">
        <v>6.5</v>
      </c>
      <c r="S12" s="50">
        <v>7.2</v>
      </c>
      <c r="T12" s="50">
        <v>6</v>
      </c>
      <c r="U12" s="50">
        <v>8</v>
      </c>
      <c r="V12" s="50">
        <v>7.5</v>
      </c>
      <c r="W12" s="51">
        <f>SUM(O12:V12)</f>
        <v>54.4</v>
      </c>
      <c r="X12" s="48">
        <f t="shared" si="1"/>
        <v>6.8</v>
      </c>
      <c r="Y12" s="49"/>
      <c r="Z12" s="47">
        <v>6</v>
      </c>
      <c r="AA12" s="47">
        <v>6</v>
      </c>
      <c r="AB12" s="47">
        <v>6</v>
      </c>
      <c r="AC12" s="47">
        <v>7</v>
      </c>
      <c r="AD12" s="47">
        <v>7</v>
      </c>
      <c r="AE12" s="48">
        <f t="shared" si="2"/>
        <v>6.1999999999999993</v>
      </c>
      <c r="AF12" s="52"/>
      <c r="AG12" s="50">
        <v>7.8</v>
      </c>
      <c r="AH12" s="50">
        <v>8</v>
      </c>
      <c r="AI12" s="50">
        <v>7.5</v>
      </c>
      <c r="AJ12" s="50">
        <v>6.8</v>
      </c>
      <c r="AK12" s="50">
        <v>6.2</v>
      </c>
      <c r="AL12" s="48">
        <f t="shared" si="3"/>
        <v>7.2350000000000003</v>
      </c>
      <c r="AM12" s="53"/>
      <c r="AN12" s="48">
        <f t="shared" si="4"/>
        <v>7.2350000000000003</v>
      </c>
      <c r="AO12" s="54"/>
      <c r="AP12" s="50">
        <v>6</v>
      </c>
      <c r="AQ12" s="50">
        <v>6</v>
      </c>
      <c r="AR12" s="50">
        <v>6</v>
      </c>
      <c r="AS12" s="50">
        <v>5.5</v>
      </c>
      <c r="AT12" s="50">
        <v>7.5</v>
      </c>
      <c r="AU12" s="50">
        <v>6</v>
      </c>
      <c r="AV12" s="50">
        <v>8</v>
      </c>
      <c r="AW12" s="50">
        <v>7</v>
      </c>
      <c r="AX12" s="51">
        <f>SUM(AP12:AW12)</f>
        <v>52</v>
      </c>
      <c r="AY12" s="48">
        <f t="shared" si="5"/>
        <v>6.5</v>
      </c>
      <c r="AZ12" s="49"/>
      <c r="BA12" s="55">
        <v>6.7</v>
      </c>
      <c r="BB12" s="57"/>
      <c r="BC12" s="56">
        <f t="shared" si="6"/>
        <v>6.7</v>
      </c>
      <c r="BD12" s="55">
        <v>4.2</v>
      </c>
      <c r="BE12" s="56">
        <f t="shared" si="7"/>
        <v>5.9499999999999993</v>
      </c>
      <c r="BF12" s="67"/>
      <c r="BG12" s="10">
        <f t="shared" si="8"/>
        <v>6.5374999999999996</v>
      </c>
      <c r="BH12" s="11"/>
      <c r="BI12" s="10">
        <f t="shared" si="9"/>
        <v>6.3337499999999993</v>
      </c>
      <c r="BJ12" s="64"/>
      <c r="BK12" s="24">
        <f t="shared" si="10"/>
        <v>6.4356249999999999</v>
      </c>
      <c r="BL12" s="58">
        <f>RANK(BK12,BK$11:BK$1009)</f>
        <v>2</v>
      </c>
    </row>
    <row r="13" spans="1:64" s="156" customFormat="1" x14ac:dyDescent="0.3">
      <c r="A13" s="170">
        <v>7</v>
      </c>
      <c r="B13" s="170" t="s">
        <v>95</v>
      </c>
      <c r="C13" s="170" t="s">
        <v>96</v>
      </c>
      <c r="D13" s="169" t="s">
        <v>97</v>
      </c>
      <c r="E13" s="170" t="s">
        <v>98</v>
      </c>
      <c r="F13" s="121">
        <v>11</v>
      </c>
      <c r="G13" s="133"/>
      <c r="H13" s="47">
        <v>6.8</v>
      </c>
      <c r="I13" s="47">
        <v>7</v>
      </c>
      <c r="J13" s="47">
        <v>6.8</v>
      </c>
      <c r="K13" s="47">
        <v>7</v>
      </c>
      <c r="L13" s="47">
        <v>7</v>
      </c>
      <c r="M13" s="48">
        <f>SUM((H13*0.3),(I13*0.25),(J13*0.25),(K13*0.15),(L13*0.05))</f>
        <v>6.89</v>
      </c>
      <c r="N13" s="49"/>
      <c r="O13" s="50">
        <v>6.5</v>
      </c>
      <c r="P13" s="50">
        <v>7.5</v>
      </c>
      <c r="Q13" s="50">
        <v>7.5</v>
      </c>
      <c r="R13" s="50">
        <v>6.8</v>
      </c>
      <c r="S13" s="50">
        <v>5</v>
      </c>
      <c r="T13" s="50">
        <v>6</v>
      </c>
      <c r="U13" s="50">
        <v>7.8</v>
      </c>
      <c r="V13" s="50">
        <v>7.3</v>
      </c>
      <c r="W13" s="51">
        <f>SUM(O13:V13)</f>
        <v>54.399999999999991</v>
      </c>
      <c r="X13" s="48">
        <f>W13/8</f>
        <v>6.7999999999999989</v>
      </c>
      <c r="Y13" s="49"/>
      <c r="Z13" s="47">
        <v>6.8</v>
      </c>
      <c r="AA13" s="47">
        <v>7</v>
      </c>
      <c r="AB13" s="47">
        <v>6.8</v>
      </c>
      <c r="AC13" s="47">
        <v>7</v>
      </c>
      <c r="AD13" s="47">
        <v>7</v>
      </c>
      <c r="AE13" s="48">
        <f>SUM((Z13*0.3),(AA13*0.25),(AB13*0.25),(AC13*0.15),(AD13*0.05))</f>
        <v>6.89</v>
      </c>
      <c r="AF13" s="52"/>
      <c r="AG13" s="50">
        <v>7.5</v>
      </c>
      <c r="AH13" s="50">
        <v>7</v>
      </c>
      <c r="AI13" s="50">
        <v>6.8</v>
      </c>
      <c r="AJ13" s="50">
        <v>5.8</v>
      </c>
      <c r="AK13" s="50">
        <v>6</v>
      </c>
      <c r="AL13" s="48">
        <f t="shared" ref="AL13:AL14" si="11">SUM((AG13*0.2),(AH13*0.15),(AI13*0.25),(AJ13*0.2),(AK13*0.2))</f>
        <v>6.61</v>
      </c>
      <c r="AM13" s="53">
        <v>1</v>
      </c>
      <c r="AN13" s="48">
        <f t="shared" ref="AN13:AN14" si="12">AL13-AM13</f>
        <v>5.61</v>
      </c>
      <c r="AO13" s="152"/>
      <c r="AP13" s="50">
        <v>6</v>
      </c>
      <c r="AQ13" s="50">
        <v>7</v>
      </c>
      <c r="AR13" s="50">
        <v>6.8</v>
      </c>
      <c r="AS13" s="50">
        <v>6.5</v>
      </c>
      <c r="AT13" s="50">
        <v>5.5</v>
      </c>
      <c r="AU13" s="50">
        <v>5</v>
      </c>
      <c r="AV13" s="50">
        <v>8</v>
      </c>
      <c r="AW13" s="50">
        <v>7</v>
      </c>
      <c r="AX13" s="51">
        <f>SUM(AP13:AW13)</f>
        <v>51.8</v>
      </c>
      <c r="AY13" s="48">
        <f>AX13/8</f>
        <v>6.4749999999999996</v>
      </c>
      <c r="AZ13" s="49"/>
      <c r="BA13" s="55">
        <v>6.5</v>
      </c>
      <c r="BB13" s="57"/>
      <c r="BC13" s="56">
        <f>SUM(BA13-BB13)</f>
        <v>6.5</v>
      </c>
      <c r="BD13" s="55">
        <v>5</v>
      </c>
      <c r="BE13" s="56">
        <f>SUM((BC13*0.7),(BD13*0.3))</f>
        <v>6.05</v>
      </c>
      <c r="BF13" s="154"/>
      <c r="BG13" s="10">
        <f>SUM((M13*0.25)+(X13*0.375)+(AY13*0.375))</f>
        <v>6.7006249999999996</v>
      </c>
      <c r="BH13" s="11"/>
      <c r="BI13" s="10">
        <f>SUM((AE13*0.25),(AN13*0.25),(BE13*0.5))</f>
        <v>6.15</v>
      </c>
      <c r="BJ13" s="155"/>
      <c r="BK13" s="24">
        <f>AVERAGE(BG13:BI13)</f>
        <v>6.4253125000000004</v>
      </c>
      <c r="BL13" s="58">
        <f>RANK(BK13,BK$11:BK$1009)</f>
        <v>3</v>
      </c>
    </row>
    <row r="14" spans="1:64" x14ac:dyDescent="0.3">
      <c r="A14">
        <v>9</v>
      </c>
      <c r="B14" s="170" t="s">
        <v>91</v>
      </c>
      <c r="C14" s="170" t="s">
        <v>92</v>
      </c>
      <c r="D14" s="169" t="s">
        <v>93</v>
      </c>
      <c r="E14" s="170" t="s">
        <v>94</v>
      </c>
      <c r="F14" s="174">
        <v>10</v>
      </c>
      <c r="G14" s="133"/>
      <c r="H14" s="47">
        <v>6.5</v>
      </c>
      <c r="I14" s="47">
        <v>6</v>
      </c>
      <c r="J14" s="47">
        <v>6</v>
      </c>
      <c r="K14" s="47">
        <v>7</v>
      </c>
      <c r="L14" s="47">
        <v>6.5</v>
      </c>
      <c r="M14" s="48">
        <f t="shared" ref="M14" si="13">SUM((H14*0.3),(I14*0.25),(J14*0.25),(K14*0.15),(L14*0.05))</f>
        <v>6.3250000000000002</v>
      </c>
      <c r="N14" s="49"/>
      <c r="O14" s="50">
        <v>6</v>
      </c>
      <c r="P14" s="50">
        <v>7.5</v>
      </c>
      <c r="Q14" s="50">
        <v>6.5</v>
      </c>
      <c r="R14" s="50">
        <v>6</v>
      </c>
      <c r="S14" s="50">
        <v>5</v>
      </c>
      <c r="T14" s="50">
        <v>5.3</v>
      </c>
      <c r="U14" s="50">
        <v>6.2</v>
      </c>
      <c r="V14" s="50">
        <v>6</v>
      </c>
      <c r="W14" s="51">
        <f t="shared" ref="W14" si="14">SUM(O14:V14)</f>
        <v>48.5</v>
      </c>
      <c r="X14" s="48">
        <f t="shared" ref="X14" si="15">W14/8</f>
        <v>6.0625</v>
      </c>
      <c r="Y14" s="49"/>
      <c r="Z14" s="47">
        <v>6.5</v>
      </c>
      <c r="AA14" s="47">
        <v>6</v>
      </c>
      <c r="AB14" s="47">
        <v>6</v>
      </c>
      <c r="AC14" s="47">
        <v>7</v>
      </c>
      <c r="AD14" s="47">
        <v>6.5</v>
      </c>
      <c r="AE14" s="48">
        <f t="shared" ref="AE14" si="16">SUM((Z14*0.3),(AA14*0.25),(AB14*0.25),(AC14*0.15),(AD14*0.05))</f>
        <v>6.3250000000000002</v>
      </c>
      <c r="AF14" s="52"/>
      <c r="AG14" s="50">
        <v>7</v>
      </c>
      <c r="AH14" s="50">
        <v>7</v>
      </c>
      <c r="AI14" s="50">
        <v>6.2</v>
      </c>
      <c r="AJ14" s="50">
        <v>4.9000000000000004</v>
      </c>
      <c r="AK14" s="50">
        <v>5.3</v>
      </c>
      <c r="AL14" s="48">
        <f t="shared" si="11"/>
        <v>6.0400000000000009</v>
      </c>
      <c r="AM14" s="53">
        <v>1</v>
      </c>
      <c r="AN14" s="48">
        <f t="shared" si="12"/>
        <v>5.0400000000000009</v>
      </c>
      <c r="AO14" s="54"/>
      <c r="AP14" s="50">
        <v>5.5</v>
      </c>
      <c r="AQ14" s="50">
        <v>6</v>
      </c>
      <c r="AR14" s="50">
        <v>6.5</v>
      </c>
      <c r="AS14" s="50">
        <v>6</v>
      </c>
      <c r="AT14" s="50">
        <v>6.5</v>
      </c>
      <c r="AU14" s="50">
        <v>5</v>
      </c>
      <c r="AV14" s="50">
        <v>6.5</v>
      </c>
      <c r="AW14" s="50">
        <v>6</v>
      </c>
      <c r="AX14" s="51">
        <f t="shared" ref="AX14" si="17">SUM(AP14:AW14)</f>
        <v>48</v>
      </c>
      <c r="AY14" s="48">
        <f t="shared" ref="AY14" si="18">AX14/8</f>
        <v>6</v>
      </c>
      <c r="AZ14" s="49"/>
      <c r="BA14" s="55">
        <v>6</v>
      </c>
      <c r="BB14" s="57"/>
      <c r="BC14" s="56">
        <f t="shared" ref="BC14" si="19">SUM(BA14-BB14)</f>
        <v>6</v>
      </c>
      <c r="BD14" s="55">
        <v>2.4</v>
      </c>
      <c r="BE14" s="56">
        <f t="shared" ref="BE14" si="20">SUM((BC14*0.7),(BD14*0.3))</f>
        <v>4.919999999999999</v>
      </c>
      <c r="BF14" s="67"/>
      <c r="BG14" s="10">
        <f t="shared" ref="BG14" si="21">SUM((M14*0.25)+(X14*0.375)+(AY14*0.375))</f>
        <v>6.1046874999999998</v>
      </c>
      <c r="BH14" s="11"/>
      <c r="BI14" s="10">
        <f t="shared" ref="BI14" si="22">SUM((AE14*0.25),(AN14*0.25),(BE14*0.5))</f>
        <v>5.3012499999999996</v>
      </c>
      <c r="BJ14" s="64"/>
      <c r="BK14" s="24">
        <f t="shared" ref="BK14" si="23">AVERAGE(BG14:BI14)</f>
        <v>5.7029687500000001</v>
      </c>
      <c r="BL14" s="58">
        <f>RANK(BK14,BK$11:BK$1009)</f>
        <v>4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A2" workbookViewId="0">
      <selection activeCell="P29" sqref="P29"/>
    </sheetView>
  </sheetViews>
  <sheetFormatPr defaultRowHeight="14.4" x14ac:dyDescent="0.3"/>
  <cols>
    <col min="1" max="1" width="5.6640625" customWidth="1"/>
    <col min="2" max="2" width="20" customWidth="1"/>
    <col min="3" max="3" width="20.44140625" customWidth="1"/>
    <col min="4" max="4" width="14.109375" customWidth="1"/>
    <col min="5" max="5" width="28.5546875" customWidth="1"/>
    <col min="6" max="6" width="7.5546875" customWidth="1"/>
    <col min="7" max="7" width="2.88671875" customWidth="1"/>
    <col min="14" max="14" width="2.88671875" customWidth="1"/>
    <col min="23" max="23" width="3.109375" customWidth="1"/>
    <col min="28" max="28" width="2.88671875" customWidth="1"/>
    <col min="30" max="30" width="13.88671875" customWidth="1"/>
  </cols>
  <sheetData>
    <row r="1" spans="1:30" ht="15.6" x14ac:dyDescent="0.3">
      <c r="A1" s="5" t="str">
        <f>CompDetail!A1</f>
        <v xml:space="preserve"> 2019 ENSW INTERSCHOOL CHAMPIONSHIPS VAULTING 							</v>
      </c>
    </row>
    <row r="2" spans="1:30" x14ac:dyDescent="0.3">
      <c r="B2" s="6"/>
      <c r="C2" s="6"/>
      <c r="D2" s="7" t="s">
        <v>0</v>
      </c>
      <c r="E2" s="12" t="s">
        <v>139</v>
      </c>
      <c r="AD2" s="13">
        <f ca="1">NOW()</f>
        <v>43536.724356250001</v>
      </c>
    </row>
    <row r="3" spans="1:30" ht="15.6" x14ac:dyDescent="0.3">
      <c r="A3" s="5"/>
      <c r="B3" s="6"/>
      <c r="C3" s="6"/>
      <c r="D3" s="7" t="s">
        <v>1</v>
      </c>
      <c r="E3" s="170" t="s">
        <v>140</v>
      </c>
      <c r="AD3" s="14">
        <f ca="1">NOW()</f>
        <v>43536.724356250001</v>
      </c>
    </row>
    <row r="4" spans="1:30" ht="15.6" x14ac:dyDescent="0.3">
      <c r="A4" s="176">
        <f>CompDetail!A3</f>
        <v>43533</v>
      </c>
      <c r="B4" s="176"/>
      <c r="C4" s="6"/>
      <c r="D4" s="7"/>
    </row>
    <row r="5" spans="1:30" ht="15.6" x14ac:dyDescent="0.3">
      <c r="A5" s="5"/>
      <c r="B5" s="6"/>
      <c r="C5" s="7"/>
      <c r="D5" s="6"/>
    </row>
    <row r="6" spans="1:30" ht="15.6" x14ac:dyDescent="0.3">
      <c r="A6" s="5" t="s">
        <v>62</v>
      </c>
      <c r="B6" s="21"/>
      <c r="C6" s="6"/>
      <c r="D6" s="6"/>
      <c r="H6" s="21" t="s">
        <v>5</v>
      </c>
      <c r="W6" s="23"/>
      <c r="X6" s="21" t="s">
        <v>8</v>
      </c>
      <c r="AB6" s="23"/>
    </row>
    <row r="7" spans="1:30" ht="15.6" x14ac:dyDescent="0.3">
      <c r="A7" s="5" t="s">
        <v>10</v>
      </c>
      <c r="B7" s="21">
        <v>8</v>
      </c>
      <c r="C7" s="6"/>
      <c r="D7" s="6"/>
      <c r="H7" s="6" t="str">
        <f>E2</f>
        <v>Robyn Bruderer</v>
      </c>
      <c r="W7" s="23"/>
      <c r="X7" s="6" t="str">
        <f>E3</f>
        <v>Jenny Scott</v>
      </c>
      <c r="AB7" s="23"/>
    </row>
    <row r="8" spans="1:30" x14ac:dyDescent="0.3">
      <c r="W8" s="23"/>
      <c r="AB8" s="23"/>
    </row>
    <row r="9" spans="1:30" x14ac:dyDescent="0.3">
      <c r="A9" s="6"/>
      <c r="B9" s="6"/>
      <c r="C9" s="6"/>
      <c r="D9" s="6"/>
      <c r="E9" s="6"/>
      <c r="F9" s="6"/>
      <c r="G9" s="6"/>
      <c r="H9" s="21" t="s">
        <v>11</v>
      </c>
      <c r="I9" s="6"/>
      <c r="J9" s="6"/>
      <c r="K9" s="6"/>
      <c r="L9" s="6"/>
      <c r="M9" s="9"/>
      <c r="N9" s="27"/>
      <c r="O9" s="87" t="s">
        <v>12</v>
      </c>
      <c r="P9" s="6"/>
      <c r="Q9" s="6"/>
      <c r="R9" s="6"/>
      <c r="S9" s="6"/>
      <c r="T9" s="6"/>
      <c r="U9" s="6"/>
      <c r="V9" s="6" t="s">
        <v>63</v>
      </c>
      <c r="W9" s="39"/>
      <c r="X9" s="30" t="s">
        <v>14</v>
      </c>
      <c r="Y9" s="27"/>
      <c r="Z9" s="31" t="s">
        <v>13</v>
      </c>
      <c r="AA9" s="31" t="s">
        <v>14</v>
      </c>
      <c r="AB9" s="23"/>
      <c r="AC9" s="28" t="s">
        <v>42</v>
      </c>
      <c r="AD9" s="6"/>
    </row>
    <row r="10" spans="1:30" x14ac:dyDescent="0.3">
      <c r="A10" s="59" t="s">
        <v>17</v>
      </c>
      <c r="B10" s="59" t="s">
        <v>18</v>
      </c>
      <c r="C10" s="59" t="s">
        <v>11</v>
      </c>
      <c r="D10" s="59" t="s">
        <v>19</v>
      </c>
      <c r="E10" s="59" t="s">
        <v>74</v>
      </c>
      <c r="F10" s="59" t="s">
        <v>75</v>
      </c>
      <c r="G10" s="88"/>
      <c r="H10" s="34" t="s">
        <v>20</v>
      </c>
      <c r="I10" s="34" t="s">
        <v>21</v>
      </c>
      <c r="J10" s="34" t="s">
        <v>22</v>
      </c>
      <c r="K10" s="34" t="s">
        <v>23</v>
      </c>
      <c r="L10" s="34" t="s">
        <v>24</v>
      </c>
      <c r="M10" s="34" t="s">
        <v>11</v>
      </c>
      <c r="N10" s="88"/>
      <c r="O10" s="34" t="s">
        <v>35</v>
      </c>
      <c r="P10" s="34" t="s">
        <v>36</v>
      </c>
      <c r="Q10" s="34" t="s">
        <v>37</v>
      </c>
      <c r="R10" s="34" t="s">
        <v>38</v>
      </c>
      <c r="S10" s="34" t="s">
        <v>39</v>
      </c>
      <c r="T10" s="34" t="s">
        <v>40</v>
      </c>
      <c r="U10" s="32" t="s">
        <v>41</v>
      </c>
      <c r="V10" s="32" t="s">
        <v>42</v>
      </c>
      <c r="W10" s="89"/>
      <c r="X10" s="32" t="s">
        <v>43</v>
      </c>
      <c r="Y10" s="32" t="s">
        <v>14</v>
      </c>
      <c r="Z10" s="34" t="s">
        <v>44</v>
      </c>
      <c r="AA10" s="34" t="s">
        <v>42</v>
      </c>
      <c r="AB10" s="90"/>
      <c r="AC10" s="74" t="s">
        <v>45</v>
      </c>
      <c r="AD10" s="32" t="s">
        <v>46</v>
      </c>
    </row>
    <row r="11" spans="1:30" s="106" customFormat="1" x14ac:dyDescent="0.3">
      <c r="A11" s="33"/>
      <c r="B11" s="33"/>
      <c r="C11" s="33"/>
      <c r="D11" s="33"/>
      <c r="E11" s="33"/>
      <c r="F11" s="33"/>
      <c r="G11" s="88"/>
      <c r="H11" s="34"/>
      <c r="I11" s="34"/>
      <c r="J11" s="34"/>
      <c r="K11" s="34"/>
      <c r="L11" s="34"/>
      <c r="M11" s="34"/>
      <c r="N11" s="88"/>
      <c r="O11" s="34"/>
      <c r="P11" s="34"/>
      <c r="Q11" s="34"/>
      <c r="R11" s="34"/>
      <c r="S11" s="34"/>
      <c r="T11" s="34"/>
      <c r="U11" s="32"/>
      <c r="V11" s="32"/>
      <c r="W11" s="89"/>
      <c r="X11" s="32"/>
      <c r="Y11" s="32"/>
      <c r="Z11" s="34"/>
      <c r="AA11" s="34"/>
      <c r="AB11" s="157"/>
      <c r="AC11" s="74"/>
      <c r="AD11" s="32"/>
    </row>
    <row r="12" spans="1:30" x14ac:dyDescent="0.3">
      <c r="A12" s="119">
        <v>22</v>
      </c>
      <c r="B12" s="120" t="s">
        <v>77</v>
      </c>
      <c r="C12" s="177" t="s">
        <v>90</v>
      </c>
      <c r="D12" s="177" t="s">
        <v>76</v>
      </c>
      <c r="E12" s="120" t="s">
        <v>78</v>
      </c>
      <c r="F12" s="119">
        <v>9</v>
      </c>
      <c r="G12" s="52"/>
      <c r="H12" s="92"/>
      <c r="I12" s="92"/>
      <c r="J12" s="92"/>
      <c r="K12" s="92"/>
      <c r="L12" s="92"/>
      <c r="M12" s="52"/>
      <c r="N12" s="92"/>
      <c r="O12" s="52"/>
      <c r="P12" s="52"/>
      <c r="Q12" s="52"/>
      <c r="R12" s="52"/>
      <c r="S12" s="52"/>
      <c r="T12" s="140"/>
      <c r="U12" s="140"/>
      <c r="V12" s="140"/>
      <c r="W12" s="93"/>
      <c r="X12" s="94"/>
      <c r="Y12" s="94"/>
      <c r="Z12" s="94"/>
      <c r="AA12" s="94"/>
      <c r="AB12" s="23"/>
      <c r="AC12" s="95"/>
      <c r="AD12" s="49"/>
    </row>
    <row r="13" spans="1:30" s="106" customFormat="1" x14ac:dyDescent="0.3">
      <c r="A13" s="106">
        <v>16</v>
      </c>
      <c r="B13" s="122" t="s">
        <v>79</v>
      </c>
      <c r="C13" s="178"/>
      <c r="D13" s="179"/>
      <c r="E13" s="122" t="s">
        <v>80</v>
      </c>
      <c r="F13" s="106">
        <v>9</v>
      </c>
      <c r="G13" s="97"/>
      <c r="H13" s="142">
        <v>6</v>
      </c>
      <c r="I13" s="142">
        <v>5.8</v>
      </c>
      <c r="J13" s="142">
        <v>6</v>
      </c>
      <c r="K13" s="142">
        <v>6.8</v>
      </c>
      <c r="L13" s="142">
        <v>6.8</v>
      </c>
      <c r="M13" s="98">
        <f t="shared" ref="M13" si="0">SUM((H13*0.1),(I13*0.1),(J13*0.3),(K13*0.3),(L13*0.2))</f>
        <v>6.38</v>
      </c>
      <c r="N13" s="99"/>
      <c r="O13" s="100">
        <v>6.2</v>
      </c>
      <c r="P13" s="100">
        <v>6.5</v>
      </c>
      <c r="Q13" s="100">
        <v>5.2</v>
      </c>
      <c r="R13" s="100">
        <v>5</v>
      </c>
      <c r="S13" s="100">
        <v>4</v>
      </c>
      <c r="T13" s="98">
        <f t="shared" ref="T13" si="1">SUM((O13*0.2),(P13*0.15),(Q13*0.25),(R13*0.2),(S13*0.2))</f>
        <v>5.3150000000000004</v>
      </c>
      <c r="U13" s="141"/>
      <c r="V13" s="98">
        <f t="shared" ref="V13" si="2">T13-U13</f>
        <v>5.3150000000000004</v>
      </c>
      <c r="W13" s="102"/>
      <c r="X13" s="138">
        <v>7</v>
      </c>
      <c r="Y13" s="98">
        <f t="shared" ref="Y13" si="3">X13</f>
        <v>7</v>
      </c>
      <c r="Z13" s="101"/>
      <c r="AA13" s="98">
        <f t="shared" ref="AA13" si="4">Y13-Z13</f>
        <v>7</v>
      </c>
      <c r="AB13" s="103"/>
      <c r="AC13" s="104">
        <f t="shared" ref="AC13" si="5">SUM((M13*0.25)+(V13*0.25)+(AA13*0.5))</f>
        <v>6.4237500000000001</v>
      </c>
      <c r="AD13" s="105">
        <v>1</v>
      </c>
    </row>
    <row r="14" spans="1:30" x14ac:dyDescent="0.3">
      <c r="A14" s="170">
        <v>31</v>
      </c>
      <c r="B14" s="170" t="s">
        <v>125</v>
      </c>
      <c r="C14" s="170" t="s">
        <v>132</v>
      </c>
      <c r="D14" s="170" t="s">
        <v>133</v>
      </c>
      <c r="E14" s="170" t="s">
        <v>124</v>
      </c>
      <c r="F14" s="170">
        <v>5</v>
      </c>
      <c r="G14" s="52"/>
      <c r="H14" s="92"/>
      <c r="I14" s="92"/>
      <c r="J14" s="92"/>
      <c r="K14" s="92"/>
      <c r="L14" s="92"/>
      <c r="M14" s="52"/>
      <c r="N14" s="92"/>
      <c r="O14" s="52"/>
      <c r="P14" s="52"/>
      <c r="Q14" s="52"/>
      <c r="R14" s="52"/>
      <c r="S14" s="52"/>
      <c r="T14" s="140"/>
      <c r="U14" s="140"/>
      <c r="V14" s="140"/>
      <c r="W14" s="93"/>
      <c r="X14" s="94"/>
      <c r="Y14" s="94"/>
      <c r="Z14" s="94"/>
      <c r="AA14" s="94"/>
      <c r="AB14" s="23"/>
      <c r="AC14" s="95"/>
      <c r="AD14" s="49"/>
    </row>
    <row r="15" spans="1:30" s="106" customFormat="1" x14ac:dyDescent="0.3">
      <c r="A15" s="106">
        <v>30</v>
      </c>
      <c r="B15" s="172" t="s">
        <v>135</v>
      </c>
      <c r="E15" s="106" t="s">
        <v>134</v>
      </c>
      <c r="F15" s="106">
        <v>6</v>
      </c>
      <c r="G15" s="97"/>
      <c r="H15" s="142">
        <v>6</v>
      </c>
      <c r="I15" s="142">
        <v>5.9</v>
      </c>
      <c r="J15" s="142">
        <v>6</v>
      </c>
      <c r="K15" s="142">
        <v>6.5</v>
      </c>
      <c r="L15" s="142">
        <v>7</v>
      </c>
      <c r="M15" s="98">
        <f t="shared" ref="M15" si="6">SUM((H15*0.1),(I15*0.1),(J15*0.3),(K15*0.3),(L15*0.2))</f>
        <v>6.3400000000000007</v>
      </c>
      <c r="N15" s="99"/>
      <c r="O15" s="100">
        <v>5.7</v>
      </c>
      <c r="P15" s="100">
        <v>5.5</v>
      </c>
      <c r="Q15" s="100">
        <v>4</v>
      </c>
      <c r="R15" s="100">
        <v>4.8</v>
      </c>
      <c r="S15" s="100">
        <v>4</v>
      </c>
      <c r="T15" s="98">
        <f t="shared" ref="T15" si="7">SUM((O15*0.2),(P15*0.15),(Q15*0.25),(R15*0.2),(S15*0.2))</f>
        <v>4.7249999999999996</v>
      </c>
      <c r="U15" s="141"/>
      <c r="V15" s="98">
        <f t="shared" ref="V15" si="8">T15-U15</f>
        <v>4.7249999999999996</v>
      </c>
      <c r="W15" s="102"/>
      <c r="X15" s="138">
        <v>7.3</v>
      </c>
      <c r="Y15" s="98">
        <f t="shared" ref="Y15" si="9">X15</f>
        <v>7.3</v>
      </c>
      <c r="Z15" s="101"/>
      <c r="AA15" s="98">
        <f t="shared" ref="AA15" si="10">Y15-Z15</f>
        <v>7.3</v>
      </c>
      <c r="AB15" s="103"/>
      <c r="AC15" s="104">
        <f t="shared" ref="AC15" si="11">SUM((M15*0.25)+(V15*0.25)+(AA15*0.5))</f>
        <v>6.4162499999999998</v>
      </c>
      <c r="AD15" s="105">
        <v>2</v>
      </c>
    </row>
    <row r="16" spans="1:30" x14ac:dyDescent="0.3">
      <c r="A16" s="170">
        <v>6</v>
      </c>
      <c r="B16" s="170" t="s">
        <v>105</v>
      </c>
      <c r="C16" s="170" t="s">
        <v>116</v>
      </c>
      <c r="D16" s="170" t="s">
        <v>117</v>
      </c>
      <c r="E16" s="170" t="s">
        <v>98</v>
      </c>
      <c r="F16" s="123">
        <v>8</v>
      </c>
      <c r="G16" s="52"/>
      <c r="H16" s="92"/>
      <c r="I16" s="92"/>
      <c r="J16" s="92"/>
      <c r="K16" s="92"/>
      <c r="L16" s="92"/>
      <c r="M16" s="52"/>
      <c r="N16" s="92"/>
      <c r="O16" s="52"/>
      <c r="P16" s="52"/>
      <c r="Q16" s="52"/>
      <c r="R16" s="52"/>
      <c r="S16" s="52"/>
      <c r="T16" s="140"/>
      <c r="U16" s="140"/>
      <c r="V16" s="140"/>
      <c r="W16" s="93"/>
      <c r="X16" s="94"/>
      <c r="Y16" s="94"/>
      <c r="Z16" s="94"/>
      <c r="AA16" s="94"/>
      <c r="AB16" s="23"/>
      <c r="AC16" s="95"/>
      <c r="AD16" s="49"/>
    </row>
    <row r="17" spans="1:30" s="106" customFormat="1" x14ac:dyDescent="0.3">
      <c r="A17" s="106">
        <v>3</v>
      </c>
      <c r="B17" s="106" t="s">
        <v>103</v>
      </c>
      <c r="E17" s="106" t="s">
        <v>104</v>
      </c>
      <c r="F17" s="106">
        <v>7</v>
      </c>
      <c r="G17" s="97"/>
      <c r="H17" s="142">
        <v>6</v>
      </c>
      <c r="I17" s="142">
        <v>6</v>
      </c>
      <c r="J17" s="142">
        <v>5.8</v>
      </c>
      <c r="K17" s="142">
        <v>6.5</v>
      </c>
      <c r="L17" s="142">
        <v>7</v>
      </c>
      <c r="M17" s="98">
        <f>SUM((H17*0.1),(I17*0.1),(J17*0.3),(K17*0.3),(L17*0.2))</f>
        <v>6.2900000000000009</v>
      </c>
      <c r="N17" s="99"/>
      <c r="O17" s="100">
        <v>6</v>
      </c>
      <c r="P17" s="100">
        <v>6</v>
      </c>
      <c r="Q17" s="100">
        <v>6</v>
      </c>
      <c r="R17" s="100">
        <v>4.3</v>
      </c>
      <c r="S17" s="100">
        <v>5</v>
      </c>
      <c r="T17" s="98">
        <f>SUM((O17*0.2),(P17*0.15),(Q17*0.25),(R17*0.2),(S17*0.2))</f>
        <v>5.46</v>
      </c>
      <c r="U17" s="141"/>
      <c r="V17" s="98">
        <f>T17-U17</f>
        <v>5.46</v>
      </c>
      <c r="W17" s="102"/>
      <c r="X17" s="138">
        <v>6.6</v>
      </c>
      <c r="Y17" s="98">
        <f>X17</f>
        <v>6.6</v>
      </c>
      <c r="Z17" s="101"/>
      <c r="AA17" s="98">
        <f>Y17-Z17</f>
        <v>6.6</v>
      </c>
      <c r="AB17" s="103"/>
      <c r="AC17" s="104">
        <f>SUM((M17*0.25)+(V17*0.25)+(AA17*0.5))</f>
        <v>6.2374999999999998</v>
      </c>
      <c r="AD17" s="105">
        <v>3</v>
      </c>
    </row>
    <row r="18" spans="1:30" x14ac:dyDescent="0.3">
      <c r="A18" s="170">
        <v>12</v>
      </c>
      <c r="B18" s="170" t="s">
        <v>99</v>
      </c>
      <c r="C18" s="170" t="s">
        <v>116</v>
      </c>
      <c r="D18" s="170" t="s">
        <v>117</v>
      </c>
      <c r="E18" s="170" t="s">
        <v>102</v>
      </c>
      <c r="F18" s="170">
        <v>11</v>
      </c>
      <c r="G18" s="52"/>
      <c r="H18" s="52"/>
      <c r="I18" s="52"/>
      <c r="J18" s="52"/>
      <c r="K18" s="52"/>
      <c r="L18" s="52"/>
      <c r="M18" s="52"/>
      <c r="N18" s="92"/>
      <c r="O18" s="52"/>
      <c r="P18" s="52"/>
      <c r="Q18" s="52"/>
      <c r="R18" s="52"/>
      <c r="S18" s="52"/>
      <c r="T18" s="52"/>
      <c r="U18" s="52"/>
      <c r="V18" s="52"/>
      <c r="W18" s="93"/>
      <c r="X18" s="94"/>
      <c r="Y18" s="94"/>
      <c r="Z18" s="94"/>
      <c r="AA18" s="94"/>
      <c r="AB18" s="23"/>
      <c r="AC18" s="95"/>
      <c r="AD18" s="49"/>
    </row>
    <row r="19" spans="1:30" s="106" customFormat="1" x14ac:dyDescent="0.3">
      <c r="A19" s="106">
        <v>14</v>
      </c>
      <c r="B19" s="106" t="s">
        <v>115</v>
      </c>
      <c r="E19" s="106" t="s">
        <v>102</v>
      </c>
      <c r="F19" s="106">
        <v>9</v>
      </c>
      <c r="G19" s="97"/>
      <c r="H19" s="142">
        <v>6</v>
      </c>
      <c r="I19" s="142">
        <v>6</v>
      </c>
      <c r="J19" s="142">
        <v>5.8</v>
      </c>
      <c r="K19" s="142">
        <v>6.5</v>
      </c>
      <c r="L19" s="142">
        <v>7</v>
      </c>
      <c r="M19" s="98">
        <f>SUM((H19*0.1),(I19*0.1),(J19*0.3),(K19*0.3),(L19*0.2))</f>
        <v>6.2900000000000009</v>
      </c>
      <c r="N19" s="99"/>
      <c r="O19" s="100">
        <v>5.7</v>
      </c>
      <c r="P19" s="100">
        <v>6.2</v>
      </c>
      <c r="Q19" s="100">
        <v>5.7</v>
      </c>
      <c r="R19" s="100">
        <v>4</v>
      </c>
      <c r="S19" s="100">
        <v>4.8</v>
      </c>
      <c r="T19" s="98">
        <f>SUM((O19*0.2),(P19*0.15),(Q19*0.25),(R19*0.2),(S19*0.2))</f>
        <v>5.2549999999999999</v>
      </c>
      <c r="U19" s="141"/>
      <c r="V19" s="98">
        <f>T19-U19</f>
        <v>5.2549999999999999</v>
      </c>
      <c r="W19" s="102"/>
      <c r="X19" s="138">
        <v>6.7</v>
      </c>
      <c r="Y19" s="98">
        <f>X19</f>
        <v>6.7</v>
      </c>
      <c r="Z19" s="101"/>
      <c r="AA19" s="98">
        <f>Y19-Z19</f>
        <v>6.7</v>
      </c>
      <c r="AB19" s="103"/>
      <c r="AC19" s="104">
        <f>SUM((M19*0.25)+(V19*0.25)+(AA19*0.5))</f>
        <v>6.2362500000000001</v>
      </c>
      <c r="AD19" s="105">
        <v>4</v>
      </c>
    </row>
    <row r="20" spans="1:30" x14ac:dyDescent="0.3">
      <c r="A20" s="170">
        <v>13</v>
      </c>
      <c r="B20" s="170" t="s">
        <v>109</v>
      </c>
      <c r="C20" s="170" t="s">
        <v>110</v>
      </c>
      <c r="D20" s="170" t="s">
        <v>101</v>
      </c>
      <c r="E20" s="170" t="s">
        <v>111</v>
      </c>
      <c r="F20" s="170">
        <v>12</v>
      </c>
      <c r="G20" s="52"/>
      <c r="H20" s="92"/>
      <c r="I20" s="92"/>
      <c r="J20" s="92"/>
      <c r="K20" s="92"/>
      <c r="L20" s="92"/>
      <c r="M20" s="52"/>
      <c r="N20" s="92"/>
      <c r="O20" s="52"/>
      <c r="P20" s="52"/>
      <c r="Q20" s="52"/>
      <c r="R20" s="52"/>
      <c r="S20" s="52"/>
      <c r="T20" s="140"/>
      <c r="U20" s="140"/>
      <c r="V20" s="140"/>
      <c r="W20" s="93"/>
      <c r="X20" s="94"/>
      <c r="Y20" s="94"/>
      <c r="Z20" s="94"/>
      <c r="AA20" s="94"/>
      <c r="AB20" s="23"/>
      <c r="AC20" s="95"/>
      <c r="AD20" s="49"/>
    </row>
    <row r="21" spans="1:30" s="106" customFormat="1" x14ac:dyDescent="0.3">
      <c r="A21" s="106">
        <v>15</v>
      </c>
      <c r="B21" s="106" t="s">
        <v>149</v>
      </c>
      <c r="E21" s="106" t="s">
        <v>150</v>
      </c>
      <c r="F21" s="106">
        <v>3</v>
      </c>
      <c r="G21" s="97"/>
      <c r="H21" s="142">
        <v>6</v>
      </c>
      <c r="I21" s="142">
        <v>6</v>
      </c>
      <c r="J21" s="142">
        <v>6</v>
      </c>
      <c r="K21" s="142">
        <v>6.8</v>
      </c>
      <c r="L21" s="142">
        <v>6.8</v>
      </c>
      <c r="M21" s="98">
        <f t="shared" ref="M21" si="12">SUM((H21*0.1),(I21*0.1),(J21*0.3),(K21*0.3),(L21*0.2))</f>
        <v>6.4</v>
      </c>
      <c r="N21" s="99"/>
      <c r="O21" s="100">
        <v>5.7</v>
      </c>
      <c r="P21" s="100">
        <v>6</v>
      </c>
      <c r="Q21" s="100">
        <v>4.8</v>
      </c>
      <c r="R21" s="100">
        <v>4</v>
      </c>
      <c r="S21" s="100">
        <v>4</v>
      </c>
      <c r="T21" s="98">
        <f t="shared" ref="T21" si="13">SUM((O21*0.2),(P21*0.15),(Q21*0.25),(R21*0.2),(S21*0.2))</f>
        <v>4.84</v>
      </c>
      <c r="U21" s="141"/>
      <c r="V21" s="98">
        <f t="shared" ref="V21" si="14">T21-U21</f>
        <v>4.84</v>
      </c>
      <c r="W21" s="102"/>
      <c r="X21" s="138">
        <v>6.2</v>
      </c>
      <c r="Y21" s="98">
        <f t="shared" ref="Y21" si="15">X21</f>
        <v>6.2</v>
      </c>
      <c r="Z21" s="101"/>
      <c r="AA21" s="98">
        <f t="shared" ref="AA21" si="16">Y21-Z21</f>
        <v>6.2</v>
      </c>
      <c r="AB21" s="103"/>
      <c r="AC21" s="104">
        <f t="shared" ref="AC21" si="17">SUM((M21*0.25)+(V21*0.25)+(AA21*0.5))</f>
        <v>5.91</v>
      </c>
      <c r="AD21" s="105">
        <v>5</v>
      </c>
    </row>
    <row r="22" spans="1:30" x14ac:dyDescent="0.3">
      <c r="A22" s="170">
        <v>33</v>
      </c>
      <c r="B22" s="170" t="s">
        <v>121</v>
      </c>
      <c r="C22" s="170" t="s">
        <v>132</v>
      </c>
      <c r="D22" s="170" t="s">
        <v>133</v>
      </c>
      <c r="E22" s="170" t="s">
        <v>124</v>
      </c>
      <c r="F22" s="170">
        <v>6</v>
      </c>
      <c r="G22" s="52"/>
      <c r="H22" s="92"/>
      <c r="I22" s="92"/>
      <c r="J22" s="92"/>
      <c r="K22" s="92"/>
      <c r="L22" s="92"/>
      <c r="M22" s="52"/>
      <c r="N22" s="92"/>
      <c r="O22" s="52"/>
      <c r="P22" s="52"/>
      <c r="Q22" s="52"/>
      <c r="R22" s="52"/>
      <c r="S22" s="52"/>
      <c r="T22" s="140"/>
      <c r="U22" s="140"/>
      <c r="V22" s="140"/>
      <c r="W22" s="93"/>
      <c r="X22" s="94"/>
      <c r="Y22" s="94"/>
      <c r="Z22" s="94"/>
      <c r="AA22" s="94"/>
      <c r="AB22" s="23"/>
      <c r="AC22" s="95"/>
      <c r="AD22" s="49"/>
    </row>
    <row r="23" spans="1:30" s="106" customFormat="1" x14ac:dyDescent="0.3">
      <c r="A23" s="106">
        <v>32</v>
      </c>
      <c r="B23" s="172" t="s">
        <v>131</v>
      </c>
      <c r="E23" s="106" t="s">
        <v>134</v>
      </c>
      <c r="F23" s="106">
        <v>7</v>
      </c>
      <c r="G23" s="97"/>
      <c r="H23" s="142">
        <v>6</v>
      </c>
      <c r="I23" s="142">
        <v>5.9</v>
      </c>
      <c r="J23" s="142">
        <v>6</v>
      </c>
      <c r="K23" s="142">
        <v>6.5</v>
      </c>
      <c r="L23" s="142">
        <v>7</v>
      </c>
      <c r="M23" s="98">
        <f t="shared" ref="M23" si="18">SUM((H23*0.1),(I23*0.1),(J23*0.3),(K23*0.3),(L23*0.2))</f>
        <v>6.3400000000000007</v>
      </c>
      <c r="N23" s="99"/>
      <c r="O23" s="100">
        <v>5.3</v>
      </c>
      <c r="P23" s="100">
        <v>5.3</v>
      </c>
      <c r="Q23" s="100">
        <v>4</v>
      </c>
      <c r="R23" s="100">
        <v>3.5</v>
      </c>
      <c r="S23" s="100">
        <v>3</v>
      </c>
      <c r="T23" s="98">
        <f t="shared" ref="T23" si="19">SUM((O23*0.2),(P23*0.15),(Q23*0.25),(R23*0.2),(S23*0.2))</f>
        <v>4.1550000000000002</v>
      </c>
      <c r="U23" s="141"/>
      <c r="V23" s="98">
        <f t="shared" ref="V23" si="20">T23-U23</f>
        <v>4.1550000000000002</v>
      </c>
      <c r="W23" s="102"/>
      <c r="X23" s="138">
        <v>6.4</v>
      </c>
      <c r="Y23" s="98">
        <f t="shared" ref="Y23" si="21">X23</f>
        <v>6.4</v>
      </c>
      <c r="Z23" s="101">
        <v>0.4</v>
      </c>
      <c r="AA23" s="98">
        <f t="shared" ref="AA23" si="22">Y23-Z23</f>
        <v>6</v>
      </c>
      <c r="AB23" s="103"/>
      <c r="AC23" s="104">
        <f t="shared" ref="AC23" si="23">SUM((M23*0.25)+(V23*0.25)+(AA23*0.5))</f>
        <v>5.6237500000000002</v>
      </c>
      <c r="AD23" s="105">
        <v>6</v>
      </c>
    </row>
    <row r="24" spans="1:30" x14ac:dyDescent="0.3">
      <c r="A24" s="170">
        <v>25</v>
      </c>
      <c r="B24" s="170" t="s">
        <v>141</v>
      </c>
      <c r="C24" s="170" t="s">
        <v>110</v>
      </c>
      <c r="D24" s="170" t="s">
        <v>101</v>
      </c>
      <c r="E24" s="170" t="s">
        <v>142</v>
      </c>
      <c r="F24" s="170">
        <v>4</v>
      </c>
      <c r="G24" s="52"/>
      <c r="H24" s="92"/>
      <c r="I24" s="92"/>
      <c r="J24" s="92"/>
      <c r="K24" s="92"/>
      <c r="L24" s="92"/>
      <c r="M24" s="52"/>
      <c r="N24" s="92"/>
      <c r="O24" s="52"/>
      <c r="P24" s="52"/>
      <c r="Q24" s="52"/>
      <c r="R24" s="52"/>
      <c r="S24" s="52"/>
      <c r="T24" s="140"/>
      <c r="U24" s="140"/>
      <c r="V24" s="140"/>
      <c r="W24" s="93"/>
      <c r="X24" s="94"/>
      <c r="Y24" s="94"/>
      <c r="Z24" s="94"/>
      <c r="AA24" s="94"/>
      <c r="AB24" s="23"/>
      <c r="AC24" s="95"/>
      <c r="AD24" s="49"/>
    </row>
    <row r="25" spans="1:30" s="106" customFormat="1" x14ac:dyDescent="0.3">
      <c r="A25" s="106">
        <v>17</v>
      </c>
      <c r="B25" s="106" t="s">
        <v>118</v>
      </c>
      <c r="E25" s="106" t="s">
        <v>102</v>
      </c>
      <c r="F25" s="106">
        <v>10</v>
      </c>
      <c r="G25" s="97"/>
      <c r="H25" s="142">
        <v>6</v>
      </c>
      <c r="I25" s="142">
        <v>6</v>
      </c>
      <c r="J25" s="142">
        <v>6</v>
      </c>
      <c r="K25" s="142">
        <v>6.8</v>
      </c>
      <c r="L25" s="142">
        <v>6.8</v>
      </c>
      <c r="M25" s="98">
        <f t="shared" ref="M25" si="24">SUM((H25*0.1),(I25*0.1),(J25*0.3),(K25*0.3),(L25*0.2))</f>
        <v>6.4</v>
      </c>
      <c r="N25" s="99"/>
      <c r="O25" s="100">
        <v>5</v>
      </c>
      <c r="P25" s="100">
        <v>5.2</v>
      </c>
      <c r="Q25" s="100">
        <v>4.2</v>
      </c>
      <c r="R25" s="100">
        <v>3.5</v>
      </c>
      <c r="S25" s="100">
        <v>3</v>
      </c>
      <c r="T25" s="98">
        <f t="shared" ref="T25" si="25">SUM((O25*0.2),(P25*0.15),(Q25*0.25),(R25*0.2),(S25*0.2))</f>
        <v>4.1300000000000008</v>
      </c>
      <c r="U25" s="141">
        <v>1</v>
      </c>
      <c r="V25" s="98">
        <f t="shared" ref="V25" si="26">T25-U25</f>
        <v>3.1300000000000008</v>
      </c>
      <c r="W25" s="102"/>
      <c r="X25" s="138">
        <v>6.2</v>
      </c>
      <c r="Y25" s="98">
        <f t="shared" ref="Y25" si="27">X25</f>
        <v>6.2</v>
      </c>
      <c r="Z25" s="101"/>
      <c r="AA25" s="98">
        <f t="shared" ref="AA25" si="28">Y25-Z25</f>
        <v>6.2</v>
      </c>
      <c r="AB25" s="103"/>
      <c r="AC25" s="104">
        <f t="shared" ref="AC25" si="29">SUM((M25*0.25)+(V25*0.25)+(AA25*0.5))</f>
        <v>5.4824999999999999</v>
      </c>
      <c r="AD25" s="105"/>
    </row>
    <row r="26" spans="1:30" x14ac:dyDescent="0.3">
      <c r="A26" s="170">
        <v>27</v>
      </c>
      <c r="B26" s="170" t="s">
        <v>163</v>
      </c>
      <c r="C26" s="170" t="s">
        <v>110</v>
      </c>
      <c r="D26" s="170" t="s">
        <v>101</v>
      </c>
      <c r="E26" s="170" t="s">
        <v>164</v>
      </c>
      <c r="F26" s="170">
        <v>7</v>
      </c>
      <c r="G26" s="52"/>
      <c r="H26" s="92"/>
      <c r="I26" s="92"/>
      <c r="J26" s="92"/>
      <c r="K26" s="92"/>
      <c r="L26" s="92"/>
      <c r="M26" s="52"/>
      <c r="N26" s="92"/>
      <c r="O26" s="52"/>
      <c r="P26" s="52"/>
      <c r="Q26" s="52"/>
      <c r="R26" s="52"/>
      <c r="S26" s="52"/>
      <c r="T26" s="140"/>
      <c r="U26" s="140"/>
      <c r="V26" s="140"/>
      <c r="W26" s="93"/>
      <c r="X26" s="94"/>
      <c r="Y26" s="94"/>
      <c r="Z26" s="94"/>
      <c r="AA26" s="94"/>
      <c r="AB26" s="23"/>
      <c r="AC26" s="95"/>
      <c r="AD26" s="49"/>
    </row>
    <row r="27" spans="1:30" s="106" customFormat="1" x14ac:dyDescent="0.3">
      <c r="A27" s="106">
        <v>23</v>
      </c>
      <c r="B27" s="106" t="s">
        <v>112</v>
      </c>
      <c r="E27" s="106" t="s">
        <v>114</v>
      </c>
      <c r="F27" s="106">
        <v>9</v>
      </c>
      <c r="G27" s="97"/>
      <c r="H27" s="142">
        <v>6</v>
      </c>
      <c r="I27" s="142">
        <v>6</v>
      </c>
      <c r="J27" s="142">
        <v>6</v>
      </c>
      <c r="K27" s="142">
        <v>6.8</v>
      </c>
      <c r="L27" s="142">
        <v>6.8</v>
      </c>
      <c r="M27" s="98">
        <f t="shared" ref="M27" si="30">SUM((H27*0.1),(I27*0.1),(J27*0.3),(K27*0.3),(L27*0.2))</f>
        <v>6.4</v>
      </c>
      <c r="N27" s="99"/>
      <c r="O27" s="100">
        <v>5.5</v>
      </c>
      <c r="P27" s="100">
        <v>5</v>
      </c>
      <c r="Q27" s="100">
        <v>4.5999999999999996</v>
      </c>
      <c r="R27" s="100">
        <v>3</v>
      </c>
      <c r="S27" s="100">
        <v>3</v>
      </c>
      <c r="T27" s="98">
        <f t="shared" ref="T27" si="31">SUM((O27*0.2),(P27*0.15),(Q27*0.25),(R27*0.2),(S27*0.2))</f>
        <v>4.2</v>
      </c>
      <c r="U27" s="141">
        <v>1</v>
      </c>
      <c r="V27" s="98">
        <f t="shared" ref="V27" si="32">T27-U27</f>
        <v>3.2</v>
      </c>
      <c r="W27" s="102"/>
      <c r="X27" s="138">
        <v>6</v>
      </c>
      <c r="Y27" s="98">
        <f t="shared" ref="Y27" si="33">X27</f>
        <v>6</v>
      </c>
      <c r="Z27" s="101"/>
      <c r="AA27" s="98">
        <f t="shared" ref="AA27" si="34">Y27-Z27</f>
        <v>6</v>
      </c>
      <c r="AB27" s="103"/>
      <c r="AC27" s="104">
        <f t="shared" ref="AC27" si="35">SUM((M27*0.25)+(V27*0.25)+(AA27*0.5))</f>
        <v>5.4</v>
      </c>
      <c r="AD27" s="105"/>
    </row>
  </sheetData>
  <mergeCells count="3">
    <mergeCell ref="A4:B4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opLeftCell="G1" workbookViewId="0">
      <selection activeCell="AE15" sqref="AE15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3.88671875" customWidth="1"/>
    <col min="5" max="5" width="27" customWidth="1"/>
    <col min="6" max="6" width="7" customWidth="1"/>
    <col min="7" max="7" width="2.88671875" customWidth="1"/>
    <col min="14" max="14" width="2.88671875" customWidth="1"/>
    <col min="23" max="23" width="3.109375" customWidth="1"/>
    <col min="28" max="28" width="2.88671875" customWidth="1"/>
    <col min="30" max="30" width="13.88671875" customWidth="1"/>
  </cols>
  <sheetData>
    <row r="1" spans="1:30" ht="15.6" x14ac:dyDescent="0.3">
      <c r="A1" s="5" t="str">
        <f>CompDetail!A1</f>
        <v xml:space="preserve"> 2019 ENSW INTERSCHOOL CHAMPIONSHIPS VAULTING 							</v>
      </c>
    </row>
    <row r="2" spans="1:30" x14ac:dyDescent="0.3">
      <c r="B2" s="6"/>
      <c r="C2" s="6"/>
      <c r="D2" s="7" t="s">
        <v>0</v>
      </c>
      <c r="E2" s="12" t="s">
        <v>139</v>
      </c>
      <c r="AD2" s="13">
        <f ca="1">NOW()</f>
        <v>43536.724356250001</v>
      </c>
    </row>
    <row r="3" spans="1:30" ht="15.6" x14ac:dyDescent="0.3">
      <c r="A3" s="5"/>
      <c r="B3" s="6"/>
      <c r="C3" s="6"/>
      <c r="D3" s="7" t="s">
        <v>1</v>
      </c>
      <c r="E3" s="170" t="s">
        <v>140</v>
      </c>
      <c r="AD3" s="14">
        <f ca="1">NOW()</f>
        <v>43536.724356250001</v>
      </c>
    </row>
    <row r="4" spans="1:30" ht="15.6" x14ac:dyDescent="0.3">
      <c r="A4" s="176">
        <f>CompDetail!A3</f>
        <v>43533</v>
      </c>
      <c r="B4" s="176"/>
      <c r="C4" s="6"/>
      <c r="D4" s="7"/>
    </row>
    <row r="5" spans="1:30" ht="15.6" x14ac:dyDescent="0.3">
      <c r="A5" s="5"/>
      <c r="B5" s="6"/>
      <c r="C5" s="7"/>
      <c r="D5" s="6"/>
    </row>
    <row r="6" spans="1:30" ht="15.6" x14ac:dyDescent="0.3">
      <c r="A6" s="5" t="s">
        <v>172</v>
      </c>
      <c r="B6" s="21"/>
      <c r="C6" s="6"/>
      <c r="D6" s="6"/>
      <c r="H6" s="21" t="s">
        <v>5</v>
      </c>
      <c r="W6" s="23"/>
      <c r="X6" s="21" t="s">
        <v>8</v>
      </c>
      <c r="AB6" s="23"/>
    </row>
    <row r="7" spans="1:30" ht="15.6" x14ac:dyDescent="0.3">
      <c r="A7" s="5" t="s">
        <v>10</v>
      </c>
      <c r="B7" s="21">
        <v>9</v>
      </c>
      <c r="C7" s="6"/>
      <c r="D7" s="6"/>
      <c r="H7" s="6" t="str">
        <f>E2</f>
        <v>Robyn Bruderer</v>
      </c>
      <c r="W7" s="23"/>
      <c r="X7" s="6" t="str">
        <f>E3</f>
        <v>Jenny Scott</v>
      </c>
      <c r="AB7" s="23"/>
    </row>
    <row r="8" spans="1:30" x14ac:dyDescent="0.3">
      <c r="W8" s="23"/>
      <c r="AB8" s="23"/>
    </row>
    <row r="9" spans="1:30" x14ac:dyDescent="0.3">
      <c r="A9" s="6"/>
      <c r="B9" s="6"/>
      <c r="C9" s="6"/>
      <c r="D9" s="6"/>
      <c r="E9" s="6"/>
      <c r="F9" s="6"/>
      <c r="G9" s="6"/>
      <c r="H9" s="21" t="s">
        <v>11</v>
      </c>
      <c r="I9" s="6"/>
      <c r="J9" s="6"/>
      <c r="K9" s="6"/>
      <c r="L9" s="6"/>
      <c r="M9" s="9"/>
      <c r="N9" s="27"/>
      <c r="O9" s="87" t="s">
        <v>12</v>
      </c>
      <c r="P9" s="6"/>
      <c r="Q9" s="6"/>
      <c r="R9" s="6"/>
      <c r="S9" s="6"/>
      <c r="T9" s="6"/>
      <c r="U9" s="6"/>
      <c r="V9" s="6" t="s">
        <v>63</v>
      </c>
      <c r="W9" s="39"/>
      <c r="X9" s="30" t="s">
        <v>14</v>
      </c>
      <c r="Y9" s="27"/>
      <c r="Z9" s="31" t="s">
        <v>13</v>
      </c>
      <c r="AA9" s="31" t="s">
        <v>14</v>
      </c>
      <c r="AB9" s="23"/>
      <c r="AC9" s="28" t="s">
        <v>42</v>
      </c>
      <c r="AD9" s="6"/>
    </row>
    <row r="10" spans="1:30" x14ac:dyDescent="0.3">
      <c r="A10" s="59" t="s">
        <v>17</v>
      </c>
      <c r="B10" s="59" t="s">
        <v>18</v>
      </c>
      <c r="C10" s="59" t="s">
        <v>11</v>
      </c>
      <c r="D10" s="59" t="s">
        <v>19</v>
      </c>
      <c r="E10" s="59" t="s">
        <v>74</v>
      </c>
      <c r="F10" s="59" t="s">
        <v>75</v>
      </c>
      <c r="G10" s="88"/>
      <c r="H10" s="34" t="s">
        <v>20</v>
      </c>
      <c r="I10" s="34" t="s">
        <v>21</v>
      </c>
      <c r="J10" s="34" t="s">
        <v>22</v>
      </c>
      <c r="K10" s="34" t="s">
        <v>23</v>
      </c>
      <c r="L10" s="34" t="s">
        <v>24</v>
      </c>
      <c r="M10" s="34" t="s">
        <v>11</v>
      </c>
      <c r="N10" s="88"/>
      <c r="O10" s="34" t="s">
        <v>35</v>
      </c>
      <c r="P10" s="34" t="s">
        <v>36</v>
      </c>
      <c r="Q10" s="34" t="s">
        <v>37</v>
      </c>
      <c r="R10" s="34" t="s">
        <v>38</v>
      </c>
      <c r="S10" s="34" t="s">
        <v>39</v>
      </c>
      <c r="T10" s="34" t="s">
        <v>40</v>
      </c>
      <c r="U10" s="32" t="s">
        <v>41</v>
      </c>
      <c r="V10" s="32" t="s">
        <v>42</v>
      </c>
      <c r="W10" s="89"/>
      <c r="X10" s="32" t="s">
        <v>43</v>
      </c>
      <c r="Y10" s="32" t="s">
        <v>14</v>
      </c>
      <c r="Z10" s="34" t="s">
        <v>44</v>
      </c>
      <c r="AA10" s="34" t="s">
        <v>42</v>
      </c>
      <c r="AB10" s="90"/>
      <c r="AC10" s="74" t="s">
        <v>45</v>
      </c>
      <c r="AD10" s="32" t="s">
        <v>46</v>
      </c>
    </row>
    <row r="11" spans="1:30" x14ac:dyDescent="0.3">
      <c r="A11" s="59"/>
      <c r="B11" s="59"/>
      <c r="C11" s="59"/>
      <c r="D11" s="59"/>
      <c r="E11" s="59"/>
      <c r="F11" s="59"/>
      <c r="G11" s="125"/>
      <c r="H11" s="109"/>
      <c r="I11" s="109"/>
      <c r="J11" s="109"/>
      <c r="K11" s="109"/>
      <c r="L11" s="109"/>
      <c r="M11" s="109"/>
      <c r="N11" s="125"/>
      <c r="O11" s="109"/>
      <c r="P11" s="109"/>
      <c r="Q11" s="109"/>
      <c r="R11" s="109"/>
      <c r="S11" s="109"/>
      <c r="T11" s="109"/>
      <c r="U11" s="126"/>
      <c r="V11" s="126"/>
      <c r="W11" s="127"/>
      <c r="X11" s="126"/>
      <c r="Y11" s="126"/>
      <c r="Z11" s="109"/>
      <c r="AA11" s="109"/>
      <c r="AB11" s="90"/>
      <c r="AC11" s="87"/>
      <c r="AD11" s="126"/>
    </row>
    <row r="12" spans="1:30" x14ac:dyDescent="0.3">
      <c r="A12" s="170">
        <v>7</v>
      </c>
      <c r="B12" s="170" t="s">
        <v>95</v>
      </c>
      <c r="C12" s="170" t="s">
        <v>96</v>
      </c>
      <c r="D12" s="170" t="s">
        <v>97</v>
      </c>
      <c r="E12" s="170" t="s">
        <v>98</v>
      </c>
      <c r="F12" s="170">
        <v>11</v>
      </c>
      <c r="G12" s="52"/>
      <c r="H12" s="139"/>
      <c r="I12" s="139"/>
      <c r="J12" s="139"/>
      <c r="K12" s="139"/>
      <c r="L12" s="139"/>
      <c r="M12" s="52"/>
      <c r="N12" s="92"/>
      <c r="O12" s="139"/>
      <c r="P12" s="139"/>
      <c r="Q12" s="139"/>
      <c r="R12" s="139"/>
      <c r="S12" s="139"/>
      <c r="T12" s="140"/>
      <c r="U12" s="140"/>
      <c r="V12" s="140"/>
      <c r="W12" s="93"/>
      <c r="X12" s="94"/>
      <c r="Y12" s="95"/>
      <c r="Z12" s="94"/>
      <c r="AA12" s="94"/>
      <c r="AB12" s="23"/>
      <c r="AC12" s="95"/>
      <c r="AD12" s="49"/>
    </row>
    <row r="13" spans="1:30" s="106" customFormat="1" x14ac:dyDescent="0.3">
      <c r="A13" s="106">
        <v>8</v>
      </c>
      <c r="B13" s="106" t="s">
        <v>153</v>
      </c>
      <c r="E13" s="106" t="s">
        <v>169</v>
      </c>
      <c r="F13" s="106">
        <v>5</v>
      </c>
      <c r="G13" s="97"/>
      <c r="H13" s="142">
        <v>6</v>
      </c>
      <c r="I13" s="142">
        <v>6</v>
      </c>
      <c r="J13" s="142">
        <v>6</v>
      </c>
      <c r="K13" s="142">
        <v>7</v>
      </c>
      <c r="L13" s="142">
        <v>7</v>
      </c>
      <c r="M13" s="98">
        <f t="shared" ref="M13" si="0">SUM((H13*0.1),(I13*0.1),(J13*0.3),(K13*0.3),(L13*0.2))</f>
        <v>6.5</v>
      </c>
      <c r="N13" s="99"/>
      <c r="O13" s="100">
        <v>5.8</v>
      </c>
      <c r="P13" s="100">
        <v>5.5</v>
      </c>
      <c r="Q13" s="100">
        <v>4.7</v>
      </c>
      <c r="R13" s="100">
        <v>3.7</v>
      </c>
      <c r="S13" s="100">
        <v>4</v>
      </c>
      <c r="T13" s="98">
        <f t="shared" ref="T13" si="1">SUM((O13*0.2),(P13*0.15),(Q13*0.25),(R13*0.2),(S13*0.2))</f>
        <v>4.7</v>
      </c>
      <c r="U13" s="141">
        <v>1</v>
      </c>
      <c r="V13" s="98">
        <f t="shared" ref="V13" si="2">T13-U13</f>
        <v>3.7</v>
      </c>
      <c r="W13" s="102"/>
      <c r="X13" s="138">
        <v>7</v>
      </c>
      <c r="Y13" s="98">
        <f t="shared" ref="Y13" si="3">X13</f>
        <v>7</v>
      </c>
      <c r="Z13" s="101"/>
      <c r="AA13" s="98">
        <f t="shared" ref="AA13" si="4">Y13-Z13</f>
        <v>7</v>
      </c>
      <c r="AB13" s="103"/>
      <c r="AC13" s="104">
        <f t="shared" ref="AC13" si="5">SUM((M13*0.25)+(V13*0.25)+(AA13*0.5))</f>
        <v>6.05</v>
      </c>
      <c r="AD13" s="105">
        <v>1</v>
      </c>
    </row>
    <row r="14" spans="1:30" x14ac:dyDescent="0.3">
      <c r="A14" s="170">
        <v>20</v>
      </c>
      <c r="B14" s="170" t="s">
        <v>159</v>
      </c>
      <c r="C14" s="170" t="s">
        <v>156</v>
      </c>
      <c r="D14" s="169" t="s">
        <v>157</v>
      </c>
      <c r="E14" s="170" t="s">
        <v>158</v>
      </c>
      <c r="F14" s="170">
        <v>9</v>
      </c>
      <c r="G14" s="52"/>
      <c r="H14" s="92"/>
      <c r="I14" s="92"/>
      <c r="J14" s="92"/>
      <c r="K14" s="92"/>
      <c r="L14" s="92"/>
      <c r="M14" s="52"/>
      <c r="N14" s="92"/>
      <c r="O14" s="92"/>
      <c r="P14" s="92"/>
      <c r="Q14" s="92"/>
      <c r="R14" s="92"/>
      <c r="S14" s="92"/>
      <c r="T14" s="140"/>
      <c r="U14" s="140"/>
      <c r="V14" s="140"/>
      <c r="W14" s="93"/>
      <c r="X14" s="94"/>
      <c r="Y14" s="95"/>
      <c r="Z14" s="94"/>
      <c r="AA14" s="94"/>
      <c r="AB14" s="23"/>
      <c r="AC14" s="95"/>
      <c r="AD14" s="49"/>
    </row>
    <row r="15" spans="1:30" s="106" customFormat="1" x14ac:dyDescent="0.3">
      <c r="A15" s="106">
        <v>21</v>
      </c>
      <c r="B15" s="106" t="s">
        <v>160</v>
      </c>
      <c r="E15" s="106" t="s">
        <v>161</v>
      </c>
      <c r="F15" s="106">
        <v>4</v>
      </c>
      <c r="G15" s="97"/>
      <c r="H15" s="142">
        <v>6</v>
      </c>
      <c r="I15" s="142">
        <v>6.2</v>
      </c>
      <c r="J15" s="142">
        <v>6</v>
      </c>
      <c r="K15" s="142">
        <v>5.7</v>
      </c>
      <c r="L15" s="142">
        <v>6</v>
      </c>
      <c r="M15" s="98">
        <f t="shared" ref="M15" si="6">SUM((H15*0.1),(I15*0.1),(J15*0.3),(K15*0.3),(L15*0.2))</f>
        <v>5.9300000000000006</v>
      </c>
      <c r="N15" s="99"/>
      <c r="O15" s="100">
        <v>4.9000000000000004</v>
      </c>
      <c r="P15" s="100">
        <v>5.2</v>
      </c>
      <c r="Q15" s="100">
        <v>4.7</v>
      </c>
      <c r="R15" s="100">
        <v>4</v>
      </c>
      <c r="S15" s="100">
        <v>4</v>
      </c>
      <c r="T15" s="98">
        <f t="shared" ref="T15" si="7">SUM((O15*0.2),(P15*0.15),(Q15*0.25),(R15*0.2),(S15*0.2))</f>
        <v>4.5350000000000001</v>
      </c>
      <c r="U15" s="141"/>
      <c r="V15" s="98">
        <f t="shared" ref="V15" si="8">T15-U15</f>
        <v>4.5350000000000001</v>
      </c>
      <c r="W15" s="102"/>
      <c r="X15" s="138">
        <v>6.3</v>
      </c>
      <c r="Y15" s="98">
        <f t="shared" ref="Y15" si="9">X15</f>
        <v>6.3</v>
      </c>
      <c r="Z15" s="101"/>
      <c r="AA15" s="98">
        <f t="shared" ref="AA15" si="10">Y15-Z15</f>
        <v>6.3</v>
      </c>
      <c r="AB15" s="103"/>
      <c r="AC15" s="104">
        <f t="shared" ref="AC15" si="11">SUM((M15*0.25)+(V15*0.25)+(AA15*0.5))</f>
        <v>5.7662499999999994</v>
      </c>
      <c r="AD15" s="105">
        <v>2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tabSelected="1" topLeftCell="P16" workbookViewId="0">
      <selection activeCell="AJ25" sqref="AJ25"/>
    </sheetView>
  </sheetViews>
  <sheetFormatPr defaultRowHeight="14.4" x14ac:dyDescent="0.3"/>
  <cols>
    <col min="2" max="2" width="18.109375" customWidth="1"/>
    <col min="3" max="3" width="17.44140625" customWidth="1"/>
    <col min="4" max="4" width="17.33203125" customWidth="1"/>
    <col min="5" max="5" width="28.88671875" customWidth="1"/>
    <col min="6" max="6" width="6.33203125" customWidth="1"/>
    <col min="7" max="7" width="3.5546875" customWidth="1"/>
    <col min="14" max="14" width="1.44140625" customWidth="1"/>
    <col min="23" max="23" width="3.33203125" customWidth="1"/>
    <col min="28" max="28" width="2.5546875" customWidth="1"/>
    <col min="29" max="29" width="7.6640625" customWidth="1"/>
    <col min="30" max="30" width="9.5546875" customWidth="1"/>
    <col min="32" max="32" width="12" customWidth="1"/>
  </cols>
  <sheetData>
    <row r="1" spans="1:32" ht="15.6" x14ac:dyDescent="0.3">
      <c r="A1" s="5" t="str">
        <f>CompDetail!A1</f>
        <v xml:space="preserve"> 2019 ENSW INTERSCHOOL CHAMPIONSHIPS VAULTING 							</v>
      </c>
    </row>
    <row r="2" spans="1:32" x14ac:dyDescent="0.3">
      <c r="B2" s="6"/>
      <c r="C2" s="6"/>
      <c r="D2" s="7" t="s">
        <v>0</v>
      </c>
      <c r="E2" s="12" t="s">
        <v>139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3">
        <f ca="1">NOW()</f>
        <v>43536.724356250001</v>
      </c>
    </row>
    <row r="3" spans="1:32" ht="15.6" x14ac:dyDescent="0.3">
      <c r="A3" s="5"/>
      <c r="B3" s="6"/>
      <c r="C3" s="6"/>
      <c r="D3" s="7" t="s">
        <v>1</v>
      </c>
      <c r="E3" s="170" t="s">
        <v>140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4">
        <f ca="1">NOW()</f>
        <v>43536.724356250001</v>
      </c>
    </row>
    <row r="4" spans="1:32" ht="15.6" x14ac:dyDescent="0.3">
      <c r="A4" s="176">
        <f>CompDetail!A3</f>
        <v>43533</v>
      </c>
      <c r="B4" s="17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.6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.6" x14ac:dyDescent="0.3">
      <c r="A6" s="5" t="s">
        <v>82</v>
      </c>
      <c r="B6" s="21"/>
      <c r="C6" s="6"/>
      <c r="D6" s="6"/>
      <c r="E6" s="6"/>
      <c r="F6" s="6"/>
      <c r="G6" s="52"/>
      <c r="H6" s="21" t="s">
        <v>5</v>
      </c>
      <c r="I6" s="21" t="str">
        <f>E2</f>
        <v>Robyn Bruderer</v>
      </c>
      <c r="J6" s="21"/>
      <c r="K6" s="21"/>
      <c r="L6" s="21"/>
      <c r="M6" s="21"/>
      <c r="N6" s="21"/>
      <c r="O6" s="6"/>
      <c r="P6" s="6"/>
      <c r="Q6" s="6"/>
      <c r="R6" s="6"/>
      <c r="S6" s="6"/>
      <c r="T6" s="21"/>
      <c r="U6" s="21"/>
      <c r="V6" s="21"/>
      <c r="W6" s="23"/>
      <c r="X6" s="21" t="s">
        <v>8</v>
      </c>
      <c r="Y6" s="6" t="str">
        <f>E3</f>
        <v>Jenny Scott</v>
      </c>
      <c r="Z6" s="6"/>
      <c r="AA6" s="21"/>
      <c r="AB6" s="52"/>
      <c r="AC6" s="6"/>
      <c r="AD6" s="6"/>
      <c r="AE6" s="6"/>
      <c r="AF6" s="6"/>
    </row>
    <row r="7" spans="1:32" ht="15.6" x14ac:dyDescent="0.3">
      <c r="A7" s="5" t="s">
        <v>67</v>
      </c>
      <c r="B7" s="21">
        <v>12</v>
      </c>
      <c r="C7" s="6"/>
      <c r="D7" s="6"/>
      <c r="E7" s="6"/>
      <c r="F7" s="6"/>
      <c r="G7" s="5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1"/>
      <c r="U7" s="21"/>
      <c r="V7" s="21"/>
      <c r="W7" s="23"/>
      <c r="X7" s="6"/>
      <c r="Y7" s="6"/>
      <c r="Z7" s="6"/>
      <c r="AA7" s="21"/>
      <c r="AB7" s="52"/>
      <c r="AC7" s="6"/>
      <c r="AD7" s="6"/>
      <c r="AE7" s="6"/>
      <c r="AF7" s="6"/>
    </row>
    <row r="8" spans="1:32" x14ac:dyDescent="0.3">
      <c r="A8" s="6"/>
      <c r="B8" s="6"/>
      <c r="C8" s="6"/>
      <c r="D8" s="6"/>
      <c r="E8" s="6"/>
      <c r="F8" s="6"/>
      <c r="G8" s="36"/>
      <c r="H8" s="27" t="s">
        <v>11</v>
      </c>
      <c r="I8" s="27"/>
      <c r="J8" s="27"/>
      <c r="K8" s="27"/>
      <c r="L8" s="27"/>
      <c r="M8" s="27"/>
      <c r="N8" s="27"/>
      <c r="O8" s="29" t="s">
        <v>12</v>
      </c>
      <c r="P8" s="6"/>
      <c r="Q8" s="6"/>
      <c r="R8" s="6"/>
      <c r="S8" s="6"/>
      <c r="T8" s="28" t="s">
        <v>83</v>
      </c>
      <c r="U8" s="28"/>
      <c r="V8" s="28"/>
      <c r="W8" s="39"/>
      <c r="X8" s="30" t="s">
        <v>14</v>
      </c>
      <c r="Y8" s="27"/>
      <c r="Z8" s="31" t="s">
        <v>13</v>
      </c>
      <c r="AA8" s="46" t="s">
        <v>14</v>
      </c>
      <c r="AB8" s="36"/>
      <c r="AC8" s="27" t="s">
        <v>5</v>
      </c>
      <c r="AD8" s="27" t="s">
        <v>8</v>
      </c>
      <c r="AE8" s="28" t="s">
        <v>16</v>
      </c>
      <c r="AF8" s="6"/>
    </row>
    <row r="9" spans="1:32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74</v>
      </c>
      <c r="F9" s="33" t="s">
        <v>75</v>
      </c>
      <c r="G9" s="52"/>
      <c r="H9" s="34" t="s">
        <v>20</v>
      </c>
      <c r="I9" s="34" t="s">
        <v>21</v>
      </c>
      <c r="J9" s="34" t="s">
        <v>22</v>
      </c>
      <c r="K9" s="34" t="s">
        <v>23</v>
      </c>
      <c r="L9" s="34" t="s">
        <v>24</v>
      </c>
      <c r="M9" s="34" t="s">
        <v>11</v>
      </c>
      <c r="N9" s="52"/>
      <c r="O9" s="34" t="s">
        <v>35</v>
      </c>
      <c r="P9" s="34" t="s">
        <v>36</v>
      </c>
      <c r="Q9" s="34" t="s">
        <v>37</v>
      </c>
      <c r="R9" s="34" t="s">
        <v>38</v>
      </c>
      <c r="S9" s="34" t="s">
        <v>39</v>
      </c>
      <c r="T9" s="44" t="s">
        <v>84</v>
      </c>
      <c r="U9" s="44" t="s">
        <v>85</v>
      </c>
      <c r="V9" s="44" t="s">
        <v>84</v>
      </c>
      <c r="W9" s="157"/>
      <c r="X9" s="32" t="s">
        <v>43</v>
      </c>
      <c r="Y9" s="32" t="s">
        <v>14</v>
      </c>
      <c r="Z9" s="34" t="s">
        <v>44</v>
      </c>
      <c r="AA9" s="44" t="s">
        <v>42</v>
      </c>
      <c r="AB9" s="52"/>
      <c r="AC9" s="105"/>
      <c r="AD9" s="105"/>
      <c r="AE9" s="74" t="s">
        <v>45</v>
      </c>
      <c r="AF9" s="32" t="s">
        <v>46</v>
      </c>
    </row>
    <row r="18" spans="1:39" ht="15.6" x14ac:dyDescent="0.3">
      <c r="A18" s="158">
        <v>1</v>
      </c>
      <c r="B18" s="170" t="s">
        <v>118</v>
      </c>
      <c r="C18" s="180" t="s">
        <v>90</v>
      </c>
      <c r="D18" s="181" t="s">
        <v>76</v>
      </c>
      <c r="E18" s="170" t="s">
        <v>102</v>
      </c>
      <c r="F18" s="170">
        <v>10</v>
      </c>
      <c r="G18" s="52"/>
      <c r="H18" s="52"/>
      <c r="I18" s="52"/>
      <c r="J18" s="52"/>
      <c r="K18" s="52"/>
      <c r="L18" s="52"/>
      <c r="M18" s="52"/>
      <c r="N18" s="52"/>
      <c r="O18" s="92"/>
      <c r="P18" s="92"/>
      <c r="Q18" s="92"/>
      <c r="R18" s="92"/>
      <c r="S18" s="92"/>
      <c r="T18" s="140"/>
      <c r="U18" s="140"/>
      <c r="V18" s="140"/>
      <c r="W18" s="93"/>
      <c r="X18" s="92"/>
      <c r="Y18" s="92"/>
      <c r="Z18" s="92"/>
      <c r="AA18" s="92"/>
      <c r="AB18" s="92"/>
      <c r="AC18" s="92"/>
      <c r="AD18" s="92"/>
      <c r="AE18" s="159"/>
      <c r="AF18" s="160"/>
    </row>
    <row r="19" spans="1:39" ht="15.6" x14ac:dyDescent="0.3">
      <c r="A19" s="158">
        <v>2</v>
      </c>
      <c r="B19" s="170" t="s">
        <v>77</v>
      </c>
      <c r="C19" s="180"/>
      <c r="D19" s="182"/>
      <c r="E19" s="170" t="s">
        <v>78</v>
      </c>
      <c r="F19" s="170">
        <v>9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23"/>
      <c r="X19" s="52"/>
      <c r="Y19" s="52"/>
      <c r="Z19" s="52"/>
      <c r="AA19" s="52"/>
      <c r="AB19" s="52"/>
      <c r="AC19" s="52"/>
      <c r="AD19" s="52"/>
      <c r="AE19" s="160"/>
      <c r="AF19" s="160"/>
    </row>
    <row r="20" spans="1:39" ht="15.6" x14ac:dyDescent="0.3">
      <c r="A20" s="158">
        <v>3</v>
      </c>
      <c r="B20" s="170" t="s">
        <v>151</v>
      </c>
      <c r="C20" s="180"/>
      <c r="D20" s="182"/>
      <c r="E20" s="170" t="s">
        <v>152</v>
      </c>
      <c r="F20" s="170">
        <v>6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23"/>
      <c r="X20" s="52"/>
      <c r="Y20" s="52"/>
      <c r="Z20" s="52"/>
      <c r="AA20" s="52"/>
      <c r="AB20" s="52"/>
      <c r="AC20" s="52"/>
      <c r="AD20" s="52"/>
      <c r="AE20" s="160"/>
      <c r="AF20" s="160"/>
    </row>
    <row r="21" spans="1:39" ht="15.6" x14ac:dyDescent="0.3">
      <c r="A21" s="158">
        <v>4</v>
      </c>
      <c r="B21" s="170" t="s">
        <v>159</v>
      </c>
      <c r="C21" s="180"/>
      <c r="D21" s="182"/>
      <c r="E21" s="170" t="s">
        <v>158</v>
      </c>
      <c r="F21" s="170">
        <v>9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23"/>
      <c r="X21" s="52"/>
      <c r="Y21" s="52"/>
      <c r="Z21" s="52"/>
      <c r="AA21" s="52"/>
      <c r="AB21" s="52"/>
      <c r="AC21" s="52"/>
      <c r="AD21" s="52"/>
      <c r="AE21" s="160"/>
      <c r="AF21" s="160"/>
    </row>
    <row r="22" spans="1:39" ht="15.6" x14ac:dyDescent="0.3">
      <c r="A22" s="158">
        <v>5</v>
      </c>
      <c r="B22" s="170" t="s">
        <v>160</v>
      </c>
      <c r="C22" s="180"/>
      <c r="D22" s="182"/>
      <c r="E22" s="170" t="s">
        <v>171</v>
      </c>
      <c r="F22" s="170">
        <v>4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23"/>
      <c r="X22" s="52"/>
      <c r="Y22" s="52"/>
      <c r="Z22" s="52"/>
      <c r="AA22" s="52"/>
      <c r="AB22" s="52"/>
      <c r="AC22" s="52"/>
      <c r="AD22" s="52"/>
      <c r="AE22" s="160"/>
      <c r="AF22" s="160"/>
    </row>
    <row r="23" spans="1:39" ht="15.6" x14ac:dyDescent="0.3">
      <c r="A23" s="158">
        <v>6</v>
      </c>
      <c r="B23" s="170" t="s">
        <v>79</v>
      </c>
      <c r="C23" s="180"/>
      <c r="D23" s="182"/>
      <c r="E23" s="170" t="s">
        <v>80</v>
      </c>
      <c r="F23" s="170">
        <v>9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23"/>
      <c r="X23" s="52"/>
      <c r="Y23" s="52"/>
      <c r="Z23" s="52"/>
      <c r="AA23" s="52"/>
      <c r="AB23" s="52"/>
      <c r="AC23" s="52"/>
      <c r="AD23" s="52"/>
      <c r="AE23" s="160"/>
      <c r="AF23" s="160"/>
    </row>
    <row r="24" spans="1:39" ht="15.6" x14ac:dyDescent="0.3">
      <c r="A24" s="96"/>
      <c r="B24" s="96"/>
      <c r="C24" s="96"/>
      <c r="D24" s="96"/>
      <c r="E24" s="124"/>
      <c r="F24" s="124"/>
      <c r="G24" s="113"/>
      <c r="H24" s="161">
        <v>6</v>
      </c>
      <c r="I24" s="161">
        <v>5.2</v>
      </c>
      <c r="J24" s="161">
        <v>6</v>
      </c>
      <c r="K24" s="161">
        <v>6.2</v>
      </c>
      <c r="L24" s="161">
        <v>6.8</v>
      </c>
      <c r="M24" s="115">
        <f>SUM((H24*0.1),(I24*0.1),(J24*0.3),(K24*0.3),(L24*0.2))</f>
        <v>6.14</v>
      </c>
      <c r="N24" s="162"/>
      <c r="O24" s="101">
        <v>5</v>
      </c>
      <c r="P24" s="101">
        <v>5</v>
      </c>
      <c r="Q24" s="101">
        <v>3.8</v>
      </c>
      <c r="R24" s="101">
        <v>3</v>
      </c>
      <c r="S24" s="101">
        <v>4.2</v>
      </c>
      <c r="T24" s="115">
        <f>SUM((O24*0.2),(P24*0.15),(Q24*0.25),(R24*0.2),(S24*0.2))</f>
        <v>4.1400000000000006</v>
      </c>
      <c r="U24" s="101"/>
      <c r="V24" s="115">
        <f>T24-U24</f>
        <v>4.1400000000000006</v>
      </c>
      <c r="W24" s="102"/>
      <c r="X24" s="141">
        <v>6.4</v>
      </c>
      <c r="Y24" s="115">
        <f>X24</f>
        <v>6.4</v>
      </c>
      <c r="Z24" s="101"/>
      <c r="AA24" s="115">
        <f>Y24-Z24</f>
        <v>6.4</v>
      </c>
      <c r="AB24" s="99"/>
      <c r="AC24" s="115">
        <f>(M24+V24)/2</f>
        <v>5.1400000000000006</v>
      </c>
      <c r="AD24" s="115">
        <f>AA24</f>
        <v>6.4</v>
      </c>
      <c r="AE24" s="115">
        <f>SUM((M24*0.25)+(V24*0.25)+(AA24*0.5))</f>
        <v>5.7700000000000005</v>
      </c>
      <c r="AF24" s="105">
        <v>1</v>
      </c>
    </row>
    <row r="25" spans="1:39" s="6" customFormat="1" x14ac:dyDescent="0.3">
      <c r="A25" s="12"/>
      <c r="B25" s="12"/>
      <c r="C25" s="12"/>
      <c r="D25" s="12"/>
      <c r="E25" s="12"/>
      <c r="F25" s="12"/>
      <c r="G25" s="52"/>
      <c r="H25" s="109"/>
      <c r="I25" s="109"/>
      <c r="J25" s="109"/>
      <c r="K25" s="109"/>
      <c r="L25" s="109"/>
      <c r="M25" s="109"/>
      <c r="N25" s="144"/>
      <c r="W25" s="23"/>
      <c r="Y25" s="146"/>
      <c r="AJ25" s="146"/>
      <c r="AK25" s="146"/>
      <c r="AL25" s="146"/>
      <c r="AM25" s="8"/>
    </row>
    <row r="26" spans="1:39" ht="15.6" x14ac:dyDescent="0.3">
      <c r="A26" s="158">
        <v>1</v>
      </c>
      <c r="B26" s="170" t="s">
        <v>162</v>
      </c>
      <c r="C26" s="180" t="s">
        <v>132</v>
      </c>
      <c r="D26" s="181" t="s">
        <v>133</v>
      </c>
      <c r="E26" s="170" t="s">
        <v>134</v>
      </c>
      <c r="F26" s="170">
        <v>5</v>
      </c>
      <c r="G26" s="52"/>
      <c r="H26" s="52"/>
      <c r="I26" s="52"/>
      <c r="J26" s="52"/>
      <c r="K26" s="52"/>
      <c r="L26" s="52"/>
      <c r="M26" s="52"/>
      <c r="N26" s="52"/>
      <c r="O26" s="92"/>
      <c r="P26" s="92"/>
      <c r="Q26" s="92"/>
      <c r="R26" s="92"/>
      <c r="S26" s="92"/>
      <c r="T26" s="140"/>
      <c r="U26" s="140"/>
      <c r="V26" s="140"/>
      <c r="W26" s="93"/>
      <c r="X26" s="92"/>
      <c r="Y26" s="92"/>
      <c r="Z26" s="92"/>
      <c r="AA26" s="92"/>
      <c r="AB26" s="92"/>
      <c r="AC26" s="92"/>
      <c r="AD26" s="92"/>
      <c r="AE26" s="159"/>
      <c r="AF26" s="160"/>
    </row>
    <row r="27" spans="1:39" ht="15.6" x14ac:dyDescent="0.3">
      <c r="A27" s="158">
        <v>2</v>
      </c>
      <c r="B27" s="170" t="s">
        <v>121</v>
      </c>
      <c r="C27" s="180"/>
      <c r="D27" s="182"/>
      <c r="E27" s="170" t="s">
        <v>124</v>
      </c>
      <c r="F27" s="170">
        <v>6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3"/>
      <c r="X27" s="52"/>
      <c r="Y27" s="52"/>
      <c r="Z27" s="52"/>
      <c r="AA27" s="52"/>
      <c r="AB27" s="52"/>
      <c r="AC27" s="52"/>
      <c r="AD27" s="52"/>
      <c r="AE27" s="160"/>
      <c r="AF27" s="160"/>
    </row>
    <row r="28" spans="1:39" ht="15.6" x14ac:dyDescent="0.3">
      <c r="A28" s="158">
        <v>3</v>
      </c>
      <c r="B28" s="170" t="s">
        <v>145</v>
      </c>
      <c r="C28" s="180"/>
      <c r="D28" s="182"/>
      <c r="E28" s="170" t="s">
        <v>146</v>
      </c>
      <c r="F28" s="170">
        <v>9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3"/>
      <c r="X28" s="52"/>
      <c r="Y28" s="52"/>
      <c r="Z28" s="52"/>
      <c r="AA28" s="52"/>
      <c r="AB28" s="52"/>
      <c r="AC28" s="52"/>
      <c r="AD28" s="52"/>
      <c r="AE28" s="160"/>
      <c r="AF28" s="160"/>
    </row>
    <row r="29" spans="1:39" ht="15.6" x14ac:dyDescent="0.3">
      <c r="A29" s="158">
        <v>4</v>
      </c>
      <c r="B29" s="170" t="s">
        <v>125</v>
      </c>
      <c r="C29" s="180"/>
      <c r="D29" s="182"/>
      <c r="E29" s="170" t="s">
        <v>124</v>
      </c>
      <c r="F29" s="170">
        <v>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3"/>
      <c r="X29" s="52"/>
      <c r="Y29" s="52"/>
      <c r="Z29" s="52"/>
      <c r="AA29" s="52"/>
      <c r="AB29" s="52"/>
      <c r="AC29" s="52"/>
      <c r="AD29" s="52"/>
      <c r="AE29" s="160"/>
      <c r="AF29" s="160"/>
    </row>
    <row r="30" spans="1:39" ht="15.6" x14ac:dyDescent="0.3">
      <c r="A30" s="158">
        <v>5</v>
      </c>
      <c r="B30" s="170" t="s">
        <v>135</v>
      </c>
      <c r="C30" s="180"/>
      <c r="D30" s="182"/>
      <c r="E30" s="170" t="s">
        <v>134</v>
      </c>
      <c r="F30" s="170">
        <v>6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3"/>
      <c r="X30" s="52"/>
      <c r="Y30" s="52"/>
      <c r="Z30" s="52"/>
      <c r="AA30" s="52"/>
      <c r="AB30" s="52"/>
      <c r="AC30" s="52"/>
      <c r="AD30" s="52"/>
      <c r="AE30" s="160"/>
      <c r="AF30" s="160"/>
    </row>
    <row r="31" spans="1:39" ht="15.6" x14ac:dyDescent="0.3">
      <c r="A31" s="158">
        <v>6</v>
      </c>
      <c r="B31" s="170" t="s">
        <v>131</v>
      </c>
      <c r="C31" s="180"/>
      <c r="D31" s="182"/>
      <c r="E31" s="170" t="s">
        <v>134</v>
      </c>
      <c r="F31" s="170">
        <v>7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3"/>
      <c r="X31" s="52"/>
      <c r="Y31" s="52"/>
      <c r="Z31" s="52"/>
      <c r="AA31" s="52"/>
      <c r="AB31" s="52"/>
      <c r="AC31" s="52"/>
      <c r="AD31" s="52"/>
      <c r="AE31" s="160"/>
      <c r="AF31" s="160"/>
    </row>
    <row r="32" spans="1:39" ht="15.6" x14ac:dyDescent="0.3">
      <c r="A32" s="96"/>
      <c r="B32" s="96"/>
      <c r="C32" s="96"/>
      <c r="D32" s="96"/>
      <c r="E32" s="124"/>
      <c r="F32" s="124"/>
      <c r="G32" s="113"/>
      <c r="H32" s="142">
        <v>6</v>
      </c>
      <c r="I32" s="161">
        <v>5.8</v>
      </c>
      <c r="J32" s="161">
        <v>5.8</v>
      </c>
      <c r="K32" s="142">
        <v>6</v>
      </c>
      <c r="L32" s="161">
        <v>6.8</v>
      </c>
      <c r="M32" s="115">
        <f>SUM((H32*0.1),(I32*0.1),(J32*0.3),(K32*0.3),(L32*0.2))</f>
        <v>6.08</v>
      </c>
      <c r="N32" s="162"/>
      <c r="O32" s="101">
        <v>5</v>
      </c>
      <c r="P32" s="101">
        <v>5</v>
      </c>
      <c r="Q32" s="101">
        <v>3</v>
      </c>
      <c r="R32" s="101">
        <v>1</v>
      </c>
      <c r="S32" s="101">
        <v>3</v>
      </c>
      <c r="T32" s="115">
        <f>SUM((O32*0.2),(P32*0.15),(Q32*0.25),(R32*0.2),(S32*0.2))</f>
        <v>3.3000000000000003</v>
      </c>
      <c r="U32" s="101"/>
      <c r="V32" s="115">
        <f>T32-U32</f>
        <v>3.3000000000000003</v>
      </c>
      <c r="W32" s="102"/>
      <c r="X32" s="141">
        <v>6.4</v>
      </c>
      <c r="Y32" s="115">
        <f>X32</f>
        <v>6.4</v>
      </c>
      <c r="Z32" s="101"/>
      <c r="AA32" s="115">
        <f>Y32-Z32</f>
        <v>6.4</v>
      </c>
      <c r="AB32" s="99"/>
      <c r="AC32" s="115">
        <f>(M32+V32)/2</f>
        <v>4.6900000000000004</v>
      </c>
      <c r="AD32" s="115">
        <f>AA32</f>
        <v>6.4</v>
      </c>
      <c r="AE32" s="115">
        <f>SUM((M32*0.25)+(V32*0.25)+(AA32*0.5))</f>
        <v>5.5449999999999999</v>
      </c>
      <c r="AF32" s="105">
        <v>2</v>
      </c>
    </row>
    <row r="33" spans="1:32" ht="15.6" x14ac:dyDescent="0.3">
      <c r="A33" s="158">
        <v>1</v>
      </c>
      <c r="B33" s="170" t="s">
        <v>128</v>
      </c>
      <c r="C33" s="180" t="s">
        <v>116</v>
      </c>
      <c r="D33" s="181" t="s">
        <v>117</v>
      </c>
      <c r="E33" s="170" t="s">
        <v>130</v>
      </c>
      <c r="F33" s="170">
        <v>10</v>
      </c>
      <c r="G33" s="52"/>
      <c r="H33" s="52"/>
      <c r="I33" s="52"/>
      <c r="J33" s="52"/>
      <c r="K33" s="52"/>
      <c r="L33" s="52"/>
      <c r="M33" s="52"/>
      <c r="N33" s="52"/>
      <c r="O33" s="92"/>
      <c r="P33" s="92"/>
      <c r="Q33" s="92"/>
      <c r="R33" s="92"/>
      <c r="S33" s="92"/>
      <c r="T33" s="140"/>
      <c r="U33" s="140"/>
      <c r="V33" s="140"/>
      <c r="W33" s="93"/>
      <c r="X33" s="92"/>
      <c r="Y33" s="92"/>
      <c r="Z33" s="92"/>
      <c r="AA33" s="92"/>
      <c r="AB33" s="92"/>
      <c r="AC33" s="92"/>
      <c r="AD33" s="92"/>
      <c r="AE33" s="159"/>
      <c r="AF33" s="160"/>
    </row>
    <row r="34" spans="1:32" ht="15.6" x14ac:dyDescent="0.3">
      <c r="A34" s="158">
        <v>2</v>
      </c>
      <c r="B34" s="170" t="s">
        <v>112</v>
      </c>
      <c r="C34" s="180"/>
      <c r="D34" s="182"/>
      <c r="E34" s="170" t="s">
        <v>114</v>
      </c>
      <c r="F34" s="170">
        <v>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23"/>
      <c r="X34" s="52"/>
      <c r="Y34" s="52"/>
      <c r="Z34" s="52"/>
      <c r="AA34" s="52"/>
      <c r="AB34" s="52"/>
      <c r="AC34" s="52"/>
      <c r="AD34" s="52"/>
      <c r="AE34" s="160"/>
      <c r="AF34" s="160"/>
    </row>
    <row r="35" spans="1:32" ht="15.6" x14ac:dyDescent="0.3">
      <c r="A35" s="158">
        <v>3</v>
      </c>
      <c r="B35" s="170" t="s">
        <v>163</v>
      </c>
      <c r="C35" s="180"/>
      <c r="D35" s="182"/>
      <c r="E35" s="170" t="s">
        <v>164</v>
      </c>
      <c r="F35" s="170">
        <v>7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3"/>
      <c r="X35" s="52"/>
      <c r="Y35" s="52"/>
      <c r="Z35" s="52"/>
      <c r="AA35" s="52"/>
      <c r="AB35" s="52"/>
      <c r="AC35" s="52"/>
      <c r="AD35" s="52"/>
      <c r="AE35" s="160"/>
      <c r="AF35" s="160"/>
    </row>
    <row r="36" spans="1:32" ht="15.6" x14ac:dyDescent="0.3">
      <c r="A36" s="158">
        <v>4</v>
      </c>
      <c r="B36" s="170" t="s">
        <v>95</v>
      </c>
      <c r="C36" s="180"/>
      <c r="D36" s="182"/>
      <c r="E36" s="170" t="s">
        <v>98</v>
      </c>
      <c r="F36" s="170">
        <v>11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23"/>
      <c r="X36" s="52"/>
      <c r="Y36" s="52"/>
      <c r="Z36" s="52"/>
      <c r="AA36" s="52"/>
      <c r="AB36" s="52"/>
      <c r="AC36" s="52"/>
      <c r="AD36" s="52"/>
      <c r="AE36" s="160"/>
      <c r="AF36" s="160"/>
    </row>
    <row r="37" spans="1:32" ht="15.6" x14ac:dyDescent="0.3">
      <c r="A37" s="158">
        <v>5</v>
      </c>
      <c r="B37" s="170" t="s">
        <v>105</v>
      </c>
      <c r="C37" s="180"/>
      <c r="D37" s="182"/>
      <c r="E37" s="170" t="s">
        <v>98</v>
      </c>
      <c r="F37" s="170">
        <v>8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23"/>
      <c r="X37" s="52"/>
      <c r="Y37" s="52"/>
      <c r="Z37" s="52"/>
      <c r="AA37" s="52"/>
      <c r="AB37" s="52"/>
      <c r="AC37" s="52"/>
      <c r="AD37" s="52"/>
      <c r="AE37" s="160"/>
      <c r="AF37" s="160"/>
    </row>
    <row r="38" spans="1:32" ht="15.6" x14ac:dyDescent="0.3">
      <c r="A38" s="158">
        <v>6</v>
      </c>
      <c r="B38" s="170" t="s">
        <v>141</v>
      </c>
      <c r="C38" s="180"/>
      <c r="D38" s="182"/>
      <c r="E38" s="170" t="s">
        <v>142</v>
      </c>
      <c r="F38" s="170">
        <v>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3"/>
      <c r="X38" s="52"/>
      <c r="Y38" s="52"/>
      <c r="Z38" s="52"/>
      <c r="AA38" s="52"/>
      <c r="AB38" s="52"/>
      <c r="AC38" s="52"/>
      <c r="AD38" s="52"/>
      <c r="AE38" s="160"/>
      <c r="AF38" s="160"/>
    </row>
    <row r="39" spans="1:32" ht="15.6" x14ac:dyDescent="0.3">
      <c r="A39" s="96"/>
      <c r="B39" s="96"/>
      <c r="C39" s="96"/>
      <c r="D39" s="96"/>
      <c r="E39" s="124"/>
      <c r="F39" s="124"/>
      <c r="G39" s="113"/>
      <c r="H39" s="142">
        <v>6</v>
      </c>
      <c r="I39" s="142">
        <v>6</v>
      </c>
      <c r="J39" s="161">
        <v>5.2</v>
      </c>
      <c r="K39" s="142">
        <v>6</v>
      </c>
      <c r="L39" s="161">
        <v>6.8</v>
      </c>
      <c r="M39" s="115">
        <f>SUM((H39*0.1),(I39*0.1),(J39*0.3),(K39*0.3),(L39*0.2))</f>
        <v>5.9200000000000008</v>
      </c>
      <c r="N39" s="162"/>
      <c r="O39" s="101">
        <v>5</v>
      </c>
      <c r="P39" s="101">
        <v>5</v>
      </c>
      <c r="Q39" s="101">
        <v>3</v>
      </c>
      <c r="R39" s="101">
        <v>1</v>
      </c>
      <c r="S39" s="101">
        <v>2</v>
      </c>
      <c r="T39" s="115">
        <f>SUM((O39*0.2),(P39*0.15),(Q39*0.25),(R39*0.2),(S39*0.2))</f>
        <v>3.1</v>
      </c>
      <c r="U39" s="101"/>
      <c r="V39" s="115">
        <f>T39-U39</f>
        <v>3.1</v>
      </c>
      <c r="W39" s="102"/>
      <c r="X39" s="141">
        <v>6.1</v>
      </c>
      <c r="Y39" s="115">
        <f>X39</f>
        <v>6.1</v>
      </c>
      <c r="Z39" s="101">
        <v>0.2</v>
      </c>
      <c r="AA39" s="115">
        <f>Y39-Z39</f>
        <v>5.8999999999999995</v>
      </c>
      <c r="AB39" s="99"/>
      <c r="AC39" s="115">
        <f>(M39+V39)/2</f>
        <v>4.5100000000000007</v>
      </c>
      <c r="AD39" s="115">
        <f>AA39</f>
        <v>5.8999999999999995</v>
      </c>
      <c r="AE39" s="115">
        <f>SUM((M39*0.25)+(V39*0.25)+(AA39*0.5))</f>
        <v>5.2050000000000001</v>
      </c>
      <c r="AF39" s="105">
        <v>3</v>
      </c>
    </row>
  </sheetData>
  <mergeCells count="7">
    <mergeCell ref="C18:C23"/>
    <mergeCell ref="D18:D23"/>
    <mergeCell ref="A4:B4"/>
    <mergeCell ref="C33:C38"/>
    <mergeCell ref="D33:D38"/>
    <mergeCell ref="C26:C31"/>
    <mergeCell ref="D26:D31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CompDetail</vt:lpstr>
      <vt:lpstr>Prelim IND</vt:lpstr>
      <vt:lpstr>PreNov IND</vt:lpstr>
      <vt:lpstr>Nov IND</vt:lpstr>
      <vt:lpstr>Interm IND</vt:lpstr>
      <vt:lpstr>Adv IND</vt:lpstr>
      <vt:lpstr>PDD Walk A</vt:lpstr>
      <vt:lpstr>PDD Walk B</vt:lpstr>
      <vt:lpstr>Prelim Squad Free</vt:lpstr>
      <vt:lpstr>Prelim Squad Comp</vt:lpstr>
      <vt:lpstr>'Adv IND'!Print_Area</vt:lpstr>
      <vt:lpstr>'Interm IND'!Print_Area</vt:lpstr>
      <vt:lpstr>'Nov IND'!Print_Area</vt:lpstr>
      <vt:lpstr>'PDD Walk A'!Print_Area</vt:lpstr>
      <vt:lpstr>'PDD Walk B'!Print_Area</vt:lpstr>
      <vt:lpstr>'Prelim IND'!Print_Area</vt:lpstr>
      <vt:lpstr>'Prelim Squad Comp'!Print_Area</vt:lpstr>
      <vt:lpstr>'Prelim Squad Free'!Print_Area</vt:lpstr>
      <vt:lpstr>'PreNov IND'!Print_Area</vt:lpstr>
      <vt:lpstr>'Adv IND'!Print_Titles</vt:lpstr>
      <vt:lpstr>'Interm IND'!Print_Titles</vt:lpstr>
      <vt:lpstr>'Nov IND'!Print_Titles</vt:lpstr>
      <vt:lpstr>'PDD Walk A'!Print_Titles</vt:lpstr>
      <vt:lpstr>'PDD Walk B'!Print_Titles</vt:lpstr>
      <vt:lpstr>'Prelim IND'!Print_Titles</vt:lpstr>
      <vt:lpstr>'Prelim Squad Comp'!Print_Titles</vt:lpstr>
      <vt:lpstr>'Prelim Squad Free'!Print_Titles</vt:lpstr>
      <vt:lpstr>'PreNov IND'!Print_Titles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Davis, Noeline /AU/EXT</cp:lastModifiedBy>
  <cp:lastPrinted>2019-03-09T04:46:15Z</cp:lastPrinted>
  <dcterms:created xsi:type="dcterms:W3CDTF">2018-07-07T01:03:44Z</dcterms:created>
  <dcterms:modified xsi:type="dcterms:W3CDTF">2019-03-12T06:24:57Z</dcterms:modified>
</cp:coreProperties>
</file>