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ne\Dropbox\Vaulting Queensland\State Championships\2018 States\"/>
    </mc:Choice>
  </mc:AlternateContent>
  <xr:revisionPtr revIDLastSave="0" documentId="13_ncr:1_{8185F4BC-0422-48C8-8682-4AAA6AEDD297}" xr6:coauthVersionLast="34" xr6:coauthVersionMax="34" xr10:uidLastSave="{00000000-0000-0000-0000-000000000000}"/>
  <workbookProtection workbookAlgorithmName="SHA-512" workbookHashValue="A8ym1Z648gfiEf2v6Hfy10Nd10NCB7G/C7AKCdvNmSJoYgRfR+pG0f941cOx3UnA7flc0Q5l9vz8bKmZy9qR4A==" workbookSaltValue="8Q/H4wnj7qGZyi8eHvT7aQ==" workbookSpinCount="100000" lockStructure="1"/>
  <bookViews>
    <workbookView xWindow="0" yWindow="0" windowWidth="19200" windowHeight="7610" firstSheet="10" activeTab="11" xr2:uid="{00000000-000D-0000-FFFF-FFFF00000000}"/>
  </bookViews>
  <sheets>
    <sheet name="CompInfo" sheetId="36" r:id="rId1"/>
    <sheet name="Prelim Ind" sheetId="1" r:id="rId2"/>
    <sheet name="Pre Novice Ind" sheetId="2" r:id="rId3"/>
    <sheet name="Novice Ind" sheetId="3" r:id="rId4"/>
    <sheet name="Interm Ind" sheetId="4" r:id="rId5"/>
    <sheet name="Adv CompFreeFree" sheetId="37" r:id="rId6"/>
    <sheet name="Open Ind" sheetId="7" r:id="rId7"/>
    <sheet name="Walk PDD (A)" sheetId="8" r:id="rId8"/>
    <sheet name="Walk PDD (B)" sheetId="9" r:id="rId9"/>
    <sheet name="Intermed PDD" sheetId="10" r:id="rId10"/>
    <sheet name="Open PDD" sheetId="33" r:id="rId11"/>
    <sheet name="Squad PreNovice C &amp; F" sheetId="34" r:id="rId12"/>
    <sheet name="TrotComp" sheetId="38" r:id="rId13"/>
    <sheet name="PrelimPreNovFreeOnly" sheetId="39" r:id="rId14"/>
    <sheet name="NoviceIntermFreeOnly" sheetId="40" r:id="rId15"/>
    <sheet name="Barrel Ind" sheetId="41" r:id="rId16"/>
    <sheet name="Barrel PDD OAI" sheetId="42" r:id="rId17"/>
    <sheet name="Barrel PDD PPN" sheetId="44" r:id="rId18"/>
    <sheet name="Barrel Squad" sheetId="43" r:id="rId19"/>
    <sheet name="Do Not USe" sheetId="35" r:id="rId20"/>
    <sheet name="Adv 2 Rnd" sheetId="6" r:id="rId21"/>
    <sheet name="Adv 1 Rnd" sheetId="5" r:id="rId22"/>
    <sheet name="Squad Comp Pre_lim" sheetId="11" r:id="rId23"/>
    <sheet name="Squad Comp Pre-Nov" sheetId="12" r:id="rId24"/>
    <sheet name="Squad Comp Int" sheetId="14" r:id="rId25"/>
    <sheet name="Squad Comp Adv" sheetId="15" r:id="rId26"/>
    <sheet name="Squad Comp Open" sheetId="16" r:id="rId27"/>
    <sheet name="Squad Prelim Freestyle" sheetId="17" r:id="rId28"/>
    <sheet name="Squad Int Freestyle" sheetId="32" r:id="rId29"/>
    <sheet name="Squad Adv Freestyle" sheetId="19" r:id="rId30"/>
    <sheet name="Squad Prelim C &amp; F" sheetId="20" r:id="rId31"/>
    <sheet name="Squad Nov C &amp; F" sheetId="21" r:id="rId32"/>
    <sheet name="Squad Adv C &amp; F" sheetId="23" r:id="rId33"/>
  </sheets>
  <definedNames>
    <definedName name="_xlnm.Print_Area" localSheetId="21">'Adv 1 Rnd'!$BE:$BJ</definedName>
    <definedName name="_xlnm.Print_Area" localSheetId="20">'Adv 2 Rnd'!$DL:$DR</definedName>
    <definedName name="_xlnm.Print_Area" localSheetId="5">'Adv CompFreeFree'!$CH:$CM</definedName>
    <definedName name="_xlnm.Print_Area" localSheetId="9">'Intermed PDD'!$AB:$AC</definedName>
    <definedName name="_xlnm.Print_Area" localSheetId="3">'Novice Ind'!$BB:$BG</definedName>
    <definedName name="_xlnm.Print_Area" localSheetId="14">NoviceIntermFreeOnly!$AA:$AE</definedName>
    <definedName name="_xlnm.Print_Area" localSheetId="6">'Open Ind'!$CB:$CI</definedName>
    <definedName name="_xlnm.Print_Area" localSheetId="10">'Open PDD'!$AA:$AB</definedName>
    <definedName name="_xlnm.Print_Area" localSheetId="2">'Pre Novice Ind'!$BD:$BI</definedName>
    <definedName name="_xlnm.Print_Area" localSheetId="13">PrelimPreNovFreeOnly!$AA:$AE</definedName>
    <definedName name="_xlnm.Print_Area" localSheetId="32">'Squad Adv C &amp; F'!$AT:$AW</definedName>
    <definedName name="_xlnm.Print_Area" localSheetId="29">'Squad Adv Freestyle'!$Y:$Z</definedName>
    <definedName name="_xlnm.Print_Area" localSheetId="25">'Squad Comp Adv'!$Y:$Z</definedName>
    <definedName name="_xlnm.Print_Area" localSheetId="24">'Squad Comp Int'!$X:$Y</definedName>
    <definedName name="_xlnm.Print_Area" localSheetId="26">'Squad Comp Open'!$Y:$Z</definedName>
    <definedName name="_xlnm.Print_Area" localSheetId="22">'Squad Comp Pre_lim'!$Y:$Z</definedName>
    <definedName name="_xlnm.Print_Area" localSheetId="23">'Squad Comp Pre-Nov'!$Y:$Z</definedName>
    <definedName name="_xlnm.Print_Area" localSheetId="28">'Squad Int Freestyle'!$Z:$AA</definedName>
    <definedName name="_xlnm.Print_Area" localSheetId="31">'Squad Nov C &amp; F'!$AU:$AX</definedName>
    <definedName name="_xlnm.Print_Area" localSheetId="30">'Squad Prelim C &amp; F'!$AV:$AY</definedName>
    <definedName name="_xlnm.Print_Area" localSheetId="27">'Squad Prelim Freestyle'!$Z:$AA</definedName>
    <definedName name="_xlnm.Print_Area" localSheetId="11">'Squad PreNovice C &amp; F'!$BI:$BL</definedName>
    <definedName name="_xlnm.Print_Area" localSheetId="12">TrotComp!$AI:$AM</definedName>
    <definedName name="_xlnm.Print_Area" localSheetId="7">'Walk PDD (A)'!$AB:$AC</definedName>
    <definedName name="_xlnm.Print_Area" localSheetId="8">'Walk PDD (B)'!$AB:$AC</definedName>
    <definedName name="_xlnm.Print_Titles" localSheetId="21">'Adv 1 Rnd'!$A:$E,'Adv 1 Rnd'!$1:$3</definedName>
    <definedName name="_xlnm.Print_Titles" localSheetId="20">'Adv 2 Rnd'!$A:$E,'Adv 2 Rnd'!$1:$5</definedName>
    <definedName name="_xlnm.Print_Titles" localSheetId="5">'Adv CompFreeFree'!$A:$E,'Adv CompFreeFree'!$1:$5</definedName>
    <definedName name="_xlnm.Print_Titles" localSheetId="4">'Interm Ind'!$A:$E,'Interm Ind'!$1:$3</definedName>
    <definedName name="_xlnm.Print_Titles" localSheetId="9">'Intermed PDD'!$A:$E,'Intermed PDD'!$1:$3</definedName>
    <definedName name="_xlnm.Print_Titles" localSheetId="3">'Novice Ind'!$A:$E,'Novice Ind'!$1:$3</definedName>
    <definedName name="_xlnm.Print_Titles" localSheetId="14">NoviceIntermFreeOnly!$A:$E,NoviceIntermFreeOnly!$1:$3</definedName>
    <definedName name="_xlnm.Print_Titles" localSheetId="6">'Open Ind'!$A:$E,'Open Ind'!$1:$3</definedName>
    <definedName name="_xlnm.Print_Titles" localSheetId="10">'Open PDD'!$A:$E,'Open PDD'!$1:$2</definedName>
    <definedName name="_xlnm.Print_Titles" localSheetId="2">'Pre Novice Ind'!$A:$E,'Pre Novice Ind'!$1:$3</definedName>
    <definedName name="_xlnm.Print_Titles" localSheetId="1">'Prelim Ind'!$A:$E,'Prelim Ind'!$1:$3</definedName>
    <definedName name="_xlnm.Print_Titles" localSheetId="13">PrelimPreNovFreeOnly!$A:$E,PrelimPreNovFreeOnly!$1:$3</definedName>
    <definedName name="_xlnm.Print_Titles" localSheetId="32">'Squad Adv C &amp; F'!$A:$E,'Squad Adv C &amp; F'!$1:$5</definedName>
    <definedName name="_xlnm.Print_Titles" localSheetId="29">'Squad Adv Freestyle'!$A:$E,'Squad Adv Freestyle'!$1:$5</definedName>
    <definedName name="_xlnm.Print_Titles" localSheetId="25">'Squad Comp Adv'!$A:$E,'Squad Comp Adv'!$1:$6</definedName>
    <definedName name="_xlnm.Print_Titles" localSheetId="24">'Squad Comp Int'!$A:$E,'Squad Comp Int'!$1:$5</definedName>
    <definedName name="_xlnm.Print_Titles" localSheetId="26">'Squad Comp Open'!$A:$E,'Squad Comp Open'!$1:$6</definedName>
    <definedName name="_xlnm.Print_Titles" localSheetId="22">'Squad Comp Pre_lim'!$A:$E,'Squad Comp Pre_lim'!$1:$3</definedName>
    <definedName name="_xlnm.Print_Titles" localSheetId="23">'Squad Comp Pre-Nov'!$A:$E,'Squad Comp Pre-Nov'!$1:$5</definedName>
    <definedName name="_xlnm.Print_Titles" localSheetId="28">'Squad Int Freestyle'!$A:$E,'Squad Int Freestyle'!$1:$5</definedName>
    <definedName name="_xlnm.Print_Titles" localSheetId="31">'Squad Nov C &amp; F'!$A:$E,'Squad Nov C &amp; F'!$1:$5</definedName>
    <definedName name="_xlnm.Print_Titles" localSheetId="30">'Squad Prelim C &amp; F'!$A:$E,'Squad Prelim C &amp; F'!$1:$5</definedName>
    <definedName name="_xlnm.Print_Titles" localSheetId="27">'Squad Prelim Freestyle'!$A:$E,'Squad Prelim Freestyle'!$1:$5</definedName>
    <definedName name="_xlnm.Print_Titles" localSheetId="11">'Squad PreNovice C &amp; F'!$A:$E,'Squad PreNovice C &amp; F'!$1:$5</definedName>
    <definedName name="_xlnm.Print_Titles" localSheetId="12">TrotComp!$A:$E,TrotComp!$1:$3</definedName>
    <definedName name="_xlnm.Print_Titles" localSheetId="7">'Walk PDD (A)'!$A:$E,'Walk PDD (A)'!$1:$6</definedName>
    <definedName name="_xlnm.Print_Titles" localSheetId="8">'Walk PDD (B)'!$A:$E,'Walk PDD (B)'!$1:$5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4" l="1"/>
  <c r="N18" i="43" l="1"/>
  <c r="Q18" i="43" s="1"/>
  <c r="J18" i="43"/>
  <c r="N32" i="43"/>
  <c r="Q32" i="43" s="1"/>
  <c r="J32" i="43"/>
  <c r="P32" i="43" s="1"/>
  <c r="N11" i="44"/>
  <c r="Q11" i="44" s="1"/>
  <c r="J11" i="44"/>
  <c r="N13" i="44"/>
  <c r="J13" i="44"/>
  <c r="P13" i="44" s="1"/>
  <c r="N17" i="44"/>
  <c r="Q17" i="44" s="1"/>
  <c r="J17" i="44"/>
  <c r="P17" i="44" s="1"/>
  <c r="N15" i="44"/>
  <c r="J15" i="44"/>
  <c r="P15" i="44" s="1"/>
  <c r="M5" i="44"/>
  <c r="F5" i="44"/>
  <c r="B3" i="44"/>
  <c r="A3" i="44"/>
  <c r="A1" i="44"/>
  <c r="N20" i="41"/>
  <c r="J20" i="41"/>
  <c r="P20" i="41" s="1"/>
  <c r="N12" i="41"/>
  <c r="Q12" i="41" s="1"/>
  <c r="J12" i="41"/>
  <c r="P12" i="41" s="1"/>
  <c r="N10" i="41"/>
  <c r="Q10" i="41" s="1"/>
  <c r="J10" i="41"/>
  <c r="P10" i="41" s="1"/>
  <c r="N16" i="41"/>
  <c r="Q16" i="41" s="1"/>
  <c r="J16" i="41"/>
  <c r="P16" i="41" s="1"/>
  <c r="N11" i="41"/>
  <c r="J11" i="41"/>
  <c r="P11" i="41" s="1"/>
  <c r="N17" i="41"/>
  <c r="Q17" i="41" s="1"/>
  <c r="J17" i="41"/>
  <c r="P17" i="41" s="1"/>
  <c r="N18" i="41"/>
  <c r="Q18" i="41" s="1"/>
  <c r="J18" i="41"/>
  <c r="P18" i="41" s="1"/>
  <c r="N13" i="41"/>
  <c r="Q13" i="41" s="1"/>
  <c r="J13" i="41"/>
  <c r="N14" i="41"/>
  <c r="J14" i="41"/>
  <c r="P14" i="41" s="1"/>
  <c r="N15" i="41"/>
  <c r="Q15" i="41" s="1"/>
  <c r="J15" i="41"/>
  <c r="P15" i="41" s="1"/>
  <c r="N21" i="41"/>
  <c r="Q21" i="41" s="1"/>
  <c r="J21" i="41"/>
  <c r="P21" i="41" s="1"/>
  <c r="B3" i="43"/>
  <c r="A3" i="43"/>
  <c r="A1" i="43"/>
  <c r="A3" i="42"/>
  <c r="B3" i="42"/>
  <c r="A1" i="42"/>
  <c r="N25" i="43"/>
  <c r="Q25" i="43" s="1"/>
  <c r="J25" i="43"/>
  <c r="M7" i="43"/>
  <c r="F7" i="43"/>
  <c r="N11" i="42"/>
  <c r="Q11" i="42" s="1"/>
  <c r="J11" i="42"/>
  <c r="P11" i="42" s="1"/>
  <c r="N13" i="42"/>
  <c r="J13" i="42"/>
  <c r="P13" i="42" s="1"/>
  <c r="N15" i="42"/>
  <c r="J15" i="42"/>
  <c r="P15" i="42" s="1"/>
  <c r="N17" i="42"/>
  <c r="J17" i="42"/>
  <c r="P17" i="42" s="1"/>
  <c r="M5" i="42"/>
  <c r="F5" i="42"/>
  <c r="A3" i="41"/>
  <c r="A1" i="41"/>
  <c r="N19" i="41"/>
  <c r="J19" i="41"/>
  <c r="P19" i="41" s="1"/>
  <c r="R18" i="43" l="1"/>
  <c r="R32" i="43"/>
  <c r="R13" i="44"/>
  <c r="R13" i="42"/>
  <c r="R13" i="41"/>
  <c r="R20" i="41"/>
  <c r="R12" i="41"/>
  <c r="R11" i="41"/>
  <c r="R17" i="41"/>
  <c r="R14" i="41"/>
  <c r="R15" i="41"/>
  <c r="P18" i="43"/>
  <c r="R25" i="43"/>
  <c r="R15" i="44"/>
  <c r="Q15" i="44"/>
  <c r="R11" i="44"/>
  <c r="R17" i="44"/>
  <c r="Q13" i="44"/>
  <c r="P11" i="44"/>
  <c r="R15" i="42"/>
  <c r="R17" i="42"/>
  <c r="Q17" i="42"/>
  <c r="R16" i="41"/>
  <c r="R18" i="41"/>
  <c r="R10" i="41"/>
  <c r="Q14" i="41"/>
  <c r="P13" i="41"/>
  <c r="Q11" i="41"/>
  <c r="Q20" i="41"/>
  <c r="R21" i="41"/>
  <c r="P25" i="43"/>
  <c r="R11" i="42"/>
  <c r="Q15" i="42"/>
  <c r="Q13" i="42"/>
  <c r="R19" i="41"/>
  <c r="Q19" i="41"/>
  <c r="W10" i="40" l="1"/>
  <c r="Y10" i="40" s="1"/>
  <c r="R10" i="40"/>
  <c r="K10" i="40"/>
  <c r="V6" i="40"/>
  <c r="M6" i="40"/>
  <c r="F6" i="40"/>
  <c r="A3" i="40"/>
  <c r="AE2" i="40"/>
  <c r="AE1" i="40"/>
  <c r="A1" i="40"/>
  <c r="W16" i="39"/>
  <c r="Y16" i="39" s="1"/>
  <c r="R16" i="39"/>
  <c r="T16" i="39" s="1"/>
  <c r="K16" i="39"/>
  <c r="W14" i="39"/>
  <c r="Y14" i="39" s="1"/>
  <c r="R14" i="39"/>
  <c r="T14" i="39" s="1"/>
  <c r="K14" i="39"/>
  <c r="W13" i="39"/>
  <c r="Y13" i="39" s="1"/>
  <c r="R13" i="39"/>
  <c r="T13" i="39" s="1"/>
  <c r="K13" i="39"/>
  <c r="W11" i="39"/>
  <c r="Y11" i="39" s="1"/>
  <c r="R11" i="39"/>
  <c r="T11" i="39" s="1"/>
  <c r="K11" i="39"/>
  <c r="W17" i="39"/>
  <c r="Y17" i="39" s="1"/>
  <c r="R17" i="39"/>
  <c r="T17" i="39" s="1"/>
  <c r="K17" i="39"/>
  <c r="W12" i="39"/>
  <c r="Y12" i="39" s="1"/>
  <c r="R12" i="39"/>
  <c r="T12" i="39" s="1"/>
  <c r="K12" i="39"/>
  <c r="W15" i="39"/>
  <c r="Y15" i="39" s="1"/>
  <c r="R15" i="39"/>
  <c r="T15" i="39" s="1"/>
  <c r="K15" i="39"/>
  <c r="W10" i="39"/>
  <c r="Y10" i="39" s="1"/>
  <c r="R10" i="39"/>
  <c r="T10" i="39" s="1"/>
  <c r="K10" i="39"/>
  <c r="V6" i="39"/>
  <c r="M6" i="39"/>
  <c r="F6" i="39"/>
  <c r="A3" i="39"/>
  <c r="AE2" i="39"/>
  <c r="AE1" i="39"/>
  <c r="A1" i="39"/>
  <c r="AF11" i="38"/>
  <c r="AG11" i="38" s="1"/>
  <c r="U11" i="38"/>
  <c r="V11" i="38" s="1"/>
  <c r="K11" i="38"/>
  <c r="AF12" i="38"/>
  <c r="AG12" i="38" s="1"/>
  <c r="U12" i="38"/>
  <c r="V12" i="38" s="1"/>
  <c r="K12" i="38"/>
  <c r="AF10" i="38"/>
  <c r="AG10" i="38" s="1"/>
  <c r="U10" i="38"/>
  <c r="V10" i="38" s="1"/>
  <c r="K10" i="38"/>
  <c r="X6" i="38"/>
  <c r="M6" i="38"/>
  <c r="F6" i="38"/>
  <c r="A3" i="38"/>
  <c r="AM2" i="38"/>
  <c r="AM1" i="38"/>
  <c r="A1" i="38"/>
  <c r="AB16" i="39" l="1"/>
  <c r="AD16" i="39" s="1"/>
  <c r="AB14" i="39"/>
  <c r="AD14" i="39" s="1"/>
  <c r="AB10" i="39"/>
  <c r="AD10" i="39" s="1"/>
  <c r="AB11" i="39"/>
  <c r="AD11" i="39" s="1"/>
  <c r="AB12" i="39"/>
  <c r="AD12" i="39" s="1"/>
  <c r="AB15" i="39"/>
  <c r="AD15" i="39" s="1"/>
  <c r="AB17" i="39"/>
  <c r="AD17" i="39" s="1"/>
  <c r="AB13" i="39"/>
  <c r="AD13" i="39" s="1"/>
  <c r="AI12" i="38"/>
  <c r="AL12" i="38" s="1"/>
  <c r="AI10" i="38"/>
  <c r="AL10" i="38" s="1"/>
  <c r="AI11" i="38"/>
  <c r="AL11" i="38" s="1"/>
  <c r="X12" i="9"/>
  <c r="Z12" i="9" s="1"/>
  <c r="S12" i="9"/>
  <c r="U12" i="9" s="1"/>
  <c r="L12" i="9"/>
  <c r="X12" i="8"/>
  <c r="Z12" i="8" s="1"/>
  <c r="S12" i="8"/>
  <c r="U12" i="8" s="1"/>
  <c r="L12" i="8"/>
  <c r="X16" i="8"/>
  <c r="Z16" i="8" s="1"/>
  <c r="S16" i="8"/>
  <c r="U16" i="8" s="1"/>
  <c r="L16" i="8"/>
  <c r="AZ11" i="2"/>
  <c r="BB11" i="2" s="1"/>
  <c r="AV11" i="2"/>
  <c r="AW11" i="2" s="1"/>
  <c r="AJ11" i="2"/>
  <c r="AL11" i="2" s="1"/>
  <c r="AC11" i="2"/>
  <c r="U11" i="2"/>
  <c r="V11" i="2" s="1"/>
  <c r="K11" i="2"/>
  <c r="AZ14" i="1"/>
  <c r="BB14" i="1" s="1"/>
  <c r="AV14" i="1"/>
  <c r="AW14" i="1" s="1"/>
  <c r="AJ14" i="1"/>
  <c r="AL14" i="1" s="1"/>
  <c r="AC14" i="1"/>
  <c r="U14" i="1"/>
  <c r="V14" i="1" s="1"/>
  <c r="K14" i="1"/>
  <c r="BB11" i="1"/>
  <c r="AZ11" i="1"/>
  <c r="AV11" i="1"/>
  <c r="AW11" i="1" s="1"/>
  <c r="AJ11" i="1"/>
  <c r="AL11" i="1" s="1"/>
  <c r="AC11" i="1"/>
  <c r="U11" i="1"/>
  <c r="V11" i="1" s="1"/>
  <c r="K11" i="1"/>
  <c r="AZ10" i="1"/>
  <c r="BB10" i="1" s="1"/>
  <c r="AV10" i="1"/>
  <c r="AW10" i="1" s="1"/>
  <c r="AJ10" i="1"/>
  <c r="AL10" i="1" s="1"/>
  <c r="AC10" i="1"/>
  <c r="U10" i="1"/>
  <c r="V10" i="1" s="1"/>
  <c r="K10" i="1"/>
  <c r="AZ15" i="1"/>
  <c r="BB15" i="1" s="1"/>
  <c r="AV15" i="1"/>
  <c r="AW15" i="1" s="1"/>
  <c r="AJ15" i="1"/>
  <c r="AL15" i="1" s="1"/>
  <c r="AC15" i="1"/>
  <c r="U15" i="1"/>
  <c r="V15" i="1" s="1"/>
  <c r="K15" i="1"/>
  <c r="AZ13" i="1"/>
  <c r="BB13" i="1" s="1"/>
  <c r="AV13" i="1"/>
  <c r="AW13" i="1" s="1"/>
  <c r="AJ13" i="1"/>
  <c r="AL13" i="1" s="1"/>
  <c r="AC13" i="1"/>
  <c r="U13" i="1"/>
  <c r="V13" i="1" s="1"/>
  <c r="K13" i="1"/>
  <c r="AX10" i="4"/>
  <c r="AZ10" i="4" s="1"/>
  <c r="AT10" i="4"/>
  <c r="AU10" i="4" s="1"/>
  <c r="AI10" i="4"/>
  <c r="AK10" i="4" s="1"/>
  <c r="AB10" i="4"/>
  <c r="T10" i="4"/>
  <c r="U10" i="4" s="1"/>
  <c r="K10" i="4"/>
  <c r="AX12" i="4"/>
  <c r="AZ12" i="4" s="1"/>
  <c r="AT12" i="4"/>
  <c r="AU12" i="4" s="1"/>
  <c r="AI12" i="4"/>
  <c r="AK12" i="4" s="1"/>
  <c r="AB12" i="4"/>
  <c r="T12" i="4"/>
  <c r="U12" i="4" s="1"/>
  <c r="K12" i="4"/>
  <c r="X12" i="10"/>
  <c r="Z12" i="10" s="1"/>
  <c r="S12" i="10"/>
  <c r="U12" i="10" s="1"/>
  <c r="L12" i="10"/>
  <c r="X14" i="10"/>
  <c r="Z14" i="10" s="1"/>
  <c r="S14" i="10"/>
  <c r="U14" i="10" s="1"/>
  <c r="L14" i="10"/>
  <c r="CA17" i="37"/>
  <c r="BU17" i="37"/>
  <c r="BW17" i="37" s="1"/>
  <c r="BN17" i="37"/>
  <c r="BA17" i="37"/>
  <c r="AV17" i="37"/>
  <c r="AW17" i="37" s="1"/>
  <c r="AJ17" i="37"/>
  <c r="AL17" i="37" s="1"/>
  <c r="AC17" i="37"/>
  <c r="U17" i="37"/>
  <c r="V17" i="37" s="1"/>
  <c r="K17" i="37"/>
  <c r="CA15" i="37"/>
  <c r="BU15" i="37"/>
  <c r="BW15" i="37" s="1"/>
  <c r="BN15" i="37"/>
  <c r="BA15" i="37"/>
  <c r="AV15" i="37"/>
  <c r="AW15" i="37" s="1"/>
  <c r="AJ15" i="37"/>
  <c r="AL15" i="37" s="1"/>
  <c r="AC15" i="37"/>
  <c r="U15" i="37"/>
  <c r="V15" i="37" s="1"/>
  <c r="K15" i="37"/>
  <c r="CD15" i="37" l="1"/>
  <c r="CK15" i="37" s="1"/>
  <c r="AB12" i="8"/>
  <c r="AB16" i="8"/>
  <c r="BD12" i="4"/>
  <c r="BF11" i="2"/>
  <c r="BD11" i="2"/>
  <c r="BF14" i="1"/>
  <c r="BD14" i="1"/>
  <c r="BF11" i="1"/>
  <c r="BF10" i="1"/>
  <c r="BD10" i="1"/>
  <c r="BF15" i="1"/>
  <c r="BF13" i="1"/>
  <c r="BD13" i="1"/>
  <c r="BB10" i="4"/>
  <c r="BE17" i="37"/>
  <c r="CI17" i="37" s="1"/>
  <c r="BE15" i="37"/>
  <c r="CI15" i="37" s="1"/>
  <c r="AE14" i="39"/>
  <c r="AB12" i="10"/>
  <c r="AB14" i="10"/>
  <c r="BC17" i="37"/>
  <c r="CH17" i="37" s="1"/>
  <c r="BC15" i="37"/>
  <c r="AE16" i="39"/>
  <c r="AE17" i="39"/>
  <c r="AE15" i="39"/>
  <c r="AE11" i="39"/>
  <c r="AE12" i="39"/>
  <c r="AE10" i="39"/>
  <c r="AE13" i="39"/>
  <c r="AM12" i="38"/>
  <c r="AM11" i="38"/>
  <c r="AM10" i="38"/>
  <c r="AB12" i="9"/>
  <c r="BD15" i="1"/>
  <c r="BD11" i="1"/>
  <c r="BB12" i="4"/>
  <c r="BD10" i="4"/>
  <c r="CD17" i="37"/>
  <c r="CA16" i="37"/>
  <c r="BU16" i="37"/>
  <c r="BW16" i="37" s="1"/>
  <c r="BN16" i="37"/>
  <c r="BA16" i="37"/>
  <c r="AV16" i="37"/>
  <c r="AW16" i="37" s="1"/>
  <c r="AJ16" i="37"/>
  <c r="AL16" i="37" s="1"/>
  <c r="AC16" i="37"/>
  <c r="U16" i="37"/>
  <c r="V16" i="37" s="1"/>
  <c r="K16" i="37"/>
  <c r="BY11" i="37"/>
  <c r="BP11" i="37"/>
  <c r="BI11" i="37"/>
  <c r="AY11" i="37"/>
  <c r="AN11" i="37"/>
  <c r="X11" i="37"/>
  <c r="F11" i="37"/>
  <c r="A3" i="37"/>
  <c r="CM2" i="37"/>
  <c r="CM1" i="37"/>
  <c r="A1" i="37"/>
  <c r="A3" i="34"/>
  <c r="A1" i="34"/>
  <c r="A3" i="33"/>
  <c r="A1" i="33"/>
  <c r="A3" i="10"/>
  <c r="A1" i="10"/>
  <c r="A3" i="9"/>
  <c r="A1" i="9"/>
  <c r="A3" i="8"/>
  <c r="A1" i="8"/>
  <c r="A3" i="7"/>
  <c r="A1" i="7"/>
  <c r="A3" i="6"/>
  <c r="A1" i="6"/>
  <c r="A3" i="5"/>
  <c r="A1" i="5"/>
  <c r="A3" i="4"/>
  <c r="A1" i="4"/>
  <c r="A3" i="3"/>
  <c r="A1" i="3"/>
  <c r="A3" i="2"/>
  <c r="A1" i="2"/>
  <c r="A3" i="1"/>
  <c r="A1" i="1"/>
  <c r="AZ18" i="34"/>
  <c r="S14" i="9"/>
  <c r="S14" i="8"/>
  <c r="AI15" i="34"/>
  <c r="AI14" i="34"/>
  <c r="AI13" i="34"/>
  <c r="AI12" i="34"/>
  <c r="AI11" i="34"/>
  <c r="AI10" i="34"/>
  <c r="AA6" i="34"/>
  <c r="BC18" i="34"/>
  <c r="BE18" i="34" s="1"/>
  <c r="AS18" i="34"/>
  <c r="V15" i="34"/>
  <c r="V14" i="34"/>
  <c r="V13" i="34"/>
  <c r="V12" i="34"/>
  <c r="V11" i="34"/>
  <c r="V10" i="34"/>
  <c r="N6" i="34"/>
  <c r="G6" i="34"/>
  <c r="BC5" i="34"/>
  <c r="AO5" i="34"/>
  <c r="BL2" i="34"/>
  <c r="BL1" i="34"/>
  <c r="CF15" i="37" l="1"/>
  <c r="BF12" i="4"/>
  <c r="BH11" i="2"/>
  <c r="BH14" i="1"/>
  <c r="BH11" i="1"/>
  <c r="BH10" i="1"/>
  <c r="BH15" i="1"/>
  <c r="BH13" i="1"/>
  <c r="BF10" i="4"/>
  <c r="BG15" i="37"/>
  <c r="BG17" i="37"/>
  <c r="CH15" i="37"/>
  <c r="CL15" i="37" s="1"/>
  <c r="CK17" i="37"/>
  <c r="CL17" i="37" s="1"/>
  <c r="CF17" i="37"/>
  <c r="BC16" i="37"/>
  <c r="CH16" i="37" s="1"/>
  <c r="BE16" i="37"/>
  <c r="CI16" i="37" s="1"/>
  <c r="CD16" i="37"/>
  <c r="AI18" i="34"/>
  <c r="AJ18" i="34" s="1"/>
  <c r="V18" i="34"/>
  <c r="W18" i="34" s="1"/>
  <c r="BG18" i="34"/>
  <c r="BJ18" i="34" s="1"/>
  <c r="U10" i="7"/>
  <c r="V10" i="7" s="1"/>
  <c r="BX15" i="6"/>
  <c r="BY15" i="6" s="1"/>
  <c r="U15" i="6"/>
  <c r="V15" i="6" s="1"/>
  <c r="M6" i="5"/>
  <c r="U10" i="5"/>
  <c r="V10" i="5" s="1"/>
  <c r="CK16" i="37" l="1"/>
  <c r="CL16" i="37" s="1"/>
  <c r="CM17" i="37" s="1"/>
  <c r="CF16" i="37"/>
  <c r="AL18" i="34"/>
  <c r="BI18" i="34" s="1"/>
  <c r="BG16" i="37"/>
  <c r="Y18" i="34"/>
  <c r="M6" i="4"/>
  <c r="T11" i="4"/>
  <c r="U11" i="4" s="1"/>
  <c r="M6" i="3"/>
  <c r="T10" i="3"/>
  <c r="U10" i="3" s="1"/>
  <c r="M6" i="2"/>
  <c r="U10" i="2"/>
  <c r="V10" i="2" s="1"/>
  <c r="CM15" i="37" l="1"/>
  <c r="BK18" i="34"/>
  <c r="CM16" i="37"/>
  <c r="M6" i="1"/>
  <c r="U12" i="1"/>
  <c r="V12" i="1" s="1"/>
  <c r="BA10" i="5" l="1"/>
  <c r="BC10" i="5" s="1"/>
  <c r="BN15" i="6" l="1"/>
  <c r="CY15" i="6"/>
  <c r="AV15" i="6"/>
  <c r="AP18" i="23" l="1"/>
  <c r="AP18" i="20"/>
  <c r="W18" i="19"/>
  <c r="DR2" i="6" l="1"/>
  <c r="DR1" i="6"/>
  <c r="Y12" i="33" l="1"/>
  <c r="S12" i="33"/>
  <c r="U12" i="33" s="1"/>
  <c r="L12" i="33"/>
  <c r="W6" i="33"/>
  <c r="G6" i="33"/>
  <c r="AB2" i="33"/>
  <c r="AB1" i="33"/>
  <c r="DD15" i="6"/>
  <c r="BA15" i="6"/>
  <c r="AA12" i="33" l="1"/>
  <c r="V18" i="32" l="1"/>
  <c r="X18" i="32" s="1"/>
  <c r="S18" i="32"/>
  <c r="L18" i="32"/>
  <c r="G6" i="32"/>
  <c r="V5" i="32"/>
  <c r="H5" i="32"/>
  <c r="AA2" i="32"/>
  <c r="AA1" i="32"/>
  <c r="AL18" i="23"/>
  <c r="AE18" i="23"/>
  <c r="AR18" i="23" s="1"/>
  <c r="AU18" i="23" s="1"/>
  <c r="L18" i="23"/>
  <c r="U15" i="23"/>
  <c r="U14" i="23"/>
  <c r="U13" i="23"/>
  <c r="U12" i="23"/>
  <c r="U11" i="23"/>
  <c r="U10" i="23"/>
  <c r="N6" i="23"/>
  <c r="G6" i="23"/>
  <c r="AP5" i="23"/>
  <c r="AA5" i="23"/>
  <c r="AW2" i="23"/>
  <c r="AW1" i="23"/>
  <c r="AE18" i="21"/>
  <c r="L18" i="21"/>
  <c r="AO18" i="21"/>
  <c r="AQ18" i="21" s="1"/>
  <c r="AL18" i="21"/>
  <c r="AS18" i="21" s="1"/>
  <c r="AV18" i="21" s="1"/>
  <c r="U15" i="21"/>
  <c r="U14" i="21"/>
  <c r="U13" i="21"/>
  <c r="U12" i="21"/>
  <c r="U11" i="21"/>
  <c r="U10" i="21"/>
  <c r="N6" i="21"/>
  <c r="G6" i="21"/>
  <c r="AO5" i="21"/>
  <c r="AA5" i="21"/>
  <c r="AX2" i="21"/>
  <c r="AX1" i="21"/>
  <c r="L18" i="20"/>
  <c r="V15" i="20"/>
  <c r="V14" i="20"/>
  <c r="V13" i="20"/>
  <c r="V12" i="20"/>
  <c r="V11" i="20"/>
  <c r="V10" i="20"/>
  <c r="N6" i="20"/>
  <c r="G6" i="20"/>
  <c r="AR18" i="20"/>
  <c r="AM18" i="20"/>
  <c r="AF18" i="20"/>
  <c r="AT18" i="20" s="1"/>
  <c r="AW18" i="20" s="1"/>
  <c r="AP5" i="20"/>
  <c r="AB5" i="20"/>
  <c r="AY2" i="20"/>
  <c r="AY1" i="20"/>
  <c r="S18" i="19"/>
  <c r="L18" i="19"/>
  <c r="G6" i="19"/>
  <c r="W5" i="19"/>
  <c r="H5" i="19"/>
  <c r="Z2" i="19"/>
  <c r="Z1" i="19"/>
  <c r="Y18" i="19" l="1"/>
  <c r="U18" i="23"/>
  <c r="V18" i="23" s="1"/>
  <c r="X18" i="23" s="1"/>
  <c r="AT18" i="23" s="1"/>
  <c r="AV18" i="23" s="1"/>
  <c r="Z18" i="32"/>
  <c r="U18" i="21"/>
  <c r="V18" i="20"/>
  <c r="W18" i="20" s="1"/>
  <c r="Y18" i="20" s="1"/>
  <c r="AV18" i="20" s="1"/>
  <c r="AX18" i="20" s="1"/>
  <c r="V18" i="21" l="1"/>
  <c r="X18" i="21" s="1"/>
  <c r="AU18" i="21" s="1"/>
  <c r="AW18" i="21" s="1"/>
  <c r="V5" i="17"/>
  <c r="S18" i="17"/>
  <c r="L18" i="17"/>
  <c r="V18" i="17"/>
  <c r="X18" i="17" s="1"/>
  <c r="H5" i="17"/>
  <c r="AA2" i="17"/>
  <c r="AA1" i="17"/>
  <c r="Z18" i="17" l="1"/>
  <c r="L18" i="16"/>
  <c r="V15" i="16"/>
  <c r="V14" i="16"/>
  <c r="V13" i="16"/>
  <c r="V12" i="16"/>
  <c r="V11" i="16"/>
  <c r="V10" i="16"/>
  <c r="N6" i="16"/>
  <c r="G6" i="16"/>
  <c r="Z2" i="16"/>
  <c r="Z1" i="16"/>
  <c r="L18" i="15"/>
  <c r="V15" i="15"/>
  <c r="V14" i="15"/>
  <c r="V13" i="15"/>
  <c r="V12" i="15"/>
  <c r="V11" i="15"/>
  <c r="V10" i="15"/>
  <c r="N6" i="15"/>
  <c r="G6" i="15"/>
  <c r="Z2" i="15"/>
  <c r="Z1" i="15"/>
  <c r="L18" i="14"/>
  <c r="U15" i="14"/>
  <c r="U14" i="14"/>
  <c r="U13" i="14"/>
  <c r="U12" i="14"/>
  <c r="U11" i="14"/>
  <c r="U10" i="14"/>
  <c r="N6" i="14"/>
  <c r="G6" i="14"/>
  <c r="Y2" i="14"/>
  <c r="Y1" i="14"/>
  <c r="L18" i="12"/>
  <c r="V15" i="12"/>
  <c r="V14" i="12"/>
  <c r="V13" i="12"/>
  <c r="V12" i="12"/>
  <c r="V11" i="12"/>
  <c r="V10" i="12"/>
  <c r="N6" i="12"/>
  <c r="G6" i="12"/>
  <c r="Z2" i="12"/>
  <c r="Z1" i="12"/>
  <c r="Z2" i="11"/>
  <c r="Z1" i="11"/>
  <c r="L18" i="11"/>
  <c r="V15" i="11"/>
  <c r="V14" i="11"/>
  <c r="V13" i="11"/>
  <c r="V12" i="11"/>
  <c r="V11" i="11"/>
  <c r="V10" i="11"/>
  <c r="N6" i="11"/>
  <c r="G6" i="11"/>
  <c r="S16" i="10"/>
  <c r="U16" i="10" s="1"/>
  <c r="L16" i="10"/>
  <c r="X16" i="10"/>
  <c r="Z16" i="10" s="1"/>
  <c r="W6" i="10"/>
  <c r="G6" i="10"/>
  <c r="AC2" i="10"/>
  <c r="AC1" i="10"/>
  <c r="X14" i="9"/>
  <c r="Z14" i="9" s="1"/>
  <c r="U14" i="9"/>
  <c r="L14" i="9"/>
  <c r="W6" i="9"/>
  <c r="G6" i="9"/>
  <c r="AC2" i="9"/>
  <c r="AC1" i="9"/>
  <c r="V18" i="16" l="1"/>
  <c r="W18" i="16" s="1"/>
  <c r="Y18" i="16" s="1"/>
  <c r="V18" i="15"/>
  <c r="W18" i="15" s="1"/>
  <c r="Y18" i="15" s="1"/>
  <c r="U18" i="14"/>
  <c r="V18" i="14" s="1"/>
  <c r="X18" i="14" s="1"/>
  <c r="V18" i="12"/>
  <c r="W18" i="12" s="1"/>
  <c r="Y18" i="12" s="1"/>
  <c r="V18" i="11"/>
  <c r="W18" i="11" s="1"/>
  <c r="Y18" i="11" s="1"/>
  <c r="AB16" i="10"/>
  <c r="AB14" i="9"/>
  <c r="W6" i="8"/>
  <c r="G6" i="8"/>
  <c r="U14" i="8"/>
  <c r="AJ12" i="1"/>
  <c r="L14" i="8"/>
  <c r="K12" i="1"/>
  <c r="X14" i="8"/>
  <c r="Z14" i="8" s="1"/>
  <c r="AC1" i="8"/>
  <c r="AC2" i="8"/>
  <c r="AI11" i="4"/>
  <c r="AB14" i="8" l="1"/>
  <c r="AK11" i="4"/>
  <c r="CZ15" i="6" l="1"/>
  <c r="DF15" i="6" s="1"/>
  <c r="DO15" i="6" s="1"/>
  <c r="CM15" i="6"/>
  <c r="CO15" i="6" s="1"/>
  <c r="CF15" i="6"/>
  <c r="DB11" i="6"/>
  <c r="CQ11" i="6"/>
  <c r="CH11" i="6"/>
  <c r="CA11" i="6"/>
  <c r="BI11" i="6"/>
  <c r="AH10" i="7"/>
  <c r="AL10" i="7" s="1"/>
  <c r="BZ10" i="7"/>
  <c r="BX6" i="7"/>
  <c r="BN6" i="7"/>
  <c r="BC6" i="7"/>
  <c r="AU6" i="7"/>
  <c r="AN6" i="7"/>
  <c r="AE6" i="7"/>
  <c r="X6" i="7"/>
  <c r="F6" i="7"/>
  <c r="BS10" i="7"/>
  <c r="BU10" i="7" s="1"/>
  <c r="BV10" i="7" s="1"/>
  <c r="BK10" i="7"/>
  <c r="BL10" i="7" s="1"/>
  <c r="BA10" i="7"/>
  <c r="AS10" i="7"/>
  <c r="AC10" i="7"/>
  <c r="K10" i="7"/>
  <c r="CI2" i="7"/>
  <c r="CI1" i="7"/>
  <c r="CF10" i="7" l="1"/>
  <c r="CB10" i="7"/>
  <c r="DH15" i="6"/>
  <c r="DP15" i="6" s="1"/>
  <c r="CD10" i="7"/>
  <c r="DJ15" i="6" l="1"/>
  <c r="CH10" i="7"/>
  <c r="AW15" i="6" l="1"/>
  <c r="AJ15" i="6"/>
  <c r="AL15" i="6" s="1"/>
  <c r="AC15" i="6"/>
  <c r="K15" i="6"/>
  <c r="AY11" i="6"/>
  <c r="AN11" i="6"/>
  <c r="X11" i="6"/>
  <c r="F11" i="6"/>
  <c r="AV10" i="5"/>
  <c r="AW10" i="5" s="1"/>
  <c r="AJ10" i="5"/>
  <c r="AL10" i="5" s="1"/>
  <c r="AC10" i="5"/>
  <c r="BG10" i="5" s="1"/>
  <c r="K10" i="5"/>
  <c r="AY6" i="5"/>
  <c r="AN6" i="5"/>
  <c r="AE6" i="5"/>
  <c r="X6" i="5"/>
  <c r="F6" i="5"/>
  <c r="BJ2" i="5"/>
  <c r="BJ1" i="5"/>
  <c r="AX11" i="4"/>
  <c r="AZ11" i="4" s="1"/>
  <c r="AT11" i="4"/>
  <c r="AU11" i="4" s="1"/>
  <c r="AB11" i="4"/>
  <c r="K11" i="4"/>
  <c r="AW6" i="4"/>
  <c r="AM6" i="4"/>
  <c r="AD6" i="4"/>
  <c r="W6" i="4"/>
  <c r="F6" i="4"/>
  <c r="BG2" i="4"/>
  <c r="BG1" i="4"/>
  <c r="AB10" i="3"/>
  <c r="AX10" i="3"/>
  <c r="AZ10" i="3" s="1"/>
  <c r="AT10" i="3"/>
  <c r="AU10" i="3" s="1"/>
  <c r="AI10" i="3"/>
  <c r="AK10" i="3" s="1"/>
  <c r="K10" i="3"/>
  <c r="AW6" i="3"/>
  <c r="AM6" i="3"/>
  <c r="AD6" i="3"/>
  <c r="W6" i="3"/>
  <c r="F6" i="3"/>
  <c r="BG2" i="3"/>
  <c r="BG1" i="3"/>
  <c r="AC10" i="2"/>
  <c r="K10" i="2"/>
  <c r="AZ10" i="2"/>
  <c r="BB10" i="2" s="1"/>
  <c r="AV10" i="2"/>
  <c r="AW10" i="2" s="1"/>
  <c r="AJ10" i="2"/>
  <c r="AL10" i="2" s="1"/>
  <c r="AY6" i="2"/>
  <c r="AN6" i="2"/>
  <c r="AE6" i="2"/>
  <c r="X6" i="2"/>
  <c r="F6" i="2"/>
  <c r="BI2" i="2"/>
  <c r="BI1" i="2"/>
  <c r="BE10" i="5" l="1"/>
  <c r="BC15" i="6"/>
  <c r="DL15" i="6" s="1"/>
  <c r="BD11" i="4"/>
  <c r="BD10" i="2"/>
  <c r="BB11" i="4"/>
  <c r="BB10" i="3"/>
  <c r="BD10" i="3"/>
  <c r="BE15" i="6"/>
  <c r="DM15" i="6" s="1"/>
  <c r="BI10" i="5"/>
  <c r="BF10" i="2"/>
  <c r="AE6" i="1"/>
  <c r="AL12" i="1"/>
  <c r="AZ12" i="1"/>
  <c r="BB12" i="1" s="1"/>
  <c r="AV12" i="1"/>
  <c r="AW12" i="1" s="1"/>
  <c r="BD12" i="1" s="1"/>
  <c r="AC12" i="1"/>
  <c r="AY6" i="1"/>
  <c r="AN6" i="1"/>
  <c r="X6" i="1"/>
  <c r="F6" i="1"/>
  <c r="BI2" i="1"/>
  <c r="BI1" i="1"/>
  <c r="BF11" i="4" l="1"/>
  <c r="BG10" i="4"/>
  <c r="BG12" i="4"/>
  <c r="BG11" i="4"/>
  <c r="BF10" i="3"/>
  <c r="BG10" i="3" s="1"/>
  <c r="BH10" i="2"/>
  <c r="BG15" i="6"/>
  <c r="DQ15" i="6" s="1"/>
  <c r="DR15" i="6" s="1"/>
  <c r="BF12" i="1"/>
  <c r="BH12" i="1" s="1"/>
  <c r="BJ10" i="5"/>
  <c r="BI10" i="2" l="1"/>
  <c r="BI11" i="2"/>
  <c r="BI12" i="1"/>
  <c r="BI14" i="1"/>
  <c r="BI13" i="1"/>
  <c r="BI15" i="1"/>
  <c r="BI11" i="1"/>
  <c r="BI10" i="1"/>
  <c r="AE10" i="40"/>
  <c r="AD10" i="40"/>
  <c r="S10" i="40"/>
  <c r="T10" i="40"/>
  <c r="AB10" i="40"/>
</calcChain>
</file>

<file path=xl/sharedStrings.xml><?xml version="1.0" encoding="utf-8"?>
<sst xmlns="http://schemas.openxmlformats.org/spreadsheetml/2006/main" count="1968" uniqueCount="198">
  <si>
    <t>Judge A:</t>
  </si>
  <si>
    <t>Judge B:</t>
  </si>
  <si>
    <t>Freestyle</t>
  </si>
  <si>
    <t>Judge A</t>
  </si>
  <si>
    <t>Judge at B:</t>
  </si>
  <si>
    <t>Judge B</t>
  </si>
  <si>
    <t>Final Scores</t>
  </si>
  <si>
    <t>Horse</t>
  </si>
  <si>
    <t>Deduct</t>
  </si>
  <si>
    <t>Technique</t>
  </si>
  <si>
    <t>Compulsory</t>
  </si>
  <si>
    <t>Overall</t>
  </si>
  <si>
    <t>No.</t>
  </si>
  <si>
    <t>Vaulter</t>
  </si>
  <si>
    <t>Lunger</t>
  </si>
  <si>
    <t>Club</t>
  </si>
  <si>
    <t>A1</t>
  </si>
  <si>
    <t>A2</t>
  </si>
  <si>
    <t>A3</t>
  </si>
  <si>
    <t>A4</t>
  </si>
  <si>
    <t>A5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</si>
  <si>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</si>
  <si>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</si>
  <si>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</si>
  <si>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</si>
  <si>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</si>
  <si>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</si>
  <si>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</si>
  <si>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</si>
  <si>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</si>
  <si>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</si>
  <si>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Perf</t>
  </si>
  <si>
    <t>falls</t>
  </si>
  <si>
    <t>Final</t>
  </si>
  <si>
    <t>C1</t>
  </si>
  <si>
    <t>C2</t>
  </si>
  <si>
    <t>C3</t>
  </si>
  <si>
    <t>C4</t>
  </si>
  <si>
    <t>C5</t>
  </si>
  <si>
    <t>Art.</t>
  </si>
  <si>
    <t>Deductions</t>
  </si>
  <si>
    <t>Score</t>
  </si>
  <si>
    <t>Comp</t>
  </si>
  <si>
    <t>Free</t>
  </si>
  <si>
    <t>Place</t>
  </si>
  <si>
    <t>Competition</t>
  </si>
  <si>
    <t>Date</t>
  </si>
  <si>
    <t>Artistic</t>
  </si>
  <si>
    <t>Preliminary Individual</t>
  </si>
  <si>
    <t xml:space="preserve">Class 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</si>
  <si>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</si>
  <si>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</si>
  <si>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</si>
  <si>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</si>
  <si>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</si>
  <si>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</si>
  <si>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</si>
  <si>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Intermediate</t>
  </si>
  <si>
    <t>Mill</t>
  </si>
  <si>
    <t>S Fwd</t>
  </si>
  <si>
    <t>S Bwd</t>
  </si>
  <si>
    <t>Swing</t>
  </si>
  <si>
    <t>Advanced One Round</t>
  </si>
  <si>
    <t>Advanced Two Rounds</t>
  </si>
  <si>
    <t>TECH TEST</t>
  </si>
  <si>
    <r>
      <t>Open</t>
    </r>
    <r>
      <rPr>
        <b/>
        <sz val="12"/>
        <rFont val="Calibri"/>
        <family val="2"/>
        <scheme val="minor"/>
      </rPr>
      <t xml:space="preserve"> Individual</t>
    </r>
  </si>
  <si>
    <t>Class</t>
  </si>
  <si>
    <t>Art</t>
  </si>
  <si>
    <t>Tech Test</t>
  </si>
  <si>
    <t>Ded</t>
  </si>
  <si>
    <t>Jump F</t>
  </si>
  <si>
    <t>Timing/Coord</t>
  </si>
  <si>
    <t>Suppleness</t>
  </si>
  <si>
    <t>Balance</t>
  </si>
  <si>
    <t>Strength</t>
  </si>
  <si>
    <t>DoD</t>
  </si>
  <si>
    <t>Mill</t>
    <phoneticPr fontId="0" type="noConversion"/>
  </si>
  <si>
    <t>Stand</t>
    <phoneticPr fontId="0" type="noConversion"/>
  </si>
  <si>
    <t>Flank1</t>
    <phoneticPr fontId="0" type="noConversion"/>
  </si>
  <si>
    <t>Flank2</t>
    <phoneticPr fontId="0" type="noConversion"/>
  </si>
  <si>
    <t>T1</t>
  </si>
  <si>
    <t>T2</t>
  </si>
  <si>
    <t>T3</t>
  </si>
  <si>
    <t>Round 1</t>
  </si>
  <si>
    <t>Round 2</t>
  </si>
  <si>
    <t>PDD Walk (A)</t>
  </si>
  <si>
    <t>PDD Walk (B)</t>
  </si>
  <si>
    <t>Judge at A</t>
  </si>
  <si>
    <t>Judge at B</t>
  </si>
  <si>
    <t>Div. by</t>
  </si>
  <si>
    <t>V'lt Off</t>
  </si>
  <si>
    <t>Total</t>
  </si>
  <si>
    <t>No&amp;Ex</t>
  </si>
  <si>
    <t>Seat in</t>
  </si>
  <si>
    <t xml:space="preserve"> Flag</t>
  </si>
  <si>
    <t>Flank 1</t>
  </si>
  <si>
    <t>Flank 2</t>
  </si>
  <si>
    <t>Compulsories</t>
  </si>
  <si>
    <t>R1</t>
  </si>
  <si>
    <t>R2</t>
  </si>
  <si>
    <t>PDD Intermed</t>
  </si>
  <si>
    <t>PDD Open</t>
  </si>
  <si>
    <t>Test</t>
  </si>
  <si>
    <t>Tech</t>
  </si>
  <si>
    <t>Adv Squad C &amp; F</t>
  </si>
  <si>
    <t>Novice Squad C &amp; F</t>
  </si>
  <si>
    <t>Prelim Squad C &amp; F</t>
  </si>
  <si>
    <t>Advanced Squad Freestyle</t>
  </si>
  <si>
    <t>Intermediate Squad Freestyle</t>
  </si>
  <si>
    <t>Prelim Squad Freestyle</t>
  </si>
  <si>
    <t>Open Squad Compulsories</t>
  </si>
  <si>
    <t>Advanced Squad Compulsories</t>
  </si>
  <si>
    <t>Intermediate Squad Compulsories</t>
  </si>
  <si>
    <t>Pre Novice Squad Compulsories</t>
  </si>
  <si>
    <t>Pre-lim Squad Compulsories</t>
  </si>
  <si>
    <r>
      <t>Fi</t>
    </r>
    <r>
      <rPr>
        <b/>
        <sz val="11"/>
        <color theme="1"/>
        <rFont val="Calibri"/>
        <family val="2"/>
        <scheme val="minor"/>
      </rPr>
      <t>nal Scores</t>
    </r>
  </si>
  <si>
    <t>COMPULSORIES</t>
  </si>
  <si>
    <t>FREESTYLE</t>
  </si>
  <si>
    <t>Judge at A:</t>
  </si>
  <si>
    <t>13A</t>
  </si>
  <si>
    <t>13B</t>
  </si>
  <si>
    <t>VQ State Champonship 2018</t>
  </si>
  <si>
    <t>14 to 15 July 2018</t>
  </si>
  <si>
    <t>Alexandra Playfoot</t>
  </si>
  <si>
    <t>AUDOUVILLE LUDOVIC</t>
  </si>
  <si>
    <t>Darani Cumming</t>
  </si>
  <si>
    <t>MEV</t>
  </si>
  <si>
    <t>Jean Betts</t>
  </si>
  <si>
    <t>KAMILAROI CAVALIER</t>
  </si>
  <si>
    <t>Melanie Fedrick</t>
  </si>
  <si>
    <t>Fassifern</t>
  </si>
  <si>
    <t>Carlee Roberts</t>
  </si>
  <si>
    <t>Rory Ainsworth</t>
  </si>
  <si>
    <t>EDELWEISS PIERRE</t>
  </si>
  <si>
    <t>Darryn Fedrick</t>
  </si>
  <si>
    <t>Anna Betts</t>
  </si>
  <si>
    <t>Zoe Moffatt</t>
  </si>
  <si>
    <t>Lucy Betts</t>
  </si>
  <si>
    <t>Georgia Surawski</t>
  </si>
  <si>
    <t>10C</t>
  </si>
  <si>
    <t>2F</t>
  </si>
  <si>
    <t>Mckeira Cumming</t>
  </si>
  <si>
    <t>ELLA Springs</t>
  </si>
  <si>
    <t>1F</t>
  </si>
  <si>
    <t>Emily Edwards</t>
  </si>
  <si>
    <t>23A</t>
  </si>
  <si>
    <t xml:space="preserve">Shilah Morris </t>
  </si>
  <si>
    <t>BRIGADOON KF</t>
  </si>
  <si>
    <t>Mike Winwood</t>
  </si>
  <si>
    <t>Kingfisher</t>
  </si>
  <si>
    <t>4F</t>
  </si>
  <si>
    <t>3F</t>
  </si>
  <si>
    <t>Jazz Heckeroth</t>
  </si>
  <si>
    <t>Lili Tamai</t>
  </si>
  <si>
    <t>Nicola Barlow</t>
  </si>
  <si>
    <t>Xavia Ellison</t>
  </si>
  <si>
    <t>Grace Gatfield</t>
  </si>
  <si>
    <t>Ruby Gatfield</t>
  </si>
  <si>
    <t>Ethan Outram</t>
  </si>
  <si>
    <t>COBBADAH PARK XENA</t>
  </si>
  <si>
    <t>Wendy Mungomery</t>
  </si>
  <si>
    <t>Lily Steinman</t>
  </si>
  <si>
    <t>NEqC</t>
  </si>
  <si>
    <t>Isabelle Steinman</t>
  </si>
  <si>
    <t>10A</t>
  </si>
  <si>
    <t xml:space="preserve">Evelyn Mercer </t>
  </si>
  <si>
    <t>Lauren Steinman</t>
  </si>
  <si>
    <t>Melissa Stone</t>
  </si>
  <si>
    <t>Kingfisher / ELLA Springs</t>
  </si>
  <si>
    <t>Pre-Novice &amp; Preliminary Trot Compulsories</t>
  </si>
  <si>
    <t>56C</t>
  </si>
  <si>
    <t>Evelyn Mercer</t>
  </si>
  <si>
    <t>PreNovice &amp; Preliminary Freestyle Only</t>
  </si>
  <si>
    <t>56FO</t>
  </si>
  <si>
    <t>Novice &amp; Intermediate Walk Freestyle Only</t>
  </si>
  <si>
    <t>34FO</t>
  </si>
  <si>
    <t>Judges</t>
  </si>
  <si>
    <t>IND  Barrel</t>
  </si>
  <si>
    <t>Falls</t>
  </si>
  <si>
    <t>A</t>
  </si>
  <si>
    <t>B</t>
  </si>
  <si>
    <t>PDD  Barrel A</t>
  </si>
  <si>
    <t>22/31J</t>
  </si>
  <si>
    <t>SQUAD - BARREL</t>
  </si>
  <si>
    <t xml:space="preserve">Judge </t>
  </si>
  <si>
    <t>24/32A</t>
  </si>
  <si>
    <t>Club/Team</t>
  </si>
  <si>
    <t>30J</t>
  </si>
  <si>
    <t>31S</t>
  </si>
  <si>
    <t>NEqC / ELLA Springs</t>
  </si>
  <si>
    <t>Alex Playfoot</t>
  </si>
  <si>
    <t>Ella/KF/MEV</t>
  </si>
  <si>
    <t>Melissa Routledge</t>
  </si>
  <si>
    <t>Fassifern A</t>
  </si>
  <si>
    <t>Fassifern B</t>
  </si>
  <si>
    <t>Chris Wicks</t>
  </si>
  <si>
    <t>Janet Leadbetter</t>
  </si>
  <si>
    <t>PreNovice Squad C &amp;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</si>
</sst>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</cellStyleXfs>
  <cellXfs count="3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Alignment="1"/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/>
    <xf numFmtId="18" fontId="3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167" fontId="4" fillId="4" borderId="0" xfId="0" applyNumberFormat="1" applyFont="1" applyFill="1"/>
    <xf numFmtId="164" fontId="2" fillId="0" borderId="0" xfId="0" applyNumberFormat="1" applyFont="1" applyFill="1"/>
    <xf numFmtId="0" fontId="2" fillId="2" borderId="0" xfId="0" applyFont="1" applyFill="1"/>
    <xf numFmtId="167" fontId="2" fillId="3" borderId="0" xfId="0" applyNumberFormat="1" applyFont="1" applyFill="1"/>
    <xf numFmtId="167" fontId="2" fillId="5" borderId="0" xfId="0" applyNumberFormat="1" applyFont="1" applyFill="1"/>
    <xf numFmtId="167" fontId="2" fillId="0" borderId="0" xfId="0" applyNumberFormat="1" applyFont="1"/>
    <xf numFmtId="164" fontId="2" fillId="5" borderId="0" xfId="0" applyNumberFormat="1" applyFont="1" applyFill="1"/>
    <xf numFmtId="164" fontId="2" fillId="4" borderId="0" xfId="0" applyNumberFormat="1" applyFont="1" applyFill="1"/>
    <xf numFmtId="0" fontId="2" fillId="3" borderId="0" xfId="0" applyFont="1" applyFill="1"/>
    <xf numFmtId="167" fontId="2" fillId="4" borderId="0" xfId="0" applyNumberFormat="1" applyFont="1" applyFill="1"/>
    <xf numFmtId="0" fontId="6" fillId="0" borderId="0" xfId="1" applyFo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1" applyFont="1"/>
    <xf numFmtId="164" fontId="2" fillId="0" borderId="0" xfId="0" applyNumberFormat="1" applyFont="1" applyFill="1" applyBorder="1"/>
    <xf numFmtId="167" fontId="11" fillId="0" borderId="0" xfId="0" applyNumberFormat="1" applyFont="1" applyFill="1"/>
    <xf numFmtId="164" fontId="11" fillId="0" borderId="0" xfId="0" applyNumberFormat="1" applyFont="1" applyFill="1"/>
    <xf numFmtId="167" fontId="9" fillId="4" borderId="0" xfId="0" applyNumberFormat="1" applyFont="1" applyFill="1" applyBorder="1" applyAlignment="1"/>
    <xf numFmtId="167" fontId="11" fillId="5" borderId="0" xfId="0" applyNumberFormat="1" applyFont="1" applyFill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6" borderId="0" xfId="0" applyFont="1" applyFill="1" applyAlignment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167" fontId="2" fillId="6" borderId="0" xfId="0" applyNumberFormat="1" applyFont="1" applyFill="1"/>
    <xf numFmtId="167" fontId="2" fillId="7" borderId="0" xfId="0" applyNumberFormat="1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2" borderId="0" xfId="0" applyNumberFormat="1" applyFont="1" applyFill="1"/>
    <xf numFmtId="0" fontId="3" fillId="0" borderId="0" xfId="0" applyFont="1" applyAlignment="1">
      <alignment horizontal="left" vertical="center"/>
    </xf>
    <xf numFmtId="167" fontId="2" fillId="2" borderId="0" xfId="0" applyNumberFormat="1" applyFont="1" applyFill="1"/>
    <xf numFmtId="0" fontId="2" fillId="8" borderId="0" xfId="0" applyFont="1" applyFill="1" applyAlignment="1">
      <alignment horizontal="center"/>
    </xf>
    <xf numFmtId="0" fontId="2" fillId="8" borderId="0" xfId="0" applyFont="1" applyFill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3" fillId="0" borderId="0" xfId="0" applyFont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0" xfId="0" applyFont="1" applyFill="1" applyBorder="1"/>
    <xf numFmtId="0" fontId="0" fillId="0" borderId="0" xfId="0" applyBorder="1"/>
    <xf numFmtId="164" fontId="2" fillId="3" borderId="0" xfId="0" applyNumberFormat="1" applyFont="1" applyFill="1"/>
    <xf numFmtId="164" fontId="14" fillId="3" borderId="0" xfId="0" applyNumberFormat="1" applyFont="1" applyFill="1"/>
    <xf numFmtId="0" fontId="14" fillId="3" borderId="0" xfId="0" applyFont="1" applyFill="1"/>
    <xf numFmtId="0" fontId="14" fillId="3" borderId="0" xfId="0" applyFont="1" applyFill="1" applyBorder="1"/>
    <xf numFmtId="167" fontId="2" fillId="3" borderId="0" xfId="0" applyNumberFormat="1" applyFont="1" applyFill="1" applyBorder="1"/>
    <xf numFmtId="0" fontId="15" fillId="0" borderId="0" xfId="0" applyFont="1"/>
    <xf numFmtId="0" fontId="2" fillId="8" borderId="0" xfId="0" applyFont="1" applyFill="1" applyBorder="1"/>
    <xf numFmtId="167" fontId="2" fillId="8" borderId="0" xfId="0" applyNumberFormat="1" applyFont="1" applyFill="1"/>
    <xf numFmtId="0" fontId="2" fillId="0" borderId="2" xfId="0" applyFont="1" applyFill="1" applyBorder="1"/>
    <xf numFmtId="164" fontId="3" fillId="3" borderId="0" xfId="0" applyNumberFormat="1" applyFont="1" applyFill="1"/>
    <xf numFmtId="0" fontId="0" fillId="3" borderId="0" xfId="0" applyFill="1"/>
    <xf numFmtId="0" fontId="3" fillId="0" borderId="1" xfId="0" applyFont="1" applyFill="1" applyBorder="1" applyAlignment="1">
      <alignment horizontal="center"/>
    </xf>
    <xf numFmtId="0" fontId="7" fillId="9" borderId="0" xfId="8"/>
    <xf numFmtId="0" fontId="7" fillId="10" borderId="0" xfId="9"/>
    <xf numFmtId="0" fontId="7" fillId="10" borderId="1" xfId="9" applyBorder="1" applyAlignment="1">
      <alignment horizontal="center" vertical="center"/>
    </xf>
    <xf numFmtId="0" fontId="7" fillId="10" borderId="0" xfId="9" applyAlignment="1">
      <alignment horizontal="center" vertical="center"/>
    </xf>
    <xf numFmtId="0" fontId="7" fillId="10" borderId="0" xfId="9" applyAlignment="1">
      <alignment horizontal="center"/>
    </xf>
    <xf numFmtId="0" fontId="7" fillId="10" borderId="1" xfId="9" applyBorder="1" applyAlignment="1">
      <alignment horizontal="center"/>
    </xf>
    <xf numFmtId="164" fontId="7" fillId="10" borderId="0" xfId="9" applyNumberFormat="1"/>
    <xf numFmtId="0" fontId="7" fillId="0" borderId="0" xfId="9" applyFill="1"/>
    <xf numFmtId="167" fontId="7" fillId="10" borderId="0" xfId="9" applyNumberFormat="1"/>
    <xf numFmtId="0" fontId="7" fillId="10" borderId="0" xfId="9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3" borderId="1" xfId="0" applyFont="1" applyFill="1" applyBorder="1"/>
    <xf numFmtId="0" fontId="4" fillId="4" borderId="1" xfId="0" applyFont="1" applyFill="1" applyBorder="1"/>
    <xf numFmtId="164" fontId="2" fillId="0" borderId="1" xfId="0" applyNumberFormat="1" applyFont="1" applyFill="1" applyBorder="1"/>
    <xf numFmtId="167" fontId="2" fillId="3" borderId="1" xfId="0" applyNumberFormat="1" applyFont="1" applyFill="1" applyBorder="1"/>
    <xf numFmtId="167" fontId="2" fillId="5" borderId="1" xfId="0" applyNumberFormat="1" applyFont="1" applyFill="1" applyBorder="1"/>
    <xf numFmtId="167" fontId="2" fillId="0" borderId="1" xfId="0" applyNumberFormat="1" applyFont="1" applyFill="1" applyBorder="1"/>
    <xf numFmtId="167" fontId="2" fillId="4" borderId="1" xfId="0" applyNumberFormat="1" applyFont="1" applyFill="1" applyBorder="1"/>
    <xf numFmtId="164" fontId="7" fillId="10" borderId="1" xfId="9" applyNumberFormat="1" applyBorder="1"/>
    <xf numFmtId="167" fontId="7" fillId="10" borderId="1" xfId="9" applyNumberForma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5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0" fontId="7" fillId="10" borderId="0" xfId="9" applyAlignment="1">
      <alignment horizontal="left"/>
    </xf>
    <xf numFmtId="0" fontId="7" fillId="9" borderId="0" xfId="8" applyAlignment="1">
      <alignment horizontal="left"/>
    </xf>
    <xf numFmtId="167" fontId="7" fillId="10" borderId="0" xfId="9" applyNumberFormat="1" applyAlignment="1">
      <alignment horizontal="left"/>
    </xf>
    <xf numFmtId="167" fontId="2" fillId="3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7" fillId="10" borderId="1" xfId="9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67" fontId="1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67" fontId="11" fillId="5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6" fillId="0" borderId="0" xfId="1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67" fontId="2" fillId="2" borderId="0" xfId="0" applyNumberFormat="1" applyFont="1" applyFill="1" applyAlignment="1">
      <alignment horizontal="left"/>
    </xf>
    <xf numFmtId="167" fontId="2" fillId="5" borderId="1" xfId="0" applyNumberFormat="1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left"/>
    </xf>
    <xf numFmtId="167" fontId="2" fillId="4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7" fillId="9" borderId="0" xfId="8" applyBorder="1"/>
    <xf numFmtId="0" fontId="7" fillId="3" borderId="1" xfId="0" applyFont="1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7" fillId="10" borderId="1" xfId="9" applyBorder="1"/>
    <xf numFmtId="164" fontId="7" fillId="3" borderId="1" xfId="0" applyNumberFormat="1" applyFont="1" applyFill="1" applyBorder="1"/>
    <xf numFmtId="164" fontId="2" fillId="3" borderId="0" xfId="0" applyNumberFormat="1" applyFont="1" applyFill="1" applyAlignment="1"/>
    <xf numFmtId="0" fontId="2" fillId="2" borderId="0" xfId="0" applyFont="1" applyFill="1" applyBorder="1"/>
    <xf numFmtId="0" fontId="7" fillId="10" borderId="0" xfId="9" applyBorder="1"/>
    <xf numFmtId="164" fontId="2" fillId="3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12" fillId="0" borderId="1" xfId="4" applyFont="1" applyFill="1" applyBorder="1" applyAlignment="1">
      <alignment horizontal="left"/>
    </xf>
    <xf numFmtId="164" fontId="2" fillId="4" borderId="1" xfId="0" applyNumberFormat="1" applyFont="1" applyFill="1" applyBorder="1"/>
    <xf numFmtId="0" fontId="2" fillId="0" borderId="1" xfId="0" applyFont="1" applyFill="1" applyBorder="1"/>
    <xf numFmtId="0" fontId="7" fillId="9" borderId="0" xfId="8" applyAlignment="1">
      <alignment horizontal="center"/>
    </xf>
    <xf numFmtId="0" fontId="7" fillId="9" borderId="1" xfId="8" applyBorder="1"/>
    <xf numFmtId="167" fontId="7" fillId="9" borderId="0" xfId="8" applyNumberFormat="1"/>
    <xf numFmtId="164" fontId="7" fillId="9" borderId="0" xfId="8" applyNumberFormat="1"/>
    <xf numFmtId="0" fontId="7" fillId="8" borderId="1" xfId="0" applyFont="1" applyFill="1" applyBorder="1"/>
    <xf numFmtId="164" fontId="2" fillId="8" borderId="1" xfId="0" applyNumberFormat="1" applyFont="1" applyFill="1" applyBorder="1"/>
    <xf numFmtId="167" fontId="7" fillId="3" borderId="0" xfId="8" applyNumberFormat="1" applyFill="1"/>
    <xf numFmtId="0" fontId="7" fillId="3" borderId="1" xfId="8" applyFill="1" applyBorder="1"/>
    <xf numFmtId="164" fontId="7" fillId="3" borderId="0" xfId="8" applyNumberFormat="1" applyFill="1" applyAlignment="1"/>
    <xf numFmtId="0" fontId="7" fillId="0" borderId="0" xfId="8" applyFill="1" applyAlignment="1">
      <alignment horizontal="left"/>
    </xf>
    <xf numFmtId="0" fontId="7" fillId="0" borderId="1" xfId="8" applyFill="1" applyBorder="1" applyAlignment="1">
      <alignment horizontal="left" vertical="center"/>
    </xf>
    <xf numFmtId="0" fontId="7" fillId="0" borderId="0" xfId="8" applyFill="1" applyAlignment="1">
      <alignment horizontal="left" vertical="center"/>
    </xf>
    <xf numFmtId="0" fontId="7" fillId="0" borderId="0" xfId="8" applyFill="1"/>
    <xf numFmtId="0" fontId="7" fillId="0" borderId="1" xfId="8" applyFill="1" applyBorder="1" applyAlignment="1">
      <alignment horizontal="center" vertical="center"/>
    </xf>
    <xf numFmtId="0" fontId="7" fillId="0" borderId="0" xfId="8" applyFill="1" applyAlignment="1">
      <alignment horizontal="center" vertical="center"/>
    </xf>
    <xf numFmtId="0" fontId="7" fillId="0" borderId="0" xfId="9" applyFill="1" applyAlignment="1">
      <alignment horizontal="left"/>
    </xf>
    <xf numFmtId="0" fontId="0" fillId="0" borderId="0" xfId="9" applyFont="1" applyFill="1" applyAlignment="1">
      <alignment horizontal="left"/>
    </xf>
    <xf numFmtId="0" fontId="15" fillId="0" borderId="0" xfId="9" applyFont="1" applyFill="1" applyAlignment="1">
      <alignment horizontal="left"/>
    </xf>
    <xf numFmtId="0" fontId="15" fillId="0" borderId="1" xfId="9" applyFont="1" applyFill="1" applyBorder="1" applyAlignment="1">
      <alignment horizontal="left"/>
    </xf>
    <xf numFmtId="164" fontId="7" fillId="0" borderId="0" xfId="9" applyNumberFormat="1" applyFill="1" applyAlignment="1">
      <alignment horizontal="left"/>
    </xf>
    <xf numFmtId="0" fontId="12" fillId="0" borderId="0" xfId="4" applyFont="1" applyBorder="1" applyAlignment="1">
      <alignment horizontal="left"/>
    </xf>
    <xf numFmtId="0" fontId="12" fillId="3" borderId="0" xfId="4" applyFont="1" applyFill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1" xfId="10" applyFont="1" applyFill="1" applyBorder="1" applyAlignment="1">
      <alignment horizontal="left"/>
    </xf>
    <xf numFmtId="0" fontId="7" fillId="9" borderId="0" xfId="8" applyBorder="1" applyAlignment="1">
      <alignment horizontal="left"/>
    </xf>
    <xf numFmtId="167" fontId="7" fillId="12" borderId="0" xfId="11" applyNumberFormat="1" applyBorder="1" applyAlignment="1"/>
    <xf numFmtId="164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15" fillId="13" borderId="0" xfId="12" applyFont="1" applyAlignment="1"/>
    <xf numFmtId="0" fontId="15" fillId="13" borderId="0" xfId="12" applyFont="1"/>
    <xf numFmtId="0" fontId="15" fillId="10" borderId="0" xfId="9" applyFont="1"/>
    <xf numFmtId="164" fontId="7" fillId="10" borderId="0" xfId="9" applyNumberFormat="1" applyAlignment="1">
      <alignment horizontal="left"/>
    </xf>
    <xf numFmtId="164" fontId="0" fillId="10" borderId="0" xfId="9" applyNumberFormat="1" applyFont="1" applyAlignment="1">
      <alignment horizontal="left"/>
    </xf>
    <xf numFmtId="0" fontId="7" fillId="13" borderId="0" xfId="12" applyAlignment="1">
      <alignment horizontal="left"/>
    </xf>
    <xf numFmtId="0" fontId="2" fillId="14" borderId="0" xfId="0" applyFont="1" applyFill="1"/>
    <xf numFmtId="0" fontId="3" fillId="14" borderId="0" xfId="0" applyFont="1" applyFill="1" applyAlignment="1"/>
    <xf numFmtId="0" fontId="1" fillId="15" borderId="0" xfId="0" applyFont="1" applyFill="1"/>
    <xf numFmtId="0" fontId="2" fillId="15" borderId="0" xfId="0" applyFont="1" applyFill="1"/>
    <xf numFmtId="164" fontId="2" fillId="15" borderId="0" xfId="0" applyNumberFormat="1" applyFont="1" applyFill="1" applyAlignment="1">
      <alignment horizontal="left"/>
    </xf>
    <xf numFmtId="164" fontId="3" fillId="15" borderId="0" xfId="0" applyNumberFormat="1" applyFont="1" applyFill="1" applyAlignment="1">
      <alignment horizontal="left"/>
    </xf>
    <xf numFmtId="0" fontId="1" fillId="14" borderId="0" xfId="0" applyFont="1" applyFill="1" applyAlignment="1"/>
    <xf numFmtId="164" fontId="3" fillId="15" borderId="0" xfId="0" applyNumberFormat="1" applyFont="1" applyFill="1"/>
    <xf numFmtId="164" fontId="2" fillId="15" borderId="0" xfId="0" applyNumberFormat="1" applyFont="1" applyFill="1"/>
    <xf numFmtId="0" fontId="3" fillId="14" borderId="0" xfId="0" applyFont="1" applyFill="1"/>
    <xf numFmtId="0" fontId="3" fillId="15" borderId="0" xfId="0" applyFont="1" applyFill="1"/>
    <xf numFmtId="0" fontId="0" fillId="15" borderId="0" xfId="0" applyFill="1"/>
    <xf numFmtId="0" fontId="0" fillId="15" borderId="0" xfId="0" applyFill="1" applyAlignment="1">
      <alignment horizontal="left"/>
    </xf>
    <xf numFmtId="0" fontId="3" fillId="7" borderId="0" xfId="0" applyFont="1" applyFill="1" applyAlignment="1"/>
    <xf numFmtId="0" fontId="2" fillId="7" borderId="0" xfId="0" applyFont="1" applyFill="1"/>
    <xf numFmtId="0" fontId="3" fillId="16" borderId="0" xfId="0" applyFont="1" applyFill="1" applyAlignment="1"/>
    <xf numFmtId="0" fontId="2" fillId="16" borderId="0" xfId="0" applyFont="1" applyFill="1"/>
    <xf numFmtId="0" fontId="3" fillId="7" borderId="0" xfId="0" applyFont="1" applyFill="1"/>
    <xf numFmtId="0" fontId="3" fillId="15" borderId="0" xfId="0" applyFont="1" applyFill="1" applyAlignment="1"/>
    <xf numFmtId="0" fontId="3" fillId="15" borderId="0" xfId="0" applyFont="1" applyFill="1" applyAlignment="1">
      <alignment horizontal="left"/>
    </xf>
    <xf numFmtId="0" fontId="2" fillId="15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/>
    <xf numFmtId="0" fontId="2" fillId="3" borderId="0" xfId="0" applyFont="1" applyFill="1" applyBorder="1" applyAlignment="1">
      <alignment horizontal="center"/>
    </xf>
    <xf numFmtId="0" fontId="7" fillId="10" borderId="0" xfId="9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1" applyFont="1" applyProtection="1"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Protection="1">
      <protection locked="0"/>
    </xf>
    <xf numFmtId="0" fontId="13" fillId="0" borderId="0" xfId="0" applyFont="1"/>
    <xf numFmtId="0" fontId="1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7" applyFill="1" applyProtection="1">
      <protection locked="0"/>
    </xf>
    <xf numFmtId="0" fontId="5" fillId="0" borderId="0" xfId="7" applyProtection="1">
      <protection locked="0"/>
    </xf>
    <xf numFmtId="0" fontId="3" fillId="0" borderId="0" xfId="7" applyFont="1" applyFill="1" applyProtection="1">
      <protection locked="0"/>
    </xf>
    <xf numFmtId="0" fontId="2" fillId="0" borderId="0" xfId="7" applyFont="1" applyFill="1" applyProtection="1">
      <protection locked="0"/>
    </xf>
    <xf numFmtId="0" fontId="5" fillId="0" borderId="0" xfId="7" applyFill="1" applyAlignment="1" applyProtection="1">
      <protection locked="0"/>
    </xf>
    <xf numFmtId="0" fontId="5" fillId="0" borderId="0" xfId="7" applyFill="1" applyAlignment="1" applyProtection="1">
      <alignment horizontal="right"/>
      <protection locked="0"/>
    </xf>
    <xf numFmtId="0" fontId="5" fillId="0" borderId="0" xfId="7" applyAlignment="1" applyProtection="1">
      <alignment horizontal="center"/>
      <protection locked="0"/>
    </xf>
    <xf numFmtId="0" fontId="6" fillId="0" borderId="0" xfId="7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5" fillId="3" borderId="0" xfId="7" applyFill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6" fillId="0" borderId="0" xfId="7" applyFont="1" applyAlignment="1" applyProtection="1">
      <protection locked="0"/>
    </xf>
    <xf numFmtId="0" fontId="5" fillId="0" borderId="0" xfId="7" applyFill="1" applyAlignment="1" applyProtection="1">
      <alignment horizontal="center"/>
      <protection locked="0"/>
    </xf>
    <xf numFmtId="0" fontId="6" fillId="3" borderId="0" xfId="7" applyFont="1" applyFill="1" applyAlignment="1" applyProtection="1">
      <protection locked="0"/>
    </xf>
    <xf numFmtId="0" fontId="6" fillId="0" borderId="3" xfId="7" applyFont="1" applyBorder="1" applyAlignment="1" applyProtection="1">
      <alignment horizontal="right"/>
      <protection locked="0"/>
    </xf>
    <xf numFmtId="0" fontId="5" fillId="3" borderId="0" xfId="7" applyFill="1" applyBorder="1" applyProtection="1">
      <protection locked="0"/>
    </xf>
    <xf numFmtId="0" fontId="6" fillId="0" borderId="0" xfId="7" applyFont="1" applyBorder="1" applyAlignment="1" applyProtection="1">
      <protection locked="0"/>
    </xf>
    <xf numFmtId="0" fontId="5" fillId="0" borderId="0" xfId="7" applyFill="1" applyBorder="1" applyProtection="1">
      <protection locked="0"/>
    </xf>
    <xf numFmtId="0" fontId="6" fillId="3" borderId="0" xfId="7" applyFont="1" applyFill="1" applyBorder="1" applyAlignment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6" fillId="0" borderId="0" xfId="7" applyFont="1" applyBorder="1" applyAlignment="1" applyProtection="1">
      <alignment horizontal="right"/>
      <protection locked="0"/>
    </xf>
    <xf numFmtId="0" fontId="5" fillId="0" borderId="0" xfId="7" applyFont="1" applyBorder="1" applyAlignment="1" applyProtection="1">
      <alignment horizontal="center"/>
      <protection locked="0"/>
    </xf>
    <xf numFmtId="167" fontId="0" fillId="4" borderId="0" xfId="0" applyNumberFormat="1" applyFill="1" applyBorder="1" applyProtection="1">
      <protection locked="0"/>
    </xf>
    <xf numFmtId="164" fontId="5" fillId="0" borderId="0" xfId="7" applyNumberFormat="1" applyFill="1" applyBorder="1" applyProtection="1"/>
    <xf numFmtId="0" fontId="5" fillId="3" borderId="0" xfId="7" applyFill="1" applyBorder="1" applyProtection="1"/>
    <xf numFmtId="167" fontId="5" fillId="4" borderId="0" xfId="7" applyNumberFormat="1" applyFill="1" applyBorder="1" applyProtection="1">
      <protection locked="0"/>
    </xf>
    <xf numFmtId="164" fontId="5" fillId="3" borderId="0" xfId="7" applyNumberFormat="1" applyFill="1" applyBorder="1" applyProtection="1"/>
    <xf numFmtId="164" fontId="5" fillId="0" borderId="0" xfId="7" applyNumberFormat="1" applyFill="1" applyBorder="1" applyAlignment="1" applyProtection="1">
      <alignment horizontal="right"/>
    </xf>
    <xf numFmtId="164" fontId="5" fillId="0" borderId="0" xfId="7" applyNumberFormat="1" applyBorder="1" applyAlignment="1" applyProtection="1">
      <alignment horizontal="right"/>
    </xf>
    <xf numFmtId="0" fontId="5" fillId="0" borderId="0" xfId="7" applyBorder="1" applyProtection="1">
      <protection locked="0"/>
    </xf>
    <xf numFmtId="0" fontId="6" fillId="0" borderId="0" xfId="7" applyFont="1" applyAlignment="1" applyProtection="1">
      <alignment horizontal="left"/>
      <protection locked="0"/>
    </xf>
    <xf numFmtId="0" fontId="5" fillId="3" borderId="0" xfId="7" applyFill="1" applyProtection="1">
      <protection locked="0"/>
    </xf>
    <xf numFmtId="0" fontId="5" fillId="0" borderId="0" xfId="7" applyFont="1" applyFill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17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167" fontId="17" fillId="3" borderId="0" xfId="0" applyNumberFormat="1" applyFont="1" applyFill="1" applyProtection="1">
      <protection locked="0"/>
    </xf>
    <xf numFmtId="164" fontId="2" fillId="3" borderId="0" xfId="0" applyNumberFormat="1" applyFont="1" applyFill="1" applyProtection="1"/>
    <xf numFmtId="167" fontId="2" fillId="3" borderId="0" xfId="0" applyNumberFormat="1" applyFont="1" applyFill="1" applyProtection="1">
      <protection locked="0"/>
    </xf>
    <xf numFmtId="0" fontId="2" fillId="3" borderId="0" xfId="0" applyFont="1" applyFill="1" applyProtection="1"/>
    <xf numFmtId="0" fontId="2" fillId="3" borderId="3" xfId="0" applyFont="1" applyFill="1" applyBorder="1" applyAlignment="1" applyProtection="1">
      <alignment horizontal="right"/>
    </xf>
    <xf numFmtId="0" fontId="7" fillId="0" borderId="1" xfId="14" applyFont="1" applyBorder="1"/>
    <xf numFmtId="0" fontId="5" fillId="3" borderId="1" xfId="7" applyFill="1" applyBorder="1" applyProtection="1">
      <protection locked="0"/>
    </xf>
    <xf numFmtId="167" fontId="0" fillId="4" borderId="1" xfId="0" applyNumberFormat="1" applyFill="1" applyBorder="1" applyProtection="1">
      <protection locked="0"/>
    </xf>
    <xf numFmtId="164" fontId="5" fillId="0" borderId="1" xfId="7" applyNumberFormat="1" applyFill="1" applyBorder="1" applyProtection="1"/>
    <xf numFmtId="164" fontId="5" fillId="3" borderId="1" xfId="7" applyNumberFormat="1" applyFill="1" applyBorder="1" applyProtection="1"/>
    <xf numFmtId="167" fontId="5" fillId="4" borderId="1" xfId="7" applyNumberFormat="1" applyFill="1" applyBorder="1" applyProtection="1">
      <protection locked="0"/>
    </xf>
    <xf numFmtId="0" fontId="5" fillId="3" borderId="1" xfId="7" applyFill="1" applyBorder="1" applyProtection="1"/>
    <xf numFmtId="164" fontId="5" fillId="0" borderId="4" xfId="7" applyNumberFormat="1" applyBorder="1" applyAlignment="1" applyProtection="1">
      <alignment horizontal="right"/>
    </xf>
    <xf numFmtId="0" fontId="5" fillId="0" borderId="1" xfId="7" applyBorder="1" applyProtection="1">
      <protection locked="0"/>
    </xf>
    <xf numFmtId="0" fontId="7" fillId="3" borderId="0" xfId="14" applyFont="1" applyFill="1" applyBorder="1"/>
    <xf numFmtId="0" fontId="18" fillId="0" borderId="0" xfId="13" applyFont="1" applyFill="1"/>
    <xf numFmtId="0" fontId="15" fillId="0" borderId="0" xfId="9" applyFont="1" applyFill="1"/>
    <xf numFmtId="0" fontId="19" fillId="0" borderId="0" xfId="0" applyFont="1"/>
    <xf numFmtId="0" fontId="16" fillId="0" borderId="0" xfId="0" applyFont="1"/>
    <xf numFmtId="0" fontId="11" fillId="18" borderId="0" xfId="0" applyFont="1" applyFill="1"/>
    <xf numFmtId="0" fontId="16" fillId="0" borderId="0" xfId="0" applyFont="1" applyAlignment="1">
      <alignment horizontal="center" vertical="center"/>
    </xf>
    <xf numFmtId="0" fontId="11" fillId="0" borderId="0" xfId="0" applyFont="1" applyFill="1"/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18" borderId="0" xfId="0" applyFont="1" applyFill="1" applyAlignment="1">
      <alignment horizontal="center"/>
    </xf>
    <xf numFmtId="0" fontId="16" fillId="0" borderId="0" xfId="7" applyFont="1" applyAlignment="1" applyProtection="1">
      <alignment horizontal="center"/>
      <protection locked="0"/>
    </xf>
    <xf numFmtId="0" fontId="11" fillId="0" borderId="0" xfId="7" applyFont="1" applyAlignment="1" applyProtection="1">
      <alignment horizontal="center"/>
      <protection locked="0"/>
    </xf>
    <xf numFmtId="0" fontId="11" fillId="18" borderId="0" xfId="7" applyFont="1" applyFill="1" applyAlignment="1" applyProtection="1">
      <alignment horizontal="center"/>
      <protection locked="0"/>
    </xf>
    <xf numFmtId="0" fontId="11" fillId="18" borderId="0" xfId="7" applyFont="1" applyFill="1" applyProtection="1">
      <protection locked="0"/>
    </xf>
    <xf numFmtId="0" fontId="11" fillId="0" borderId="0" xfId="7" applyFont="1" applyFill="1" applyProtection="1">
      <protection locked="0"/>
    </xf>
    <xf numFmtId="0" fontId="11" fillId="0" borderId="0" xfId="7" applyFont="1" applyProtection="1">
      <protection locked="0"/>
    </xf>
    <xf numFmtId="0" fontId="16" fillId="18" borderId="0" xfId="7" applyFont="1" applyFill="1" applyAlignment="1" applyProtection="1">
      <alignment horizont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0" fontId="11" fillId="3" borderId="0" xfId="7" applyFont="1" applyFill="1" applyProtection="1">
      <protection locked="0"/>
    </xf>
    <xf numFmtId="0" fontId="11" fillId="3" borderId="0" xfId="7" applyFont="1" applyFill="1" applyProtection="1"/>
    <xf numFmtId="0" fontId="7" fillId="0" borderId="0" xfId="14" applyFont="1"/>
    <xf numFmtId="167" fontId="11" fillId="3" borderId="0" xfId="7" applyNumberFormat="1" applyFont="1" applyFill="1" applyProtection="1">
      <protection locked="0"/>
    </xf>
    <xf numFmtId="167" fontId="11" fillId="18" borderId="0" xfId="7" applyNumberFormat="1" applyFont="1" applyFill="1" applyProtection="1">
      <protection locked="0"/>
    </xf>
    <xf numFmtId="164" fontId="11" fillId="3" borderId="0" xfId="7" applyNumberFormat="1" applyFont="1" applyFill="1" applyProtection="1"/>
    <xf numFmtId="0" fontId="11" fillId="18" borderId="0" xfId="0" applyFont="1" applyFill="1" applyProtection="1">
      <protection locked="0"/>
    </xf>
    <xf numFmtId="0" fontId="11" fillId="18" borderId="1" xfId="0" applyFont="1" applyFill="1" applyBorder="1"/>
    <xf numFmtId="167" fontId="11" fillId="4" borderId="1" xfId="0" applyNumberFormat="1" applyFont="1" applyFill="1" applyBorder="1" applyProtection="1">
      <protection locked="0"/>
    </xf>
    <xf numFmtId="164" fontId="11" fillId="0" borderId="1" xfId="7" applyNumberFormat="1" applyFont="1" applyFill="1" applyBorder="1" applyProtection="1"/>
    <xf numFmtId="164" fontId="11" fillId="18" borderId="1" xfId="7" applyNumberFormat="1" applyFont="1" applyFill="1" applyBorder="1" applyProtection="1">
      <protection locked="0"/>
    </xf>
    <xf numFmtId="0" fontId="5" fillId="4" borderId="1" xfId="7" applyFill="1" applyBorder="1" applyProtection="1">
      <protection locked="0"/>
    </xf>
    <xf numFmtId="164" fontId="11" fillId="0" borderId="1" xfId="7" applyNumberFormat="1" applyFont="1" applyFill="1" applyBorder="1" applyProtection="1">
      <protection locked="0"/>
    </xf>
    <xf numFmtId="0" fontId="11" fillId="18" borderId="1" xfId="7" applyFont="1" applyFill="1" applyBorder="1" applyProtection="1">
      <protection locked="0"/>
    </xf>
    <xf numFmtId="164" fontId="11" fillId="0" borderId="1" xfId="7" applyNumberFormat="1" applyFont="1" applyBorder="1" applyProtection="1"/>
    <xf numFmtId="0" fontId="11" fillId="0" borderId="1" xfId="7" applyFont="1" applyBorder="1" applyProtection="1">
      <protection locked="0"/>
    </xf>
    <xf numFmtId="16" fontId="0" fillId="0" borderId="0" xfId="0" applyNumberFormat="1"/>
    <xf numFmtId="0" fontId="11" fillId="0" borderId="0" xfId="0" applyFont="1"/>
    <xf numFmtId="15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/>
  </cellXfs>
  <cellStyles count="15">
    <cellStyle name="40% - Accent1" xfId="13" builtinId="31"/>
    <cellStyle name="40% - Accent3" xfId="10" builtinId="39"/>
    <cellStyle name="40% - Accent4" xfId="11" builtinId="43"/>
    <cellStyle name="40% - Accent5" xfId="12" builtinId="47"/>
    <cellStyle name="60% - Accent3" xfId="8" builtinId="40"/>
    <cellStyle name="60% - Accent6" xfId="9" builtinId="52"/>
    <cellStyle name="Normal" xfId="0" builtinId="0"/>
    <cellStyle name="Normal 2" xfId="2" xr:uid="{00000000-0005-0000-0000-000007000000}"/>
    <cellStyle name="Normal 2 2" xfId="1" xr:uid="{00000000-0005-0000-0000-000008000000}"/>
    <cellStyle name="Normal 2 3" xfId="7" xr:uid="{00000000-0005-0000-0000-000009000000}"/>
    <cellStyle name="Normal 3" xfId="4" xr:uid="{00000000-0005-0000-0000-00000A000000}"/>
    <cellStyle name="Normal 4" xfId="5" xr:uid="{00000000-0005-0000-0000-00000B000000}"/>
    <cellStyle name="Normal 5" xfId="6" xr:uid="{00000000-0005-0000-0000-00000C000000}"/>
    <cellStyle name="Normal 7" xfId="14" xr:uid="{00000000-0005-0000-0000-00000D000000}"/>
    <cellStyle name="Standard 2" xfId="3" xr:uid="{00000000-0005-0000-0000-00000E000000}"/>
  </cellStyles>
  <dxfs count="0"/>
  <tableStyles count="0" defaultTableStyle="TableStyleMedium2" defaultPivotStyle="PivotStyleLight16"/>
  <colors>
    <mruColors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10" sqref="A10:XFD17"/>
    </sheetView>
  </sheetViews>
  <sheetFormatPr defaultRowHeight="14.5" x14ac:dyDescent="0.35"/>
  <sheetData>
    <row r="1" spans="1:1" x14ac:dyDescent="0.35">
      <c r="A1" t="s">
        <v>121</v>
      </c>
    </row>
    <row r="2" spans="1:1" x14ac:dyDescent="0.35">
      <c r="A2" t="s">
        <v>122</v>
      </c>
    </row>
  </sheetData>
  <sheetProtection algorithmName="SHA-512" hashValue="I06LP72doUUPJqAPKCZLAMtA+q/UQ9rLLmVUDCOyfEvsPtDh52EI5Do3aIAcBltmXYlGpSdIMoEQSj+BHgOewQ==" saltValue="6HqeqVtiyLBJ7snAUAgJ1A==" spinCount="100000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6"/>
  <sheetViews>
    <sheetView workbookViewId="0">
      <pane xSplit="2" topLeftCell="C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26953125" customWidth="1"/>
    <col min="6" max="6" width="2.81640625" customWidth="1"/>
    <col min="13" max="13" width="2.81640625" customWidth="1"/>
    <col min="22" max="22" width="2.81640625" customWidth="1"/>
    <col min="23" max="26" width="9.1796875" style="118"/>
    <col min="27" max="27" width="2.81640625" customWidth="1"/>
    <col min="29" max="29" width="13.7265625" customWidth="1"/>
  </cols>
  <sheetData>
    <row r="1" spans="1:29" ht="15.5" x14ac:dyDescent="0.35">
      <c r="A1" s="1" t="str">
        <f>CompInfo!A1</f>
        <v>VQ State Champonship 2018</v>
      </c>
      <c r="B1" s="2"/>
      <c r="C1" s="2"/>
      <c r="D1" s="3" t="s">
        <v>0</v>
      </c>
      <c r="AC1" s="7">
        <f ca="1">NOW()</f>
        <v>43306.906178703706</v>
      </c>
    </row>
    <row r="2" spans="1:29" ht="15.5" x14ac:dyDescent="0.35">
      <c r="A2" s="1"/>
      <c r="B2" s="2"/>
      <c r="C2" s="2"/>
      <c r="D2" s="3" t="s">
        <v>1</v>
      </c>
      <c r="AC2" s="8">
        <f ca="1">NOW()</f>
        <v>43306.906178703706</v>
      </c>
    </row>
    <row r="3" spans="1:29" ht="15.5" x14ac:dyDescent="0.35">
      <c r="A3" s="1" t="str">
        <f>CompInfo!A2</f>
        <v>14 to 15 July 2018</v>
      </c>
      <c r="B3" s="2"/>
      <c r="C3" s="2"/>
      <c r="D3" s="3"/>
    </row>
    <row r="4" spans="1:29" ht="15.5" x14ac:dyDescent="0.35">
      <c r="A4" s="1"/>
      <c r="B4" s="2"/>
      <c r="C4" s="3"/>
      <c r="D4" s="2"/>
    </row>
    <row r="5" spans="1:29" ht="15.5" x14ac:dyDescent="0.35">
      <c r="A5" s="1" t="s">
        <v>100</v>
      </c>
      <c r="B5" s="11"/>
      <c r="C5" s="2"/>
      <c r="D5" s="2"/>
      <c r="G5" s="11" t="s">
        <v>3</v>
      </c>
      <c r="V5" s="93"/>
      <c r="W5" s="115" t="s">
        <v>5</v>
      </c>
      <c r="AA5" s="93"/>
    </row>
    <row r="6" spans="1:29" ht="15.5" x14ac:dyDescent="0.35">
      <c r="A6" s="1" t="s">
        <v>49</v>
      </c>
      <c r="B6" s="11" t="s">
        <v>139</v>
      </c>
      <c r="C6" s="2"/>
      <c r="D6" s="2"/>
      <c r="G6" s="2">
        <f>E1</f>
        <v>0</v>
      </c>
      <c r="V6" s="93"/>
      <c r="W6" s="114">
        <f>E2</f>
        <v>0</v>
      </c>
      <c r="AA6" s="93"/>
    </row>
    <row r="7" spans="1:29" x14ac:dyDescent="0.35">
      <c r="V7" s="93"/>
      <c r="AA7" s="93"/>
    </row>
    <row r="8" spans="1:29" x14ac:dyDescent="0.35">
      <c r="A8" s="2"/>
      <c r="B8" s="2"/>
      <c r="C8" s="2"/>
      <c r="D8" s="2"/>
      <c r="E8" s="2"/>
      <c r="F8" s="2"/>
      <c r="G8" s="11" t="s">
        <v>7</v>
      </c>
      <c r="H8" s="2"/>
      <c r="I8" s="2"/>
      <c r="J8" s="2"/>
      <c r="K8" s="2"/>
      <c r="L8" s="5"/>
      <c r="M8" s="16"/>
      <c r="N8" s="64" t="s">
        <v>47</v>
      </c>
      <c r="O8" s="2"/>
      <c r="P8" s="2"/>
      <c r="Q8" s="2"/>
      <c r="R8" s="2"/>
      <c r="S8" s="2"/>
      <c r="T8" s="2"/>
      <c r="U8" s="2" t="s">
        <v>67</v>
      </c>
      <c r="V8" s="96"/>
      <c r="W8" s="68" t="s">
        <v>9</v>
      </c>
      <c r="X8" s="114"/>
      <c r="Y8" s="139" t="s">
        <v>8</v>
      </c>
      <c r="Z8" s="139" t="s">
        <v>9</v>
      </c>
      <c r="AA8" s="93"/>
      <c r="AB8" s="17" t="s">
        <v>33</v>
      </c>
      <c r="AC8" s="2"/>
    </row>
    <row r="9" spans="1:29" x14ac:dyDescent="0.35">
      <c r="A9" s="116" t="s">
        <v>12</v>
      </c>
      <c r="B9" s="116" t="s">
        <v>13</v>
      </c>
      <c r="C9" s="116" t="s">
        <v>7</v>
      </c>
      <c r="D9" s="116" t="s">
        <v>14</v>
      </c>
      <c r="E9" s="116" t="s">
        <v>15</v>
      </c>
      <c r="F9" s="65"/>
      <c r="G9" s="21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7</v>
      </c>
      <c r="M9" s="65"/>
      <c r="N9" s="21" t="s">
        <v>34</v>
      </c>
      <c r="O9" s="21" t="s">
        <v>35</v>
      </c>
      <c r="P9" s="21" t="s">
        <v>36</v>
      </c>
      <c r="Q9" s="21" t="s">
        <v>37</v>
      </c>
      <c r="R9" s="21" t="s">
        <v>38</v>
      </c>
      <c r="S9" s="21" t="s">
        <v>39</v>
      </c>
      <c r="T9" s="20" t="s">
        <v>40</v>
      </c>
      <c r="U9" s="20" t="s">
        <v>33</v>
      </c>
      <c r="V9" s="97"/>
      <c r="W9" s="116" t="s">
        <v>31</v>
      </c>
      <c r="X9" s="116" t="s">
        <v>9</v>
      </c>
      <c r="Y9" s="149" t="s">
        <v>32</v>
      </c>
      <c r="Z9" s="149" t="s">
        <v>33</v>
      </c>
      <c r="AA9" s="101"/>
      <c r="AB9" s="25" t="s">
        <v>41</v>
      </c>
      <c r="AC9" s="20" t="s">
        <v>44</v>
      </c>
    </row>
    <row r="10" spans="1:29" x14ac:dyDescent="0.35">
      <c r="A10" s="127"/>
      <c r="B10" s="127"/>
      <c r="C10" s="127"/>
      <c r="D10" s="127"/>
      <c r="E10" s="127"/>
      <c r="F10" s="228"/>
      <c r="G10" s="66"/>
      <c r="H10" s="66"/>
      <c r="I10" s="66"/>
      <c r="J10" s="66"/>
      <c r="K10" s="66"/>
      <c r="L10" s="66"/>
      <c r="M10" s="228"/>
      <c r="N10" s="66"/>
      <c r="O10" s="66"/>
      <c r="P10" s="66"/>
      <c r="Q10" s="66"/>
      <c r="R10" s="66"/>
      <c r="S10" s="66"/>
      <c r="T10" s="63"/>
      <c r="U10" s="63"/>
      <c r="V10" s="229"/>
      <c r="W10" s="127"/>
      <c r="X10" s="127"/>
      <c r="Y10" s="230"/>
      <c r="Z10" s="230"/>
      <c r="AA10" s="101"/>
      <c r="AB10" s="64"/>
      <c r="AC10" s="63"/>
    </row>
    <row r="11" spans="1:29" x14ac:dyDescent="0.35">
      <c r="A11">
        <v>80</v>
      </c>
      <c r="B11" t="s">
        <v>138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2"/>
      <c r="N11" s="37"/>
      <c r="O11" s="37"/>
      <c r="P11" s="37"/>
      <c r="Q11" s="37"/>
      <c r="R11" s="37"/>
      <c r="S11" s="37"/>
      <c r="T11" s="37"/>
      <c r="U11" s="37"/>
      <c r="V11" s="98"/>
      <c r="W11" s="150"/>
      <c r="X11" s="150"/>
      <c r="Y11" s="150"/>
      <c r="Z11" s="150"/>
      <c r="AA11" s="93"/>
      <c r="AB11" s="67"/>
      <c r="AC11" s="31"/>
    </row>
    <row r="12" spans="1:29" x14ac:dyDescent="0.35">
      <c r="A12">
        <v>78</v>
      </c>
      <c r="B12" t="s">
        <v>131</v>
      </c>
      <c r="C12" t="s">
        <v>128</v>
      </c>
      <c r="D12" s="231" t="s">
        <v>134</v>
      </c>
      <c r="E12" t="s">
        <v>130</v>
      </c>
      <c r="F12" s="103"/>
      <c r="G12" s="104">
        <v>7</v>
      </c>
      <c r="H12" s="104">
        <v>7</v>
      </c>
      <c r="I12" s="104">
        <v>7.5</v>
      </c>
      <c r="J12" s="104">
        <v>7.5</v>
      </c>
      <c r="K12" s="104">
        <v>8</v>
      </c>
      <c r="L12" s="105">
        <f>SUM((G12*0.3),(H12*0.25),(I12*0.25),(J12*0.15),(K12*0.05))</f>
        <v>7.25</v>
      </c>
      <c r="M12" s="106"/>
      <c r="N12" s="107">
        <v>6</v>
      </c>
      <c r="O12" s="107">
        <v>5</v>
      </c>
      <c r="P12" s="107">
        <v>5.5</v>
      </c>
      <c r="Q12" s="107">
        <v>5</v>
      </c>
      <c r="R12" s="107">
        <v>5</v>
      </c>
      <c r="S12" s="108">
        <f>SUM((N12*0.25),(O12*0.25),(P12*0.2),(Q12*0.2),(R12*0.1))</f>
        <v>5.35</v>
      </c>
      <c r="T12" s="109"/>
      <c r="U12" s="108">
        <f>S12-T12</f>
        <v>5.35</v>
      </c>
      <c r="V12" s="110"/>
      <c r="W12" s="151">
        <v>6.4</v>
      </c>
      <c r="X12" s="152">
        <f>W12</f>
        <v>6.4</v>
      </c>
      <c r="Y12" s="153"/>
      <c r="Z12" s="154">
        <f>X12-Y12</f>
        <v>6.4</v>
      </c>
      <c r="AA12" s="111"/>
      <c r="AB12" s="112">
        <f>SUM((L12*0.25)+(U12*0.25)+(Z12*0.5))</f>
        <v>6.35</v>
      </c>
      <c r="AC12" s="113">
        <v>1</v>
      </c>
    </row>
    <row r="13" spans="1:29" x14ac:dyDescent="0.35">
      <c r="A13">
        <v>86</v>
      </c>
      <c r="B13" t="s">
        <v>136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2"/>
      <c r="N13" s="37"/>
      <c r="O13" s="37"/>
      <c r="P13" s="37"/>
      <c r="Q13" s="37"/>
      <c r="R13" s="37"/>
      <c r="S13" s="37"/>
      <c r="T13" s="37"/>
      <c r="U13" s="37"/>
      <c r="V13" s="98"/>
      <c r="W13" s="150"/>
      <c r="X13" s="150"/>
      <c r="Y13" s="150"/>
      <c r="Z13" s="150"/>
      <c r="AA13" s="93"/>
      <c r="AB13" s="67"/>
      <c r="AC13" s="31"/>
    </row>
    <row r="14" spans="1:29" x14ac:dyDescent="0.35">
      <c r="A14">
        <v>83</v>
      </c>
      <c r="B14" t="s">
        <v>137</v>
      </c>
      <c r="C14" t="s">
        <v>133</v>
      </c>
      <c r="D14" s="231" t="s">
        <v>134</v>
      </c>
      <c r="E14" t="s">
        <v>130</v>
      </c>
      <c r="F14" s="103"/>
      <c r="G14" s="104">
        <v>6.8</v>
      </c>
      <c r="H14" s="104">
        <v>6.5</v>
      </c>
      <c r="I14" s="104">
        <v>7</v>
      </c>
      <c r="J14" s="104">
        <v>7.5</v>
      </c>
      <c r="K14" s="104">
        <v>7.5</v>
      </c>
      <c r="L14" s="105">
        <f>SUM((G14*0.3),(H14*0.25),(I14*0.25),(J14*0.15),(K14*0.05))</f>
        <v>6.915</v>
      </c>
      <c r="M14" s="106"/>
      <c r="N14" s="107">
        <v>4.5</v>
      </c>
      <c r="O14" s="107">
        <v>4</v>
      </c>
      <c r="P14" s="107">
        <v>4.5</v>
      </c>
      <c r="Q14" s="107">
        <v>4</v>
      </c>
      <c r="R14" s="107">
        <v>4</v>
      </c>
      <c r="S14" s="108">
        <f>SUM((N14*0.25),(O14*0.25),(P14*0.2),(Q14*0.2),(R14*0.1))</f>
        <v>4.2250000000000005</v>
      </c>
      <c r="T14" s="109"/>
      <c r="U14" s="108">
        <f>S14-T14</f>
        <v>4.2250000000000005</v>
      </c>
      <c r="V14" s="110"/>
      <c r="W14" s="151">
        <v>6.4</v>
      </c>
      <c r="X14" s="152">
        <f>W14</f>
        <v>6.4</v>
      </c>
      <c r="Y14" s="153"/>
      <c r="Z14" s="154">
        <f>X14-Y14</f>
        <v>6.4</v>
      </c>
      <c r="AA14" s="111"/>
      <c r="AB14" s="112">
        <f>SUM((L14*0.25)+(U14*0.25)+(Z14*0.5))</f>
        <v>5.9850000000000003</v>
      </c>
      <c r="AC14" s="113">
        <v>2</v>
      </c>
    </row>
    <row r="15" spans="1:29" x14ac:dyDescent="0.35">
      <c r="A15">
        <v>85</v>
      </c>
      <c r="B15" t="s">
        <v>132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2"/>
      <c r="N15" s="37"/>
      <c r="O15" s="37"/>
      <c r="P15" s="37"/>
      <c r="Q15" s="37"/>
      <c r="R15" s="37"/>
      <c r="S15" s="37"/>
      <c r="T15" s="37"/>
      <c r="U15" s="37"/>
      <c r="V15" s="98"/>
      <c r="W15" s="150"/>
      <c r="X15" s="150"/>
      <c r="Y15" s="150"/>
      <c r="Z15" s="150"/>
      <c r="AA15" s="93"/>
      <c r="AB15" s="67"/>
      <c r="AC15" s="31"/>
    </row>
    <row r="16" spans="1:29" x14ac:dyDescent="0.35">
      <c r="A16">
        <v>77</v>
      </c>
      <c r="B16" t="s">
        <v>135</v>
      </c>
      <c r="C16" t="s">
        <v>133</v>
      </c>
      <c r="D16" s="231" t="s">
        <v>134</v>
      </c>
      <c r="E16" t="s">
        <v>130</v>
      </c>
      <c r="F16" s="103"/>
      <c r="G16" s="104">
        <v>6.5</v>
      </c>
      <c r="H16" s="104">
        <v>6.5</v>
      </c>
      <c r="I16" s="104">
        <v>7</v>
      </c>
      <c r="J16" s="104">
        <v>7.5</v>
      </c>
      <c r="K16" s="104">
        <v>7.5</v>
      </c>
      <c r="L16" s="105">
        <f>SUM((G16*0.3),(H16*0.25),(I16*0.25),(J16*0.15),(K16*0.05))</f>
        <v>6.8250000000000002</v>
      </c>
      <c r="M16" s="106"/>
      <c r="N16" s="107">
        <v>5</v>
      </c>
      <c r="O16" s="107">
        <v>4</v>
      </c>
      <c r="P16" s="107">
        <v>5.5</v>
      </c>
      <c r="Q16" s="107">
        <v>4</v>
      </c>
      <c r="R16" s="107">
        <v>4</v>
      </c>
      <c r="S16" s="108">
        <f>SUM((N16*0.25),(O16*0.25),(P16*0.2),(Q16*0.2),(R16*0.1))</f>
        <v>4.5500000000000007</v>
      </c>
      <c r="T16" s="109"/>
      <c r="U16" s="108">
        <f>S16-T16</f>
        <v>4.5500000000000007</v>
      </c>
      <c r="V16" s="110"/>
      <c r="W16" s="151">
        <v>6</v>
      </c>
      <c r="X16" s="152">
        <f>W16</f>
        <v>6</v>
      </c>
      <c r="Y16" s="153"/>
      <c r="Z16" s="154">
        <f>X16-Y16</f>
        <v>6</v>
      </c>
      <c r="AA16" s="111"/>
      <c r="AB16" s="112">
        <f>SUM((L16*0.25)+(U16*0.25)+(Z16*0.5))</f>
        <v>5.84375</v>
      </c>
      <c r="AC16" s="113">
        <v>3</v>
      </c>
    </row>
  </sheetData>
  <sheetProtection algorithmName="SHA-512" hashValue="1YwjlQwml0WHDVbIbs5c944poqbSfi/KBInou998/MJAxvqIsPYDTSWt3id9d6KoNBq9893nHmwuSolwr9HZHw==" saltValue="h9vGe99cumCuwd5MtZ3v0w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&amp;CIntermediate PDD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2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26953125" customWidth="1"/>
    <col min="6" max="6" width="2.81640625" customWidth="1"/>
    <col min="13" max="13" width="2.81640625" customWidth="1"/>
    <col min="20" max="20" width="11" customWidth="1"/>
    <col min="22" max="22" width="2.81640625" customWidth="1"/>
    <col min="23" max="25" width="9.1796875" style="118"/>
    <col min="26" max="26" width="2.81640625" customWidth="1"/>
    <col min="28" max="28" width="13" customWidth="1"/>
  </cols>
  <sheetData>
    <row r="1" spans="1:28" ht="15.5" x14ac:dyDescent="0.35">
      <c r="A1" s="1" t="str">
        <f>CompInfo!A1</f>
        <v>VQ State Champonship 2018</v>
      </c>
      <c r="B1" s="2"/>
      <c r="C1" s="2"/>
      <c r="D1" s="3" t="s">
        <v>0</v>
      </c>
      <c r="AB1" s="7">
        <f ca="1">NOW()</f>
        <v>43306.906178703706</v>
      </c>
    </row>
    <row r="2" spans="1:28" ht="15.5" x14ac:dyDescent="0.35">
      <c r="A2" s="1"/>
      <c r="B2" s="2"/>
      <c r="C2" s="2"/>
      <c r="D2" s="3" t="s">
        <v>1</v>
      </c>
      <c r="AB2" s="8">
        <f ca="1">NOW()</f>
        <v>43306.906178703706</v>
      </c>
    </row>
    <row r="3" spans="1:28" ht="15.5" x14ac:dyDescent="0.35">
      <c r="A3" s="1" t="str">
        <f>CompInfo!A2</f>
        <v>14 to 15 July 2018</v>
      </c>
      <c r="B3" s="2"/>
      <c r="C3" s="2"/>
      <c r="D3" s="3"/>
    </row>
    <row r="4" spans="1:28" ht="15.5" x14ac:dyDescent="0.35">
      <c r="A4" s="1"/>
      <c r="B4" s="2"/>
      <c r="C4" s="3"/>
      <c r="D4" s="2"/>
    </row>
    <row r="5" spans="1:28" ht="15.5" x14ac:dyDescent="0.35">
      <c r="A5" s="1" t="s">
        <v>101</v>
      </c>
      <c r="B5" s="11"/>
      <c r="C5" s="2"/>
      <c r="D5" s="2"/>
      <c r="G5" s="11" t="s">
        <v>3</v>
      </c>
      <c r="V5" s="93"/>
      <c r="W5" s="115" t="s">
        <v>5</v>
      </c>
      <c r="X5" s="115"/>
      <c r="Z5" s="93"/>
    </row>
    <row r="6" spans="1:28" ht="15.5" x14ac:dyDescent="0.35">
      <c r="A6" s="1" t="s">
        <v>49</v>
      </c>
      <c r="B6" s="11" t="s">
        <v>164</v>
      </c>
      <c r="C6" s="2"/>
      <c r="D6" s="2"/>
      <c r="G6" s="2">
        <f>E1</f>
        <v>0</v>
      </c>
      <c r="V6" s="93"/>
      <c r="W6" s="114">
        <f>E2</f>
        <v>0</v>
      </c>
      <c r="X6" s="114"/>
      <c r="Z6" s="93"/>
    </row>
    <row r="7" spans="1:28" x14ac:dyDescent="0.35">
      <c r="V7" s="93"/>
      <c r="Z7" s="93"/>
    </row>
    <row r="8" spans="1:28" x14ac:dyDescent="0.35">
      <c r="A8" s="2"/>
      <c r="B8" s="2"/>
      <c r="C8" s="2"/>
      <c r="D8" s="2"/>
      <c r="E8" s="2"/>
      <c r="F8" s="2"/>
      <c r="G8" s="11" t="s">
        <v>7</v>
      </c>
      <c r="H8" s="2"/>
      <c r="I8" s="2"/>
      <c r="J8" s="2"/>
      <c r="K8" s="2"/>
      <c r="L8" s="5"/>
      <c r="M8" s="16"/>
      <c r="N8" s="64" t="s">
        <v>47</v>
      </c>
      <c r="O8" s="2"/>
      <c r="P8" s="2"/>
      <c r="Q8" s="2"/>
      <c r="R8" s="2"/>
      <c r="S8" s="2"/>
      <c r="T8" s="2"/>
      <c r="U8" s="114" t="s">
        <v>67</v>
      </c>
      <c r="V8" s="96"/>
      <c r="W8" s="68" t="s">
        <v>9</v>
      </c>
      <c r="X8" s="68"/>
      <c r="Y8" s="114" t="s">
        <v>9</v>
      </c>
      <c r="Z8" s="93"/>
      <c r="AA8" s="17" t="s">
        <v>33</v>
      </c>
      <c r="AB8" s="2"/>
    </row>
    <row r="9" spans="1:28" x14ac:dyDescent="0.35">
      <c r="A9" s="116" t="s">
        <v>12</v>
      </c>
      <c r="B9" s="116" t="s">
        <v>13</v>
      </c>
      <c r="C9" s="116" t="s">
        <v>7</v>
      </c>
      <c r="D9" s="116" t="s">
        <v>14</v>
      </c>
      <c r="E9" s="116" t="s">
        <v>15</v>
      </c>
      <c r="F9" s="65"/>
      <c r="G9" s="21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7</v>
      </c>
      <c r="M9" s="65"/>
      <c r="N9" s="21" t="s">
        <v>34</v>
      </c>
      <c r="O9" s="21" t="s">
        <v>35</v>
      </c>
      <c r="P9" s="21" t="s">
        <v>36</v>
      </c>
      <c r="Q9" s="21" t="s">
        <v>37</v>
      </c>
      <c r="R9" s="21" t="s">
        <v>38</v>
      </c>
      <c r="S9" s="21" t="s">
        <v>39</v>
      </c>
      <c r="T9" s="20" t="s">
        <v>40</v>
      </c>
      <c r="U9" s="116" t="s">
        <v>33</v>
      </c>
      <c r="V9" s="97"/>
      <c r="W9" s="116" t="s">
        <v>31</v>
      </c>
      <c r="X9" s="116" t="s">
        <v>75</v>
      </c>
      <c r="Y9" s="116" t="s">
        <v>33</v>
      </c>
      <c r="Z9" s="101"/>
      <c r="AA9" s="25" t="s">
        <v>41</v>
      </c>
      <c r="AB9" s="20" t="s">
        <v>44</v>
      </c>
    </row>
    <row r="10" spans="1:28" x14ac:dyDescent="0.35">
      <c r="A10" s="127"/>
      <c r="B10" s="127"/>
      <c r="C10" s="127"/>
      <c r="D10" s="127"/>
      <c r="E10" s="127"/>
      <c r="F10" s="228"/>
      <c r="G10" s="66"/>
      <c r="H10" s="66"/>
      <c r="I10" s="66"/>
      <c r="J10" s="66"/>
      <c r="K10" s="66"/>
      <c r="L10" s="66"/>
      <c r="M10" s="228"/>
      <c r="N10" s="66"/>
      <c r="O10" s="66"/>
      <c r="P10" s="66"/>
      <c r="Q10" s="66"/>
      <c r="R10" s="66"/>
      <c r="S10" s="66"/>
      <c r="T10" s="63"/>
      <c r="U10" s="127"/>
      <c r="V10" s="229"/>
      <c r="W10" s="127"/>
      <c r="X10" s="127"/>
      <c r="Y10" s="127"/>
      <c r="Z10" s="101"/>
      <c r="AA10" s="64"/>
      <c r="AB10" s="63"/>
    </row>
    <row r="11" spans="1:28" x14ac:dyDescent="0.35">
      <c r="A11">
        <v>82</v>
      </c>
      <c r="B11" t="s">
        <v>127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2"/>
      <c r="N11" s="37"/>
      <c r="O11" s="37"/>
      <c r="P11" s="37"/>
      <c r="Q11" s="37"/>
      <c r="R11" s="37"/>
      <c r="S11" s="37"/>
      <c r="T11" s="37"/>
      <c r="U11" s="37"/>
      <c r="V11" s="98"/>
      <c r="W11" s="150"/>
      <c r="X11" s="150"/>
      <c r="Y11" s="150"/>
      <c r="Z11" s="93"/>
      <c r="AA11" s="67"/>
      <c r="AB11" s="31"/>
    </row>
    <row r="12" spans="1:28" x14ac:dyDescent="0.35">
      <c r="A12">
        <v>81</v>
      </c>
      <c r="B12" t="s">
        <v>152</v>
      </c>
      <c r="C12" t="s">
        <v>128</v>
      </c>
      <c r="D12" t="s">
        <v>129</v>
      </c>
      <c r="E12" t="s">
        <v>130</v>
      </c>
      <c r="F12" s="103"/>
      <c r="G12" s="104">
        <v>7</v>
      </c>
      <c r="H12" s="104">
        <v>6.8</v>
      </c>
      <c r="I12" s="104">
        <v>7.5</v>
      </c>
      <c r="J12" s="104">
        <v>8</v>
      </c>
      <c r="K12" s="104">
        <v>8</v>
      </c>
      <c r="L12" s="105">
        <f>SUM((G12*0.3),(H12*0.25),(I12*0.25),(J12*0.15),(K12*0.05))</f>
        <v>7.2750000000000004</v>
      </c>
      <c r="M12" s="106"/>
      <c r="N12" s="107">
        <v>6</v>
      </c>
      <c r="O12" s="107">
        <v>5.5</v>
      </c>
      <c r="P12" s="107">
        <v>6</v>
      </c>
      <c r="Q12" s="107">
        <v>4.8</v>
      </c>
      <c r="R12" s="107">
        <v>5.5</v>
      </c>
      <c r="S12" s="108">
        <f>SUM((N12*0.25),(O12*0.25),(P12*0.2),(Q12*0.2),(R12*0.1))</f>
        <v>5.585</v>
      </c>
      <c r="T12" s="109"/>
      <c r="U12" s="108">
        <f>S12-T12</f>
        <v>5.585</v>
      </c>
      <c r="V12" s="110"/>
      <c r="W12" s="151">
        <v>6.5</v>
      </c>
      <c r="X12" s="151">
        <v>3.2</v>
      </c>
      <c r="Y12" s="152">
        <f>SUM((W12*0.7),(X12*0.3))</f>
        <v>5.51</v>
      </c>
      <c r="Z12" s="111"/>
      <c r="AA12" s="112">
        <f>SUM((L12*0.25)+(U12*0.25)+(Y12*0.5))</f>
        <v>5.97</v>
      </c>
      <c r="AB12" s="113">
        <v>1</v>
      </c>
    </row>
  </sheetData>
  <sheetProtection algorithmName="SHA-512" hashValue="uON+iCHmoqWz8Eu+8vllwZT97QA9kgXxti3+JmGq3jVHR3fKoxfXLiki5aL9xuzZCFR8y1KMAm6BU8BQx6WwDg==" saltValue="P5sgDGHn5m6VrPlSdXth4w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&amp;COpen PDD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18"/>
  <sheetViews>
    <sheetView tabSelected="1" workbookViewId="0">
      <selection activeCell="C5" sqref="C5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6" max="6" width="2.81640625" customWidth="1"/>
    <col min="13" max="13" width="2.81640625" customWidth="1"/>
    <col min="24" max="24" width="2.81640625" customWidth="1"/>
    <col min="25" max="25" width="12" customWidth="1"/>
    <col min="26" max="26" width="2.81640625" customWidth="1"/>
    <col min="37" max="37" width="2.81640625" customWidth="1"/>
    <col min="38" max="38" width="12" customWidth="1"/>
    <col min="39" max="39" width="2.81640625" customWidth="1"/>
    <col min="46" max="46" width="2.81640625" customWidth="1"/>
    <col min="53" max="53" width="2.7265625" customWidth="1"/>
    <col min="58" max="58" width="2.81640625" customWidth="1"/>
    <col min="59" max="59" width="9.7265625" customWidth="1"/>
    <col min="60" max="60" width="2.81640625" customWidth="1"/>
    <col min="63" max="63" width="9.54296875" bestFit="1" customWidth="1"/>
    <col min="64" max="64" width="11.26953125" customWidth="1"/>
  </cols>
  <sheetData>
    <row r="1" spans="1:64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AM1" s="2"/>
      <c r="AN1" s="2"/>
      <c r="AO1" s="2"/>
      <c r="AP1" s="2"/>
      <c r="AQ1" s="2"/>
      <c r="AR1" s="2"/>
      <c r="AS1" s="2"/>
      <c r="AT1" s="2"/>
      <c r="AU1" s="5"/>
      <c r="AV1" s="5"/>
      <c r="AW1" s="5"/>
      <c r="AX1" s="5"/>
      <c r="AY1" s="5"/>
      <c r="AZ1" s="2"/>
      <c r="BA1" s="2"/>
      <c r="BB1" s="2"/>
      <c r="BC1" s="2"/>
      <c r="BD1" s="2"/>
      <c r="BE1" s="2"/>
      <c r="BF1" s="75"/>
      <c r="BG1" s="75"/>
      <c r="BH1" s="75"/>
      <c r="BI1" s="2"/>
      <c r="BJ1" s="2"/>
      <c r="BK1" s="2"/>
      <c r="BL1" s="7">
        <f ca="1">NOW()</f>
        <v>43306.906178703706</v>
      </c>
    </row>
    <row r="2" spans="1:64" ht="15.5" x14ac:dyDescent="0.35">
      <c r="A2" s="1"/>
      <c r="B2" s="2"/>
      <c r="C2" s="2"/>
      <c r="D2" s="3" t="s">
        <v>1</v>
      </c>
      <c r="E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4"/>
      <c r="BG2" s="4"/>
      <c r="BH2" s="4"/>
      <c r="BI2" s="2"/>
      <c r="BJ2" s="2"/>
      <c r="BK2" s="2"/>
      <c r="BL2" s="8">
        <f ca="1">NOW()</f>
        <v>43306.906178703706</v>
      </c>
    </row>
    <row r="3" spans="1:64" ht="15.5" x14ac:dyDescent="0.35">
      <c r="A3" s="1" t="str">
        <f>CompInfo!A2</f>
        <v>14 to 15 July 2018</v>
      </c>
      <c r="B3" s="2"/>
      <c r="C3" s="2"/>
      <c r="D3" s="3"/>
      <c r="E3" s="2"/>
      <c r="G3" s="85" t="s">
        <v>97</v>
      </c>
      <c r="AM3" s="71"/>
      <c r="AN3" s="11" t="s">
        <v>2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4"/>
      <c r="BG3" s="4"/>
      <c r="BH3" s="4"/>
      <c r="BI3" s="11"/>
      <c r="BJ3" s="2"/>
      <c r="BK3" s="2"/>
      <c r="BL3" s="2"/>
    </row>
    <row r="4" spans="1:64" ht="15.5" x14ac:dyDescent="0.35">
      <c r="A4" s="1"/>
      <c r="B4" s="2"/>
      <c r="C4" s="2"/>
      <c r="D4" s="2"/>
      <c r="E4" s="2"/>
      <c r="AM4" s="7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4"/>
      <c r="BG4" s="4"/>
      <c r="BH4" s="4"/>
      <c r="BI4" s="2"/>
      <c r="BJ4" s="2"/>
      <c r="BK4" s="2"/>
      <c r="BL4" s="2"/>
    </row>
    <row r="5" spans="1:64" ht="15.5" x14ac:dyDescent="0.35">
      <c r="A5" s="1" t="s">
        <v>197</v>
      </c>
      <c r="B5" s="11"/>
      <c r="C5" s="2"/>
      <c r="D5" s="2"/>
      <c r="E5" s="2"/>
      <c r="F5" s="92"/>
      <c r="G5" s="11" t="s">
        <v>87</v>
      </c>
      <c r="H5" s="11"/>
      <c r="I5" s="11"/>
      <c r="J5" s="11"/>
      <c r="K5" s="11"/>
      <c r="L5" s="11"/>
      <c r="M5" s="93"/>
      <c r="N5" s="11" t="s">
        <v>87</v>
      </c>
      <c r="O5" s="2"/>
      <c r="P5" s="2"/>
      <c r="Q5" s="2"/>
      <c r="R5" s="11"/>
      <c r="S5" s="2"/>
      <c r="T5" s="11"/>
      <c r="U5" s="2"/>
      <c r="V5" s="2"/>
      <c r="W5" s="4"/>
      <c r="X5" s="2"/>
      <c r="Y5" s="4"/>
      <c r="Z5" s="93"/>
      <c r="AA5" s="11" t="s">
        <v>88</v>
      </c>
      <c r="AB5" s="2"/>
      <c r="AC5" s="2"/>
      <c r="AD5" s="2"/>
      <c r="AE5" s="11"/>
      <c r="AF5" s="2"/>
      <c r="AG5" s="11"/>
      <c r="AH5" s="2"/>
      <c r="AI5" s="2"/>
      <c r="AJ5" s="4"/>
      <c r="AK5" s="2"/>
      <c r="AL5" s="4"/>
      <c r="AM5" s="71"/>
      <c r="AN5" s="11" t="s">
        <v>3</v>
      </c>
      <c r="AO5" s="11">
        <f>E1</f>
        <v>0</v>
      </c>
      <c r="AP5" s="11"/>
      <c r="AQ5" s="11"/>
      <c r="AR5" s="11"/>
      <c r="AS5" s="11"/>
      <c r="AT5" s="11"/>
      <c r="AU5" s="2"/>
      <c r="AV5" s="2"/>
      <c r="AW5" s="2"/>
      <c r="AX5" s="2"/>
      <c r="AY5" s="2"/>
      <c r="AZ5" s="11"/>
      <c r="BA5" s="93"/>
      <c r="BB5" s="11" t="s">
        <v>5</v>
      </c>
      <c r="BC5" s="2">
        <f>E2</f>
        <v>0</v>
      </c>
      <c r="BD5" s="2"/>
      <c r="BE5" s="11"/>
      <c r="BF5" s="4"/>
      <c r="BG5" s="4"/>
      <c r="BH5" s="71"/>
      <c r="BI5" s="11"/>
      <c r="BJ5" s="2"/>
      <c r="BK5" s="2"/>
      <c r="BL5" s="2"/>
    </row>
    <row r="6" spans="1:64" ht="15.5" x14ac:dyDescent="0.35">
      <c r="A6" s="1" t="s">
        <v>66</v>
      </c>
      <c r="B6" s="11" t="s">
        <v>145</v>
      </c>
      <c r="C6" s="2"/>
      <c r="D6" s="2"/>
      <c r="E6" s="2"/>
      <c r="F6" s="92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2"/>
      <c r="W6" s="4"/>
      <c r="X6" s="2"/>
      <c r="Y6" s="4"/>
      <c r="Z6" s="93"/>
      <c r="AA6" s="2">
        <f>R2</f>
        <v>0</v>
      </c>
      <c r="AB6" s="2"/>
      <c r="AC6" s="2"/>
      <c r="AD6" s="2"/>
      <c r="AE6" s="2"/>
      <c r="AF6" s="2"/>
      <c r="AG6" s="2"/>
      <c r="AH6" s="2"/>
      <c r="AI6" s="2"/>
      <c r="AJ6" s="4"/>
      <c r="AK6" s="2"/>
      <c r="AL6" s="4"/>
      <c r="AM6" s="7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1"/>
      <c r="BA6" s="93"/>
      <c r="BB6" s="2"/>
      <c r="BC6" s="2"/>
      <c r="BD6" s="2"/>
      <c r="BE6" s="11"/>
      <c r="BF6" s="4"/>
      <c r="BG6" s="4"/>
      <c r="BH6" s="71"/>
      <c r="BI6" s="11" t="s">
        <v>6</v>
      </c>
      <c r="BJ6" s="11"/>
      <c r="BK6" s="2"/>
      <c r="BL6" s="2"/>
    </row>
    <row r="7" spans="1:64" x14ac:dyDescent="0.35">
      <c r="A7" s="2"/>
      <c r="B7" s="2"/>
      <c r="C7" s="2"/>
      <c r="D7" s="2"/>
      <c r="E7" s="2"/>
      <c r="F7" s="169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2"/>
      <c r="W7" s="16" t="s">
        <v>89</v>
      </c>
      <c r="X7" s="22"/>
      <c r="Y7" s="15" t="s">
        <v>10</v>
      </c>
      <c r="Z7" s="96"/>
      <c r="AA7" s="2"/>
      <c r="AB7" s="2"/>
      <c r="AC7" s="2"/>
      <c r="AD7" s="2"/>
      <c r="AE7" s="2"/>
      <c r="AF7" s="2"/>
      <c r="AG7" s="2"/>
      <c r="AH7" s="2"/>
      <c r="AI7" s="2"/>
      <c r="AJ7" s="16" t="s">
        <v>89</v>
      </c>
      <c r="AK7" s="22"/>
      <c r="AL7" s="15" t="s">
        <v>10</v>
      </c>
      <c r="AM7" s="70"/>
      <c r="AN7" s="15" t="s">
        <v>7</v>
      </c>
      <c r="AO7" s="15"/>
      <c r="AP7" s="15"/>
      <c r="AQ7" s="15"/>
      <c r="AR7" s="15"/>
      <c r="AS7" s="15"/>
      <c r="AT7" s="15"/>
      <c r="AU7" s="74" t="s">
        <v>47</v>
      </c>
      <c r="AV7" s="2"/>
      <c r="AW7" s="2"/>
      <c r="AX7" s="2"/>
      <c r="AY7" s="2"/>
      <c r="AZ7" s="17" t="s">
        <v>47</v>
      </c>
      <c r="BA7" s="96"/>
      <c r="BB7" s="68" t="s">
        <v>9</v>
      </c>
      <c r="BC7" s="16"/>
      <c r="BD7" s="19" t="s">
        <v>8</v>
      </c>
      <c r="BE7" s="18" t="s">
        <v>9</v>
      </c>
      <c r="BF7" s="24"/>
      <c r="BG7" s="102" t="s">
        <v>2</v>
      </c>
      <c r="BH7" s="70"/>
      <c r="BI7" s="2"/>
      <c r="BJ7" s="2"/>
      <c r="BK7" s="18" t="s">
        <v>11</v>
      </c>
      <c r="BL7" s="2"/>
    </row>
    <row r="8" spans="1:64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26</v>
      </c>
      <c r="T8" s="20" t="s">
        <v>27</v>
      </c>
      <c r="U8" s="20" t="s">
        <v>90</v>
      </c>
      <c r="V8" s="20" t="s">
        <v>91</v>
      </c>
      <c r="W8" s="20" t="s">
        <v>92</v>
      </c>
      <c r="X8" s="31"/>
      <c r="Y8" s="41" t="s">
        <v>41</v>
      </c>
      <c r="Z8" s="93"/>
      <c r="AA8" s="20" t="s">
        <v>21</v>
      </c>
      <c r="AB8" s="20" t="s">
        <v>22</v>
      </c>
      <c r="AC8" s="20" t="s">
        <v>23</v>
      </c>
      <c r="AD8" s="20" t="s">
        <v>24</v>
      </c>
      <c r="AE8" s="20" t="s">
        <v>25</v>
      </c>
      <c r="AF8" s="20" t="s">
        <v>26</v>
      </c>
      <c r="AG8" s="20" t="s">
        <v>27</v>
      </c>
      <c r="AH8" s="20" t="s">
        <v>90</v>
      </c>
      <c r="AI8" s="20" t="s">
        <v>91</v>
      </c>
      <c r="AJ8" s="20" t="s">
        <v>92</v>
      </c>
      <c r="AK8" s="31"/>
      <c r="AL8" s="41" t="s">
        <v>41</v>
      </c>
      <c r="AM8" s="71"/>
      <c r="AN8" s="42" t="s">
        <v>16</v>
      </c>
      <c r="AO8" s="42" t="s">
        <v>17</v>
      </c>
      <c r="AP8" s="42" t="s">
        <v>18</v>
      </c>
      <c r="AQ8" s="42" t="s">
        <v>19</v>
      </c>
      <c r="AR8" s="42" t="s">
        <v>20</v>
      </c>
      <c r="AS8" s="42" t="s">
        <v>7</v>
      </c>
      <c r="AT8" s="37"/>
      <c r="AU8" s="21" t="s">
        <v>34</v>
      </c>
      <c r="AV8" s="21" t="s">
        <v>35</v>
      </c>
      <c r="AW8" s="21" t="s">
        <v>36</v>
      </c>
      <c r="AX8" s="21" t="s">
        <v>37</v>
      </c>
      <c r="AY8" s="21" t="s">
        <v>38</v>
      </c>
      <c r="AZ8" s="26" t="s">
        <v>33</v>
      </c>
      <c r="BA8" s="94"/>
      <c r="BB8" s="20" t="s">
        <v>31</v>
      </c>
      <c r="BC8" s="20" t="s">
        <v>9</v>
      </c>
      <c r="BD8" s="21" t="s">
        <v>32</v>
      </c>
      <c r="BE8" s="26" t="s">
        <v>33</v>
      </c>
      <c r="BF8" s="37"/>
      <c r="BG8" s="12" t="s">
        <v>41</v>
      </c>
      <c r="BH8" s="71"/>
      <c r="BI8" s="26" t="s">
        <v>42</v>
      </c>
      <c r="BJ8" s="26" t="s">
        <v>43</v>
      </c>
      <c r="BK8" s="26" t="s">
        <v>41</v>
      </c>
      <c r="BL8" s="20" t="s">
        <v>44</v>
      </c>
    </row>
    <row r="9" spans="1:64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2"/>
      <c r="X9" s="31"/>
      <c r="Y9" s="4"/>
      <c r="Z9" s="93"/>
      <c r="AA9" s="2"/>
      <c r="AB9" s="2"/>
      <c r="AC9" s="2"/>
      <c r="AD9" s="2"/>
      <c r="AE9" s="2"/>
      <c r="AF9" s="2"/>
      <c r="AG9" s="2"/>
      <c r="AH9" s="2"/>
      <c r="AI9" s="2"/>
      <c r="AJ9" s="2"/>
      <c r="AK9" s="31"/>
      <c r="AL9" s="4"/>
      <c r="AM9" s="71"/>
      <c r="AN9" s="76"/>
      <c r="AO9" s="76"/>
      <c r="AP9" s="76"/>
      <c r="AQ9" s="76"/>
      <c r="AR9" s="76"/>
      <c r="AS9" s="76"/>
      <c r="AT9" s="37"/>
      <c r="AU9" s="66"/>
      <c r="AV9" s="66"/>
      <c r="AW9" s="66"/>
      <c r="AX9" s="66"/>
      <c r="AY9" s="66"/>
      <c r="AZ9" s="66"/>
      <c r="BA9" s="101"/>
      <c r="BB9" s="63"/>
      <c r="BC9" s="63"/>
      <c r="BD9" s="66"/>
      <c r="BE9" s="77"/>
      <c r="BF9" s="37"/>
      <c r="BG9" s="88"/>
      <c r="BH9" s="71"/>
      <c r="BI9" s="18"/>
      <c r="BJ9" s="18"/>
      <c r="BK9" s="18"/>
      <c r="BL9" s="2"/>
    </row>
    <row r="10" spans="1:64" ht="15.5" x14ac:dyDescent="0.35">
      <c r="A10" s="189">
        <v>1</v>
      </c>
      <c r="B10" t="s">
        <v>135</v>
      </c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>
        <v>5.5</v>
      </c>
      <c r="O10" s="33">
        <v>6.5</v>
      </c>
      <c r="P10" s="33">
        <v>5</v>
      </c>
      <c r="Q10" s="33">
        <v>5.5</v>
      </c>
      <c r="R10" s="33">
        <v>5.5</v>
      </c>
      <c r="S10" s="33">
        <v>6</v>
      </c>
      <c r="T10" s="33">
        <v>6</v>
      </c>
      <c r="U10" s="33">
        <v>5.5</v>
      </c>
      <c r="V10" s="72">
        <f t="shared" ref="V10:V15" si="0">SUM(N10:U10)</f>
        <v>45.5</v>
      </c>
      <c r="W10" s="73"/>
      <c r="X10" s="31"/>
      <c r="Y10" s="37"/>
      <c r="Z10" s="93"/>
      <c r="AA10" s="33">
        <v>5.5</v>
      </c>
      <c r="AB10" s="33">
        <v>6.8</v>
      </c>
      <c r="AC10" s="33">
        <v>4.5</v>
      </c>
      <c r="AD10" s="33">
        <v>6.8</v>
      </c>
      <c r="AE10" s="33">
        <v>7</v>
      </c>
      <c r="AF10" s="33">
        <v>7</v>
      </c>
      <c r="AG10" s="33">
        <v>6.5</v>
      </c>
      <c r="AH10" s="33">
        <v>5.5</v>
      </c>
      <c r="AI10" s="72">
        <f t="shared" ref="AI10:AI15" si="1">SUM(AA10:AH10)</f>
        <v>49.6</v>
      </c>
      <c r="AJ10" s="73"/>
      <c r="AK10" s="31"/>
      <c r="AL10" s="37"/>
      <c r="AM10" s="71"/>
      <c r="AN10" s="37"/>
      <c r="AO10" s="37"/>
      <c r="AP10" s="37"/>
      <c r="AQ10" s="37"/>
      <c r="AR10" s="37"/>
      <c r="AS10" s="37"/>
      <c r="AT10" s="37"/>
      <c r="AU10" s="32"/>
      <c r="AV10" s="32"/>
      <c r="AW10" s="32"/>
      <c r="AX10" s="32"/>
      <c r="AY10" s="32"/>
      <c r="AZ10" s="80"/>
      <c r="BA10" s="98"/>
      <c r="BB10" s="32"/>
      <c r="BC10" s="32"/>
      <c r="BD10" s="32"/>
      <c r="BE10" s="32"/>
      <c r="BF10" s="32"/>
      <c r="BG10" s="32"/>
      <c r="BH10" s="87"/>
      <c r="BI10" s="80"/>
      <c r="BJ10" s="80"/>
      <c r="BK10" s="89"/>
      <c r="BL10" s="82"/>
    </row>
    <row r="11" spans="1:64" ht="15.5" x14ac:dyDescent="0.35">
      <c r="A11" s="189">
        <v>2</v>
      </c>
      <c r="B11" t="s">
        <v>144</v>
      </c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>
        <v>4</v>
      </c>
      <c r="O11" s="33">
        <v>6.5</v>
      </c>
      <c r="P11" s="33">
        <v>5.5</v>
      </c>
      <c r="Q11" s="33">
        <v>6.5</v>
      </c>
      <c r="R11" s="33">
        <v>6</v>
      </c>
      <c r="S11" s="33">
        <v>5.5</v>
      </c>
      <c r="T11" s="33">
        <v>5</v>
      </c>
      <c r="U11" s="33">
        <v>5.5</v>
      </c>
      <c r="V11" s="72">
        <f t="shared" si="0"/>
        <v>44.5</v>
      </c>
      <c r="W11" s="73"/>
      <c r="X11" s="31"/>
      <c r="Y11" s="37"/>
      <c r="Z11" s="93"/>
      <c r="AA11" s="33">
        <v>4.5</v>
      </c>
      <c r="AB11" s="33">
        <v>5</v>
      </c>
      <c r="AC11" s="33">
        <v>4.8</v>
      </c>
      <c r="AD11" s="33">
        <v>5.8</v>
      </c>
      <c r="AE11" s="33">
        <v>5</v>
      </c>
      <c r="AF11" s="33">
        <v>4</v>
      </c>
      <c r="AG11" s="33">
        <v>5</v>
      </c>
      <c r="AH11" s="33">
        <v>5.5</v>
      </c>
      <c r="AI11" s="72">
        <f t="shared" si="1"/>
        <v>39.6</v>
      </c>
      <c r="AJ11" s="73"/>
      <c r="AK11" s="31"/>
      <c r="AL11" s="37"/>
      <c r="AM11" s="71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93"/>
      <c r="BB11" s="37"/>
      <c r="BC11" s="37"/>
      <c r="BD11" s="37"/>
      <c r="BE11" s="37"/>
      <c r="BF11" s="37"/>
      <c r="BG11" s="37"/>
      <c r="BH11" s="71"/>
      <c r="BI11" s="90"/>
      <c r="BJ11" s="90"/>
      <c r="BK11" s="90"/>
      <c r="BL11" s="82"/>
    </row>
    <row r="12" spans="1:64" ht="15.5" x14ac:dyDescent="0.35">
      <c r="A12" s="189">
        <v>3</v>
      </c>
      <c r="B12" t="s">
        <v>132</v>
      </c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>
        <v>3</v>
      </c>
      <c r="O12" s="33">
        <v>3.5</v>
      </c>
      <c r="P12" s="33">
        <v>4.5</v>
      </c>
      <c r="Q12" s="33">
        <v>5</v>
      </c>
      <c r="R12" s="33">
        <v>5.5</v>
      </c>
      <c r="S12" s="33">
        <v>5</v>
      </c>
      <c r="T12" s="33">
        <v>5</v>
      </c>
      <c r="U12" s="33">
        <v>4.8</v>
      </c>
      <c r="V12" s="72">
        <f t="shared" si="0"/>
        <v>36.299999999999997</v>
      </c>
      <c r="W12" s="73"/>
      <c r="X12" s="31"/>
      <c r="Y12" s="37"/>
      <c r="Z12" s="93"/>
      <c r="AA12" s="33">
        <v>4.5</v>
      </c>
      <c r="AB12" s="33">
        <v>4</v>
      </c>
      <c r="AC12" s="33">
        <v>4.5</v>
      </c>
      <c r="AD12" s="33">
        <v>3</v>
      </c>
      <c r="AE12" s="33">
        <v>4.8</v>
      </c>
      <c r="AF12" s="33">
        <v>4.8</v>
      </c>
      <c r="AG12" s="33">
        <v>4</v>
      </c>
      <c r="AH12" s="33">
        <v>5</v>
      </c>
      <c r="AI12" s="72">
        <f t="shared" si="1"/>
        <v>34.6</v>
      </c>
      <c r="AJ12" s="73"/>
      <c r="AK12" s="31"/>
      <c r="AL12" s="37"/>
      <c r="AM12" s="71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93"/>
      <c r="BB12" s="37"/>
      <c r="BC12" s="37"/>
      <c r="BD12" s="37"/>
      <c r="BE12" s="37"/>
      <c r="BF12" s="37"/>
      <c r="BG12" s="37"/>
      <c r="BH12" s="71"/>
      <c r="BI12" s="90"/>
      <c r="BJ12" s="90"/>
      <c r="BK12" s="90"/>
      <c r="BL12" s="82"/>
    </row>
    <row r="13" spans="1:64" ht="15.5" x14ac:dyDescent="0.35">
      <c r="A13" s="189">
        <v>4</v>
      </c>
      <c r="B13" t="s">
        <v>137</v>
      </c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>
        <v>6</v>
      </c>
      <c r="O13" s="33">
        <v>6.5</v>
      </c>
      <c r="P13" s="33">
        <v>6</v>
      </c>
      <c r="Q13" s="33">
        <v>6.5</v>
      </c>
      <c r="R13" s="33">
        <v>6.5</v>
      </c>
      <c r="S13" s="33">
        <v>6</v>
      </c>
      <c r="T13" s="33">
        <v>7.5</v>
      </c>
      <c r="U13" s="33">
        <v>5.5</v>
      </c>
      <c r="V13" s="72">
        <f t="shared" si="0"/>
        <v>50.5</v>
      </c>
      <c r="W13" s="73"/>
      <c r="X13" s="31"/>
      <c r="Y13" s="37"/>
      <c r="Z13" s="93"/>
      <c r="AA13" s="33">
        <v>5.8</v>
      </c>
      <c r="AB13" s="33">
        <v>6.8</v>
      </c>
      <c r="AC13" s="33">
        <v>5</v>
      </c>
      <c r="AD13" s="33">
        <v>7</v>
      </c>
      <c r="AE13" s="33">
        <v>7.2</v>
      </c>
      <c r="AF13" s="33">
        <v>7.2</v>
      </c>
      <c r="AG13" s="33">
        <v>7</v>
      </c>
      <c r="AH13" s="33">
        <v>5.5</v>
      </c>
      <c r="AI13" s="72">
        <f t="shared" si="1"/>
        <v>51.5</v>
      </c>
      <c r="AJ13" s="73"/>
      <c r="AK13" s="31"/>
      <c r="AL13" s="37"/>
      <c r="AM13" s="71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93"/>
      <c r="BB13" s="37"/>
      <c r="BC13" s="37"/>
      <c r="BD13" s="37"/>
      <c r="BE13" s="37"/>
      <c r="BF13" s="37"/>
      <c r="BG13" s="37"/>
      <c r="BH13" s="71"/>
      <c r="BI13" s="90"/>
      <c r="BJ13" s="90"/>
      <c r="BK13" s="90"/>
      <c r="BL13" s="82"/>
    </row>
    <row r="14" spans="1:64" ht="15.5" x14ac:dyDescent="0.35">
      <c r="A14" s="189">
        <v>5</v>
      </c>
      <c r="B14" t="s">
        <v>138</v>
      </c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>
        <v>4</v>
      </c>
      <c r="O14" s="33">
        <v>6</v>
      </c>
      <c r="P14" s="33">
        <v>5.5</v>
      </c>
      <c r="Q14" s="33">
        <v>6</v>
      </c>
      <c r="R14" s="33">
        <v>6.5</v>
      </c>
      <c r="S14" s="33">
        <v>6.5</v>
      </c>
      <c r="T14" s="33">
        <v>5.5</v>
      </c>
      <c r="U14" s="33">
        <v>5</v>
      </c>
      <c r="V14" s="72">
        <f t="shared" si="0"/>
        <v>45</v>
      </c>
      <c r="W14" s="73"/>
      <c r="X14" s="31"/>
      <c r="Y14" s="37"/>
      <c r="Z14" s="93"/>
      <c r="AA14" s="33">
        <v>4</v>
      </c>
      <c r="AB14" s="33">
        <v>5</v>
      </c>
      <c r="AC14" s="33">
        <v>5</v>
      </c>
      <c r="AD14" s="33">
        <v>6.8</v>
      </c>
      <c r="AE14" s="33">
        <v>6.5</v>
      </c>
      <c r="AF14" s="33">
        <v>6</v>
      </c>
      <c r="AG14" s="33">
        <v>6</v>
      </c>
      <c r="AH14" s="33">
        <v>5.5</v>
      </c>
      <c r="AI14" s="72">
        <f t="shared" si="1"/>
        <v>44.8</v>
      </c>
      <c r="AJ14" s="73"/>
      <c r="AK14" s="31"/>
      <c r="AL14" s="37"/>
      <c r="AM14" s="71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93"/>
      <c r="BB14" s="37"/>
      <c r="BC14" s="37"/>
      <c r="BD14" s="37"/>
      <c r="BE14" s="37"/>
      <c r="BF14" s="37"/>
      <c r="BG14" s="37"/>
      <c r="BH14" s="71"/>
      <c r="BI14" s="90"/>
      <c r="BJ14" s="90"/>
      <c r="BK14" s="90"/>
      <c r="BL14" s="82"/>
    </row>
    <row r="15" spans="1:64" ht="15.5" x14ac:dyDescent="0.35">
      <c r="A15" s="189">
        <v>6</v>
      </c>
      <c r="B15" t="s">
        <v>136</v>
      </c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>
        <v>0</v>
      </c>
      <c r="O15" s="33">
        <v>5</v>
      </c>
      <c r="P15" s="33">
        <v>5</v>
      </c>
      <c r="Q15" s="33">
        <v>3</v>
      </c>
      <c r="R15" s="33">
        <v>4</v>
      </c>
      <c r="S15" s="33">
        <v>4</v>
      </c>
      <c r="T15" s="33">
        <v>3.8</v>
      </c>
      <c r="U15" s="33">
        <v>4</v>
      </c>
      <c r="V15" s="72">
        <f t="shared" si="0"/>
        <v>28.8</v>
      </c>
      <c r="W15" s="73"/>
      <c r="X15" s="31"/>
      <c r="Y15" s="37"/>
      <c r="Z15" s="93"/>
      <c r="AA15" s="33">
        <v>0</v>
      </c>
      <c r="AB15" s="33">
        <v>5</v>
      </c>
      <c r="AC15" s="33">
        <v>5</v>
      </c>
      <c r="AD15" s="33">
        <v>3</v>
      </c>
      <c r="AE15" s="33">
        <v>4</v>
      </c>
      <c r="AF15" s="33">
        <v>4.8</v>
      </c>
      <c r="AG15" s="33">
        <v>5</v>
      </c>
      <c r="AH15" s="33">
        <v>5.5</v>
      </c>
      <c r="AI15" s="72">
        <f t="shared" si="1"/>
        <v>32.299999999999997</v>
      </c>
      <c r="AJ15" s="73"/>
      <c r="AK15" s="31"/>
      <c r="AL15" s="37"/>
      <c r="AM15" s="71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163"/>
      <c r="BB15" s="78"/>
      <c r="BC15" s="78"/>
      <c r="BD15" s="78"/>
      <c r="BE15" s="78"/>
      <c r="BF15" s="78"/>
      <c r="BG15" s="78"/>
      <c r="BH15" s="86"/>
      <c r="BI15" s="90"/>
      <c r="BJ15" s="90"/>
      <c r="BK15" s="90"/>
      <c r="BL15" s="83"/>
    </row>
    <row r="16" spans="1:64" ht="15.5" x14ac:dyDescent="0.35">
      <c r="A16" s="189" t="s">
        <v>98</v>
      </c>
      <c r="B16" t="s">
        <v>127</v>
      </c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175"/>
      <c r="O16" s="175"/>
      <c r="P16" s="175"/>
      <c r="Q16" s="175"/>
      <c r="R16" s="175"/>
      <c r="S16" s="175"/>
      <c r="T16" s="175"/>
      <c r="U16" s="175"/>
      <c r="V16" s="177"/>
      <c r="W16" s="73"/>
      <c r="X16" s="31"/>
      <c r="Y16" s="37"/>
      <c r="Z16" s="93"/>
      <c r="AA16" s="175"/>
      <c r="AB16" s="175"/>
      <c r="AC16" s="175"/>
      <c r="AD16" s="175"/>
      <c r="AE16" s="175"/>
      <c r="AF16" s="175"/>
      <c r="AG16" s="175"/>
      <c r="AH16" s="175"/>
      <c r="AI16" s="177"/>
      <c r="AJ16" s="73"/>
      <c r="AK16" s="31"/>
      <c r="AL16" s="37"/>
      <c r="AM16" s="71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163"/>
      <c r="BB16" s="78"/>
      <c r="BC16" s="78"/>
      <c r="BD16" s="78"/>
      <c r="BE16" s="78"/>
      <c r="BF16" s="78"/>
      <c r="BG16" s="78"/>
      <c r="BH16" s="86"/>
      <c r="BI16" s="90"/>
      <c r="BJ16" s="90"/>
      <c r="BK16" s="90"/>
      <c r="BL16" s="83"/>
    </row>
    <row r="17" spans="1:64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175"/>
      <c r="O17" s="175"/>
      <c r="P17" s="175"/>
      <c r="Q17" s="175"/>
      <c r="R17" s="175"/>
      <c r="S17" s="175"/>
      <c r="T17" s="175"/>
      <c r="U17" s="175"/>
      <c r="V17" s="177"/>
      <c r="W17" s="73"/>
      <c r="X17" s="31"/>
      <c r="Y17" s="37"/>
      <c r="Z17" s="93"/>
      <c r="AA17" s="175"/>
      <c r="AB17" s="175"/>
      <c r="AC17" s="175"/>
      <c r="AD17" s="175"/>
      <c r="AE17" s="175"/>
      <c r="AF17" s="175"/>
      <c r="AG17" s="175"/>
      <c r="AH17" s="175"/>
      <c r="AI17" s="177"/>
      <c r="AJ17" s="73"/>
      <c r="AK17" s="31"/>
      <c r="AL17" s="37"/>
      <c r="AM17" s="71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163"/>
      <c r="BB17" s="78"/>
      <c r="BC17" s="78"/>
      <c r="BD17" s="78"/>
      <c r="BE17" s="78"/>
      <c r="BF17" s="78"/>
      <c r="BG17" s="78"/>
      <c r="BH17" s="86"/>
      <c r="BI17" s="90"/>
      <c r="BJ17" s="90"/>
      <c r="BK17" s="90"/>
      <c r="BL17" s="83"/>
    </row>
    <row r="18" spans="1:64" ht="15.5" x14ac:dyDescent="0.35">
      <c r="A18" s="166"/>
      <c r="B18" s="166"/>
      <c r="C18" t="s">
        <v>133</v>
      </c>
      <c r="D18" s="231" t="s">
        <v>134</v>
      </c>
      <c r="E18" s="166" t="s">
        <v>130</v>
      </c>
      <c r="F18" s="156"/>
      <c r="G18" s="104">
        <v>6.5</v>
      </c>
      <c r="H18" s="104">
        <v>6</v>
      </c>
      <c r="I18" s="104">
        <v>7</v>
      </c>
      <c r="J18" s="104">
        <v>8</v>
      </c>
      <c r="K18" s="104">
        <v>8</v>
      </c>
      <c r="L18" s="105">
        <f>SUM((G18*0.3),(H18*0.25),(I18*0.25),(J18*0.15),(K18*0.05))</f>
        <v>6.8000000000000007</v>
      </c>
      <c r="M18" s="110"/>
      <c r="N18" s="176"/>
      <c r="O18" s="176"/>
      <c r="P18" s="176"/>
      <c r="Q18" s="176"/>
      <c r="R18" s="176"/>
      <c r="S18" s="176"/>
      <c r="T18" s="176"/>
      <c r="U18" s="176"/>
      <c r="V18" s="158">
        <f>SUM(V10:V15)</f>
        <v>250.60000000000002</v>
      </c>
      <c r="W18" s="158">
        <f>(V18/6)/8</f>
        <v>5.2208333333333341</v>
      </c>
      <c r="X18" s="157"/>
      <c r="Y18" s="105">
        <f>SUM((L18*0.25)+(W18*0.75))</f>
        <v>5.6156250000000005</v>
      </c>
      <c r="Z18" s="110"/>
      <c r="AA18" s="176"/>
      <c r="AB18" s="176"/>
      <c r="AC18" s="176"/>
      <c r="AD18" s="176"/>
      <c r="AE18" s="176"/>
      <c r="AF18" s="176"/>
      <c r="AG18" s="176"/>
      <c r="AH18" s="176"/>
      <c r="AI18" s="158">
        <f>SUM(AI10:AI15)</f>
        <v>252.40000000000003</v>
      </c>
      <c r="AJ18" s="158">
        <f>(AI18/6)/8</f>
        <v>5.2583333333333337</v>
      </c>
      <c r="AK18" s="157"/>
      <c r="AL18" s="105">
        <f>SUM((L18*0.25)+(W18*0.375)+(AJ18*0.375))</f>
        <v>5.6296875000000011</v>
      </c>
      <c r="AM18" s="173"/>
      <c r="AN18" s="104">
        <v>7</v>
      </c>
      <c r="AO18" s="104">
        <v>7</v>
      </c>
      <c r="AP18" s="104">
        <v>8</v>
      </c>
      <c r="AQ18" s="104">
        <v>8</v>
      </c>
      <c r="AR18" s="104">
        <v>8</v>
      </c>
      <c r="AS18" s="105">
        <f>SUM((AN18*0.1),(AO18*0.1),(AP18*0.3),(AQ18*0.3),(AR18*0.2))</f>
        <v>7.7999999999999989</v>
      </c>
      <c r="AT18" s="160"/>
      <c r="AU18" s="109">
        <v>6</v>
      </c>
      <c r="AV18" s="109">
        <v>6</v>
      </c>
      <c r="AW18" s="109">
        <v>5.5</v>
      </c>
      <c r="AX18" s="109">
        <v>5.5</v>
      </c>
      <c r="AY18" s="109">
        <v>5</v>
      </c>
      <c r="AZ18" s="105">
        <f>SUM((AU18*0.25),(AV18*0.25),(AW18*0.2),(AX18*0.2),(AY18*0.1))</f>
        <v>5.6999999999999993</v>
      </c>
      <c r="BA18" s="110"/>
      <c r="BB18" s="167">
        <v>6.4</v>
      </c>
      <c r="BC18" s="105">
        <f>BB18</f>
        <v>6.4</v>
      </c>
      <c r="BD18" s="109"/>
      <c r="BE18" s="105">
        <f>BC18-BD18</f>
        <v>6.4</v>
      </c>
      <c r="BF18" s="106"/>
      <c r="BG18" s="105">
        <f>SUM((AS18*0.25)+(AZ18*0.25)+(BE18*0.5))</f>
        <v>6.5749999999999993</v>
      </c>
      <c r="BH18" s="174"/>
      <c r="BI18" s="112">
        <f>AL18</f>
        <v>5.6296875000000011</v>
      </c>
      <c r="BJ18" s="112">
        <f>BG18</f>
        <v>6.5749999999999993</v>
      </c>
      <c r="BK18" s="112">
        <f>AVERAGE(BI18:BJ18)</f>
        <v>6.1023437500000002</v>
      </c>
      <c r="BL18" s="168">
        <v>1</v>
      </c>
    </row>
  </sheetData>
  <sheetProtection algorithmName="SHA-512" hashValue="rjpL4thXpEc2HaiVobq/6Y/nM1WxRgCvnAzLKMCVXgkjx1TJ6yhWbKPlyz6l6c7iTsN7nABU7uIcCQC4I8zmIA==" saltValue="lh298FcLCSxMLSWUgZ145g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&amp;CPrelim Squad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22"/>
  <sheetViews>
    <sheetView workbookViewId="0">
      <pane xSplit="2" topLeftCell="U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1.453125" customWidth="1"/>
    <col min="12" max="12" width="3" customWidth="1"/>
    <col min="23" max="23" width="2.81640625" customWidth="1"/>
    <col min="34" max="34" width="2.81640625" customWidth="1"/>
    <col min="35" max="35" width="10" style="118" customWidth="1"/>
    <col min="36" max="37" width="2.81640625" style="128" customWidth="1"/>
    <col min="38" max="38" width="9.1796875" style="118"/>
    <col min="39" max="39" width="17.453125" customWidth="1"/>
  </cols>
  <sheetData>
    <row r="1" spans="1:41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2"/>
      <c r="X1" s="5"/>
      <c r="Y1" s="5"/>
      <c r="Z1" s="5"/>
      <c r="AA1" s="5"/>
      <c r="AB1" s="5"/>
      <c r="AC1" s="5"/>
      <c r="AD1" s="5"/>
      <c r="AE1" s="5"/>
      <c r="AF1" s="5"/>
      <c r="AG1" s="5"/>
      <c r="AH1" s="2"/>
      <c r="AI1" s="119"/>
      <c r="AJ1" s="119"/>
      <c r="AK1" s="119"/>
      <c r="AL1" s="114"/>
      <c r="AM1" s="7">
        <f ca="1">NOW()</f>
        <v>43306.906178703706</v>
      </c>
      <c r="AN1" s="2"/>
      <c r="AO1" s="2"/>
    </row>
    <row r="2" spans="1:41" ht="15.5" x14ac:dyDescent="0.35">
      <c r="A2" s="1"/>
      <c r="B2" s="2"/>
      <c r="C2" s="2"/>
      <c r="D2" s="3" t="s">
        <v>1</v>
      </c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19"/>
      <c r="AJ2" s="119"/>
      <c r="AK2" s="119"/>
      <c r="AL2" s="114"/>
      <c r="AM2" s="8">
        <f ca="1">NOW()</f>
        <v>43306.906178703706</v>
      </c>
      <c r="AN2" s="2"/>
      <c r="AO2" s="2"/>
    </row>
    <row r="3" spans="1:41" ht="15.5" x14ac:dyDescent="0.35">
      <c r="A3" s="1" t="str">
        <f>CompInfo!A2</f>
        <v>14 to 15 July 2018</v>
      </c>
      <c r="B3" s="2"/>
      <c r="C3" s="2"/>
      <c r="D3" s="3"/>
      <c r="E3" s="2"/>
      <c r="F3" s="206" t="s">
        <v>97</v>
      </c>
      <c r="G3" s="205"/>
      <c r="H3" s="206"/>
      <c r="I3" s="205"/>
      <c r="J3" s="205"/>
      <c r="K3" s="205"/>
      <c r="L3" s="205"/>
      <c r="M3" s="206"/>
      <c r="N3" s="205"/>
      <c r="O3" s="205"/>
      <c r="P3" s="205"/>
      <c r="Q3" s="205"/>
      <c r="R3" s="205"/>
      <c r="S3" s="205"/>
      <c r="T3" s="205"/>
      <c r="U3" s="205"/>
      <c r="V3" s="205"/>
      <c r="W3" s="2"/>
      <c r="X3" s="206" t="s">
        <v>97</v>
      </c>
      <c r="Y3" s="205"/>
      <c r="Z3" s="205"/>
      <c r="AA3" s="205"/>
      <c r="AB3" s="205"/>
      <c r="AC3" s="205"/>
      <c r="AD3" s="205"/>
      <c r="AE3" s="205"/>
      <c r="AF3" s="205"/>
      <c r="AG3" s="205"/>
      <c r="AH3" s="2"/>
      <c r="AI3" s="119"/>
      <c r="AJ3" s="119"/>
      <c r="AK3" s="119"/>
      <c r="AL3" s="114"/>
      <c r="AM3" s="2"/>
      <c r="AN3" s="2"/>
      <c r="AO3" s="2"/>
    </row>
    <row r="4" spans="1:41" ht="15.5" x14ac:dyDescent="0.35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19"/>
      <c r="AJ4" s="119"/>
      <c r="AK4" s="119"/>
      <c r="AL4" s="114"/>
      <c r="AM4" s="2"/>
      <c r="AN4" s="2"/>
      <c r="AO4" s="2"/>
    </row>
    <row r="5" spans="1:41" ht="15.5" x14ac:dyDescent="0.35">
      <c r="A5" s="1" t="s">
        <v>169</v>
      </c>
      <c r="B5" s="11"/>
      <c r="C5" s="2"/>
      <c r="D5" s="2"/>
      <c r="E5" s="2"/>
      <c r="F5" s="11" t="s">
        <v>3</v>
      </c>
      <c r="G5" s="12"/>
      <c r="H5" s="2"/>
      <c r="I5" s="11"/>
      <c r="J5" s="2"/>
      <c r="K5" s="2"/>
      <c r="L5" s="4"/>
      <c r="M5" s="11" t="s">
        <v>118</v>
      </c>
      <c r="N5" s="11"/>
      <c r="O5" s="2"/>
      <c r="P5" s="2"/>
      <c r="Q5" s="2"/>
      <c r="R5" s="2"/>
      <c r="S5" s="2"/>
      <c r="T5" s="2"/>
      <c r="U5" s="2"/>
      <c r="V5" s="2"/>
      <c r="W5" s="93"/>
      <c r="X5" s="11" t="s">
        <v>4</v>
      </c>
      <c r="Y5" s="11"/>
      <c r="Z5" s="2"/>
      <c r="AA5" s="2"/>
      <c r="AB5" s="2"/>
      <c r="AC5" s="2"/>
      <c r="AD5" s="2"/>
      <c r="AE5" s="2"/>
      <c r="AF5" s="2"/>
      <c r="AG5" s="2"/>
      <c r="AH5" s="93"/>
      <c r="AI5" s="120" t="s">
        <v>6</v>
      </c>
      <c r="AJ5" s="119"/>
      <c r="AK5" s="119"/>
      <c r="AL5" s="114"/>
      <c r="AM5" s="2"/>
      <c r="AN5" s="2"/>
      <c r="AO5" s="2"/>
    </row>
    <row r="6" spans="1:41" ht="15.5" x14ac:dyDescent="0.35">
      <c r="A6" s="1" t="s">
        <v>49</v>
      </c>
      <c r="B6" s="11" t="s">
        <v>170</v>
      </c>
      <c r="C6" s="2"/>
      <c r="D6" s="2"/>
      <c r="E6" s="2"/>
      <c r="F6" s="2">
        <f>E1</f>
        <v>0</v>
      </c>
      <c r="G6" s="4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2"/>
      <c r="V6" s="4"/>
      <c r="W6" s="93"/>
      <c r="X6" s="2">
        <f>E2</f>
        <v>0</v>
      </c>
      <c r="Y6" s="2"/>
      <c r="Z6" s="2"/>
      <c r="AA6" s="2"/>
      <c r="AB6" s="2"/>
      <c r="AC6" s="2"/>
      <c r="AD6" s="2"/>
      <c r="AE6" s="2"/>
      <c r="AF6" s="2"/>
      <c r="AG6" s="4"/>
      <c r="AH6" s="93"/>
      <c r="AI6" s="114"/>
      <c r="AJ6" s="119"/>
      <c r="AK6" s="119"/>
      <c r="AL6" s="114"/>
      <c r="AM6" s="2"/>
      <c r="AN6" s="2"/>
      <c r="AO6" s="2"/>
    </row>
    <row r="7" spans="1:41" x14ac:dyDescent="0.35">
      <c r="A7" s="2"/>
      <c r="B7" s="2"/>
      <c r="C7" s="2"/>
      <c r="D7" s="2"/>
      <c r="E7" s="2"/>
      <c r="F7" s="2" t="s">
        <v>7</v>
      </c>
      <c r="G7" s="2"/>
      <c r="H7" s="2"/>
      <c r="I7" s="2"/>
      <c r="J7" s="2"/>
      <c r="K7" s="5"/>
      <c r="L7" s="15"/>
      <c r="M7" s="2"/>
      <c r="N7" s="5"/>
      <c r="O7" s="5"/>
      <c r="P7" s="5"/>
      <c r="Q7" s="5"/>
      <c r="R7" s="5"/>
      <c r="S7" s="5"/>
      <c r="T7" s="5"/>
      <c r="U7" s="5"/>
      <c r="V7" s="5"/>
      <c r="W7" s="93"/>
      <c r="X7" s="2"/>
      <c r="Y7" s="5"/>
      <c r="Z7" s="5"/>
      <c r="AA7" s="5"/>
      <c r="AB7" s="5"/>
      <c r="AC7" s="5"/>
      <c r="AD7" s="5"/>
      <c r="AE7" s="5"/>
      <c r="AF7" s="5"/>
      <c r="AG7" s="5"/>
      <c r="AH7" s="93"/>
      <c r="AI7" s="115" t="s">
        <v>10</v>
      </c>
      <c r="AJ7" s="119"/>
      <c r="AK7" s="119"/>
      <c r="AL7" s="68" t="s">
        <v>11</v>
      </c>
      <c r="AM7" s="19"/>
      <c r="AN7" s="2"/>
      <c r="AO7" s="2"/>
    </row>
    <row r="8" spans="1:41" x14ac:dyDescent="0.35">
      <c r="A8" s="20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2"/>
      <c r="M8" s="20" t="s">
        <v>21</v>
      </c>
      <c r="N8" s="20" t="s">
        <v>22</v>
      </c>
      <c r="O8" s="20" t="s">
        <v>23</v>
      </c>
      <c r="P8" s="20" t="s">
        <v>24</v>
      </c>
      <c r="Q8" s="20" t="s">
        <v>25</v>
      </c>
      <c r="R8" s="20" t="s">
        <v>26</v>
      </c>
      <c r="S8" s="20" t="s">
        <v>27</v>
      </c>
      <c r="T8" s="20" t="s">
        <v>28</v>
      </c>
      <c r="U8" s="20" t="s">
        <v>29</v>
      </c>
      <c r="V8" s="20" t="s">
        <v>30</v>
      </c>
      <c r="W8" s="95"/>
      <c r="X8" s="20" t="s">
        <v>21</v>
      </c>
      <c r="Y8" s="20" t="s">
        <v>22</v>
      </c>
      <c r="Z8" s="20" t="s">
        <v>23</v>
      </c>
      <c r="AA8" s="20" t="s">
        <v>24</v>
      </c>
      <c r="AB8" s="20" t="s">
        <v>25</v>
      </c>
      <c r="AC8" s="20" t="s">
        <v>26</v>
      </c>
      <c r="AD8" s="20" t="s">
        <v>27</v>
      </c>
      <c r="AE8" s="20" t="s">
        <v>28</v>
      </c>
      <c r="AF8" s="20" t="s">
        <v>29</v>
      </c>
      <c r="AG8" s="20" t="s">
        <v>30</v>
      </c>
      <c r="AH8" s="96"/>
      <c r="AI8" s="122" t="s">
        <v>41</v>
      </c>
      <c r="AJ8" s="123"/>
      <c r="AK8" s="142"/>
      <c r="AL8" s="124" t="s">
        <v>41</v>
      </c>
      <c r="AM8" s="26" t="s">
        <v>44</v>
      </c>
      <c r="AN8" s="16"/>
      <c r="AO8" s="16"/>
    </row>
    <row r="9" spans="1:41" x14ac:dyDescent="0.35">
      <c r="A9" s="16"/>
      <c r="B9" s="16"/>
      <c r="C9" s="16"/>
      <c r="D9" s="16"/>
      <c r="E9" s="16"/>
      <c r="F9" s="19"/>
      <c r="G9" s="19"/>
      <c r="H9" s="19"/>
      <c r="I9" s="19"/>
      <c r="J9" s="19"/>
      <c r="K9" s="19"/>
      <c r="L9" s="22"/>
      <c r="M9" s="16"/>
      <c r="N9" s="16"/>
      <c r="O9" s="16"/>
      <c r="P9" s="16"/>
      <c r="Q9" s="16"/>
      <c r="R9" s="16"/>
      <c r="S9" s="16"/>
      <c r="T9" s="16"/>
      <c r="U9" s="16"/>
      <c r="V9" s="16"/>
      <c r="W9" s="9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96"/>
      <c r="AI9" s="115"/>
      <c r="AJ9" s="119"/>
      <c r="AK9" s="144"/>
      <c r="AL9" s="68"/>
      <c r="AM9" s="18"/>
      <c r="AN9" s="2"/>
      <c r="AO9" s="2"/>
    </row>
    <row r="10" spans="1:41" x14ac:dyDescent="0.35">
      <c r="A10">
        <v>90</v>
      </c>
      <c r="B10" t="s">
        <v>146</v>
      </c>
      <c r="C10" t="s">
        <v>147</v>
      </c>
      <c r="D10" t="s">
        <v>148</v>
      </c>
      <c r="E10" t="s">
        <v>149</v>
      </c>
      <c r="F10" s="29">
        <v>6</v>
      </c>
      <c r="G10" s="29">
        <v>7</v>
      </c>
      <c r="H10" s="29">
        <v>7</v>
      </c>
      <c r="I10" s="29">
        <v>8</v>
      </c>
      <c r="J10" s="29">
        <v>8</v>
      </c>
      <c r="K10" s="30">
        <f>SUM((F10*0.1),(G10*0.1),(H10*0.3),(I10*0.3),(J10*0.2))</f>
        <v>7.4</v>
      </c>
      <c r="L10" s="31"/>
      <c r="M10" s="33">
        <v>3.5</v>
      </c>
      <c r="N10" s="33">
        <v>3.5</v>
      </c>
      <c r="O10" s="33">
        <v>4.5</v>
      </c>
      <c r="P10" s="33">
        <v>5.5</v>
      </c>
      <c r="Q10" s="33">
        <v>6</v>
      </c>
      <c r="R10" s="33">
        <v>5.8</v>
      </c>
      <c r="S10" s="33">
        <v>6</v>
      </c>
      <c r="T10" s="33">
        <v>6</v>
      </c>
      <c r="U10" s="34">
        <f>SUM(M10:T10)</f>
        <v>40.799999999999997</v>
      </c>
      <c r="V10" s="30">
        <f>U10/8</f>
        <v>5.0999999999999996</v>
      </c>
      <c r="W10" s="100"/>
      <c r="X10" s="33">
        <v>5</v>
      </c>
      <c r="Y10" s="33">
        <v>5</v>
      </c>
      <c r="Z10" s="33">
        <v>5.5</v>
      </c>
      <c r="AA10" s="33">
        <v>7</v>
      </c>
      <c r="AB10" s="33">
        <v>6</v>
      </c>
      <c r="AC10" s="33">
        <v>5.5</v>
      </c>
      <c r="AD10" s="33">
        <v>5.5</v>
      </c>
      <c r="AE10" s="33">
        <v>5.5</v>
      </c>
      <c r="AF10" s="34">
        <f>SUM(X10:AE10)</f>
        <v>45</v>
      </c>
      <c r="AG10" s="30">
        <f>AF10/8</f>
        <v>5.625</v>
      </c>
      <c r="AH10" s="100"/>
      <c r="AI10" s="125">
        <f>SUM((K10*0.25)+(V10*0.375)+(AG10*0.375))</f>
        <v>5.8718750000000002</v>
      </c>
      <c r="AJ10" s="119"/>
      <c r="AK10" s="119"/>
      <c r="AL10" s="126">
        <f>AI10</f>
        <v>5.8718750000000002</v>
      </c>
      <c r="AM10" s="43">
        <f>RANK(AL10,AL$10:AL$1007)</f>
        <v>1</v>
      </c>
      <c r="AN10" s="2"/>
      <c r="AO10" s="2"/>
    </row>
    <row r="11" spans="1:41" x14ac:dyDescent="0.35">
      <c r="A11">
        <v>72</v>
      </c>
      <c r="B11" t="s">
        <v>161</v>
      </c>
      <c r="C11" t="s">
        <v>159</v>
      </c>
      <c r="D11" t="s">
        <v>160</v>
      </c>
      <c r="E11" t="s">
        <v>162</v>
      </c>
      <c r="F11" s="29">
        <v>5</v>
      </c>
      <c r="G11" s="29">
        <v>5</v>
      </c>
      <c r="H11" s="29">
        <v>4</v>
      </c>
      <c r="I11" s="29">
        <v>5</v>
      </c>
      <c r="J11" s="29">
        <v>7</v>
      </c>
      <c r="K11" s="30">
        <f>SUM((F11*0.1),(G11*0.1),(H11*0.3),(I11*0.3),(J11*0.2))</f>
        <v>5.1000000000000005</v>
      </c>
      <c r="L11" s="31"/>
      <c r="M11" s="33">
        <v>2.5</v>
      </c>
      <c r="N11" s="33">
        <v>6</v>
      </c>
      <c r="O11" s="33">
        <v>5.5</v>
      </c>
      <c r="P11" s="33">
        <v>5</v>
      </c>
      <c r="Q11" s="33">
        <v>6</v>
      </c>
      <c r="R11" s="33">
        <v>5.5</v>
      </c>
      <c r="S11" s="33">
        <v>5.8</v>
      </c>
      <c r="T11" s="33">
        <v>5</v>
      </c>
      <c r="U11" s="34">
        <f>SUM(M11:T11)</f>
        <v>41.3</v>
      </c>
      <c r="V11" s="30">
        <f>U11/8</f>
        <v>5.1624999999999996</v>
      </c>
      <c r="W11" s="100"/>
      <c r="X11" s="33">
        <v>5</v>
      </c>
      <c r="Y11" s="33">
        <v>5</v>
      </c>
      <c r="Z11" s="33">
        <v>5.5</v>
      </c>
      <c r="AA11" s="33">
        <v>6.5</v>
      </c>
      <c r="AB11" s="33">
        <v>7</v>
      </c>
      <c r="AC11" s="33">
        <v>7</v>
      </c>
      <c r="AD11" s="33">
        <v>6.5</v>
      </c>
      <c r="AE11" s="33">
        <v>5.5</v>
      </c>
      <c r="AF11" s="34">
        <f>SUM(X11:AE11)</f>
        <v>48</v>
      </c>
      <c r="AG11" s="30">
        <f>AF11/8</f>
        <v>6</v>
      </c>
      <c r="AH11" s="100"/>
      <c r="AI11" s="125">
        <f>SUM((K11*0.25)+(V11*0.375)+(AG11*0.375))</f>
        <v>5.4609375</v>
      </c>
      <c r="AJ11" s="119"/>
      <c r="AK11" s="119"/>
      <c r="AL11" s="126">
        <f>AI11</f>
        <v>5.4609375</v>
      </c>
      <c r="AM11" s="43">
        <f>RANK(AL11,AL$10:AL$1007)</f>
        <v>2</v>
      </c>
      <c r="AN11" s="2"/>
      <c r="AO11" s="2"/>
    </row>
    <row r="12" spans="1:41" x14ac:dyDescent="0.35">
      <c r="A12">
        <v>73</v>
      </c>
      <c r="B12" t="s">
        <v>158</v>
      </c>
      <c r="C12" t="s">
        <v>159</v>
      </c>
      <c r="D12" t="s">
        <v>160</v>
      </c>
      <c r="E12" t="s">
        <v>142</v>
      </c>
      <c r="F12" s="29">
        <v>5</v>
      </c>
      <c r="G12" s="29">
        <v>5</v>
      </c>
      <c r="H12" s="29">
        <v>4</v>
      </c>
      <c r="I12" s="29">
        <v>5</v>
      </c>
      <c r="J12" s="29">
        <v>7</v>
      </c>
      <c r="K12" s="30">
        <f>SUM((F12*0.1),(G12*0.1),(H12*0.3),(I12*0.3),(J12*0.2))</f>
        <v>5.1000000000000005</v>
      </c>
      <c r="L12" s="31"/>
      <c r="M12" s="33">
        <v>3</v>
      </c>
      <c r="N12" s="33">
        <v>4</v>
      </c>
      <c r="O12" s="33">
        <v>4</v>
      </c>
      <c r="P12" s="33">
        <v>5.5</v>
      </c>
      <c r="Q12" s="33">
        <v>5</v>
      </c>
      <c r="R12" s="33">
        <v>4.5</v>
      </c>
      <c r="S12" s="33">
        <v>6</v>
      </c>
      <c r="T12" s="33">
        <v>5.5</v>
      </c>
      <c r="U12" s="34">
        <f>SUM(M12:T12)</f>
        <v>37.5</v>
      </c>
      <c r="V12" s="30">
        <f>U12/8</f>
        <v>4.6875</v>
      </c>
      <c r="W12" s="100"/>
      <c r="X12" s="33">
        <v>4</v>
      </c>
      <c r="Y12" s="33">
        <v>5.8</v>
      </c>
      <c r="Z12" s="33">
        <v>6.8</v>
      </c>
      <c r="AA12" s="33">
        <v>7.5</v>
      </c>
      <c r="AB12" s="33">
        <v>7</v>
      </c>
      <c r="AC12" s="33">
        <v>7</v>
      </c>
      <c r="AD12" s="33">
        <v>7.2</v>
      </c>
      <c r="AE12" s="33">
        <v>6</v>
      </c>
      <c r="AF12" s="34">
        <f>SUM(X12:AE12)</f>
        <v>51.300000000000004</v>
      </c>
      <c r="AG12" s="30">
        <f>AF12/8</f>
        <v>6.4125000000000005</v>
      </c>
      <c r="AH12" s="100"/>
      <c r="AI12" s="125">
        <f>SUM((K12*0.25)+(V12*0.375)+(AG12*0.375))</f>
        <v>5.4375</v>
      </c>
      <c r="AJ12" s="119"/>
      <c r="AK12" s="119"/>
      <c r="AL12" s="126">
        <f>AI12</f>
        <v>5.4375</v>
      </c>
      <c r="AM12" s="43">
        <f>RANK(AL12,AL$10:AL$1007)</f>
        <v>3</v>
      </c>
      <c r="AN12" s="2"/>
      <c r="AO12" s="2"/>
    </row>
    <row r="22" spans="6:6" x14ac:dyDescent="0.35">
      <c r="F22">
        <v>6</v>
      </c>
    </row>
  </sheetData>
  <sheetProtection algorithmName="SHA-512" hashValue="MpqExr0SdY4hHPqfJNgJvJnvlYqLUN1OT0q+yCnzvdTYSh+UtB1qMu/SS1BJ/E4p339Ja4cGa+QwjgcdL1aoaA==" saltValue="OcMsjNjaUW1YzbgdjLEdKw==" spinCount="100000" sheet="1" objects="1" scenarios="1" selectLockedCells="1" selectUnlockedCells="1"/>
  <sortState ref="A10:AO12">
    <sortCondition ref="AM10:AM12"/>
  </sortState>
  <pageMargins left="0.70866141732283472" right="0.70866141732283472" top="0.74803149606299213" bottom="0.74803149606299213" header="0.31496062992125984" footer="0.31496062992125984"/>
  <pageSetup orientation="landscape" r:id="rId1"/>
  <headerFooter>
    <oddFooter>&amp;CPrelim Individual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7"/>
  <sheetViews>
    <sheetView workbookViewId="0">
      <pane xSplit="2" topLeftCell="N1" activePane="topRight" state="frozen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20.1796875" bestFit="1" customWidth="1"/>
    <col min="4" max="4" width="20" customWidth="1"/>
    <col min="5" max="5" width="11.453125" customWidth="1"/>
    <col min="12" max="12" width="2.81640625" customWidth="1"/>
    <col min="21" max="21" width="2.81640625" customWidth="1"/>
    <col min="22" max="25" width="9.1796875" style="118"/>
    <col min="26" max="26" width="2.81640625" customWidth="1"/>
    <col min="27" max="27" width="2.81640625" style="128" customWidth="1"/>
    <col min="28" max="28" width="9.26953125" style="118" customWidth="1"/>
    <col min="29" max="29" width="2.81640625" style="128" customWidth="1"/>
    <col min="30" max="30" width="9.1796875" style="118"/>
    <col min="31" max="31" width="17.453125" customWidth="1"/>
  </cols>
  <sheetData>
    <row r="1" spans="1:33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125"/>
      <c r="W1" s="125"/>
      <c r="X1" s="125"/>
      <c r="Y1" s="125"/>
      <c r="Z1" s="2"/>
      <c r="AA1" s="119"/>
      <c r="AB1" s="114"/>
      <c r="AC1" s="119"/>
      <c r="AD1" s="114"/>
      <c r="AE1" s="7">
        <f ca="1">NOW()</f>
        <v>43306.906178703706</v>
      </c>
      <c r="AF1" s="2"/>
      <c r="AG1" s="2"/>
    </row>
    <row r="2" spans="1:33" ht="15.5" x14ac:dyDescent="0.35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125"/>
      <c r="W2" s="125"/>
      <c r="X2" s="125"/>
      <c r="Y2" s="125"/>
      <c r="Z2" s="2"/>
      <c r="AA2" s="119"/>
      <c r="AB2" s="114"/>
      <c r="AC2" s="119"/>
      <c r="AD2" s="114"/>
      <c r="AE2" s="8">
        <f ca="1">NOW()</f>
        <v>43306.906178703706</v>
      </c>
      <c r="AF2" s="2"/>
      <c r="AG2" s="2"/>
    </row>
    <row r="3" spans="1:33" ht="15.5" x14ac:dyDescent="0.35">
      <c r="A3" s="1" t="str">
        <f>CompInfo!A2</f>
        <v>14 to 15 July 2018</v>
      </c>
      <c r="B3" s="2"/>
      <c r="C3" s="2"/>
      <c r="D3" s="3"/>
      <c r="E3" s="2"/>
      <c r="F3" s="207" t="s">
        <v>2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"/>
      <c r="V3" s="210" t="s">
        <v>2</v>
      </c>
      <c r="W3" s="209"/>
      <c r="X3" s="209"/>
      <c r="Y3" s="209"/>
      <c r="Z3" s="2"/>
      <c r="AA3" s="119"/>
      <c r="AB3" s="114"/>
      <c r="AC3" s="119"/>
      <c r="AD3" s="114"/>
      <c r="AE3" s="2"/>
      <c r="AF3" s="2"/>
      <c r="AG3" s="2"/>
    </row>
    <row r="4" spans="1:33" ht="15.5" x14ac:dyDescent="0.35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125"/>
      <c r="W4" s="125"/>
      <c r="X4" s="125"/>
      <c r="Y4" s="125"/>
      <c r="Z4" s="2"/>
      <c r="AA4" s="119"/>
      <c r="AB4" s="114"/>
      <c r="AC4" s="119"/>
      <c r="AD4" s="114"/>
      <c r="AE4" s="2"/>
      <c r="AF4" s="2"/>
      <c r="AG4" s="2"/>
    </row>
    <row r="5" spans="1:33" ht="15.5" x14ac:dyDescent="0.35">
      <c r="A5" s="1" t="s">
        <v>172</v>
      </c>
      <c r="B5" s="11"/>
      <c r="C5" s="2"/>
      <c r="D5" s="2"/>
      <c r="E5" s="2"/>
      <c r="F5" s="11" t="s">
        <v>3</v>
      </c>
      <c r="G5" s="2"/>
      <c r="H5" s="2"/>
      <c r="I5" s="2"/>
      <c r="J5" s="2"/>
      <c r="K5" s="2"/>
      <c r="L5" s="4"/>
      <c r="M5" s="11" t="s">
        <v>3</v>
      </c>
      <c r="N5" s="2"/>
      <c r="O5" s="2"/>
      <c r="P5" s="2"/>
      <c r="Q5" s="2"/>
      <c r="R5" s="2"/>
      <c r="S5" s="11"/>
      <c r="T5" s="11"/>
      <c r="U5" s="93"/>
      <c r="V5" s="126" t="s">
        <v>5</v>
      </c>
      <c r="W5" s="125"/>
      <c r="X5" s="125"/>
      <c r="Y5" s="125"/>
      <c r="Z5" s="93"/>
      <c r="AA5" s="119"/>
      <c r="AB5" s="120" t="s">
        <v>6</v>
      </c>
      <c r="AC5" s="119"/>
      <c r="AD5" s="114"/>
      <c r="AE5" s="2"/>
      <c r="AF5" s="2"/>
      <c r="AG5" s="2"/>
    </row>
    <row r="6" spans="1:33" ht="15.5" x14ac:dyDescent="0.35">
      <c r="A6" s="1" t="s">
        <v>49</v>
      </c>
      <c r="B6" s="11" t="s">
        <v>173</v>
      </c>
      <c r="C6" s="2"/>
      <c r="D6" s="2"/>
      <c r="E6" s="2"/>
      <c r="F6" s="2">
        <f>E1</f>
        <v>0</v>
      </c>
      <c r="G6" s="2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93"/>
      <c r="V6" s="125">
        <f>E2</f>
        <v>0</v>
      </c>
      <c r="W6" s="125"/>
      <c r="X6" s="125"/>
      <c r="Y6" s="125"/>
      <c r="Z6" s="93"/>
      <c r="AA6" s="119"/>
      <c r="AB6" s="114"/>
      <c r="AC6" s="119"/>
      <c r="AD6" s="114"/>
      <c r="AE6" s="2"/>
      <c r="AF6" s="2"/>
      <c r="AG6" s="2"/>
    </row>
    <row r="7" spans="1:33" x14ac:dyDescent="0.35">
      <c r="A7" s="2"/>
      <c r="B7" s="2"/>
      <c r="C7" s="2"/>
      <c r="D7" s="2"/>
      <c r="E7" s="2"/>
      <c r="F7" s="16" t="s">
        <v>7</v>
      </c>
      <c r="G7" s="16"/>
      <c r="H7" s="16"/>
      <c r="I7" s="16"/>
      <c r="J7" s="17"/>
      <c r="K7" s="2"/>
      <c r="L7" s="4"/>
      <c r="M7" s="2" t="s">
        <v>47</v>
      </c>
      <c r="N7" s="2"/>
      <c r="O7" s="2"/>
      <c r="P7" s="2"/>
      <c r="Q7" s="2"/>
      <c r="R7" s="2"/>
      <c r="S7" s="2"/>
      <c r="T7" s="16" t="s">
        <v>47</v>
      </c>
      <c r="U7" s="93"/>
      <c r="V7" s="126"/>
      <c r="W7" s="125"/>
      <c r="X7" s="125" t="s">
        <v>8</v>
      </c>
      <c r="Y7" s="125" t="s">
        <v>9</v>
      </c>
      <c r="Z7" s="93"/>
      <c r="AA7" s="119"/>
      <c r="AB7" s="115" t="s">
        <v>2</v>
      </c>
      <c r="AC7" s="119"/>
      <c r="AD7" s="68" t="s">
        <v>11</v>
      </c>
      <c r="AE7" s="19"/>
      <c r="AF7" s="2"/>
      <c r="AG7" s="2"/>
    </row>
    <row r="8" spans="1:33" x14ac:dyDescent="0.35">
      <c r="A8" s="20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4"/>
      <c r="M8" s="21" t="s">
        <v>34</v>
      </c>
      <c r="N8" s="21" t="s">
        <v>35</v>
      </c>
      <c r="O8" s="21" t="s">
        <v>36</v>
      </c>
      <c r="P8" s="21" t="s">
        <v>37</v>
      </c>
      <c r="Q8" s="21" t="s">
        <v>38</v>
      </c>
      <c r="R8" s="21" t="s">
        <v>39</v>
      </c>
      <c r="S8" s="20" t="s">
        <v>40</v>
      </c>
      <c r="T8" s="20" t="s">
        <v>33</v>
      </c>
      <c r="U8" s="95"/>
      <c r="V8" s="129" t="s">
        <v>31</v>
      </c>
      <c r="W8" s="129" t="s">
        <v>9</v>
      </c>
      <c r="X8" s="129" t="s">
        <v>32</v>
      </c>
      <c r="Y8" s="129" t="s">
        <v>33</v>
      </c>
      <c r="Z8" s="96"/>
      <c r="AA8" s="123"/>
      <c r="AB8" s="122" t="s">
        <v>41</v>
      </c>
      <c r="AC8" s="142"/>
      <c r="AD8" s="124" t="s">
        <v>41</v>
      </c>
      <c r="AE8" s="26" t="s">
        <v>44</v>
      </c>
      <c r="AF8" s="16"/>
      <c r="AG8" s="16"/>
    </row>
    <row r="9" spans="1:33" x14ac:dyDescent="0.35">
      <c r="A9" s="16"/>
      <c r="B9" s="16"/>
      <c r="C9" s="16"/>
      <c r="D9" s="16"/>
      <c r="E9" s="16"/>
      <c r="F9" s="19"/>
      <c r="G9" s="19"/>
      <c r="H9" s="19"/>
      <c r="I9" s="19"/>
      <c r="J9" s="19"/>
      <c r="K9" s="19"/>
      <c r="L9" s="24"/>
      <c r="M9" s="19"/>
      <c r="N9" s="19"/>
      <c r="O9" s="19"/>
      <c r="P9" s="19"/>
      <c r="Q9" s="19"/>
      <c r="R9" s="19"/>
      <c r="S9" s="16"/>
      <c r="T9" s="16"/>
      <c r="U9" s="95"/>
      <c r="V9" s="125"/>
      <c r="W9" s="125"/>
      <c r="X9" s="125"/>
      <c r="Y9" s="125"/>
      <c r="Z9" s="96"/>
      <c r="AA9" s="119"/>
      <c r="AB9" s="115"/>
      <c r="AC9" s="144"/>
      <c r="AD9" s="68"/>
      <c r="AE9" s="18"/>
      <c r="AF9" s="2"/>
      <c r="AG9" s="2"/>
    </row>
    <row r="10" spans="1:33" x14ac:dyDescent="0.35">
      <c r="A10">
        <v>73</v>
      </c>
      <c r="B10" t="s">
        <v>158</v>
      </c>
      <c r="C10" t="s">
        <v>159</v>
      </c>
      <c r="D10" t="s">
        <v>160</v>
      </c>
      <c r="E10" t="s">
        <v>142</v>
      </c>
      <c r="F10" s="29">
        <v>7.5</v>
      </c>
      <c r="G10" s="29">
        <v>7</v>
      </c>
      <c r="H10" s="29">
        <v>7</v>
      </c>
      <c r="I10" s="29">
        <v>8</v>
      </c>
      <c r="J10" s="29">
        <v>8</v>
      </c>
      <c r="K10" s="30">
        <f t="shared" ref="K10:K17" si="0">SUM((F10*0.1),(G10*0.1),(H10*0.3),(I10*0.3),(J10*0.2))</f>
        <v>7.5500000000000007</v>
      </c>
      <c r="L10" s="37"/>
      <c r="M10" s="33">
        <v>5.5</v>
      </c>
      <c r="N10" s="33">
        <v>7</v>
      </c>
      <c r="O10" s="33">
        <v>6</v>
      </c>
      <c r="P10" s="33">
        <v>6</v>
      </c>
      <c r="Q10" s="33">
        <v>6</v>
      </c>
      <c r="R10" s="30">
        <f t="shared" ref="R10:R17" si="1">SUM((M10*0.2),(N10*0.15),(O10*0.25),(P10*0.2),(Q10*0.2))</f>
        <v>6.0500000000000007</v>
      </c>
      <c r="S10" s="38"/>
      <c r="T10" s="30">
        <f t="shared" ref="T10:T17" si="2">R10-S10</f>
        <v>6.0500000000000007</v>
      </c>
      <c r="U10" s="100"/>
      <c r="V10" s="130">
        <v>7.8</v>
      </c>
      <c r="W10" s="131">
        <f t="shared" ref="W10:W17" si="3">V10</f>
        <v>7.8</v>
      </c>
      <c r="X10" s="132"/>
      <c r="Y10" s="131">
        <f t="shared" ref="Y10:Y17" si="4">SUM(W10-X10)</f>
        <v>7.8</v>
      </c>
      <c r="Z10" s="100"/>
      <c r="AA10" s="119"/>
      <c r="AB10" s="125">
        <f t="shared" ref="AB10:AB17" si="5">SUM((K10*0.25),(T10*0.25),(Y10*0.5))</f>
        <v>7.3000000000000007</v>
      </c>
      <c r="AC10" s="119"/>
      <c r="AD10" s="126">
        <f t="shared" ref="AD10:AD17" si="6">AB10</f>
        <v>7.3000000000000007</v>
      </c>
      <c r="AE10" s="43">
        <f t="shared" ref="AE10:AE17" si="7">RANK(AD10,AD$10:AD$1010)</f>
        <v>1</v>
      </c>
      <c r="AF10" s="2"/>
      <c r="AG10" s="2"/>
    </row>
    <row r="11" spans="1:33" x14ac:dyDescent="0.35">
      <c r="A11">
        <v>87</v>
      </c>
      <c r="B11" t="s">
        <v>171</v>
      </c>
      <c r="C11" t="s">
        <v>147</v>
      </c>
      <c r="D11" t="s">
        <v>148</v>
      </c>
      <c r="E11" t="s">
        <v>149</v>
      </c>
      <c r="F11" s="29">
        <v>7.5</v>
      </c>
      <c r="G11" s="29">
        <v>7</v>
      </c>
      <c r="H11" s="29">
        <v>7.5</v>
      </c>
      <c r="I11" s="29">
        <v>8</v>
      </c>
      <c r="J11" s="29">
        <v>8</v>
      </c>
      <c r="K11" s="30">
        <f t="shared" si="0"/>
        <v>7.6999999999999993</v>
      </c>
      <c r="L11" s="37"/>
      <c r="M11" s="33">
        <v>6</v>
      </c>
      <c r="N11" s="33">
        <v>7</v>
      </c>
      <c r="O11" s="33">
        <v>5</v>
      </c>
      <c r="P11" s="33">
        <v>6.8</v>
      </c>
      <c r="Q11" s="33">
        <v>7</v>
      </c>
      <c r="R11" s="30">
        <f t="shared" si="1"/>
        <v>6.2600000000000007</v>
      </c>
      <c r="S11" s="38"/>
      <c r="T11" s="30">
        <f t="shared" si="2"/>
        <v>6.2600000000000007</v>
      </c>
      <c r="U11" s="100"/>
      <c r="V11" s="130">
        <v>7.5</v>
      </c>
      <c r="W11" s="131">
        <f t="shared" si="3"/>
        <v>7.5</v>
      </c>
      <c r="X11" s="132"/>
      <c r="Y11" s="131">
        <f t="shared" si="4"/>
        <v>7.5</v>
      </c>
      <c r="Z11" s="100"/>
      <c r="AA11" s="119"/>
      <c r="AB11" s="125">
        <f t="shared" si="5"/>
        <v>7.24</v>
      </c>
      <c r="AC11" s="119"/>
      <c r="AD11" s="126">
        <f t="shared" si="6"/>
        <v>7.24</v>
      </c>
      <c r="AE11" s="43">
        <f t="shared" si="7"/>
        <v>2</v>
      </c>
      <c r="AF11" s="2"/>
      <c r="AG11" s="2"/>
    </row>
    <row r="12" spans="1:33" x14ac:dyDescent="0.35">
      <c r="A12">
        <v>72</v>
      </c>
      <c r="B12" t="s">
        <v>161</v>
      </c>
      <c r="C12" t="s">
        <v>159</v>
      </c>
      <c r="D12" t="s">
        <v>160</v>
      </c>
      <c r="E12" t="s">
        <v>162</v>
      </c>
      <c r="F12" s="29">
        <v>7.5</v>
      </c>
      <c r="G12" s="29">
        <v>7</v>
      </c>
      <c r="H12" s="29">
        <v>7</v>
      </c>
      <c r="I12" s="29">
        <v>8</v>
      </c>
      <c r="J12" s="29">
        <v>8</v>
      </c>
      <c r="K12" s="30">
        <f t="shared" si="0"/>
        <v>7.5500000000000007</v>
      </c>
      <c r="L12" s="37"/>
      <c r="M12" s="33">
        <v>6</v>
      </c>
      <c r="N12" s="33">
        <v>7</v>
      </c>
      <c r="O12" s="33">
        <v>7.5</v>
      </c>
      <c r="P12" s="33">
        <v>7</v>
      </c>
      <c r="Q12" s="33">
        <v>7</v>
      </c>
      <c r="R12" s="30">
        <f t="shared" si="1"/>
        <v>6.9250000000000007</v>
      </c>
      <c r="S12" s="38"/>
      <c r="T12" s="30">
        <f t="shared" si="2"/>
        <v>6.9250000000000007</v>
      </c>
      <c r="U12" s="100"/>
      <c r="V12" s="130">
        <v>6.8</v>
      </c>
      <c r="W12" s="131">
        <f t="shared" si="3"/>
        <v>6.8</v>
      </c>
      <c r="X12" s="132"/>
      <c r="Y12" s="131">
        <f t="shared" si="4"/>
        <v>6.8</v>
      </c>
      <c r="Z12" s="100"/>
      <c r="AA12" s="119"/>
      <c r="AB12" s="125">
        <f t="shared" si="5"/>
        <v>7.0187500000000007</v>
      </c>
      <c r="AC12" s="119"/>
      <c r="AD12" s="126">
        <f t="shared" si="6"/>
        <v>7.0187500000000007</v>
      </c>
      <c r="AE12" s="43">
        <f t="shared" si="7"/>
        <v>3</v>
      </c>
      <c r="AF12" s="2"/>
      <c r="AG12" s="2"/>
    </row>
    <row r="13" spans="1:33" x14ac:dyDescent="0.35">
      <c r="A13">
        <v>92</v>
      </c>
      <c r="B13" t="s">
        <v>155</v>
      </c>
      <c r="C13" t="s">
        <v>147</v>
      </c>
      <c r="D13" t="s">
        <v>148</v>
      </c>
      <c r="E13" t="s">
        <v>149</v>
      </c>
      <c r="F13" s="29">
        <v>7.5</v>
      </c>
      <c r="G13" s="29">
        <v>7</v>
      </c>
      <c r="H13" s="29">
        <v>7.5</v>
      </c>
      <c r="I13" s="29">
        <v>8</v>
      </c>
      <c r="J13" s="29">
        <v>8</v>
      </c>
      <c r="K13" s="30">
        <f t="shared" si="0"/>
        <v>7.6999999999999993</v>
      </c>
      <c r="L13" s="37"/>
      <c r="M13" s="33">
        <v>4.5</v>
      </c>
      <c r="N13" s="33">
        <v>7</v>
      </c>
      <c r="O13" s="33">
        <v>5.5</v>
      </c>
      <c r="P13" s="33">
        <v>6.5</v>
      </c>
      <c r="Q13" s="33">
        <v>7.5</v>
      </c>
      <c r="R13" s="30">
        <f t="shared" si="1"/>
        <v>6.125</v>
      </c>
      <c r="S13" s="38"/>
      <c r="T13" s="30">
        <f t="shared" si="2"/>
        <v>6.125</v>
      </c>
      <c r="U13" s="100"/>
      <c r="V13" s="130">
        <v>6.7</v>
      </c>
      <c r="W13" s="131">
        <f t="shared" si="3"/>
        <v>6.7</v>
      </c>
      <c r="X13" s="132"/>
      <c r="Y13" s="131">
        <f t="shared" si="4"/>
        <v>6.7</v>
      </c>
      <c r="Z13" s="100"/>
      <c r="AA13" s="119"/>
      <c r="AB13" s="125">
        <f t="shared" si="5"/>
        <v>6.8062500000000004</v>
      </c>
      <c r="AC13" s="119"/>
      <c r="AD13" s="126">
        <f t="shared" si="6"/>
        <v>6.8062500000000004</v>
      </c>
      <c r="AE13" s="43">
        <f t="shared" si="7"/>
        <v>4</v>
      </c>
      <c r="AF13" s="2"/>
      <c r="AG13" s="2"/>
    </row>
    <row r="14" spans="1:33" x14ac:dyDescent="0.35">
      <c r="A14">
        <v>89</v>
      </c>
      <c r="B14" t="s">
        <v>156</v>
      </c>
      <c r="C14" t="s">
        <v>147</v>
      </c>
      <c r="D14" t="s">
        <v>148</v>
      </c>
      <c r="E14" t="s">
        <v>149</v>
      </c>
      <c r="F14" s="29">
        <v>7.5</v>
      </c>
      <c r="G14" s="29">
        <v>7</v>
      </c>
      <c r="H14" s="29">
        <v>7.5</v>
      </c>
      <c r="I14" s="29">
        <v>8</v>
      </c>
      <c r="J14" s="29">
        <v>8</v>
      </c>
      <c r="K14" s="30">
        <f t="shared" si="0"/>
        <v>7.6999999999999993</v>
      </c>
      <c r="L14" s="37"/>
      <c r="M14" s="33">
        <v>4.5</v>
      </c>
      <c r="N14" s="33">
        <v>5</v>
      </c>
      <c r="O14" s="33">
        <v>5</v>
      </c>
      <c r="P14" s="33">
        <v>5</v>
      </c>
      <c r="Q14" s="33">
        <v>5.5</v>
      </c>
      <c r="R14" s="30">
        <f t="shared" si="1"/>
        <v>5</v>
      </c>
      <c r="S14" s="38"/>
      <c r="T14" s="30">
        <f t="shared" si="2"/>
        <v>5</v>
      </c>
      <c r="U14" s="100"/>
      <c r="V14" s="130">
        <v>7.2</v>
      </c>
      <c r="W14" s="131">
        <f t="shared" si="3"/>
        <v>7.2</v>
      </c>
      <c r="X14" s="132"/>
      <c r="Y14" s="131">
        <f t="shared" si="4"/>
        <v>7.2</v>
      </c>
      <c r="Z14" s="100"/>
      <c r="AA14" s="119"/>
      <c r="AB14" s="125">
        <f t="shared" si="5"/>
        <v>6.7750000000000004</v>
      </c>
      <c r="AC14" s="119"/>
      <c r="AD14" s="126">
        <f t="shared" si="6"/>
        <v>6.7750000000000004</v>
      </c>
      <c r="AE14" s="43">
        <f t="shared" si="7"/>
        <v>5</v>
      </c>
      <c r="AF14" s="2"/>
      <c r="AG14" s="2"/>
    </row>
    <row r="15" spans="1:33" x14ac:dyDescent="0.35">
      <c r="A15">
        <v>74</v>
      </c>
      <c r="B15" t="s">
        <v>166</v>
      </c>
      <c r="C15" t="s">
        <v>159</v>
      </c>
      <c r="D15" t="s">
        <v>160</v>
      </c>
      <c r="E15" t="s">
        <v>162</v>
      </c>
      <c r="F15" s="29">
        <v>7.5</v>
      </c>
      <c r="G15" s="29">
        <v>7</v>
      </c>
      <c r="H15" s="29">
        <v>7</v>
      </c>
      <c r="I15" s="29">
        <v>8</v>
      </c>
      <c r="J15" s="29">
        <v>8</v>
      </c>
      <c r="K15" s="30">
        <f t="shared" si="0"/>
        <v>7.5500000000000007</v>
      </c>
      <c r="L15" s="37"/>
      <c r="M15" s="33">
        <v>5</v>
      </c>
      <c r="N15" s="33">
        <v>4</v>
      </c>
      <c r="O15" s="33">
        <v>5</v>
      </c>
      <c r="P15" s="33">
        <v>6</v>
      </c>
      <c r="Q15" s="33">
        <v>5</v>
      </c>
      <c r="R15" s="30">
        <f t="shared" si="1"/>
        <v>5.0500000000000007</v>
      </c>
      <c r="S15" s="38"/>
      <c r="T15" s="30">
        <f t="shared" si="2"/>
        <v>5.0500000000000007</v>
      </c>
      <c r="U15" s="100"/>
      <c r="V15" s="130">
        <v>7.6</v>
      </c>
      <c r="W15" s="131">
        <f t="shared" si="3"/>
        <v>7.6</v>
      </c>
      <c r="X15" s="132">
        <v>0.6</v>
      </c>
      <c r="Y15" s="131">
        <f t="shared" si="4"/>
        <v>7</v>
      </c>
      <c r="Z15" s="100"/>
      <c r="AA15" s="119"/>
      <c r="AB15" s="125">
        <f t="shared" si="5"/>
        <v>6.65</v>
      </c>
      <c r="AC15" s="119"/>
      <c r="AD15" s="126">
        <f t="shared" si="6"/>
        <v>6.65</v>
      </c>
      <c r="AE15" s="43">
        <f t="shared" si="7"/>
        <v>6</v>
      </c>
      <c r="AF15" s="2"/>
      <c r="AG15" s="2"/>
    </row>
    <row r="16" spans="1:33" x14ac:dyDescent="0.35">
      <c r="A16">
        <v>91</v>
      </c>
      <c r="B16" t="s">
        <v>157</v>
      </c>
      <c r="C16" t="s">
        <v>147</v>
      </c>
      <c r="D16" t="s">
        <v>148</v>
      </c>
      <c r="E16" t="s">
        <v>149</v>
      </c>
      <c r="F16" s="29">
        <v>7.5</v>
      </c>
      <c r="G16" s="29">
        <v>7</v>
      </c>
      <c r="H16" s="29">
        <v>7.5</v>
      </c>
      <c r="I16" s="29">
        <v>8</v>
      </c>
      <c r="J16" s="29">
        <v>8</v>
      </c>
      <c r="K16" s="30">
        <f t="shared" si="0"/>
        <v>7.6999999999999993</v>
      </c>
      <c r="L16" s="37"/>
      <c r="M16" s="33">
        <v>4.5</v>
      </c>
      <c r="N16" s="33">
        <v>6</v>
      </c>
      <c r="O16" s="33">
        <v>5</v>
      </c>
      <c r="P16" s="33">
        <v>6.5</v>
      </c>
      <c r="Q16" s="33">
        <v>6.5</v>
      </c>
      <c r="R16" s="30">
        <f t="shared" si="1"/>
        <v>5.6499999999999995</v>
      </c>
      <c r="S16" s="38"/>
      <c r="T16" s="30">
        <f t="shared" si="2"/>
        <v>5.6499999999999995</v>
      </c>
      <c r="U16" s="100"/>
      <c r="V16" s="130">
        <v>6.4</v>
      </c>
      <c r="W16" s="131">
        <f t="shared" si="3"/>
        <v>6.4</v>
      </c>
      <c r="X16" s="132"/>
      <c r="Y16" s="131">
        <f t="shared" si="4"/>
        <v>6.4</v>
      </c>
      <c r="Z16" s="100"/>
      <c r="AA16" s="119"/>
      <c r="AB16" s="125">
        <f t="shared" si="5"/>
        <v>6.5374999999999996</v>
      </c>
      <c r="AC16" s="119"/>
      <c r="AD16" s="126">
        <f t="shared" si="6"/>
        <v>6.5374999999999996</v>
      </c>
      <c r="AE16" s="43">
        <f t="shared" si="7"/>
        <v>7</v>
      </c>
      <c r="AF16" s="2"/>
      <c r="AG16" s="2"/>
    </row>
    <row r="17" spans="1:33" x14ac:dyDescent="0.35">
      <c r="A17">
        <v>70</v>
      </c>
      <c r="B17" t="s">
        <v>163</v>
      </c>
      <c r="C17" t="s">
        <v>159</v>
      </c>
      <c r="D17" t="s">
        <v>160</v>
      </c>
      <c r="E17" t="s">
        <v>162</v>
      </c>
      <c r="F17" s="29">
        <v>7.5</v>
      </c>
      <c r="G17" s="29">
        <v>7</v>
      </c>
      <c r="H17" s="29">
        <v>7</v>
      </c>
      <c r="I17" s="29">
        <v>8</v>
      </c>
      <c r="J17" s="29">
        <v>8</v>
      </c>
      <c r="K17" s="30">
        <f t="shared" si="0"/>
        <v>7.5500000000000007</v>
      </c>
      <c r="L17" s="37"/>
      <c r="M17" s="33">
        <v>5.5</v>
      </c>
      <c r="N17" s="33">
        <v>5</v>
      </c>
      <c r="O17" s="33">
        <v>5</v>
      </c>
      <c r="P17" s="33">
        <v>5</v>
      </c>
      <c r="Q17" s="33">
        <v>6</v>
      </c>
      <c r="R17" s="30">
        <f t="shared" si="1"/>
        <v>5.3</v>
      </c>
      <c r="S17" s="38"/>
      <c r="T17" s="30">
        <f t="shared" si="2"/>
        <v>5.3</v>
      </c>
      <c r="U17" s="100"/>
      <c r="V17" s="130">
        <v>6.25</v>
      </c>
      <c r="W17" s="131">
        <f t="shared" si="3"/>
        <v>6.25</v>
      </c>
      <c r="X17" s="132">
        <v>0.4</v>
      </c>
      <c r="Y17" s="131">
        <f t="shared" si="4"/>
        <v>5.85</v>
      </c>
      <c r="Z17" s="100"/>
      <c r="AA17" s="119"/>
      <c r="AB17" s="125">
        <f t="shared" si="5"/>
        <v>6.1375000000000002</v>
      </c>
      <c r="AC17" s="119"/>
      <c r="AD17" s="126">
        <f t="shared" si="6"/>
        <v>6.1375000000000002</v>
      </c>
      <c r="AE17" s="43">
        <f t="shared" si="7"/>
        <v>8</v>
      </c>
      <c r="AF17" s="2"/>
      <c r="AG17" s="2"/>
    </row>
  </sheetData>
  <sheetProtection algorithmName="SHA-512" hashValue="n4rn8OeH8LF/tN0WF1dFCdNL0nkz5Zx6XcJfh4d/woNy1CZfpOmgphGhRPXw+s2nVak4n+o1Mt8KvEPB+9XPuA==" saltValue="/Nwv3LpDIvHhu7HyrxiSkQ==" spinCount="100000" sheet="1" objects="1" scenarios="1" selectLockedCells="1" selectUnlockedCells="1"/>
  <sortState ref="A10:AG17">
    <sortCondition ref="AE10:AE17"/>
  </sortState>
  <pageMargins left="0.70866141732283472" right="0.70866141732283472" top="0.74803149606299213" bottom="0.74803149606299213" header="0.31496062992125984" footer="0.31496062992125984"/>
  <pageSetup orientation="landscape" r:id="rId1"/>
  <headerFooter>
    <oddFooter>&amp;CPrelim Individual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0"/>
  <sheetViews>
    <sheetView workbookViewId="0">
      <selection activeCell="P20" sqref="P20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1.453125" customWidth="1"/>
    <col min="12" max="12" width="2.81640625" customWidth="1"/>
    <col min="21" max="21" width="2.81640625" customWidth="1"/>
    <col min="22" max="25" width="9.1796875" style="118"/>
    <col min="26" max="26" width="2.81640625" customWidth="1"/>
    <col min="27" max="27" width="2.81640625" style="128" customWidth="1"/>
    <col min="28" max="28" width="9.26953125" style="118" customWidth="1"/>
    <col min="29" max="29" width="2.81640625" style="128" customWidth="1"/>
    <col min="30" max="30" width="9.1796875" style="118"/>
    <col min="31" max="31" width="17.453125" customWidth="1"/>
  </cols>
  <sheetData>
    <row r="1" spans="1:33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125"/>
      <c r="W1" s="125"/>
      <c r="X1" s="125"/>
      <c r="Y1" s="125"/>
      <c r="Z1" s="2"/>
      <c r="AA1" s="119"/>
      <c r="AB1" s="114"/>
      <c r="AC1" s="119"/>
      <c r="AD1" s="114"/>
      <c r="AE1" s="7">
        <f ca="1">NOW()</f>
        <v>43306.906178703706</v>
      </c>
      <c r="AF1" s="2"/>
      <c r="AG1" s="2"/>
    </row>
    <row r="2" spans="1:33" ht="15.5" x14ac:dyDescent="0.35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125"/>
      <c r="W2" s="125"/>
      <c r="X2" s="125"/>
      <c r="Y2" s="125"/>
      <c r="Z2" s="2"/>
      <c r="AA2" s="119"/>
      <c r="AB2" s="114"/>
      <c r="AC2" s="119"/>
      <c r="AD2" s="114"/>
      <c r="AE2" s="8">
        <f ca="1">NOW()</f>
        <v>43306.906178703706</v>
      </c>
      <c r="AF2" s="2"/>
      <c r="AG2" s="2"/>
    </row>
    <row r="3" spans="1:33" ht="15.5" x14ac:dyDescent="0.35">
      <c r="A3" s="1" t="str">
        <f>CompInfo!A2</f>
        <v>14 to 15 July 2018</v>
      </c>
      <c r="B3" s="2"/>
      <c r="C3" s="2"/>
      <c r="D3" s="3"/>
      <c r="E3" s="2"/>
      <c r="F3" s="207" t="s">
        <v>2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"/>
      <c r="V3" s="210" t="s">
        <v>2</v>
      </c>
      <c r="W3" s="209"/>
      <c r="X3" s="209"/>
      <c r="Y3" s="209"/>
      <c r="Z3" s="2"/>
      <c r="AA3" s="119"/>
      <c r="AB3" s="114"/>
      <c r="AC3" s="119"/>
      <c r="AD3" s="114"/>
      <c r="AE3" s="2"/>
      <c r="AF3" s="2"/>
      <c r="AG3" s="2"/>
    </row>
    <row r="4" spans="1:33" ht="15.5" x14ac:dyDescent="0.35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125"/>
      <c r="W4" s="125"/>
      <c r="X4" s="125"/>
      <c r="Y4" s="125"/>
      <c r="Z4" s="2"/>
      <c r="AA4" s="119"/>
      <c r="AB4" s="114"/>
      <c r="AC4" s="119"/>
      <c r="AD4" s="114"/>
      <c r="AE4" s="2"/>
      <c r="AF4" s="2"/>
      <c r="AG4" s="2"/>
    </row>
    <row r="5" spans="1:33" ht="15.5" x14ac:dyDescent="0.35">
      <c r="A5" s="1" t="s">
        <v>174</v>
      </c>
      <c r="B5" s="11"/>
      <c r="C5" s="2"/>
      <c r="D5" s="2"/>
      <c r="E5" s="2"/>
      <c r="F5" s="11" t="s">
        <v>3</v>
      </c>
      <c r="G5" s="2"/>
      <c r="H5" s="2"/>
      <c r="I5" s="2"/>
      <c r="J5" s="2"/>
      <c r="K5" s="2"/>
      <c r="L5" s="4"/>
      <c r="M5" s="11" t="s">
        <v>3</v>
      </c>
      <c r="N5" s="2"/>
      <c r="O5" s="2"/>
      <c r="P5" s="2"/>
      <c r="Q5" s="2"/>
      <c r="R5" s="2"/>
      <c r="S5" s="11"/>
      <c r="T5" s="11"/>
      <c r="U5" s="93"/>
      <c r="V5" s="126" t="s">
        <v>5</v>
      </c>
      <c r="W5" s="125"/>
      <c r="X5" s="125"/>
      <c r="Y5" s="125"/>
      <c r="Z5" s="93"/>
      <c r="AA5" s="119"/>
      <c r="AB5" s="120" t="s">
        <v>6</v>
      </c>
      <c r="AC5" s="119"/>
      <c r="AD5" s="114"/>
      <c r="AE5" s="2"/>
      <c r="AF5" s="2"/>
      <c r="AG5" s="2"/>
    </row>
    <row r="6" spans="1:33" ht="15.5" x14ac:dyDescent="0.35">
      <c r="A6" s="1" t="s">
        <v>49</v>
      </c>
      <c r="B6" s="11" t="s">
        <v>175</v>
      </c>
      <c r="C6" s="2"/>
      <c r="D6" s="2"/>
      <c r="E6" s="2"/>
      <c r="F6" s="2">
        <f>E1</f>
        <v>0</v>
      </c>
      <c r="G6" s="2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93"/>
      <c r="V6" s="125">
        <f>E2</f>
        <v>0</v>
      </c>
      <c r="W6" s="125"/>
      <c r="X6" s="125"/>
      <c r="Y6" s="125"/>
      <c r="Z6" s="93"/>
      <c r="AA6" s="119"/>
      <c r="AB6" s="114"/>
      <c r="AC6" s="119"/>
      <c r="AD6" s="114"/>
      <c r="AE6" s="2"/>
      <c r="AF6" s="2"/>
      <c r="AG6" s="2"/>
    </row>
    <row r="7" spans="1:33" x14ac:dyDescent="0.35">
      <c r="A7" s="2"/>
      <c r="B7" s="2"/>
      <c r="C7" s="2"/>
      <c r="D7" s="2"/>
      <c r="E7" s="2"/>
      <c r="F7" s="16" t="s">
        <v>7</v>
      </c>
      <c r="G7" s="16"/>
      <c r="H7" s="16"/>
      <c r="I7" s="16"/>
      <c r="J7" s="17"/>
      <c r="K7" s="2"/>
      <c r="L7" s="4"/>
      <c r="M7" s="2" t="s">
        <v>47</v>
      </c>
      <c r="N7" s="2"/>
      <c r="O7" s="2"/>
      <c r="P7" s="2"/>
      <c r="Q7" s="2"/>
      <c r="R7" s="2"/>
      <c r="S7" s="2"/>
      <c r="T7" s="16" t="s">
        <v>47</v>
      </c>
      <c r="U7" s="93"/>
      <c r="V7" s="126"/>
      <c r="W7" s="125"/>
      <c r="X7" s="125" t="s">
        <v>8</v>
      </c>
      <c r="Y7" s="125" t="s">
        <v>9</v>
      </c>
      <c r="Z7" s="93"/>
      <c r="AA7" s="119"/>
      <c r="AB7" s="115" t="s">
        <v>2</v>
      </c>
      <c r="AC7" s="119"/>
      <c r="AD7" s="68" t="s">
        <v>11</v>
      </c>
      <c r="AE7" s="19"/>
      <c r="AF7" s="2"/>
      <c r="AG7" s="2"/>
    </row>
    <row r="8" spans="1:33" x14ac:dyDescent="0.35">
      <c r="A8" s="20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4"/>
      <c r="M8" s="21" t="s">
        <v>34</v>
      </c>
      <c r="N8" s="21" t="s">
        <v>35</v>
      </c>
      <c r="O8" s="21" t="s">
        <v>36</v>
      </c>
      <c r="P8" s="21" t="s">
        <v>37</v>
      </c>
      <c r="Q8" s="21" t="s">
        <v>38</v>
      </c>
      <c r="R8" s="21" t="s">
        <v>39</v>
      </c>
      <c r="S8" s="20" t="s">
        <v>40</v>
      </c>
      <c r="T8" s="20" t="s">
        <v>33</v>
      </c>
      <c r="U8" s="95"/>
      <c r="V8" s="129" t="s">
        <v>31</v>
      </c>
      <c r="W8" s="129" t="s">
        <v>9</v>
      </c>
      <c r="X8" s="129" t="s">
        <v>32</v>
      </c>
      <c r="Y8" s="129" t="s">
        <v>33</v>
      </c>
      <c r="Z8" s="96"/>
      <c r="AA8" s="123"/>
      <c r="AB8" s="122" t="s">
        <v>41</v>
      </c>
      <c r="AC8" s="142"/>
      <c r="AD8" s="124" t="s">
        <v>41</v>
      </c>
      <c r="AE8" s="26" t="s">
        <v>44</v>
      </c>
      <c r="AF8" s="16"/>
      <c r="AG8" s="16"/>
    </row>
    <row r="9" spans="1:33" x14ac:dyDescent="0.35">
      <c r="A9" s="16"/>
      <c r="B9" s="16"/>
      <c r="C9" s="16"/>
      <c r="D9" s="16"/>
      <c r="E9" s="16"/>
      <c r="F9" s="19"/>
      <c r="G9" s="19"/>
      <c r="H9" s="19"/>
      <c r="I9" s="19"/>
      <c r="J9" s="19"/>
      <c r="K9" s="19"/>
      <c r="L9" s="24"/>
      <c r="M9" s="19"/>
      <c r="N9" s="19"/>
      <c r="O9" s="19"/>
      <c r="P9" s="19"/>
      <c r="Q9" s="19"/>
      <c r="R9" s="19"/>
      <c r="S9" s="16"/>
      <c r="T9" s="16"/>
      <c r="U9" s="95"/>
      <c r="V9" s="125"/>
      <c r="W9" s="125"/>
      <c r="X9" s="125"/>
      <c r="Y9" s="125"/>
      <c r="Z9" s="96"/>
      <c r="AA9" s="119"/>
      <c r="AB9" s="115"/>
      <c r="AC9" s="144"/>
      <c r="AD9" s="68"/>
      <c r="AE9" s="18"/>
      <c r="AF9" s="2"/>
      <c r="AG9" s="2"/>
    </row>
    <row r="10" spans="1:33" x14ac:dyDescent="0.35">
      <c r="A10">
        <v>74</v>
      </c>
      <c r="B10" t="s">
        <v>153</v>
      </c>
      <c r="C10" t="s">
        <v>124</v>
      </c>
      <c r="D10" t="s">
        <v>125</v>
      </c>
      <c r="E10" t="s">
        <v>142</v>
      </c>
      <c r="F10" s="29">
        <v>7</v>
      </c>
      <c r="G10" s="29">
        <v>7.5</v>
      </c>
      <c r="H10" s="29">
        <v>7.5</v>
      </c>
      <c r="I10" s="29">
        <v>8</v>
      </c>
      <c r="J10" s="29">
        <v>8</v>
      </c>
      <c r="K10" s="30">
        <f t="shared" ref="K10" si="0">SUM((F10*0.1),(G10*0.1),(H10*0.3),(I10*0.3),(J10*0.2))</f>
        <v>7.6999999999999993</v>
      </c>
      <c r="L10" s="37"/>
      <c r="M10" s="33">
        <v>5</v>
      </c>
      <c r="N10" s="33">
        <v>7</v>
      </c>
      <c r="O10" s="33">
        <v>7</v>
      </c>
      <c r="P10" s="33">
        <v>6.5</v>
      </c>
      <c r="Q10" s="33">
        <v>7</v>
      </c>
      <c r="R10" s="30">
        <f>SUM((M10*0.2),(N10*0.15),(O10*0.25),(P10*0.2),(Q10*0.2))</f>
        <v>6.5</v>
      </c>
      <c r="S10" s="38">
        <f ca="1">RANK(S10,S10:S21)</f>
        <v>0</v>
      </c>
      <c r="T10" s="30">
        <f t="shared" ref="T10" ca="1" si="1">R10-S10</f>
        <v>6.5</v>
      </c>
      <c r="U10" s="100"/>
      <c r="V10" s="130">
        <v>7.4</v>
      </c>
      <c r="W10" s="131">
        <f t="shared" ref="W10" si="2">V10</f>
        <v>7.4</v>
      </c>
      <c r="X10" s="132"/>
      <c r="Y10" s="131">
        <f>SUM(W10-X10)</f>
        <v>7.4</v>
      </c>
      <c r="Z10" s="100"/>
      <c r="AA10" s="119"/>
      <c r="AB10" s="125">
        <f ca="1">SUM((K10*0.25),(T10*0.25),(Y10*0.5))</f>
        <v>7.25</v>
      </c>
      <c r="AC10" s="119"/>
      <c r="AD10" s="126">
        <f ca="1">AB10</f>
        <v>7.25</v>
      </c>
      <c r="AE10" s="43">
        <f ca="1">RANK(AD10,AD$10:AD$1003)</f>
        <v>1</v>
      </c>
      <c r="AF10" s="2"/>
      <c r="AG10" s="2"/>
    </row>
  </sheetData>
  <sheetProtection algorithmName="SHA-512" hashValue="m0jkv4HWmbHGjjWY0ZUskeRounig/EqL3cTaEGwCvM+W9V/jfT8+giWbos7CpuSRTFqgzY0zO4ag9++eTTNeyw==" saltValue="lzzsUy4o304Rqn8dLG4zx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&amp;CPrelim Individual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7"/>
  <sheetViews>
    <sheetView workbookViewId="0">
      <selection activeCell="B22" sqref="B22"/>
    </sheetView>
  </sheetViews>
  <sheetFormatPr defaultRowHeight="14.5" x14ac:dyDescent="0.35"/>
  <cols>
    <col min="2" max="2" width="19.81640625" customWidth="1"/>
    <col min="3" max="3" width="14.7265625" customWidth="1"/>
    <col min="4" max="4" width="4.26953125" customWidth="1"/>
    <col min="5" max="17" width="8.81640625" customWidth="1"/>
  </cols>
  <sheetData>
    <row r="1" spans="1:19" ht="15.5" x14ac:dyDescent="0.35">
      <c r="A1" s="232" t="str">
        <f>CompInfo!A1</f>
        <v>VQ State Champonship 2018</v>
      </c>
      <c r="B1" s="233"/>
      <c r="C1" s="234" t="s">
        <v>176</v>
      </c>
      <c r="L1" s="328"/>
      <c r="M1" s="328"/>
      <c r="N1" s="328"/>
      <c r="O1" s="50"/>
      <c r="P1" s="235"/>
      <c r="Q1" s="235"/>
      <c r="R1" s="236"/>
    </row>
    <row r="2" spans="1:19" ht="15.5" x14ac:dyDescent="0.35">
      <c r="A2" s="237"/>
      <c r="B2" s="233"/>
      <c r="C2" s="234"/>
      <c r="L2" s="328"/>
      <c r="M2" s="328"/>
      <c r="N2" s="328"/>
      <c r="O2" s="50"/>
      <c r="P2" s="235"/>
      <c r="Q2" s="235"/>
      <c r="R2" s="236"/>
    </row>
    <row r="3" spans="1:19" ht="15.5" x14ac:dyDescent="0.35">
      <c r="A3" s="232" t="str">
        <f>CompInfo!A2</f>
        <v>14 to 15 July 2018</v>
      </c>
      <c r="B3" s="238"/>
      <c r="C3" s="50"/>
      <c r="L3" s="50"/>
      <c r="M3" s="50"/>
      <c r="N3" s="50"/>
      <c r="O3" s="50"/>
      <c r="P3" s="235"/>
      <c r="Q3" s="235"/>
      <c r="R3" s="236"/>
    </row>
    <row r="4" spans="1:19" ht="15.5" x14ac:dyDescent="0.35">
      <c r="A4" s="232"/>
      <c r="B4" s="238"/>
      <c r="C4" s="50"/>
      <c r="L4" s="50"/>
      <c r="M4" s="50"/>
      <c r="N4" s="50"/>
      <c r="O4" s="50"/>
      <c r="P4" s="235"/>
      <c r="Q4" s="235"/>
      <c r="R4" s="236"/>
    </row>
    <row r="5" spans="1:19" ht="15.5" x14ac:dyDescent="0.35">
      <c r="A5" s="232" t="s">
        <v>177</v>
      </c>
      <c r="B5" s="239"/>
      <c r="C5" s="240"/>
      <c r="D5" s="241"/>
      <c r="E5" s="239" t="s">
        <v>3</v>
      </c>
      <c r="F5" s="240"/>
      <c r="G5" s="240"/>
      <c r="H5" s="239"/>
      <c r="I5" s="240"/>
      <c r="J5" s="242"/>
      <c r="K5" s="241"/>
      <c r="L5" s="243" t="s">
        <v>5</v>
      </c>
      <c r="M5" s="244"/>
      <c r="N5" s="245"/>
      <c r="O5" s="245"/>
      <c r="P5" s="246"/>
      <c r="Q5" s="246"/>
      <c r="R5" s="246"/>
      <c r="S5" s="241"/>
    </row>
    <row r="6" spans="1:19" ht="15.5" x14ac:dyDescent="0.35">
      <c r="A6" s="232" t="s">
        <v>66</v>
      </c>
      <c r="B6" s="239" t="s">
        <v>187</v>
      </c>
      <c r="C6" s="240"/>
      <c r="D6" s="241"/>
      <c r="E6" s="240"/>
      <c r="F6" s="240"/>
      <c r="G6" s="240"/>
      <c r="H6" s="240"/>
      <c r="I6" s="240"/>
      <c r="J6" s="242"/>
      <c r="K6" s="241"/>
      <c r="L6" s="241"/>
      <c r="M6" s="241"/>
      <c r="N6" s="245"/>
      <c r="O6" s="245"/>
      <c r="P6" s="246"/>
      <c r="Q6" s="246"/>
      <c r="R6" s="246"/>
      <c r="S6" s="241"/>
    </row>
    <row r="7" spans="1:19" x14ac:dyDescent="0.35">
      <c r="A7" s="240"/>
      <c r="B7" s="240"/>
      <c r="C7" s="240"/>
      <c r="D7" s="241"/>
      <c r="E7" s="239"/>
      <c r="F7" s="240"/>
      <c r="G7" s="240"/>
      <c r="H7" s="240"/>
      <c r="I7" s="240"/>
      <c r="J7" s="247"/>
      <c r="K7" s="241"/>
      <c r="L7" s="241"/>
      <c r="M7" s="241"/>
      <c r="N7" s="247"/>
      <c r="O7" s="247"/>
      <c r="P7" s="246"/>
      <c r="Q7" s="246"/>
      <c r="R7" s="248"/>
      <c r="S7" s="242"/>
    </row>
    <row r="8" spans="1:19" x14ac:dyDescent="0.35">
      <c r="A8" s="249" t="s">
        <v>12</v>
      </c>
      <c r="B8" s="249" t="s">
        <v>13</v>
      </c>
      <c r="C8" s="249" t="s">
        <v>15</v>
      </c>
      <c r="D8" s="250"/>
      <c r="E8" s="251" t="s">
        <v>47</v>
      </c>
      <c r="F8" s="249"/>
      <c r="G8" s="249"/>
      <c r="H8" s="249"/>
      <c r="I8" s="249"/>
      <c r="J8" s="252" t="s">
        <v>47</v>
      </c>
      <c r="K8" s="250"/>
      <c r="L8" s="253"/>
      <c r="M8" s="253"/>
      <c r="N8" s="252" t="s">
        <v>103</v>
      </c>
      <c r="O8" s="254"/>
      <c r="P8" s="246"/>
      <c r="Q8" s="246"/>
      <c r="R8" s="255" t="s">
        <v>33</v>
      </c>
      <c r="S8" s="247"/>
    </row>
    <row r="9" spans="1:19" x14ac:dyDescent="0.35">
      <c r="A9" s="249"/>
      <c r="B9" s="249"/>
      <c r="C9" s="249"/>
      <c r="D9" s="256"/>
      <c r="E9" s="249" t="s">
        <v>34</v>
      </c>
      <c r="F9" s="249" t="s">
        <v>35</v>
      </c>
      <c r="G9" s="249" t="s">
        <v>36</v>
      </c>
      <c r="H9" s="249" t="s">
        <v>37</v>
      </c>
      <c r="I9" s="249" t="s">
        <v>38</v>
      </c>
      <c r="J9" s="257" t="s">
        <v>33</v>
      </c>
      <c r="K9" s="256"/>
      <c r="L9" s="258" t="s">
        <v>31</v>
      </c>
      <c r="M9" s="258" t="s">
        <v>178</v>
      </c>
      <c r="N9" s="257" t="s">
        <v>33</v>
      </c>
      <c r="O9" s="259"/>
      <c r="P9" s="260" t="s">
        <v>179</v>
      </c>
      <c r="Q9" s="260" t="s">
        <v>180</v>
      </c>
      <c r="R9" s="261" t="s">
        <v>41</v>
      </c>
      <c r="S9" s="262" t="s">
        <v>44</v>
      </c>
    </row>
    <row r="10" spans="1:19" x14ac:dyDescent="0.35">
      <c r="A10">
        <v>72</v>
      </c>
      <c r="B10" t="s">
        <v>161</v>
      </c>
      <c r="C10" t="s">
        <v>162</v>
      </c>
      <c r="D10" s="256"/>
      <c r="E10" s="263">
        <v>6.8</v>
      </c>
      <c r="F10" s="263">
        <v>6.8</v>
      </c>
      <c r="G10" s="263">
        <v>6.5</v>
      </c>
      <c r="H10" s="263">
        <v>4.5</v>
      </c>
      <c r="I10" s="263">
        <v>4</v>
      </c>
      <c r="J10" s="264">
        <f t="shared" ref="J10:J21" si="0">SUM((E10*0.2)+(F10*0.15)+(G10*0.2)+(H10*0.25)+(I10*0.2))</f>
        <v>5.6049999999999995</v>
      </c>
      <c r="K10" s="265"/>
      <c r="L10" s="266">
        <v>8.4</v>
      </c>
      <c r="M10" s="266">
        <v>0</v>
      </c>
      <c r="N10" s="264">
        <f t="shared" ref="N10:N21" si="1">L10-M10</f>
        <v>8.4</v>
      </c>
      <c r="O10" s="267"/>
      <c r="P10" s="268">
        <f t="shared" ref="P10:P21" si="2">J10</f>
        <v>5.6049999999999995</v>
      </c>
      <c r="Q10" s="268">
        <f t="shared" ref="Q10:Q21" si="3">N10</f>
        <v>8.4</v>
      </c>
      <c r="R10" s="269">
        <f t="shared" ref="R10:R21" si="4">(N10+J10)/2</f>
        <v>7.0024999999999995</v>
      </c>
      <c r="S10" s="270">
        <v>1</v>
      </c>
    </row>
    <row r="11" spans="1:19" x14ac:dyDescent="0.35">
      <c r="A11">
        <v>73</v>
      </c>
      <c r="B11" t="s">
        <v>158</v>
      </c>
      <c r="C11" t="s">
        <v>142</v>
      </c>
      <c r="D11" s="256"/>
      <c r="E11" s="263">
        <v>6</v>
      </c>
      <c r="F11" s="263">
        <v>6.5</v>
      </c>
      <c r="G11" s="263">
        <v>6.8</v>
      </c>
      <c r="H11" s="263">
        <v>6</v>
      </c>
      <c r="I11" s="263">
        <v>7</v>
      </c>
      <c r="J11" s="264">
        <f t="shared" si="0"/>
        <v>6.4350000000000005</v>
      </c>
      <c r="K11" s="265"/>
      <c r="L11" s="266">
        <v>7.3</v>
      </c>
      <c r="M11" s="266">
        <v>0</v>
      </c>
      <c r="N11" s="264">
        <f t="shared" si="1"/>
        <v>7.3</v>
      </c>
      <c r="O11" s="267"/>
      <c r="P11" s="268">
        <f t="shared" si="2"/>
        <v>6.4350000000000005</v>
      </c>
      <c r="Q11" s="268">
        <f t="shared" si="3"/>
        <v>7.3</v>
      </c>
      <c r="R11" s="269">
        <f t="shared" si="4"/>
        <v>6.8674999999999997</v>
      </c>
      <c r="S11" s="270">
        <v>2</v>
      </c>
    </row>
    <row r="12" spans="1:19" x14ac:dyDescent="0.35">
      <c r="A12">
        <v>70</v>
      </c>
      <c r="B12" t="s">
        <v>163</v>
      </c>
      <c r="C12" t="s">
        <v>162</v>
      </c>
      <c r="D12" s="256"/>
      <c r="E12" s="263">
        <v>6.5</v>
      </c>
      <c r="F12" s="263">
        <v>5</v>
      </c>
      <c r="G12" s="263">
        <v>6</v>
      </c>
      <c r="H12" s="263">
        <v>5</v>
      </c>
      <c r="I12" s="263">
        <v>5</v>
      </c>
      <c r="J12" s="264">
        <f t="shared" si="0"/>
        <v>5.5</v>
      </c>
      <c r="K12" s="265"/>
      <c r="L12" s="266">
        <v>8.1</v>
      </c>
      <c r="M12" s="266">
        <v>0</v>
      </c>
      <c r="N12" s="264">
        <f t="shared" si="1"/>
        <v>8.1</v>
      </c>
      <c r="O12" s="267"/>
      <c r="P12" s="268">
        <f t="shared" si="2"/>
        <v>5.5</v>
      </c>
      <c r="Q12" s="268">
        <f t="shared" si="3"/>
        <v>8.1</v>
      </c>
      <c r="R12" s="269">
        <f t="shared" si="4"/>
        <v>6.8</v>
      </c>
      <c r="S12" s="270">
        <v>3</v>
      </c>
    </row>
    <row r="13" spans="1:19" x14ac:dyDescent="0.35">
      <c r="A13">
        <v>92</v>
      </c>
      <c r="B13" t="s">
        <v>155</v>
      </c>
      <c r="C13" t="s">
        <v>149</v>
      </c>
      <c r="D13" s="256"/>
      <c r="E13" s="263">
        <v>6</v>
      </c>
      <c r="F13" s="263">
        <v>5.5</v>
      </c>
      <c r="G13" s="263">
        <v>5.8</v>
      </c>
      <c r="H13" s="263">
        <v>6</v>
      </c>
      <c r="I13" s="263">
        <v>5.8</v>
      </c>
      <c r="J13" s="264">
        <f t="shared" si="0"/>
        <v>5.8450000000000006</v>
      </c>
      <c r="K13" s="265"/>
      <c r="L13" s="266">
        <v>7.4</v>
      </c>
      <c r="M13" s="266">
        <v>0</v>
      </c>
      <c r="N13" s="264">
        <f t="shared" si="1"/>
        <v>7.4</v>
      </c>
      <c r="O13" s="267"/>
      <c r="P13" s="268">
        <f t="shared" si="2"/>
        <v>5.8450000000000006</v>
      </c>
      <c r="Q13" s="268">
        <f t="shared" si="3"/>
        <v>7.4</v>
      </c>
      <c r="R13" s="269">
        <f t="shared" si="4"/>
        <v>6.6225000000000005</v>
      </c>
      <c r="S13" s="270">
        <v>4</v>
      </c>
    </row>
    <row r="14" spans="1:19" x14ac:dyDescent="0.35">
      <c r="A14">
        <v>87</v>
      </c>
      <c r="B14" t="s">
        <v>165</v>
      </c>
      <c r="C14" t="s">
        <v>149</v>
      </c>
      <c r="D14" s="256"/>
      <c r="E14" s="263">
        <v>5.8</v>
      </c>
      <c r="F14" s="263">
        <v>5.8</v>
      </c>
      <c r="G14" s="263">
        <v>5.8</v>
      </c>
      <c r="H14" s="263">
        <v>5</v>
      </c>
      <c r="I14" s="263">
        <v>5</v>
      </c>
      <c r="J14" s="264">
        <f t="shared" si="0"/>
        <v>5.4399999999999995</v>
      </c>
      <c r="K14" s="265"/>
      <c r="L14" s="266">
        <v>7.4</v>
      </c>
      <c r="M14" s="266">
        <v>0</v>
      </c>
      <c r="N14" s="264">
        <f t="shared" si="1"/>
        <v>7.4</v>
      </c>
      <c r="O14" s="267"/>
      <c r="P14" s="268">
        <f t="shared" si="2"/>
        <v>5.4399999999999995</v>
      </c>
      <c r="Q14" s="268">
        <f t="shared" si="3"/>
        <v>7.4</v>
      </c>
      <c r="R14" s="269">
        <f t="shared" si="4"/>
        <v>6.42</v>
      </c>
      <c r="S14" s="270">
        <v>5</v>
      </c>
    </row>
    <row r="15" spans="1:19" x14ac:dyDescent="0.35">
      <c r="A15">
        <v>79</v>
      </c>
      <c r="B15" t="s">
        <v>144</v>
      </c>
      <c r="C15" t="s">
        <v>130</v>
      </c>
      <c r="D15" s="256"/>
      <c r="E15" s="263">
        <v>6</v>
      </c>
      <c r="F15" s="263">
        <v>6.5</v>
      </c>
      <c r="G15" s="263">
        <v>6</v>
      </c>
      <c r="H15" s="263">
        <v>4</v>
      </c>
      <c r="I15" s="263">
        <v>4</v>
      </c>
      <c r="J15" s="264">
        <f t="shared" si="0"/>
        <v>5.1749999999999998</v>
      </c>
      <c r="K15" s="265"/>
      <c r="L15" s="266">
        <v>7.4</v>
      </c>
      <c r="M15" s="266">
        <v>0</v>
      </c>
      <c r="N15" s="264">
        <f t="shared" si="1"/>
        <v>7.4</v>
      </c>
      <c r="O15" s="267"/>
      <c r="P15" s="268">
        <f t="shared" si="2"/>
        <v>5.1749999999999998</v>
      </c>
      <c r="Q15" s="268">
        <f t="shared" si="3"/>
        <v>7.4</v>
      </c>
      <c r="R15" s="269">
        <f t="shared" si="4"/>
        <v>6.2874999999999996</v>
      </c>
      <c r="S15" s="270">
        <v>6</v>
      </c>
    </row>
    <row r="16" spans="1:19" x14ac:dyDescent="0.35">
      <c r="A16">
        <v>71</v>
      </c>
      <c r="B16" t="s">
        <v>166</v>
      </c>
      <c r="C16" t="s">
        <v>162</v>
      </c>
      <c r="D16" s="256"/>
      <c r="E16" s="263">
        <v>6</v>
      </c>
      <c r="F16" s="263">
        <v>5.5</v>
      </c>
      <c r="G16" s="263">
        <v>5.8</v>
      </c>
      <c r="H16" s="263">
        <v>4.5</v>
      </c>
      <c r="I16" s="263">
        <v>4</v>
      </c>
      <c r="J16" s="264">
        <f t="shared" si="0"/>
        <v>5.1100000000000003</v>
      </c>
      <c r="K16" s="265"/>
      <c r="L16" s="266">
        <v>7.2</v>
      </c>
      <c r="M16" s="266">
        <v>0</v>
      </c>
      <c r="N16" s="264">
        <f t="shared" si="1"/>
        <v>7.2</v>
      </c>
      <c r="O16" s="267"/>
      <c r="P16" s="268">
        <f t="shared" si="2"/>
        <v>5.1100000000000003</v>
      </c>
      <c r="Q16" s="268">
        <f t="shared" si="3"/>
        <v>7.2</v>
      </c>
      <c r="R16" s="269">
        <f t="shared" si="4"/>
        <v>6.1550000000000002</v>
      </c>
      <c r="S16" s="270">
        <v>7</v>
      </c>
    </row>
    <row r="17" spans="1:19" x14ac:dyDescent="0.35">
      <c r="A17">
        <v>91</v>
      </c>
      <c r="B17" t="s">
        <v>157</v>
      </c>
      <c r="C17" t="s">
        <v>149</v>
      </c>
      <c r="D17" s="256"/>
      <c r="E17" s="263">
        <v>5</v>
      </c>
      <c r="F17" s="263">
        <v>4.5</v>
      </c>
      <c r="G17" s="263">
        <v>5</v>
      </c>
      <c r="H17" s="263">
        <v>5.8</v>
      </c>
      <c r="I17" s="263">
        <v>5.8</v>
      </c>
      <c r="J17" s="264">
        <f t="shared" si="0"/>
        <v>5.2850000000000001</v>
      </c>
      <c r="K17" s="265"/>
      <c r="L17" s="266">
        <v>7</v>
      </c>
      <c r="M17" s="266">
        <v>0</v>
      </c>
      <c r="N17" s="264">
        <f t="shared" si="1"/>
        <v>7</v>
      </c>
      <c r="O17" s="267"/>
      <c r="P17" s="268">
        <f t="shared" si="2"/>
        <v>5.2850000000000001</v>
      </c>
      <c r="Q17" s="268">
        <f t="shared" si="3"/>
        <v>7</v>
      </c>
      <c r="R17" s="269">
        <f t="shared" si="4"/>
        <v>6.1425000000000001</v>
      </c>
      <c r="S17" s="270">
        <v>8</v>
      </c>
    </row>
    <row r="18" spans="1:19" x14ac:dyDescent="0.35">
      <c r="A18">
        <v>89</v>
      </c>
      <c r="B18" t="s">
        <v>156</v>
      </c>
      <c r="C18" t="s">
        <v>149</v>
      </c>
      <c r="D18" s="256"/>
      <c r="E18" s="263">
        <v>4.8</v>
      </c>
      <c r="F18" s="263">
        <v>5</v>
      </c>
      <c r="G18" s="263">
        <v>5</v>
      </c>
      <c r="H18" s="263">
        <v>5</v>
      </c>
      <c r="I18" s="263">
        <v>5</v>
      </c>
      <c r="J18" s="264">
        <f t="shared" si="0"/>
        <v>4.96</v>
      </c>
      <c r="K18" s="265"/>
      <c r="L18" s="266">
        <v>7.3</v>
      </c>
      <c r="M18" s="266">
        <v>0</v>
      </c>
      <c r="N18" s="264">
        <f t="shared" si="1"/>
        <v>7.3</v>
      </c>
      <c r="O18" s="267"/>
      <c r="P18" s="268">
        <f t="shared" si="2"/>
        <v>4.96</v>
      </c>
      <c r="Q18" s="268">
        <f t="shared" si="3"/>
        <v>7.3</v>
      </c>
      <c r="R18" s="269">
        <f t="shared" si="4"/>
        <v>6.13</v>
      </c>
      <c r="S18" s="270">
        <v>9</v>
      </c>
    </row>
    <row r="19" spans="1:19" x14ac:dyDescent="0.35">
      <c r="A19">
        <v>80</v>
      </c>
      <c r="B19" t="s">
        <v>138</v>
      </c>
      <c r="C19" t="s">
        <v>130</v>
      </c>
      <c r="D19" s="256"/>
      <c r="E19" s="263">
        <v>6</v>
      </c>
      <c r="F19" s="263">
        <v>5.8</v>
      </c>
      <c r="G19" s="263">
        <v>6</v>
      </c>
      <c r="H19" s="263">
        <v>3</v>
      </c>
      <c r="I19" s="263">
        <v>3</v>
      </c>
      <c r="J19" s="264">
        <f t="shared" si="0"/>
        <v>4.620000000000001</v>
      </c>
      <c r="K19" s="265"/>
      <c r="L19" s="266">
        <v>7.6</v>
      </c>
      <c r="M19" s="266">
        <v>0</v>
      </c>
      <c r="N19" s="264">
        <f t="shared" si="1"/>
        <v>7.6</v>
      </c>
      <c r="O19" s="267"/>
      <c r="P19" s="268">
        <f t="shared" si="2"/>
        <v>4.620000000000001</v>
      </c>
      <c r="Q19" s="268">
        <f t="shared" si="3"/>
        <v>7.6</v>
      </c>
      <c r="R19" s="269">
        <f t="shared" si="4"/>
        <v>6.11</v>
      </c>
      <c r="S19" s="270">
        <v>10</v>
      </c>
    </row>
    <row r="20" spans="1:19" x14ac:dyDescent="0.35">
      <c r="A20">
        <v>86</v>
      </c>
      <c r="B20" t="s">
        <v>136</v>
      </c>
      <c r="C20" t="s">
        <v>130</v>
      </c>
      <c r="D20" s="256"/>
      <c r="E20" s="263">
        <v>5</v>
      </c>
      <c r="F20" s="263">
        <v>5</v>
      </c>
      <c r="G20" s="263">
        <v>4.5</v>
      </c>
      <c r="H20" s="263">
        <v>4</v>
      </c>
      <c r="I20" s="263">
        <v>4</v>
      </c>
      <c r="J20" s="264">
        <f t="shared" si="0"/>
        <v>4.45</v>
      </c>
      <c r="K20" s="265"/>
      <c r="L20" s="266">
        <v>7.3</v>
      </c>
      <c r="M20" s="266">
        <v>0</v>
      </c>
      <c r="N20" s="264">
        <f t="shared" si="1"/>
        <v>7.3</v>
      </c>
      <c r="O20" s="267"/>
      <c r="P20" s="268">
        <f t="shared" si="2"/>
        <v>4.45</v>
      </c>
      <c r="Q20" s="268">
        <f t="shared" si="3"/>
        <v>7.3</v>
      </c>
      <c r="R20" s="269">
        <f t="shared" si="4"/>
        <v>5.875</v>
      </c>
      <c r="S20" s="270">
        <v>11</v>
      </c>
    </row>
    <row r="21" spans="1:19" x14ac:dyDescent="0.35">
      <c r="A21">
        <v>85</v>
      </c>
      <c r="B21" t="s">
        <v>132</v>
      </c>
      <c r="C21" t="s">
        <v>130</v>
      </c>
      <c r="D21" s="256"/>
      <c r="E21" s="263">
        <v>5.5</v>
      </c>
      <c r="F21" s="263">
        <v>5.8</v>
      </c>
      <c r="G21" s="263">
        <v>5</v>
      </c>
      <c r="H21" s="263">
        <v>4</v>
      </c>
      <c r="I21" s="263">
        <v>4</v>
      </c>
      <c r="J21" s="264">
        <f t="shared" si="0"/>
        <v>4.7700000000000005</v>
      </c>
      <c r="K21" s="265"/>
      <c r="L21" s="266">
        <v>6.9</v>
      </c>
      <c r="M21" s="266">
        <v>0</v>
      </c>
      <c r="N21" s="264">
        <f t="shared" si="1"/>
        <v>6.9</v>
      </c>
      <c r="O21" s="267"/>
      <c r="P21" s="268">
        <f t="shared" si="2"/>
        <v>4.7700000000000005</v>
      </c>
      <c r="Q21" s="268">
        <f t="shared" si="3"/>
        <v>6.9</v>
      </c>
      <c r="R21" s="269">
        <f t="shared" si="4"/>
        <v>5.8350000000000009</v>
      </c>
      <c r="S21" s="270">
        <v>12</v>
      </c>
    </row>
    <row r="27" spans="1:19" x14ac:dyDescent="0.35">
      <c r="E27" s="327"/>
    </row>
  </sheetData>
  <sheetProtection algorithmName="SHA-512" hashValue="vUZQExHyZwoAuqvvZ3x/ONAKg0N8UNB4+f1EBy9vwWlwKqFGORYEd8asEMu7pxhP61IsElOADpbK5cZdKVuZ9g==" saltValue="V8nDsllJkhWZj7HS6mTgGA==" spinCount="100000" sheet="1" objects="1" scenarios="1" selectLockedCells="1" selectUnlockedCells="1"/>
  <sortState ref="A10:S21">
    <sortCondition ref="S10:S21"/>
  </sortState>
  <mergeCells count="2">
    <mergeCell ref="L1:N1"/>
    <mergeCell ref="L2:N2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7"/>
  <sheetViews>
    <sheetView workbookViewId="0">
      <selection activeCell="D18" sqref="D18"/>
    </sheetView>
  </sheetViews>
  <sheetFormatPr defaultRowHeight="14.5" x14ac:dyDescent="0.35"/>
  <cols>
    <col min="2" max="2" width="28.7265625" customWidth="1"/>
    <col min="3" max="3" width="12.7265625" customWidth="1"/>
    <col min="4" max="13" width="8.81640625" customWidth="1"/>
    <col min="14" max="14" width="12.7265625" customWidth="1"/>
    <col min="15" max="15" width="5.54296875" customWidth="1"/>
  </cols>
  <sheetData>
    <row r="1" spans="1:19" ht="15.5" x14ac:dyDescent="0.35">
      <c r="A1" s="232" t="str">
        <f>CompInfo!A1</f>
        <v>VQ State Champonship 2018</v>
      </c>
      <c r="B1" s="233"/>
      <c r="C1" s="234" t="s">
        <v>176</v>
      </c>
      <c r="L1" s="328"/>
      <c r="M1" s="328"/>
      <c r="N1" s="328"/>
    </row>
    <row r="2" spans="1:19" ht="15.5" x14ac:dyDescent="0.35">
      <c r="A2" s="237"/>
      <c r="B2" s="233"/>
      <c r="C2" s="234"/>
      <c r="L2" s="328"/>
      <c r="M2" s="328"/>
      <c r="N2" s="328"/>
    </row>
    <row r="3" spans="1:19" ht="15.5" x14ac:dyDescent="0.35">
      <c r="A3" s="329" t="str">
        <f>CompInfo!A2</f>
        <v>14 to 15 July 2018</v>
      </c>
      <c r="B3" s="330">
        <f>CompInfo!B3</f>
        <v>0</v>
      </c>
      <c r="C3" s="234"/>
      <c r="L3" s="50"/>
      <c r="M3" s="50"/>
      <c r="N3" s="50"/>
    </row>
    <row r="4" spans="1:19" ht="15.5" x14ac:dyDescent="0.35">
      <c r="A4" s="1"/>
      <c r="B4" s="238"/>
      <c r="C4" s="50"/>
      <c r="L4" s="50"/>
      <c r="M4" s="50"/>
      <c r="N4" s="50"/>
    </row>
    <row r="5" spans="1:19" ht="15.5" x14ac:dyDescent="0.35">
      <c r="A5" s="232" t="s">
        <v>181</v>
      </c>
      <c r="B5" s="239"/>
      <c r="C5" s="240"/>
      <c r="D5" s="241"/>
      <c r="E5" s="239" t="s">
        <v>3</v>
      </c>
      <c r="F5" s="240">
        <f>C2</f>
        <v>0</v>
      </c>
      <c r="G5" s="240"/>
      <c r="H5" s="239"/>
      <c r="I5" s="240"/>
      <c r="J5" s="242"/>
      <c r="K5" s="242"/>
      <c r="L5" s="243" t="s">
        <v>5</v>
      </c>
      <c r="M5" s="244">
        <f>C3</f>
        <v>0</v>
      </c>
      <c r="N5" s="245"/>
      <c r="O5" s="241"/>
      <c r="P5" s="241"/>
      <c r="Q5" s="241"/>
      <c r="R5" s="241"/>
      <c r="S5" s="241"/>
    </row>
    <row r="6" spans="1:19" ht="15.5" x14ac:dyDescent="0.35">
      <c r="A6" s="232" t="s">
        <v>66</v>
      </c>
      <c r="B6" s="239" t="s">
        <v>188</v>
      </c>
      <c r="C6" s="240"/>
      <c r="D6" s="241"/>
      <c r="E6" s="240"/>
      <c r="F6" s="240"/>
      <c r="G6" s="240"/>
      <c r="H6" s="240"/>
      <c r="I6" s="240"/>
      <c r="J6" s="242"/>
      <c r="K6" s="242"/>
      <c r="L6" s="241"/>
      <c r="M6" s="241"/>
      <c r="N6" s="245"/>
      <c r="O6" s="241"/>
      <c r="P6" s="241"/>
      <c r="Q6" s="241"/>
      <c r="R6" s="241"/>
      <c r="S6" s="241"/>
    </row>
    <row r="7" spans="1:19" x14ac:dyDescent="0.35">
      <c r="A7" s="240"/>
      <c r="B7" s="240"/>
      <c r="C7" s="240"/>
      <c r="D7" s="241"/>
      <c r="E7" s="239"/>
      <c r="F7" s="240"/>
      <c r="G7" s="240"/>
      <c r="H7" s="240"/>
      <c r="I7" s="240"/>
      <c r="J7" s="247"/>
      <c r="K7" s="247"/>
      <c r="L7" s="241"/>
      <c r="M7" s="241"/>
      <c r="N7" s="247"/>
      <c r="O7" s="241"/>
      <c r="P7" s="241"/>
      <c r="Q7" s="241"/>
      <c r="R7" s="271"/>
      <c r="S7" s="242"/>
    </row>
    <row r="8" spans="1:19" x14ac:dyDescent="0.35">
      <c r="A8" s="249" t="s">
        <v>12</v>
      </c>
      <c r="B8" s="249" t="s">
        <v>13</v>
      </c>
      <c r="C8" s="249" t="s">
        <v>15</v>
      </c>
      <c r="D8" s="250"/>
      <c r="E8" s="251" t="s">
        <v>47</v>
      </c>
      <c r="F8" s="249"/>
      <c r="G8" s="249"/>
      <c r="H8" s="249"/>
      <c r="I8" s="249"/>
      <c r="J8" s="252" t="s">
        <v>47</v>
      </c>
      <c r="K8" s="254"/>
      <c r="L8" s="253"/>
      <c r="M8" s="253"/>
      <c r="N8" s="252" t="s">
        <v>103</v>
      </c>
      <c r="O8" s="250"/>
      <c r="P8" s="253"/>
      <c r="Q8" s="253"/>
      <c r="R8" s="255" t="s">
        <v>33</v>
      </c>
      <c r="S8" s="247"/>
    </row>
    <row r="9" spans="1:19" x14ac:dyDescent="0.35">
      <c r="A9" s="249"/>
      <c r="B9" s="249"/>
      <c r="C9" s="249"/>
      <c r="D9" s="272"/>
      <c r="E9" s="249" t="s">
        <v>34</v>
      </c>
      <c r="F9" s="249" t="s">
        <v>35</v>
      </c>
      <c r="G9" s="249" t="s">
        <v>36</v>
      </c>
      <c r="H9" s="249" t="s">
        <v>37</v>
      </c>
      <c r="I9" s="249" t="s">
        <v>38</v>
      </c>
      <c r="J9" s="252" t="s">
        <v>33</v>
      </c>
      <c r="K9" s="254"/>
      <c r="L9" s="241" t="s">
        <v>31</v>
      </c>
      <c r="M9" s="241" t="s">
        <v>178</v>
      </c>
      <c r="N9" s="252" t="s">
        <v>33</v>
      </c>
      <c r="O9" s="272"/>
      <c r="P9" s="273" t="s">
        <v>179</v>
      </c>
      <c r="Q9" s="273" t="s">
        <v>180</v>
      </c>
      <c r="R9" s="255" t="s">
        <v>41</v>
      </c>
      <c r="S9" s="274" t="s">
        <v>44</v>
      </c>
    </row>
    <row r="10" spans="1:19" x14ac:dyDescent="0.35">
      <c r="A10">
        <v>79</v>
      </c>
      <c r="B10" t="s">
        <v>144</v>
      </c>
      <c r="C10" s="291"/>
      <c r="D10" s="276"/>
      <c r="E10" s="277"/>
      <c r="F10" s="277"/>
      <c r="G10" s="277"/>
      <c r="H10" s="277"/>
      <c r="I10" s="277"/>
      <c r="J10" s="278"/>
      <c r="K10" s="278"/>
      <c r="L10" s="279"/>
      <c r="M10" s="279"/>
      <c r="N10" s="278"/>
      <c r="O10" s="280"/>
      <c r="P10" s="280"/>
      <c r="Q10" s="280"/>
      <c r="R10" s="281"/>
      <c r="S10" s="276"/>
    </row>
    <row r="11" spans="1:19" x14ac:dyDescent="0.35">
      <c r="A11">
        <v>82</v>
      </c>
      <c r="B11" t="s">
        <v>127</v>
      </c>
      <c r="C11" t="s">
        <v>130</v>
      </c>
      <c r="D11" s="283"/>
      <c r="E11" s="284">
        <v>7</v>
      </c>
      <c r="F11" s="284">
        <v>7.2</v>
      </c>
      <c r="G11" s="284">
        <v>6.8</v>
      </c>
      <c r="H11" s="284">
        <v>6</v>
      </c>
      <c r="I11" s="284">
        <v>6</v>
      </c>
      <c r="J11" s="285">
        <f>SUM((E11*0.25)+(F11*0.25)+(G11*0.2)+(H11*0.2)+(I11*0.1))</f>
        <v>6.7100000000000009</v>
      </c>
      <c r="K11" s="286"/>
      <c r="L11" s="287">
        <v>7.3</v>
      </c>
      <c r="M11" s="287"/>
      <c r="N11" s="285">
        <f>L11-M11</f>
        <v>7.3</v>
      </c>
      <c r="O11" s="288"/>
      <c r="P11" s="285">
        <f>J11</f>
        <v>6.7100000000000009</v>
      </c>
      <c r="Q11" s="285">
        <f>N11</f>
        <v>7.3</v>
      </c>
      <c r="R11" s="289">
        <f>(N11+J11)/2</f>
        <v>7.0050000000000008</v>
      </c>
      <c r="S11" s="290">
        <v>1</v>
      </c>
    </row>
    <row r="12" spans="1:19" x14ac:dyDescent="0.35">
      <c r="A12">
        <v>85</v>
      </c>
      <c r="B12" t="s">
        <v>132</v>
      </c>
      <c r="C12" s="291"/>
      <c r="D12" s="276"/>
      <c r="E12" s="277"/>
      <c r="F12" s="277"/>
      <c r="G12" s="277"/>
      <c r="H12" s="277"/>
      <c r="I12" s="277"/>
      <c r="J12" s="278"/>
      <c r="K12" s="278"/>
      <c r="L12" s="279"/>
      <c r="M12" s="279"/>
      <c r="N12" s="278"/>
      <c r="O12" s="280"/>
      <c r="P12" s="280"/>
      <c r="Q12" s="280"/>
      <c r="R12" s="281"/>
      <c r="S12" s="276"/>
    </row>
    <row r="13" spans="1:19" x14ac:dyDescent="0.35">
      <c r="A13">
        <v>77</v>
      </c>
      <c r="B13" t="s">
        <v>135</v>
      </c>
      <c r="C13" t="s">
        <v>130</v>
      </c>
      <c r="D13" s="283"/>
      <c r="E13" s="284">
        <v>6.5</v>
      </c>
      <c r="F13" s="284">
        <v>6.8</v>
      </c>
      <c r="G13" s="284">
        <v>6.5</v>
      </c>
      <c r="H13" s="284">
        <v>7</v>
      </c>
      <c r="I13" s="284">
        <v>6.8</v>
      </c>
      <c r="J13" s="285">
        <f>SUM((E13*0.25)+(F13*0.25)+(G13*0.2)+(H13*0.2)+(I13*0.1))</f>
        <v>6.7050000000000001</v>
      </c>
      <c r="K13" s="286"/>
      <c r="L13" s="287">
        <v>6.7</v>
      </c>
      <c r="M13" s="287"/>
      <c r="N13" s="285">
        <f>L13-M13</f>
        <v>6.7</v>
      </c>
      <c r="O13" s="288"/>
      <c r="P13" s="285">
        <f>J13</f>
        <v>6.7050000000000001</v>
      </c>
      <c r="Q13" s="285">
        <f>N13</f>
        <v>6.7</v>
      </c>
      <c r="R13" s="289">
        <f>(N13+J13)/2</f>
        <v>6.7025000000000006</v>
      </c>
      <c r="S13" s="290">
        <v>2</v>
      </c>
    </row>
    <row r="14" spans="1:19" x14ac:dyDescent="0.35">
      <c r="A14">
        <v>80</v>
      </c>
      <c r="B14" t="s">
        <v>138</v>
      </c>
      <c r="C14" s="291"/>
      <c r="D14" s="276"/>
      <c r="E14" s="277"/>
      <c r="F14" s="277"/>
      <c r="G14" s="277"/>
      <c r="H14" s="277"/>
      <c r="I14" s="277"/>
      <c r="J14" s="278"/>
      <c r="K14" s="278"/>
      <c r="L14" s="279"/>
      <c r="M14" s="279"/>
      <c r="N14" s="278"/>
      <c r="O14" s="280"/>
      <c r="P14" s="280"/>
      <c r="Q14" s="280"/>
      <c r="R14" s="281"/>
      <c r="S14" s="276"/>
    </row>
    <row r="15" spans="1:19" x14ac:dyDescent="0.35">
      <c r="A15">
        <v>78</v>
      </c>
      <c r="B15" t="s">
        <v>131</v>
      </c>
      <c r="C15" t="s">
        <v>130</v>
      </c>
      <c r="D15" s="283"/>
      <c r="E15" s="284">
        <v>6</v>
      </c>
      <c r="F15" s="284">
        <v>6</v>
      </c>
      <c r="G15" s="284">
        <v>6</v>
      </c>
      <c r="H15" s="284">
        <v>6.5</v>
      </c>
      <c r="I15" s="284">
        <v>7</v>
      </c>
      <c r="J15" s="285">
        <f>SUM((E15*0.25)+(F15*0.25)+(G15*0.2)+(H15*0.2)+(I15*0.1))</f>
        <v>6.2</v>
      </c>
      <c r="K15" s="286"/>
      <c r="L15" s="287">
        <v>7.2</v>
      </c>
      <c r="M15" s="287"/>
      <c r="N15" s="285">
        <f>L15-M15</f>
        <v>7.2</v>
      </c>
      <c r="O15" s="288"/>
      <c r="P15" s="285">
        <f>J15</f>
        <v>6.2</v>
      </c>
      <c r="Q15" s="285">
        <f>N15</f>
        <v>7.2</v>
      </c>
      <c r="R15" s="289">
        <f>(N15+J15)/2</f>
        <v>6.7</v>
      </c>
      <c r="S15" s="290">
        <v>3</v>
      </c>
    </row>
    <row r="16" spans="1:19" x14ac:dyDescent="0.35">
      <c r="A16">
        <v>86</v>
      </c>
      <c r="B16" t="s">
        <v>136</v>
      </c>
      <c r="C16" s="275"/>
      <c r="D16" s="276"/>
      <c r="E16" s="277"/>
      <c r="F16" s="277"/>
      <c r="G16" s="277"/>
      <c r="H16" s="277"/>
      <c r="I16" s="277"/>
      <c r="J16" s="278"/>
      <c r="K16" s="278"/>
      <c r="L16" s="279"/>
      <c r="M16" s="279"/>
      <c r="N16" s="278"/>
      <c r="O16" s="280"/>
      <c r="P16" s="280"/>
      <c r="Q16" s="280"/>
      <c r="R16" s="281"/>
      <c r="S16" s="276"/>
    </row>
    <row r="17" spans="1:19" x14ac:dyDescent="0.35">
      <c r="A17">
        <v>81</v>
      </c>
      <c r="B17" t="s">
        <v>152</v>
      </c>
      <c r="C17" t="s">
        <v>130</v>
      </c>
      <c r="D17" s="283"/>
      <c r="E17" s="284">
        <v>6.5</v>
      </c>
      <c r="F17" s="284">
        <v>5.5</v>
      </c>
      <c r="G17" s="284">
        <v>7</v>
      </c>
      <c r="H17" s="284">
        <v>6</v>
      </c>
      <c r="I17" s="284">
        <v>5</v>
      </c>
      <c r="J17" s="285">
        <f>SUM((E17*0.25)+(F17*0.25)+(G17*0.2)+(H17*0.2)+(I17*0.1))</f>
        <v>6.1000000000000005</v>
      </c>
      <c r="K17" s="286"/>
      <c r="L17" s="287">
        <v>6.7</v>
      </c>
      <c r="M17" s="287"/>
      <c r="N17" s="285">
        <f>L17-M17</f>
        <v>6.7</v>
      </c>
      <c r="O17" s="288"/>
      <c r="P17" s="285">
        <f>J17</f>
        <v>6.1000000000000005</v>
      </c>
      <c r="Q17" s="285">
        <f>N17</f>
        <v>6.7</v>
      </c>
      <c r="R17" s="289">
        <f>(N17+J17)/2</f>
        <v>6.4</v>
      </c>
      <c r="S17" s="290">
        <v>4</v>
      </c>
    </row>
  </sheetData>
  <sheetProtection algorithmName="SHA-512" hashValue="8ncCzW6Uy/rtfQ1pzI4IoHTVZP6BYUub9a1MBPOJ31bG09TClPiYyFrx37zhSgpZ9C4uvgZyIfPr1JyTHVz/4A==" saltValue="8WiBbMjpKm1ro8oHGuHJPw==" spinCount="100000" sheet="1" objects="1" scenarios="1" selectLockedCells="1" selectUnlockedCells="1"/>
  <mergeCells count="3">
    <mergeCell ref="L1:N1"/>
    <mergeCell ref="L2:N2"/>
    <mergeCell ref="A3:B3"/>
  </mergeCells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7"/>
  <sheetViews>
    <sheetView workbookViewId="0">
      <selection activeCell="F18" sqref="F18"/>
    </sheetView>
  </sheetViews>
  <sheetFormatPr defaultRowHeight="14.5" x14ac:dyDescent="0.35"/>
  <cols>
    <col min="2" max="2" width="28.7265625" customWidth="1"/>
    <col min="3" max="3" width="18.54296875" bestFit="1" customWidth="1"/>
    <col min="4" max="4" width="5.26953125" customWidth="1"/>
    <col min="5" max="14" width="8.81640625" customWidth="1"/>
    <col min="15" max="15" width="2" customWidth="1"/>
  </cols>
  <sheetData>
    <row r="1" spans="1:19" ht="15.5" x14ac:dyDescent="0.35">
      <c r="A1" s="232" t="str">
        <f>CompInfo!A1</f>
        <v>VQ State Champonship 2018</v>
      </c>
      <c r="B1" s="233"/>
      <c r="C1" s="234" t="s">
        <v>176</v>
      </c>
      <c r="L1" s="328"/>
      <c r="M1" s="328"/>
      <c r="N1" s="328"/>
    </row>
    <row r="2" spans="1:19" ht="15.5" x14ac:dyDescent="0.35">
      <c r="A2" s="237"/>
      <c r="B2" s="233"/>
      <c r="C2" s="234"/>
      <c r="L2" s="328"/>
      <c r="M2" s="328"/>
      <c r="N2" s="328"/>
    </row>
    <row r="3" spans="1:19" ht="15.5" x14ac:dyDescent="0.35">
      <c r="A3" s="329" t="str">
        <f>CompInfo!A2</f>
        <v>14 to 15 July 2018</v>
      </c>
      <c r="B3" s="330">
        <f>CompInfo!B3</f>
        <v>0</v>
      </c>
      <c r="C3" s="234"/>
      <c r="L3" s="50"/>
      <c r="M3" s="50"/>
      <c r="N3" s="50"/>
    </row>
    <row r="4" spans="1:19" ht="15.5" x14ac:dyDescent="0.35">
      <c r="A4" s="1"/>
      <c r="B4" s="238"/>
      <c r="C4" s="50"/>
      <c r="L4" s="50"/>
      <c r="M4" s="50"/>
      <c r="N4" s="50"/>
    </row>
    <row r="5" spans="1:19" ht="15.5" x14ac:dyDescent="0.35">
      <c r="A5" s="232" t="s">
        <v>181</v>
      </c>
      <c r="B5" s="239"/>
      <c r="C5" s="240"/>
      <c r="D5" s="241"/>
      <c r="E5" s="239" t="s">
        <v>3</v>
      </c>
      <c r="F5" s="240">
        <f>C2</f>
        <v>0</v>
      </c>
      <c r="G5" s="240"/>
      <c r="H5" s="239"/>
      <c r="I5" s="240"/>
      <c r="J5" s="242"/>
      <c r="K5" s="242"/>
      <c r="L5" s="243" t="s">
        <v>5</v>
      </c>
      <c r="M5" s="244">
        <f>C3</f>
        <v>0</v>
      </c>
      <c r="N5" s="245"/>
      <c r="O5" s="241"/>
      <c r="P5" s="241"/>
      <c r="Q5" s="241"/>
      <c r="R5" s="241"/>
      <c r="S5" s="241"/>
    </row>
    <row r="6" spans="1:19" ht="15.5" x14ac:dyDescent="0.35">
      <c r="A6" s="232" t="s">
        <v>66</v>
      </c>
      <c r="B6" s="239" t="s">
        <v>182</v>
      </c>
      <c r="C6" s="240"/>
      <c r="D6" s="241"/>
      <c r="E6" s="240"/>
      <c r="F6" s="240"/>
      <c r="G6" s="240"/>
      <c r="H6" s="240"/>
      <c r="I6" s="240"/>
      <c r="J6" s="242"/>
      <c r="K6" s="242"/>
      <c r="L6" s="241"/>
      <c r="M6" s="241"/>
      <c r="N6" s="245"/>
      <c r="O6" s="241"/>
      <c r="P6" s="241"/>
      <c r="Q6" s="241"/>
      <c r="R6" s="241"/>
      <c r="S6" s="241"/>
    </row>
    <row r="7" spans="1:19" x14ac:dyDescent="0.35">
      <c r="A7" s="240"/>
      <c r="B7" s="240"/>
      <c r="C7" s="240"/>
      <c r="D7" s="241"/>
      <c r="E7" s="239"/>
      <c r="F7" s="240"/>
      <c r="G7" s="240"/>
      <c r="H7" s="240"/>
      <c r="I7" s="240"/>
      <c r="J7" s="247"/>
      <c r="K7" s="247"/>
      <c r="L7" s="241"/>
      <c r="M7" s="241"/>
      <c r="N7" s="247"/>
      <c r="O7" s="241"/>
      <c r="P7" s="241"/>
      <c r="Q7" s="241"/>
      <c r="R7" s="271"/>
      <c r="S7" s="242"/>
    </row>
    <row r="8" spans="1:19" x14ac:dyDescent="0.35">
      <c r="A8" s="249" t="s">
        <v>12</v>
      </c>
      <c r="B8" s="249" t="s">
        <v>13</v>
      </c>
      <c r="C8" s="249" t="s">
        <v>15</v>
      </c>
      <c r="D8" s="250"/>
      <c r="E8" s="251" t="s">
        <v>47</v>
      </c>
      <c r="F8" s="249"/>
      <c r="G8" s="249"/>
      <c r="H8" s="249"/>
      <c r="I8" s="249"/>
      <c r="J8" s="252" t="s">
        <v>47</v>
      </c>
      <c r="K8" s="254"/>
      <c r="L8" s="253"/>
      <c r="M8" s="253"/>
      <c r="N8" s="252" t="s">
        <v>103</v>
      </c>
      <c r="O8" s="250"/>
      <c r="P8" s="253"/>
      <c r="Q8" s="253"/>
      <c r="R8" s="255" t="s">
        <v>33</v>
      </c>
      <c r="S8" s="247"/>
    </row>
    <row r="9" spans="1:19" x14ac:dyDescent="0.35">
      <c r="A9" s="249"/>
      <c r="B9" s="249"/>
      <c r="C9" s="249"/>
      <c r="D9" s="272"/>
      <c r="E9" s="249" t="s">
        <v>34</v>
      </c>
      <c r="F9" s="249" t="s">
        <v>35</v>
      </c>
      <c r="G9" s="249" t="s">
        <v>36</v>
      </c>
      <c r="H9" s="249" t="s">
        <v>37</v>
      </c>
      <c r="I9" s="249" t="s">
        <v>38</v>
      </c>
      <c r="J9" s="252" t="s">
        <v>33</v>
      </c>
      <c r="K9" s="254"/>
      <c r="L9" s="241" t="s">
        <v>31</v>
      </c>
      <c r="M9" s="241" t="s">
        <v>178</v>
      </c>
      <c r="N9" s="252" t="s">
        <v>33</v>
      </c>
      <c r="O9" s="272"/>
      <c r="P9" s="273" t="s">
        <v>179</v>
      </c>
      <c r="Q9" s="273" t="s">
        <v>180</v>
      </c>
      <c r="R9" s="255" t="s">
        <v>41</v>
      </c>
      <c r="S9" s="274" t="s">
        <v>44</v>
      </c>
    </row>
    <row r="10" spans="1:19" x14ac:dyDescent="0.35">
      <c r="A10">
        <v>71</v>
      </c>
      <c r="B10" t="s">
        <v>166</v>
      </c>
      <c r="C10" s="291"/>
      <c r="D10" s="276"/>
      <c r="E10" s="277"/>
      <c r="F10" s="277"/>
      <c r="G10" s="277"/>
      <c r="H10" s="277"/>
      <c r="I10" s="277"/>
      <c r="J10" s="278"/>
      <c r="K10" s="278"/>
      <c r="L10" s="279"/>
      <c r="M10" s="279"/>
      <c r="N10" s="278"/>
      <c r="O10" s="280"/>
      <c r="P10" s="280"/>
      <c r="Q10" s="280"/>
      <c r="R10" s="281"/>
      <c r="S10" s="276"/>
    </row>
    <row r="11" spans="1:19" x14ac:dyDescent="0.35">
      <c r="A11">
        <v>72</v>
      </c>
      <c r="B11" t="s">
        <v>161</v>
      </c>
      <c r="C11" t="s">
        <v>162</v>
      </c>
      <c r="D11" s="283"/>
      <c r="E11" s="284">
        <v>6.5</v>
      </c>
      <c r="F11" s="284">
        <v>6</v>
      </c>
      <c r="G11" s="284">
        <v>6.5</v>
      </c>
      <c r="H11" s="284">
        <v>6.5</v>
      </c>
      <c r="I11" s="284">
        <v>6</v>
      </c>
      <c r="J11" s="285">
        <f>SUM((E11*0.25)+(F11*0.25)+(G11*0.2)+(H11*0.2)+(I11*0.1))</f>
        <v>6.3249999999999993</v>
      </c>
      <c r="K11" s="286"/>
      <c r="L11" s="287">
        <v>7.7</v>
      </c>
      <c r="M11" s="287"/>
      <c r="N11" s="285">
        <f>L11-M11</f>
        <v>7.7</v>
      </c>
      <c r="O11" s="288"/>
      <c r="P11" s="285">
        <f>J11</f>
        <v>6.3249999999999993</v>
      </c>
      <c r="Q11" s="285">
        <f>N11</f>
        <v>7.7</v>
      </c>
      <c r="R11" s="289">
        <f>(N11+J11)/2</f>
        <v>7.0124999999999993</v>
      </c>
      <c r="S11" s="290">
        <v>1</v>
      </c>
    </row>
    <row r="12" spans="1:19" x14ac:dyDescent="0.35">
      <c r="A12">
        <v>73</v>
      </c>
      <c r="B12" t="s">
        <v>158</v>
      </c>
      <c r="C12" s="291"/>
      <c r="D12" s="276"/>
      <c r="E12" s="277"/>
      <c r="F12" s="277"/>
      <c r="G12" s="277"/>
      <c r="H12" s="277"/>
      <c r="I12" s="277"/>
      <c r="J12" s="278"/>
      <c r="K12" s="278"/>
      <c r="L12" s="279"/>
      <c r="M12" s="279"/>
      <c r="N12" s="278"/>
      <c r="O12" s="280"/>
      <c r="P12" s="280"/>
      <c r="Q12" s="280"/>
      <c r="R12" s="281"/>
      <c r="S12" s="276"/>
    </row>
    <row r="13" spans="1:19" x14ac:dyDescent="0.35">
      <c r="A13">
        <v>70</v>
      </c>
      <c r="B13" t="s">
        <v>163</v>
      </c>
      <c r="C13" t="s">
        <v>189</v>
      </c>
      <c r="D13" s="283"/>
      <c r="E13" s="284">
        <v>5.5</v>
      </c>
      <c r="F13" s="284">
        <v>6.5</v>
      </c>
      <c r="G13" s="284">
        <v>5.5</v>
      </c>
      <c r="H13" s="284">
        <v>7</v>
      </c>
      <c r="I13" s="284">
        <v>7.5</v>
      </c>
      <c r="J13" s="285">
        <f>SUM((E13*0.25)+(F13*0.25)+(G13*0.2)+(H13*0.2)+(I13*0.1))</f>
        <v>6.25</v>
      </c>
      <c r="K13" s="286"/>
      <c r="L13" s="287">
        <v>7.1</v>
      </c>
      <c r="M13" s="287"/>
      <c r="N13" s="285">
        <f>L13-M13</f>
        <v>7.1</v>
      </c>
      <c r="O13" s="288"/>
      <c r="P13" s="285">
        <f>J13</f>
        <v>6.25</v>
      </c>
      <c r="Q13" s="285">
        <f>N13</f>
        <v>7.1</v>
      </c>
      <c r="R13" s="289">
        <f>(N13+J13)/2</f>
        <v>6.6749999999999998</v>
      </c>
      <c r="S13" s="290">
        <v>2</v>
      </c>
    </row>
    <row r="14" spans="1:19" x14ac:dyDescent="0.35">
      <c r="A14">
        <v>87</v>
      </c>
      <c r="B14" t="s">
        <v>171</v>
      </c>
      <c r="C14" s="275"/>
      <c r="D14" s="276"/>
      <c r="E14" s="277"/>
      <c r="F14" s="277"/>
      <c r="G14" s="277"/>
      <c r="H14" s="277"/>
      <c r="I14" s="277"/>
      <c r="J14" s="278"/>
      <c r="K14" s="278"/>
      <c r="L14" s="279"/>
      <c r="M14" s="279"/>
      <c r="N14" s="278"/>
      <c r="O14" s="280"/>
      <c r="P14" s="280"/>
      <c r="Q14" s="280"/>
      <c r="R14" s="281"/>
      <c r="S14" s="276"/>
    </row>
    <row r="15" spans="1:19" x14ac:dyDescent="0.35">
      <c r="A15">
        <v>92</v>
      </c>
      <c r="B15" t="s">
        <v>155</v>
      </c>
      <c r="C15" t="s">
        <v>149</v>
      </c>
      <c r="D15" s="283"/>
      <c r="E15" s="284">
        <v>5.5</v>
      </c>
      <c r="F15" s="284">
        <v>5</v>
      </c>
      <c r="G15" s="284">
        <v>5.5</v>
      </c>
      <c r="H15" s="284">
        <v>6.5</v>
      </c>
      <c r="I15" s="284">
        <v>7</v>
      </c>
      <c r="J15" s="285">
        <f>SUM((E15*0.25)+(F15*0.25)+(G15*0.2)+(H15*0.2)+(I15*0.1))</f>
        <v>5.7250000000000005</v>
      </c>
      <c r="K15" s="286"/>
      <c r="L15" s="287">
        <v>6.9</v>
      </c>
      <c r="M15" s="287"/>
      <c r="N15" s="285">
        <f>L15-M15</f>
        <v>6.9</v>
      </c>
      <c r="O15" s="288"/>
      <c r="P15" s="285">
        <f>J15</f>
        <v>5.7250000000000005</v>
      </c>
      <c r="Q15" s="285">
        <f>N15</f>
        <v>6.9</v>
      </c>
      <c r="R15" s="289">
        <f>(N15+J15)/2</f>
        <v>6.3125</v>
      </c>
      <c r="S15" s="290">
        <v>3</v>
      </c>
    </row>
    <row r="16" spans="1:19" x14ac:dyDescent="0.35">
      <c r="A16">
        <v>89</v>
      </c>
      <c r="B16" t="s">
        <v>156</v>
      </c>
      <c r="C16" s="291"/>
      <c r="D16" s="276"/>
      <c r="E16" s="277"/>
      <c r="F16" s="277"/>
      <c r="G16" s="277"/>
      <c r="H16" s="277"/>
      <c r="I16" s="277"/>
      <c r="J16" s="278"/>
      <c r="K16" s="278"/>
      <c r="L16" s="279"/>
      <c r="M16" s="279"/>
      <c r="N16" s="278"/>
      <c r="O16" s="280"/>
      <c r="P16" s="280"/>
      <c r="Q16" s="280"/>
      <c r="R16" s="281"/>
      <c r="S16" s="276"/>
    </row>
    <row r="17" spans="1:19" x14ac:dyDescent="0.35">
      <c r="A17">
        <v>91</v>
      </c>
      <c r="B17" t="s">
        <v>157</v>
      </c>
      <c r="C17" t="s">
        <v>149</v>
      </c>
      <c r="D17" s="283"/>
      <c r="E17" s="284">
        <v>5.5</v>
      </c>
      <c r="F17" s="284">
        <v>5</v>
      </c>
      <c r="G17" s="284">
        <v>5.5</v>
      </c>
      <c r="H17" s="284">
        <v>6.5</v>
      </c>
      <c r="I17" s="284">
        <v>6.5</v>
      </c>
      <c r="J17" s="285">
        <f>SUM((E17*0.25)+(F17*0.25)+(G17*0.2)+(H17*0.2)+(I17*0.1))</f>
        <v>5.6750000000000007</v>
      </c>
      <c r="K17" s="286"/>
      <c r="L17" s="287">
        <v>6.8</v>
      </c>
      <c r="M17" s="287"/>
      <c r="N17" s="285">
        <f>L17-M17</f>
        <v>6.8</v>
      </c>
      <c r="O17" s="288"/>
      <c r="P17" s="285">
        <f>J17</f>
        <v>5.6750000000000007</v>
      </c>
      <c r="Q17" s="285">
        <f>N17</f>
        <v>6.8</v>
      </c>
      <c r="R17" s="289">
        <f>(N17+J17)/2</f>
        <v>6.2375000000000007</v>
      </c>
      <c r="S17" s="290">
        <v>4</v>
      </c>
    </row>
  </sheetData>
  <sheetProtection algorithmName="SHA-512" hashValue="ilEHuqnWZEGR1sJ0A+zgo/ilOUEuLkEQJt+N7e+YQ8nCSlsKBp7trgrb8Xwyw75R0nBvPWneSPKZPPW52fiqTg==" saltValue="7bqFLygEWOe3GBmlD6iI4w==" spinCount="100000" sheet="1" objects="1" scenarios="1" selectLockedCells="1" selectUnlockedCells="1"/>
  <mergeCells count="3">
    <mergeCell ref="L1:N1"/>
    <mergeCell ref="L2:N2"/>
    <mergeCell ref="A3:B3"/>
  </mergeCells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32"/>
  <sheetViews>
    <sheetView topLeftCell="A7" workbookViewId="0">
      <selection activeCell="B9" sqref="B9"/>
    </sheetView>
  </sheetViews>
  <sheetFormatPr defaultRowHeight="14.5" x14ac:dyDescent="0.35"/>
  <cols>
    <col min="2" max="2" width="24.26953125" customWidth="1"/>
    <col min="3" max="3" width="13.81640625" customWidth="1"/>
    <col min="4" max="15" width="8.81640625" customWidth="1"/>
  </cols>
  <sheetData>
    <row r="1" spans="1:19" ht="15.5" x14ac:dyDescent="0.35">
      <c r="A1" s="232" t="str">
        <f>CompInfo!A1</f>
        <v>VQ State Champonship 2018</v>
      </c>
      <c r="B1" s="233"/>
      <c r="C1" s="234" t="s">
        <v>176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5" x14ac:dyDescent="0.35">
      <c r="A2" s="237"/>
      <c r="B2" s="233"/>
      <c r="C2" s="23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.5" x14ac:dyDescent="0.35">
      <c r="A3" s="329" t="str">
        <f>CompInfo!A2</f>
        <v>14 to 15 July 2018</v>
      </c>
      <c r="B3" s="330">
        <f>CompInfo!B3</f>
        <v>0</v>
      </c>
      <c r="C3" s="234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.5" x14ac:dyDescent="0.35">
      <c r="A4" s="1"/>
      <c r="B4" s="238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x14ac:dyDescent="0.35">
      <c r="A5" s="2"/>
      <c r="B5" s="2"/>
      <c r="C5" s="50"/>
      <c r="D5" s="292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50"/>
      <c r="S5" s="50"/>
    </row>
    <row r="6" spans="1:19" ht="15.5" x14ac:dyDescent="0.35">
      <c r="A6" s="49"/>
      <c r="B6" s="294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5.5" x14ac:dyDescent="0.35">
      <c r="A7" s="331" t="s">
        <v>183</v>
      </c>
      <c r="B7" s="331"/>
      <c r="C7" s="50"/>
      <c r="D7" s="50"/>
      <c r="E7" s="295" t="s">
        <v>184</v>
      </c>
      <c r="F7" s="50">
        <f>C2</f>
        <v>0</v>
      </c>
      <c r="G7" s="50"/>
      <c r="H7" s="50"/>
      <c r="I7" s="50"/>
      <c r="J7" s="50"/>
      <c r="K7" s="295"/>
      <c r="L7" s="295" t="s">
        <v>184</v>
      </c>
      <c r="M7" s="328">
        <f>C3</f>
        <v>0</v>
      </c>
      <c r="N7" s="328"/>
      <c r="O7" s="50"/>
      <c r="P7" s="50"/>
      <c r="Q7" s="50"/>
      <c r="R7" s="50"/>
      <c r="S7" s="50"/>
    </row>
    <row r="8" spans="1:19" ht="15.5" x14ac:dyDescent="0.35">
      <c r="A8" s="49" t="s">
        <v>66</v>
      </c>
      <c r="B8" s="49" t="s">
        <v>185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x14ac:dyDescent="0.35">
      <c r="A9" s="50"/>
      <c r="B9" s="50"/>
      <c r="C9" s="50"/>
      <c r="D9" s="50"/>
      <c r="E9" s="295"/>
      <c r="F9" s="50"/>
      <c r="G9" s="50"/>
      <c r="H9" s="50"/>
      <c r="I9" s="50"/>
      <c r="J9" s="50"/>
      <c r="K9" s="296"/>
      <c r="L9" s="295"/>
      <c r="M9" s="50"/>
      <c r="N9" s="297"/>
      <c r="O9" s="298"/>
      <c r="P9" s="298"/>
      <c r="Q9" s="298"/>
      <c r="R9" s="298"/>
      <c r="S9" s="299"/>
    </row>
    <row r="10" spans="1:19" x14ac:dyDescent="0.35">
      <c r="A10" s="300" t="s">
        <v>12</v>
      </c>
      <c r="B10" s="300" t="s">
        <v>13</v>
      </c>
      <c r="C10" s="300" t="s">
        <v>186</v>
      </c>
      <c r="D10" s="301"/>
      <c r="E10" s="302" t="s">
        <v>47</v>
      </c>
      <c r="F10" s="303"/>
      <c r="G10" s="303"/>
      <c r="H10" s="303"/>
      <c r="I10" s="303"/>
      <c r="J10" s="302" t="s">
        <v>47</v>
      </c>
      <c r="K10" s="304"/>
      <c r="L10" s="253"/>
      <c r="M10" s="253"/>
      <c r="N10" s="302" t="s">
        <v>103</v>
      </c>
      <c r="O10" s="305"/>
      <c r="P10" s="306"/>
      <c r="Q10" s="306"/>
      <c r="R10" s="302" t="s">
        <v>33</v>
      </c>
      <c r="S10" s="307"/>
    </row>
    <row r="11" spans="1:19" x14ac:dyDescent="0.35">
      <c r="A11" s="50"/>
      <c r="B11" s="50"/>
      <c r="C11" s="50"/>
      <c r="D11" s="296"/>
      <c r="E11" s="303" t="s">
        <v>34</v>
      </c>
      <c r="F11" s="303" t="s">
        <v>35</v>
      </c>
      <c r="G11" s="303" t="s">
        <v>36</v>
      </c>
      <c r="H11" s="303" t="s">
        <v>37</v>
      </c>
      <c r="I11" s="303" t="s">
        <v>38</v>
      </c>
      <c r="J11" s="302" t="s">
        <v>33</v>
      </c>
      <c r="K11" s="308"/>
      <c r="L11" s="241" t="s">
        <v>31</v>
      </c>
      <c r="M11" s="241" t="s">
        <v>178</v>
      </c>
      <c r="N11" s="302" t="s">
        <v>33</v>
      </c>
      <c r="O11" s="304"/>
      <c r="P11" s="309" t="s">
        <v>179</v>
      </c>
      <c r="Q11" s="309" t="s">
        <v>180</v>
      </c>
      <c r="R11" s="302" t="s">
        <v>41</v>
      </c>
      <c r="S11" s="303" t="s">
        <v>44</v>
      </c>
    </row>
    <row r="12" spans="1:19" x14ac:dyDescent="0.35">
      <c r="A12" s="63"/>
      <c r="B12" s="231" t="s">
        <v>135</v>
      </c>
      <c r="C12" s="162"/>
      <c r="D12" s="296"/>
      <c r="E12" s="310"/>
      <c r="F12" s="310"/>
      <c r="G12" s="310"/>
      <c r="H12" s="310"/>
      <c r="I12" s="310"/>
      <c r="J12" s="311"/>
      <c r="K12" s="305"/>
      <c r="L12" s="276"/>
      <c r="M12" s="276"/>
      <c r="N12" s="311"/>
      <c r="O12" s="305"/>
      <c r="P12" s="311"/>
      <c r="Q12" s="311"/>
      <c r="R12" s="312"/>
      <c r="S12" s="307"/>
    </row>
    <row r="13" spans="1:19" x14ac:dyDescent="0.35">
      <c r="A13" s="63"/>
      <c r="B13" s="231" t="s">
        <v>137</v>
      </c>
      <c r="C13" s="162"/>
      <c r="D13" s="296"/>
      <c r="E13" s="310"/>
      <c r="F13" s="310"/>
      <c r="G13" s="310"/>
      <c r="H13" s="310"/>
      <c r="I13" s="310"/>
      <c r="J13" s="314"/>
      <c r="K13" s="315"/>
      <c r="L13" s="272"/>
      <c r="M13" s="272"/>
      <c r="N13" s="314"/>
      <c r="O13" s="305"/>
      <c r="P13" s="311"/>
      <c r="Q13" s="311"/>
      <c r="R13" s="316"/>
      <c r="S13" s="307"/>
    </row>
    <row r="14" spans="1:19" x14ac:dyDescent="0.35">
      <c r="A14" s="63"/>
      <c r="B14" s="231" t="s">
        <v>127</v>
      </c>
      <c r="C14" s="162"/>
      <c r="D14" s="296"/>
      <c r="E14" s="310"/>
      <c r="F14" s="310"/>
      <c r="G14" s="310"/>
      <c r="H14" s="310"/>
      <c r="I14" s="310"/>
      <c r="J14" s="311"/>
      <c r="K14" s="305"/>
      <c r="L14" s="276"/>
      <c r="M14" s="276"/>
      <c r="N14" s="311"/>
      <c r="O14" s="305"/>
      <c r="P14" s="311"/>
      <c r="Q14" s="311"/>
      <c r="R14" s="312"/>
      <c r="S14" s="307"/>
    </row>
    <row r="15" spans="1:19" x14ac:dyDescent="0.35">
      <c r="A15" s="63"/>
      <c r="B15" t="s">
        <v>132</v>
      </c>
      <c r="C15" s="162"/>
      <c r="D15" s="296"/>
      <c r="E15" s="310"/>
      <c r="F15" s="310"/>
      <c r="G15" s="310"/>
      <c r="H15" s="310"/>
      <c r="I15" s="310"/>
      <c r="J15" s="311"/>
      <c r="K15" s="305"/>
      <c r="L15" s="276"/>
      <c r="M15" s="276"/>
      <c r="N15" s="311"/>
      <c r="O15" s="305"/>
      <c r="P15" s="311"/>
      <c r="Q15" s="311"/>
      <c r="R15" s="312"/>
      <c r="S15" s="307"/>
    </row>
    <row r="16" spans="1:19" x14ac:dyDescent="0.35">
      <c r="A16" s="63"/>
      <c r="B16" t="s">
        <v>144</v>
      </c>
      <c r="C16" s="162"/>
      <c r="D16" s="296"/>
      <c r="E16" s="310"/>
      <c r="F16" s="310"/>
      <c r="G16" s="310"/>
      <c r="H16" s="310"/>
      <c r="I16" s="310"/>
      <c r="J16" s="314"/>
      <c r="K16" s="315"/>
      <c r="L16" s="272"/>
      <c r="M16" s="272"/>
      <c r="N16" s="314"/>
      <c r="O16" s="305"/>
      <c r="P16" s="311"/>
      <c r="Q16" s="311"/>
      <c r="R16" s="316"/>
      <c r="S16" s="307"/>
    </row>
    <row r="17" spans="1:19" x14ac:dyDescent="0.35">
      <c r="A17" s="63"/>
      <c r="B17" s="313"/>
      <c r="C17" s="162"/>
      <c r="D17" s="296"/>
      <c r="E17" s="310"/>
      <c r="F17" s="310"/>
      <c r="G17" s="310"/>
      <c r="H17" s="310"/>
      <c r="I17" s="310"/>
      <c r="J17" s="310"/>
      <c r="K17" s="317"/>
      <c r="L17" s="276"/>
      <c r="M17" s="276"/>
      <c r="N17" s="310"/>
      <c r="O17" s="317"/>
      <c r="P17" s="310"/>
      <c r="Q17" s="310"/>
      <c r="R17" s="312"/>
      <c r="S17" s="307"/>
    </row>
    <row r="18" spans="1:19" x14ac:dyDescent="0.35">
      <c r="A18" s="20"/>
      <c r="B18" s="282"/>
      <c r="C18" s="168" t="s">
        <v>194</v>
      </c>
      <c r="D18" s="318"/>
      <c r="E18" s="319">
        <v>7</v>
      </c>
      <c r="F18" s="319">
        <v>7</v>
      </c>
      <c r="G18" s="319">
        <v>7.5</v>
      </c>
      <c r="H18" s="319">
        <v>7</v>
      </c>
      <c r="I18" s="319">
        <v>6.8</v>
      </c>
      <c r="J18" s="320">
        <f>SUM((E18*0.25)+(F18*0.25)+(G18*0.2)+(H18*0.2)+(I18*0.1))</f>
        <v>7.08</v>
      </c>
      <c r="K18" s="321"/>
      <c r="L18" s="287">
        <v>7.8</v>
      </c>
      <c r="M18" s="322"/>
      <c r="N18" s="323">
        <f>SUM(L18-M18)</f>
        <v>7.8</v>
      </c>
      <c r="O18" s="324"/>
      <c r="P18" s="323">
        <f>J18</f>
        <v>7.08</v>
      </c>
      <c r="Q18" s="323">
        <f>N18</f>
        <v>7.8</v>
      </c>
      <c r="R18" s="325">
        <f>SUM((N18*0.5)+(J18*0.5))</f>
        <v>7.4399999999999995</v>
      </c>
      <c r="S18" s="326">
        <v>1</v>
      </c>
    </row>
    <row r="19" spans="1:19" x14ac:dyDescent="0.35">
      <c r="A19" s="63"/>
      <c r="B19" t="s">
        <v>153</v>
      </c>
      <c r="C19" s="162"/>
      <c r="D19" s="296"/>
      <c r="E19" s="310"/>
      <c r="F19" s="310"/>
      <c r="G19" s="310"/>
      <c r="H19" s="310"/>
      <c r="I19" s="310"/>
      <c r="J19" s="311"/>
      <c r="K19" s="305"/>
      <c r="L19" s="276"/>
      <c r="M19" s="276"/>
      <c r="N19" s="311"/>
      <c r="O19" s="305"/>
      <c r="P19" s="311"/>
      <c r="Q19" s="311"/>
      <c r="R19" s="312"/>
      <c r="S19" s="307"/>
    </row>
    <row r="20" spans="1:19" x14ac:dyDescent="0.35">
      <c r="A20" s="63"/>
      <c r="B20" t="s">
        <v>158</v>
      </c>
      <c r="C20" s="162"/>
      <c r="D20" s="296"/>
      <c r="E20" s="310"/>
      <c r="F20" s="310"/>
      <c r="G20" s="310"/>
      <c r="H20" s="310"/>
      <c r="I20" s="310"/>
      <c r="J20" s="314"/>
      <c r="K20" s="315"/>
      <c r="L20" s="272"/>
      <c r="M20" s="272"/>
      <c r="N20" s="314"/>
      <c r="O20" s="305"/>
      <c r="P20" s="311"/>
      <c r="Q20" s="311"/>
      <c r="R20" s="316"/>
      <c r="S20" s="307"/>
    </row>
    <row r="21" spans="1:19" x14ac:dyDescent="0.35">
      <c r="A21" s="63"/>
      <c r="B21" t="s">
        <v>154</v>
      </c>
      <c r="C21" s="162"/>
      <c r="D21" s="296"/>
      <c r="E21" s="310"/>
      <c r="F21" s="310"/>
      <c r="G21" s="310"/>
      <c r="H21" s="310"/>
      <c r="I21" s="310"/>
      <c r="J21" s="311"/>
      <c r="K21" s="305"/>
      <c r="L21" s="276"/>
      <c r="M21" s="276"/>
      <c r="N21" s="311"/>
      <c r="O21" s="305"/>
      <c r="P21" s="311"/>
      <c r="Q21" s="311"/>
      <c r="R21" s="312"/>
      <c r="S21" s="307"/>
    </row>
    <row r="22" spans="1:19" x14ac:dyDescent="0.35">
      <c r="A22" s="63"/>
      <c r="B22" t="s">
        <v>141</v>
      </c>
      <c r="C22" s="162"/>
      <c r="D22" s="296"/>
      <c r="E22" s="310"/>
      <c r="F22" s="310"/>
      <c r="G22" s="310"/>
      <c r="H22" s="310"/>
      <c r="I22" s="310"/>
      <c r="J22" s="311"/>
      <c r="K22" s="305"/>
      <c r="L22" s="276"/>
      <c r="M22" s="276"/>
      <c r="N22" s="311"/>
      <c r="O22" s="305"/>
      <c r="P22" s="311"/>
      <c r="Q22" s="311"/>
      <c r="R22" s="312"/>
      <c r="S22" s="307"/>
    </row>
    <row r="23" spans="1:19" x14ac:dyDescent="0.35">
      <c r="A23" s="63"/>
      <c r="B23" t="s">
        <v>190</v>
      </c>
      <c r="C23" s="162"/>
      <c r="D23" s="296"/>
      <c r="E23" s="310"/>
      <c r="F23" s="310"/>
      <c r="G23" s="310"/>
      <c r="H23" s="310"/>
      <c r="I23" s="310"/>
      <c r="J23" s="314"/>
      <c r="K23" s="315"/>
      <c r="L23" s="272"/>
      <c r="M23" s="272"/>
      <c r="N23" s="314"/>
      <c r="O23" s="305"/>
      <c r="P23" s="311"/>
      <c r="Q23" s="311"/>
      <c r="R23" s="316"/>
      <c r="S23" s="307"/>
    </row>
    <row r="24" spans="1:19" x14ac:dyDescent="0.35">
      <c r="A24" s="63"/>
      <c r="B24" t="s">
        <v>146</v>
      </c>
      <c r="C24" s="162"/>
      <c r="D24" s="296"/>
      <c r="E24" s="310"/>
      <c r="F24" s="310"/>
      <c r="G24" s="310"/>
      <c r="H24" s="310"/>
      <c r="I24" s="310"/>
      <c r="J24" s="310"/>
      <c r="K24" s="317"/>
      <c r="L24" s="276"/>
      <c r="M24" s="276"/>
      <c r="N24" s="310"/>
      <c r="O24" s="317"/>
      <c r="P24" s="310"/>
      <c r="Q24" s="310"/>
      <c r="R24" s="312"/>
      <c r="S24" s="307"/>
    </row>
    <row r="25" spans="1:19" x14ac:dyDescent="0.35">
      <c r="A25" s="20"/>
      <c r="B25" s="282"/>
      <c r="C25" s="168" t="s">
        <v>191</v>
      </c>
      <c r="D25" s="318"/>
      <c r="E25" s="319">
        <v>6</v>
      </c>
      <c r="F25" s="319">
        <v>6.5</v>
      </c>
      <c r="G25" s="319">
        <v>5</v>
      </c>
      <c r="H25" s="319">
        <v>7.5</v>
      </c>
      <c r="I25" s="319">
        <v>8</v>
      </c>
      <c r="J25" s="320">
        <f>SUM((E25*0.25)+(F25*0.25)+(G25*0.2)+(H25*0.2)+(I25*0.1))</f>
        <v>6.4249999999999998</v>
      </c>
      <c r="K25" s="321"/>
      <c r="L25" s="287">
        <v>6.8</v>
      </c>
      <c r="M25" s="322"/>
      <c r="N25" s="323">
        <f>SUM(L25-M25)</f>
        <v>6.8</v>
      </c>
      <c r="O25" s="324"/>
      <c r="P25" s="323">
        <f>J25</f>
        <v>6.4249999999999998</v>
      </c>
      <c r="Q25" s="323">
        <f>N25</f>
        <v>6.8</v>
      </c>
      <c r="R25" s="325">
        <f>SUM((N25*0.5)+(J25*0.5))</f>
        <v>6.6124999999999998</v>
      </c>
      <c r="S25" s="326">
        <v>2</v>
      </c>
    </row>
    <row r="26" spans="1:19" x14ac:dyDescent="0.35">
      <c r="A26" s="63"/>
      <c r="B26" t="s">
        <v>131</v>
      </c>
      <c r="C26" s="162"/>
      <c r="D26" s="296"/>
      <c r="E26" s="310"/>
      <c r="F26" s="310"/>
      <c r="G26" s="310"/>
      <c r="H26" s="310"/>
      <c r="I26" s="310"/>
      <c r="J26" s="311"/>
      <c r="K26" s="305"/>
      <c r="L26" s="276"/>
      <c r="M26" s="276"/>
      <c r="N26" s="311"/>
      <c r="O26" s="305"/>
      <c r="P26" s="311"/>
      <c r="Q26" s="311"/>
      <c r="R26" s="312"/>
      <c r="S26" s="307"/>
    </row>
    <row r="27" spans="1:19" x14ac:dyDescent="0.35">
      <c r="A27" s="63"/>
      <c r="B27" t="s">
        <v>152</v>
      </c>
      <c r="C27" s="162"/>
      <c r="D27" s="296"/>
      <c r="E27" s="310"/>
      <c r="F27" s="310"/>
      <c r="G27" s="310"/>
      <c r="H27" s="310"/>
      <c r="I27" s="310"/>
      <c r="J27" s="314"/>
      <c r="K27" s="315"/>
      <c r="L27" s="272"/>
      <c r="M27" s="272"/>
      <c r="N27" s="314"/>
      <c r="O27" s="305"/>
      <c r="P27" s="311"/>
      <c r="Q27" s="311"/>
      <c r="R27" s="316"/>
      <c r="S27" s="307"/>
    </row>
    <row r="28" spans="1:19" x14ac:dyDescent="0.35">
      <c r="A28" s="63"/>
      <c r="B28" t="s">
        <v>138</v>
      </c>
      <c r="C28" s="162"/>
      <c r="D28" s="296"/>
      <c r="E28" s="310"/>
      <c r="F28" s="310"/>
      <c r="G28" s="310"/>
      <c r="H28" s="310"/>
      <c r="I28" s="310"/>
      <c r="J28" s="311"/>
      <c r="K28" s="305"/>
      <c r="L28" s="276"/>
      <c r="M28" s="276"/>
      <c r="N28" s="311"/>
      <c r="O28" s="305"/>
      <c r="P28" s="311"/>
      <c r="Q28" s="311"/>
      <c r="R28" s="312"/>
      <c r="S28" s="307"/>
    </row>
    <row r="29" spans="1:19" x14ac:dyDescent="0.35">
      <c r="A29" s="63"/>
      <c r="B29" t="s">
        <v>136</v>
      </c>
      <c r="C29" s="162"/>
      <c r="D29" s="296"/>
      <c r="E29" s="310"/>
      <c r="F29" s="310"/>
      <c r="G29" s="310"/>
      <c r="H29" s="310"/>
      <c r="I29" s="310"/>
      <c r="J29" s="311"/>
      <c r="K29" s="305"/>
      <c r="L29" s="276"/>
      <c r="M29" s="276"/>
      <c r="N29" s="311"/>
      <c r="O29" s="305"/>
      <c r="P29" s="311"/>
      <c r="Q29" s="311"/>
      <c r="R29" s="312"/>
      <c r="S29" s="307"/>
    </row>
    <row r="30" spans="1:19" x14ac:dyDescent="0.35">
      <c r="A30" s="63"/>
      <c r="B30" t="s">
        <v>192</v>
      </c>
      <c r="C30" s="162"/>
      <c r="D30" s="296"/>
      <c r="E30" s="310"/>
      <c r="F30" s="310"/>
      <c r="G30" s="310"/>
      <c r="H30" s="310"/>
      <c r="I30" s="310"/>
      <c r="J30" s="314"/>
      <c r="K30" s="315"/>
      <c r="L30" s="272"/>
      <c r="M30" s="272"/>
      <c r="N30" s="314"/>
      <c r="O30" s="305"/>
      <c r="P30" s="311"/>
      <c r="Q30" s="311"/>
      <c r="R30" s="316"/>
      <c r="S30" s="307"/>
    </row>
    <row r="31" spans="1:19" x14ac:dyDescent="0.35">
      <c r="A31" s="63"/>
      <c r="B31" s="313"/>
      <c r="C31" s="162"/>
      <c r="D31" s="296"/>
      <c r="E31" s="310"/>
      <c r="F31" s="310"/>
      <c r="G31" s="310"/>
      <c r="H31" s="310"/>
      <c r="I31" s="310"/>
      <c r="J31" s="310"/>
      <c r="K31" s="317"/>
      <c r="L31" s="276"/>
      <c r="M31" s="276"/>
      <c r="N31" s="310"/>
      <c r="O31" s="317"/>
      <c r="P31" s="310"/>
      <c r="Q31" s="310"/>
      <c r="R31" s="312"/>
      <c r="S31" s="307"/>
    </row>
    <row r="32" spans="1:19" x14ac:dyDescent="0.35">
      <c r="A32" s="20"/>
      <c r="B32" s="282"/>
      <c r="C32" s="168" t="s">
        <v>193</v>
      </c>
      <c r="D32" s="318"/>
      <c r="E32" s="319">
        <v>6</v>
      </c>
      <c r="F32" s="319">
        <v>6</v>
      </c>
      <c r="G32" s="319">
        <v>6.5</v>
      </c>
      <c r="H32" s="319">
        <v>5</v>
      </c>
      <c r="I32" s="319">
        <v>5</v>
      </c>
      <c r="J32" s="320">
        <f>SUM((E32*0.25)+(F32*0.25)+(G32*0.2)+(H32*0.2)+(I32*0.1))</f>
        <v>5.8</v>
      </c>
      <c r="K32" s="321"/>
      <c r="L32" s="287">
        <v>7</v>
      </c>
      <c r="M32" s="322"/>
      <c r="N32" s="323">
        <f>SUM(L32-M32)</f>
        <v>7</v>
      </c>
      <c r="O32" s="324"/>
      <c r="P32" s="323">
        <f>J32</f>
        <v>5.8</v>
      </c>
      <c r="Q32" s="323">
        <f>N32</f>
        <v>7</v>
      </c>
      <c r="R32" s="325">
        <f>SUM((N32*0.5)+(J32*0.5))</f>
        <v>6.4</v>
      </c>
      <c r="S32" s="326">
        <v>3</v>
      </c>
    </row>
  </sheetData>
  <sheetProtection algorithmName="SHA-512" hashValue="6Je2ut5jhlJgTudrSpGMUhDOoabbt2KFxfjRN4mvv7a+R02jef+YaG1XxFmzWZctBlyoT0KtM3bHOFidXj6Srw==" saltValue="RBtXKaAPurCVx3iubIu+jA==" spinCount="100000" sheet="1" objects="1" scenarios="1" selectLockedCells="1" selectUnlockedCells="1"/>
  <mergeCells count="3">
    <mergeCell ref="A3:B3"/>
    <mergeCell ref="A7:B7"/>
    <mergeCell ref="M7:N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5"/>
  <sheetViews>
    <sheetView workbookViewId="0">
      <pane xSplit="2" topLeftCell="AU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1.453125" customWidth="1"/>
    <col min="6" max="11" width="8.81640625" customWidth="1"/>
    <col min="12" max="12" width="3" customWidth="1"/>
    <col min="13" max="22" width="8.81640625" customWidth="1"/>
    <col min="23" max="23" width="2.81640625" customWidth="1"/>
    <col min="24" max="29" width="8.81640625" customWidth="1"/>
    <col min="30" max="30" width="2.81640625" customWidth="1"/>
    <col min="31" max="38" width="8.81640625" customWidth="1"/>
    <col min="39" max="39" width="2.81640625" customWidth="1"/>
    <col min="40" max="49" width="8.81640625" customWidth="1"/>
    <col min="50" max="50" width="3" customWidth="1"/>
    <col min="51" max="54" width="8.81640625" style="118" customWidth="1"/>
    <col min="55" max="55" width="2.81640625" customWidth="1"/>
    <col min="56" max="56" width="10" style="118" customWidth="1"/>
    <col min="57" max="57" width="2.81640625" style="128" customWidth="1"/>
    <col min="58" max="58" width="9.26953125" style="118" bestFit="1" customWidth="1"/>
    <col min="59" max="59" width="2.81640625" style="128" customWidth="1"/>
    <col min="60" max="60" width="9.1796875" style="118"/>
    <col min="61" max="61" width="17.453125" customWidth="1"/>
  </cols>
  <sheetData>
    <row r="1" spans="1:63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125"/>
      <c r="AZ1" s="125"/>
      <c r="BA1" s="125"/>
      <c r="BB1" s="125"/>
      <c r="BC1" s="2"/>
      <c r="BD1" s="119"/>
      <c r="BE1" s="119"/>
      <c r="BF1" s="114"/>
      <c r="BG1" s="119"/>
      <c r="BH1" s="114"/>
      <c r="BI1" s="7">
        <f ca="1">NOW()</f>
        <v>43306.906178703706</v>
      </c>
      <c r="BJ1" s="2"/>
      <c r="BK1" s="2"/>
    </row>
    <row r="2" spans="1:63" ht="15.5" x14ac:dyDescent="0.35">
      <c r="A2" s="1"/>
      <c r="B2" s="2"/>
      <c r="C2" s="2"/>
      <c r="D2" s="3" t="s">
        <v>1</v>
      </c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125"/>
      <c r="AZ2" s="125"/>
      <c r="BA2" s="125"/>
      <c r="BB2" s="125"/>
      <c r="BC2" s="2"/>
      <c r="BD2" s="119"/>
      <c r="BE2" s="119"/>
      <c r="BF2" s="114"/>
      <c r="BG2" s="119"/>
      <c r="BH2" s="114"/>
      <c r="BI2" s="8">
        <f ca="1">NOW()</f>
        <v>43306.906178703706</v>
      </c>
      <c r="BJ2" s="2"/>
      <c r="BK2" s="2"/>
    </row>
    <row r="3" spans="1:63" ht="15.5" x14ac:dyDescent="0.35">
      <c r="A3" s="1" t="str">
        <f>CompInfo!A2</f>
        <v>14 to 15 July 2018</v>
      </c>
      <c r="B3" s="2"/>
      <c r="C3" s="2"/>
      <c r="D3" s="3"/>
      <c r="E3" s="2"/>
      <c r="F3" s="206" t="s">
        <v>97</v>
      </c>
      <c r="G3" s="205"/>
      <c r="H3" s="206"/>
      <c r="I3" s="205"/>
      <c r="J3" s="205"/>
      <c r="K3" s="205"/>
      <c r="L3" s="205"/>
      <c r="M3" s="206"/>
      <c r="N3" s="205"/>
      <c r="O3" s="205"/>
      <c r="P3" s="205"/>
      <c r="Q3" s="205"/>
      <c r="R3" s="205"/>
      <c r="S3" s="205"/>
      <c r="T3" s="205"/>
      <c r="U3" s="205"/>
      <c r="V3" s="205"/>
      <c r="W3" s="4"/>
      <c r="X3" s="207" t="s">
        <v>2</v>
      </c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"/>
      <c r="AN3" s="206" t="s">
        <v>97</v>
      </c>
      <c r="AO3" s="205"/>
      <c r="AP3" s="205"/>
      <c r="AQ3" s="205"/>
      <c r="AR3" s="205"/>
      <c r="AS3" s="205"/>
      <c r="AT3" s="205"/>
      <c r="AU3" s="205"/>
      <c r="AV3" s="205"/>
      <c r="AW3" s="205"/>
      <c r="AX3" s="4"/>
      <c r="AY3" s="210" t="s">
        <v>2</v>
      </c>
      <c r="AZ3" s="209"/>
      <c r="BA3" s="209"/>
      <c r="BB3" s="209"/>
      <c r="BC3" s="2"/>
      <c r="BD3" s="119"/>
      <c r="BE3" s="119"/>
      <c r="BF3" s="114"/>
      <c r="BG3" s="119"/>
      <c r="BH3" s="114"/>
      <c r="BI3" s="2"/>
      <c r="BJ3" s="2"/>
      <c r="BK3" s="2"/>
    </row>
    <row r="4" spans="1:63" ht="15.5" x14ac:dyDescent="0.35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125"/>
      <c r="AZ4" s="125"/>
      <c r="BA4" s="125"/>
      <c r="BB4" s="125"/>
      <c r="BC4" s="2"/>
      <c r="BD4" s="119"/>
      <c r="BE4" s="119"/>
      <c r="BF4" s="114"/>
      <c r="BG4" s="119"/>
      <c r="BH4" s="114"/>
      <c r="BI4" s="2"/>
      <c r="BJ4" s="2"/>
      <c r="BK4" s="2"/>
    </row>
    <row r="5" spans="1:63" ht="15.5" x14ac:dyDescent="0.35">
      <c r="A5" s="1" t="s">
        <v>48</v>
      </c>
      <c r="B5" s="11"/>
      <c r="C5" s="2"/>
      <c r="D5" s="2"/>
      <c r="E5" s="2"/>
      <c r="F5" s="11" t="s">
        <v>3</v>
      </c>
      <c r="G5" s="12"/>
      <c r="H5" s="2"/>
      <c r="I5" s="11"/>
      <c r="J5" s="2"/>
      <c r="K5" s="2"/>
      <c r="L5" s="4"/>
      <c r="M5" s="11" t="s">
        <v>118</v>
      </c>
      <c r="N5" s="11"/>
      <c r="O5" s="2"/>
      <c r="P5" s="2"/>
      <c r="Q5" s="2"/>
      <c r="R5" s="2"/>
      <c r="S5" s="2"/>
      <c r="T5" s="2"/>
      <c r="U5" s="2"/>
      <c r="V5" s="2"/>
      <c r="W5" s="12"/>
      <c r="X5" s="11" t="s">
        <v>3</v>
      </c>
      <c r="Y5" s="2"/>
      <c r="Z5" s="2"/>
      <c r="AA5" s="2"/>
      <c r="AB5" s="2"/>
      <c r="AC5" s="2"/>
      <c r="AD5" s="4"/>
      <c r="AE5" s="11" t="s">
        <v>3</v>
      </c>
      <c r="AF5" s="2"/>
      <c r="AG5" s="2"/>
      <c r="AH5" s="2"/>
      <c r="AI5" s="2"/>
      <c r="AJ5" s="2"/>
      <c r="AK5" s="11"/>
      <c r="AL5" s="11"/>
      <c r="AM5" s="93"/>
      <c r="AN5" s="11" t="s">
        <v>4</v>
      </c>
      <c r="AO5" s="11"/>
      <c r="AP5" s="2"/>
      <c r="AQ5" s="2"/>
      <c r="AR5" s="2"/>
      <c r="AS5" s="2"/>
      <c r="AT5" s="2"/>
      <c r="AU5" s="2"/>
      <c r="AV5" s="2"/>
      <c r="AW5" s="2"/>
      <c r="AX5" s="4"/>
      <c r="AY5" s="126" t="s">
        <v>5</v>
      </c>
      <c r="AZ5" s="125"/>
      <c r="BA5" s="125"/>
      <c r="BB5" s="125"/>
      <c r="BC5" s="93"/>
      <c r="BD5" s="120" t="s">
        <v>6</v>
      </c>
      <c r="BE5" s="119"/>
      <c r="BF5" s="114"/>
      <c r="BG5" s="119"/>
      <c r="BH5" s="114"/>
      <c r="BI5" s="2"/>
      <c r="BJ5" s="2"/>
      <c r="BK5" s="2"/>
    </row>
    <row r="6" spans="1:63" ht="15.5" x14ac:dyDescent="0.35">
      <c r="A6" s="1" t="s">
        <v>49</v>
      </c>
      <c r="B6" s="11">
        <v>6</v>
      </c>
      <c r="C6" s="2"/>
      <c r="D6" s="2"/>
      <c r="E6" s="2"/>
      <c r="F6" s="2">
        <f>E1</f>
        <v>0</v>
      </c>
      <c r="G6" s="4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2"/>
      <c r="V6" s="4"/>
      <c r="W6" s="4"/>
      <c r="X6" s="2">
        <f>E1</f>
        <v>0</v>
      </c>
      <c r="Y6" s="2"/>
      <c r="Z6" s="2"/>
      <c r="AA6" s="2"/>
      <c r="AB6" s="2"/>
      <c r="AC6" s="2"/>
      <c r="AD6" s="2"/>
      <c r="AE6" s="2">
        <f>E1</f>
        <v>0</v>
      </c>
      <c r="AF6" s="2"/>
      <c r="AG6" s="2"/>
      <c r="AH6" s="2"/>
      <c r="AI6" s="2"/>
      <c r="AJ6" s="2"/>
      <c r="AK6" s="2"/>
      <c r="AL6" s="2"/>
      <c r="AM6" s="93"/>
      <c r="AN6" s="2">
        <f>E2</f>
        <v>0</v>
      </c>
      <c r="AO6" s="2"/>
      <c r="AP6" s="2"/>
      <c r="AQ6" s="2"/>
      <c r="AR6" s="2"/>
      <c r="AS6" s="2"/>
      <c r="AT6" s="2"/>
      <c r="AU6" s="2"/>
      <c r="AV6" s="2"/>
      <c r="AW6" s="4"/>
      <c r="AX6" s="2"/>
      <c r="AY6" s="125">
        <f>E2</f>
        <v>0</v>
      </c>
      <c r="AZ6" s="125"/>
      <c r="BA6" s="125"/>
      <c r="BB6" s="125"/>
      <c r="BC6" s="93"/>
      <c r="BD6" s="114"/>
      <c r="BE6" s="119"/>
      <c r="BF6" s="114"/>
      <c r="BG6" s="119"/>
      <c r="BH6" s="114"/>
      <c r="BI6" s="2"/>
      <c r="BJ6" s="2"/>
      <c r="BK6" s="2"/>
    </row>
    <row r="7" spans="1:63" x14ac:dyDescent="0.35">
      <c r="A7" s="2"/>
      <c r="B7" s="2"/>
      <c r="C7" s="2"/>
      <c r="D7" s="2"/>
      <c r="E7" s="2"/>
      <c r="F7" s="2" t="s">
        <v>7</v>
      </c>
      <c r="G7" s="2"/>
      <c r="H7" s="2"/>
      <c r="I7" s="2"/>
      <c r="J7" s="2"/>
      <c r="K7" s="5"/>
      <c r="L7" s="15"/>
      <c r="M7" s="2"/>
      <c r="N7" s="5"/>
      <c r="O7" s="5"/>
      <c r="P7" s="5"/>
      <c r="Q7" s="5"/>
      <c r="R7" s="5"/>
      <c r="S7" s="5"/>
      <c r="T7" s="5"/>
      <c r="U7" s="5"/>
      <c r="V7" s="5"/>
      <c r="W7" s="15"/>
      <c r="X7" s="16" t="s">
        <v>7</v>
      </c>
      <c r="Y7" s="16"/>
      <c r="Z7" s="16"/>
      <c r="AA7" s="16"/>
      <c r="AB7" s="17"/>
      <c r="AC7" s="2"/>
      <c r="AD7" s="4"/>
      <c r="AE7" s="2" t="s">
        <v>47</v>
      </c>
      <c r="AF7" s="2"/>
      <c r="AG7" s="2"/>
      <c r="AH7" s="2"/>
      <c r="AI7" s="2"/>
      <c r="AJ7" s="2"/>
      <c r="AK7" s="2"/>
      <c r="AL7" s="16" t="s">
        <v>47</v>
      </c>
      <c r="AM7" s="93"/>
      <c r="AN7" s="2"/>
      <c r="AO7" s="5"/>
      <c r="AP7" s="5"/>
      <c r="AQ7" s="5"/>
      <c r="AR7" s="5"/>
      <c r="AS7" s="5"/>
      <c r="AT7" s="5"/>
      <c r="AU7" s="5"/>
      <c r="AV7" s="5"/>
      <c r="AW7" s="5"/>
      <c r="AX7" s="15"/>
      <c r="AY7" s="126"/>
      <c r="AZ7" s="125"/>
      <c r="BA7" s="125" t="s">
        <v>8</v>
      </c>
      <c r="BB7" s="125" t="s">
        <v>9</v>
      </c>
      <c r="BC7" s="93"/>
      <c r="BD7" s="115" t="s">
        <v>10</v>
      </c>
      <c r="BE7" s="119"/>
      <c r="BF7" s="115" t="s">
        <v>2</v>
      </c>
      <c r="BG7" s="119"/>
      <c r="BH7" s="68" t="s">
        <v>11</v>
      </c>
      <c r="BI7" s="19"/>
      <c r="BJ7" s="2"/>
      <c r="BK7" s="2"/>
    </row>
    <row r="8" spans="1:63" x14ac:dyDescent="0.35">
      <c r="A8" s="20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2"/>
      <c r="M8" s="20" t="s">
        <v>21</v>
      </c>
      <c r="N8" s="20" t="s">
        <v>22</v>
      </c>
      <c r="O8" s="20" t="s">
        <v>23</v>
      </c>
      <c r="P8" s="20" t="s">
        <v>24</v>
      </c>
      <c r="Q8" s="20" t="s">
        <v>25</v>
      </c>
      <c r="R8" s="20" t="s">
        <v>26</v>
      </c>
      <c r="S8" s="20" t="s">
        <v>27</v>
      </c>
      <c r="T8" s="20" t="s">
        <v>28</v>
      </c>
      <c r="U8" s="20" t="s">
        <v>29</v>
      </c>
      <c r="V8" s="20" t="s">
        <v>30</v>
      </c>
      <c r="W8" s="22"/>
      <c r="X8" s="21" t="s">
        <v>16</v>
      </c>
      <c r="Y8" s="21" t="s">
        <v>17</v>
      </c>
      <c r="Z8" s="21" t="s">
        <v>18</v>
      </c>
      <c r="AA8" s="21" t="s">
        <v>19</v>
      </c>
      <c r="AB8" s="21" t="s">
        <v>20</v>
      </c>
      <c r="AC8" s="21" t="s">
        <v>7</v>
      </c>
      <c r="AD8" s="24"/>
      <c r="AE8" s="21" t="s">
        <v>34</v>
      </c>
      <c r="AF8" s="21" t="s">
        <v>35</v>
      </c>
      <c r="AG8" s="21" t="s">
        <v>36</v>
      </c>
      <c r="AH8" s="21" t="s">
        <v>37</v>
      </c>
      <c r="AI8" s="21" t="s">
        <v>38</v>
      </c>
      <c r="AJ8" s="21" t="s">
        <v>39</v>
      </c>
      <c r="AK8" s="20" t="s">
        <v>40</v>
      </c>
      <c r="AL8" s="20" t="s">
        <v>33</v>
      </c>
      <c r="AM8" s="95"/>
      <c r="AN8" s="20" t="s">
        <v>21</v>
      </c>
      <c r="AO8" s="20" t="s">
        <v>22</v>
      </c>
      <c r="AP8" s="20" t="s">
        <v>23</v>
      </c>
      <c r="AQ8" s="20" t="s">
        <v>24</v>
      </c>
      <c r="AR8" s="20" t="s">
        <v>25</v>
      </c>
      <c r="AS8" s="20" t="s">
        <v>26</v>
      </c>
      <c r="AT8" s="20" t="s">
        <v>27</v>
      </c>
      <c r="AU8" s="20" t="s">
        <v>28</v>
      </c>
      <c r="AV8" s="20" t="s">
        <v>29</v>
      </c>
      <c r="AW8" s="20" t="s">
        <v>30</v>
      </c>
      <c r="AX8" s="22"/>
      <c r="AY8" s="129" t="s">
        <v>31</v>
      </c>
      <c r="AZ8" s="129" t="s">
        <v>9</v>
      </c>
      <c r="BA8" s="129" t="s">
        <v>32</v>
      </c>
      <c r="BB8" s="129" t="s">
        <v>33</v>
      </c>
      <c r="BC8" s="96"/>
      <c r="BD8" s="122" t="s">
        <v>41</v>
      </c>
      <c r="BE8" s="123"/>
      <c r="BF8" s="122" t="s">
        <v>41</v>
      </c>
      <c r="BG8" s="142"/>
      <c r="BH8" s="124" t="s">
        <v>41</v>
      </c>
      <c r="BI8" s="26" t="s">
        <v>44</v>
      </c>
      <c r="BJ8" s="16"/>
      <c r="BK8" s="16"/>
    </row>
    <row r="9" spans="1:63" x14ac:dyDescent="0.35">
      <c r="A9" s="16"/>
      <c r="B9" s="16"/>
      <c r="C9" s="16"/>
      <c r="D9" s="16"/>
      <c r="E9" s="16"/>
      <c r="F9" s="19"/>
      <c r="G9" s="19"/>
      <c r="H9" s="19"/>
      <c r="I9" s="19"/>
      <c r="J9" s="19"/>
      <c r="K9" s="19"/>
      <c r="L9" s="22"/>
      <c r="M9" s="16"/>
      <c r="N9" s="16"/>
      <c r="O9" s="16"/>
      <c r="P9" s="16"/>
      <c r="Q9" s="16"/>
      <c r="R9" s="16"/>
      <c r="S9" s="16"/>
      <c r="T9" s="16"/>
      <c r="U9" s="16"/>
      <c r="V9" s="16"/>
      <c r="W9" s="22"/>
      <c r="X9" s="19"/>
      <c r="Y9" s="19"/>
      <c r="Z9" s="19"/>
      <c r="AA9" s="19"/>
      <c r="AB9" s="19"/>
      <c r="AC9" s="19"/>
      <c r="AD9" s="24"/>
      <c r="AE9" s="19"/>
      <c r="AF9" s="19"/>
      <c r="AG9" s="19"/>
      <c r="AH9" s="19"/>
      <c r="AI9" s="19"/>
      <c r="AJ9" s="19"/>
      <c r="AK9" s="16"/>
      <c r="AL9" s="16"/>
      <c r="AM9" s="9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2"/>
      <c r="AY9" s="125"/>
      <c r="AZ9" s="125"/>
      <c r="BA9" s="125"/>
      <c r="BB9" s="125"/>
      <c r="BC9" s="96"/>
      <c r="BD9" s="115"/>
      <c r="BE9" s="119"/>
      <c r="BF9" s="115"/>
      <c r="BG9" s="144"/>
      <c r="BH9" s="68"/>
      <c r="BI9" s="18"/>
      <c r="BJ9" s="2"/>
      <c r="BK9" s="2"/>
    </row>
    <row r="10" spans="1:63" x14ac:dyDescent="0.35">
      <c r="A10">
        <v>73</v>
      </c>
      <c r="B10" t="s">
        <v>158</v>
      </c>
      <c r="C10" t="s">
        <v>159</v>
      </c>
      <c r="D10" t="s">
        <v>160</v>
      </c>
      <c r="E10" t="s">
        <v>142</v>
      </c>
      <c r="F10" s="29">
        <v>7.5</v>
      </c>
      <c r="G10" s="29">
        <v>7.5</v>
      </c>
      <c r="H10" s="29">
        <v>7.5</v>
      </c>
      <c r="I10" s="29">
        <v>7.5</v>
      </c>
      <c r="J10" s="29">
        <v>7.5</v>
      </c>
      <c r="K10" s="30">
        <f t="shared" ref="K10:K15" si="0">SUM((F10*0.1),(G10*0.1),(H10*0.3),(I10*0.3),(J10*0.2))</f>
        <v>7.5</v>
      </c>
      <c r="L10" s="31"/>
      <c r="M10" s="33">
        <v>6</v>
      </c>
      <c r="N10" s="33">
        <v>7</v>
      </c>
      <c r="O10" s="33">
        <v>7</v>
      </c>
      <c r="P10" s="33">
        <v>7.5</v>
      </c>
      <c r="Q10" s="33">
        <v>6.5</v>
      </c>
      <c r="R10" s="33">
        <v>6</v>
      </c>
      <c r="S10" s="33">
        <v>6</v>
      </c>
      <c r="T10" s="33">
        <v>6.5</v>
      </c>
      <c r="U10" s="34">
        <f t="shared" ref="U10:U15" si="1">SUM(M10:T10)</f>
        <v>52.5</v>
      </c>
      <c r="V10" s="30">
        <f t="shared" ref="V10:V15" si="2">U10/8</f>
        <v>6.5625</v>
      </c>
      <c r="W10" s="31"/>
      <c r="X10" s="29">
        <v>7.5</v>
      </c>
      <c r="Y10" s="29">
        <v>7.5</v>
      </c>
      <c r="Z10" s="29">
        <v>7.5</v>
      </c>
      <c r="AA10" s="29">
        <v>7.5</v>
      </c>
      <c r="AB10" s="29">
        <v>7.5</v>
      </c>
      <c r="AC10" s="30">
        <f t="shared" ref="AC10:AC15" si="3">SUM((X10*0.1),(Y10*0.1),(Z10*0.3),(AA10*0.3),(AB10*0.2))</f>
        <v>7.5</v>
      </c>
      <c r="AD10" s="37"/>
      <c r="AE10" s="33">
        <v>5.5</v>
      </c>
      <c r="AF10" s="33">
        <v>5</v>
      </c>
      <c r="AG10" s="33">
        <v>6</v>
      </c>
      <c r="AH10" s="33">
        <v>6.5</v>
      </c>
      <c r="AI10" s="33">
        <v>6.5</v>
      </c>
      <c r="AJ10" s="30">
        <f t="shared" ref="AJ10:AJ15" si="4">SUM((AE10*0.2),(AF10*0.15),(AG10*0.25),(AH10*0.2),(AI10*0.2))</f>
        <v>5.95</v>
      </c>
      <c r="AK10" s="38"/>
      <c r="AL10" s="30">
        <f t="shared" ref="AL10:AL15" si="5">AJ10-AK10</f>
        <v>5.95</v>
      </c>
      <c r="AM10" s="100"/>
      <c r="AN10" s="33">
        <v>7</v>
      </c>
      <c r="AO10" s="33">
        <v>6.8</v>
      </c>
      <c r="AP10" s="33">
        <v>7</v>
      </c>
      <c r="AQ10" s="33">
        <v>7</v>
      </c>
      <c r="AR10" s="33">
        <v>8</v>
      </c>
      <c r="AS10" s="33">
        <v>8</v>
      </c>
      <c r="AT10" s="33">
        <v>8</v>
      </c>
      <c r="AU10" s="33">
        <v>5.8</v>
      </c>
      <c r="AV10" s="34">
        <f t="shared" ref="AV10:AV15" si="6">SUM(AN10:AU10)</f>
        <v>57.599999999999994</v>
      </c>
      <c r="AW10" s="30">
        <f t="shared" ref="AW10:AW15" si="7">AV10/8</f>
        <v>7.1999999999999993</v>
      </c>
      <c r="AX10" s="31"/>
      <c r="AY10" s="130">
        <v>7.6</v>
      </c>
      <c r="AZ10" s="131">
        <f t="shared" ref="AZ10:AZ15" si="8">AY10</f>
        <v>7.6</v>
      </c>
      <c r="BA10" s="132"/>
      <c r="BB10" s="131">
        <f t="shared" ref="BB10:BB15" si="9">SUM(AZ10-BA10)</f>
        <v>7.6</v>
      </c>
      <c r="BC10" s="100"/>
      <c r="BD10" s="125">
        <f t="shared" ref="BD10:BD15" si="10">SUM((K10*0.25)+(V10*0.375)+(AW10*0.375))</f>
        <v>7.0359374999999993</v>
      </c>
      <c r="BE10" s="119"/>
      <c r="BF10" s="125">
        <f t="shared" ref="BF10:BF15" si="11">SUM((AC10*0.25),(AL10*0.25),(BB10*0.5))</f>
        <v>7.1624999999999996</v>
      </c>
      <c r="BG10" s="119"/>
      <c r="BH10" s="126">
        <f t="shared" ref="BH10:BH15" si="12">AVERAGE(BD10:BF10)</f>
        <v>7.0992187499999995</v>
      </c>
      <c r="BI10" s="39">
        <f t="shared" ref="BI10:BI15" si="13">RANK(BH10,BH$10:BH$1010)</f>
        <v>1</v>
      </c>
      <c r="BJ10" s="2"/>
      <c r="BK10" s="2"/>
    </row>
    <row r="11" spans="1:63" x14ac:dyDescent="0.35">
      <c r="A11">
        <v>72</v>
      </c>
      <c r="B11" t="s">
        <v>161</v>
      </c>
      <c r="C11" t="s">
        <v>159</v>
      </c>
      <c r="D11" t="s">
        <v>160</v>
      </c>
      <c r="E11" t="s">
        <v>162</v>
      </c>
      <c r="F11" s="29">
        <v>7.5</v>
      </c>
      <c r="G11" s="29">
        <v>7.5</v>
      </c>
      <c r="H11" s="29">
        <v>7.5</v>
      </c>
      <c r="I11" s="29">
        <v>7.5</v>
      </c>
      <c r="J11" s="29">
        <v>7.5</v>
      </c>
      <c r="K11" s="30">
        <f t="shared" si="0"/>
        <v>7.5</v>
      </c>
      <c r="L11" s="31"/>
      <c r="M11" s="33">
        <v>6.5</v>
      </c>
      <c r="N11" s="33">
        <v>6</v>
      </c>
      <c r="O11" s="33">
        <v>5.8</v>
      </c>
      <c r="P11" s="33">
        <v>5</v>
      </c>
      <c r="Q11" s="33">
        <v>6.5</v>
      </c>
      <c r="R11" s="33">
        <v>6.8</v>
      </c>
      <c r="S11" s="33">
        <v>7</v>
      </c>
      <c r="T11" s="33">
        <v>6</v>
      </c>
      <c r="U11" s="34">
        <f t="shared" si="1"/>
        <v>49.6</v>
      </c>
      <c r="V11" s="30">
        <f t="shared" si="2"/>
        <v>6.2</v>
      </c>
      <c r="W11" s="31"/>
      <c r="X11" s="29">
        <v>7.5</v>
      </c>
      <c r="Y11" s="29">
        <v>7.5</v>
      </c>
      <c r="Z11" s="29">
        <v>7.5</v>
      </c>
      <c r="AA11" s="29">
        <v>7.5</v>
      </c>
      <c r="AB11" s="29">
        <v>7.5</v>
      </c>
      <c r="AC11" s="30">
        <f t="shared" si="3"/>
        <v>7.5</v>
      </c>
      <c r="AD11" s="37"/>
      <c r="AE11" s="33">
        <v>6</v>
      </c>
      <c r="AF11" s="33">
        <v>7</v>
      </c>
      <c r="AG11" s="33">
        <v>7</v>
      </c>
      <c r="AH11" s="33">
        <v>6.5</v>
      </c>
      <c r="AI11" s="33">
        <v>6.5</v>
      </c>
      <c r="AJ11" s="30">
        <f t="shared" si="4"/>
        <v>6.6</v>
      </c>
      <c r="AK11" s="38"/>
      <c r="AL11" s="30">
        <f t="shared" si="5"/>
        <v>6.6</v>
      </c>
      <c r="AM11" s="100"/>
      <c r="AN11" s="33">
        <v>7</v>
      </c>
      <c r="AO11" s="33">
        <v>6.8</v>
      </c>
      <c r="AP11" s="33">
        <v>6</v>
      </c>
      <c r="AQ11" s="33">
        <v>7</v>
      </c>
      <c r="AR11" s="33">
        <v>7</v>
      </c>
      <c r="AS11" s="33">
        <v>7</v>
      </c>
      <c r="AT11" s="33">
        <v>7.5</v>
      </c>
      <c r="AU11" s="33">
        <v>5.5</v>
      </c>
      <c r="AV11" s="34">
        <f t="shared" si="6"/>
        <v>53.8</v>
      </c>
      <c r="AW11" s="30">
        <f t="shared" si="7"/>
        <v>6.7249999999999996</v>
      </c>
      <c r="AX11" s="31"/>
      <c r="AY11" s="130">
        <v>7.1</v>
      </c>
      <c r="AZ11" s="131">
        <f t="shared" si="8"/>
        <v>7.1</v>
      </c>
      <c r="BA11" s="132"/>
      <c r="BB11" s="131">
        <f t="shared" si="9"/>
        <v>7.1</v>
      </c>
      <c r="BC11" s="100"/>
      <c r="BD11" s="125">
        <f t="shared" si="10"/>
        <v>6.7218749999999998</v>
      </c>
      <c r="BE11" s="119"/>
      <c r="BF11" s="125">
        <f t="shared" si="11"/>
        <v>7.0749999999999993</v>
      </c>
      <c r="BG11" s="119"/>
      <c r="BH11" s="126">
        <f t="shared" si="12"/>
        <v>6.8984375</v>
      </c>
      <c r="BI11" s="43">
        <f t="shared" si="13"/>
        <v>2</v>
      </c>
      <c r="BJ11" s="2"/>
      <c r="BK11" s="2"/>
    </row>
    <row r="12" spans="1:63" x14ac:dyDescent="0.35">
      <c r="A12">
        <v>92</v>
      </c>
      <c r="B12" t="s">
        <v>155</v>
      </c>
      <c r="C12" t="s">
        <v>147</v>
      </c>
      <c r="D12" t="s">
        <v>148</v>
      </c>
      <c r="E12" t="s">
        <v>149</v>
      </c>
      <c r="F12" s="29">
        <v>7.5</v>
      </c>
      <c r="G12" s="29">
        <v>7.5</v>
      </c>
      <c r="H12" s="29">
        <v>7.5</v>
      </c>
      <c r="I12" s="29">
        <v>7.5</v>
      </c>
      <c r="J12" s="29">
        <v>7.5</v>
      </c>
      <c r="K12" s="30">
        <f t="shared" si="0"/>
        <v>7.5</v>
      </c>
      <c r="L12" s="31"/>
      <c r="M12" s="33">
        <v>6</v>
      </c>
      <c r="N12" s="33">
        <v>6.5</v>
      </c>
      <c r="O12" s="33">
        <v>5.5</v>
      </c>
      <c r="P12" s="33">
        <v>5</v>
      </c>
      <c r="Q12" s="33">
        <v>7</v>
      </c>
      <c r="R12" s="33">
        <v>6.8</v>
      </c>
      <c r="S12" s="33">
        <v>7</v>
      </c>
      <c r="T12" s="33">
        <v>6</v>
      </c>
      <c r="U12" s="34">
        <f t="shared" si="1"/>
        <v>49.8</v>
      </c>
      <c r="V12" s="30">
        <f t="shared" si="2"/>
        <v>6.2249999999999996</v>
      </c>
      <c r="W12" s="31"/>
      <c r="X12" s="29">
        <v>7.5</v>
      </c>
      <c r="Y12" s="29">
        <v>7.5</v>
      </c>
      <c r="Z12" s="29">
        <v>7.5</v>
      </c>
      <c r="AA12" s="29">
        <v>7.5</v>
      </c>
      <c r="AB12" s="29">
        <v>7.5</v>
      </c>
      <c r="AC12" s="30">
        <f t="shared" si="3"/>
        <v>7.5</v>
      </c>
      <c r="AD12" s="37"/>
      <c r="AE12" s="33">
        <v>5</v>
      </c>
      <c r="AF12" s="33">
        <v>5</v>
      </c>
      <c r="AG12" s="33">
        <v>5.5</v>
      </c>
      <c r="AH12" s="33">
        <v>5</v>
      </c>
      <c r="AI12" s="33">
        <v>5</v>
      </c>
      <c r="AJ12" s="30">
        <f t="shared" si="4"/>
        <v>5.125</v>
      </c>
      <c r="AK12" s="38"/>
      <c r="AL12" s="30">
        <f t="shared" si="5"/>
        <v>5.125</v>
      </c>
      <c r="AM12" s="100"/>
      <c r="AN12" s="33">
        <v>6.8</v>
      </c>
      <c r="AO12" s="33">
        <v>7</v>
      </c>
      <c r="AP12" s="33">
        <v>6.8</v>
      </c>
      <c r="AQ12" s="33">
        <v>7</v>
      </c>
      <c r="AR12" s="33">
        <v>7.2</v>
      </c>
      <c r="AS12" s="33">
        <v>6.2</v>
      </c>
      <c r="AT12" s="33">
        <v>7</v>
      </c>
      <c r="AU12" s="33">
        <v>5.5</v>
      </c>
      <c r="AV12" s="34">
        <f t="shared" si="6"/>
        <v>53.500000000000007</v>
      </c>
      <c r="AW12" s="30">
        <f t="shared" si="7"/>
        <v>6.6875000000000009</v>
      </c>
      <c r="AX12" s="31"/>
      <c r="AY12" s="130">
        <v>7</v>
      </c>
      <c r="AZ12" s="131">
        <f t="shared" si="8"/>
        <v>7</v>
      </c>
      <c r="BA12" s="132"/>
      <c r="BB12" s="131">
        <f t="shared" si="9"/>
        <v>7</v>
      </c>
      <c r="BC12" s="100"/>
      <c r="BD12" s="125">
        <f t="shared" si="10"/>
        <v>6.7171874999999996</v>
      </c>
      <c r="BE12" s="119"/>
      <c r="BF12" s="125">
        <f t="shared" si="11"/>
        <v>6.65625</v>
      </c>
      <c r="BG12" s="119"/>
      <c r="BH12" s="126">
        <f t="shared" si="12"/>
        <v>6.6867187499999998</v>
      </c>
      <c r="BI12" s="43">
        <f t="shared" si="13"/>
        <v>3</v>
      </c>
      <c r="BJ12" s="2"/>
      <c r="BK12" s="2"/>
    </row>
    <row r="13" spans="1:63" x14ac:dyDescent="0.35">
      <c r="A13">
        <v>89</v>
      </c>
      <c r="B13" t="s">
        <v>156</v>
      </c>
      <c r="C13" t="s">
        <v>147</v>
      </c>
      <c r="D13" t="s">
        <v>148</v>
      </c>
      <c r="E13" t="s">
        <v>149</v>
      </c>
      <c r="F13" s="29">
        <v>6</v>
      </c>
      <c r="G13" s="29">
        <v>7.5</v>
      </c>
      <c r="H13" s="29">
        <v>6</v>
      </c>
      <c r="I13" s="29">
        <v>7.5</v>
      </c>
      <c r="J13" s="29">
        <v>7.5</v>
      </c>
      <c r="K13" s="30">
        <f t="shared" si="0"/>
        <v>6.9</v>
      </c>
      <c r="L13" s="31"/>
      <c r="M13" s="33">
        <v>4</v>
      </c>
      <c r="N13" s="33">
        <v>4.5</v>
      </c>
      <c r="O13" s="33">
        <v>6.5</v>
      </c>
      <c r="P13" s="33">
        <v>6</v>
      </c>
      <c r="Q13" s="33">
        <v>6</v>
      </c>
      <c r="R13" s="33">
        <v>7</v>
      </c>
      <c r="S13" s="33">
        <v>6</v>
      </c>
      <c r="T13" s="33">
        <v>6.5</v>
      </c>
      <c r="U13" s="34">
        <f t="shared" si="1"/>
        <v>46.5</v>
      </c>
      <c r="V13" s="30">
        <f t="shared" si="2"/>
        <v>5.8125</v>
      </c>
      <c r="W13" s="31"/>
      <c r="X13" s="29">
        <v>7.5</v>
      </c>
      <c r="Y13" s="29">
        <v>7.5</v>
      </c>
      <c r="Z13" s="29">
        <v>7.5</v>
      </c>
      <c r="AA13" s="29">
        <v>7.5</v>
      </c>
      <c r="AB13" s="29">
        <v>7.5</v>
      </c>
      <c r="AC13" s="30">
        <f t="shared" si="3"/>
        <v>7.5</v>
      </c>
      <c r="AD13" s="37"/>
      <c r="AE13" s="33">
        <v>4.5</v>
      </c>
      <c r="AF13" s="33">
        <v>5</v>
      </c>
      <c r="AG13" s="33">
        <v>5.5</v>
      </c>
      <c r="AH13" s="33">
        <v>5</v>
      </c>
      <c r="AI13" s="33">
        <v>5.5</v>
      </c>
      <c r="AJ13" s="30">
        <f t="shared" si="4"/>
        <v>5.125</v>
      </c>
      <c r="AK13" s="38"/>
      <c r="AL13" s="30">
        <f t="shared" si="5"/>
        <v>5.125</v>
      </c>
      <c r="AM13" s="100"/>
      <c r="AN13" s="33">
        <v>4.5</v>
      </c>
      <c r="AO13" s="33">
        <v>5</v>
      </c>
      <c r="AP13" s="33">
        <v>5</v>
      </c>
      <c r="AQ13" s="33">
        <v>5.8</v>
      </c>
      <c r="AR13" s="33">
        <v>6</v>
      </c>
      <c r="AS13" s="33">
        <v>6</v>
      </c>
      <c r="AT13" s="33">
        <v>5.8</v>
      </c>
      <c r="AU13" s="33">
        <v>5.5</v>
      </c>
      <c r="AV13" s="34">
        <f t="shared" si="6"/>
        <v>43.599999999999994</v>
      </c>
      <c r="AW13" s="30">
        <f t="shared" si="7"/>
        <v>5.4499999999999993</v>
      </c>
      <c r="AX13" s="31"/>
      <c r="AY13" s="130">
        <v>6.8</v>
      </c>
      <c r="AZ13" s="131">
        <f t="shared" si="8"/>
        <v>6.8</v>
      </c>
      <c r="BA13" s="132"/>
      <c r="BB13" s="131">
        <f t="shared" si="9"/>
        <v>6.8</v>
      </c>
      <c r="BC13" s="100"/>
      <c r="BD13" s="125">
        <f t="shared" si="10"/>
        <v>5.9484374999999998</v>
      </c>
      <c r="BE13" s="119"/>
      <c r="BF13" s="125">
        <f t="shared" si="11"/>
        <v>6.5562500000000004</v>
      </c>
      <c r="BG13" s="119"/>
      <c r="BH13" s="126">
        <f t="shared" si="12"/>
        <v>6.2523437499999996</v>
      </c>
      <c r="BI13" s="43">
        <f t="shared" si="13"/>
        <v>4</v>
      </c>
      <c r="BJ13" s="2"/>
      <c r="BK13" s="2"/>
    </row>
    <row r="14" spans="1:63" x14ac:dyDescent="0.35">
      <c r="A14">
        <v>70</v>
      </c>
      <c r="B14" t="s">
        <v>163</v>
      </c>
      <c r="C14" t="s">
        <v>159</v>
      </c>
      <c r="D14" t="s">
        <v>160</v>
      </c>
      <c r="E14" t="s">
        <v>162</v>
      </c>
      <c r="F14" s="29">
        <v>7.5</v>
      </c>
      <c r="G14" s="29">
        <v>7.5</v>
      </c>
      <c r="H14" s="29">
        <v>7.5</v>
      </c>
      <c r="I14" s="29">
        <v>7.5</v>
      </c>
      <c r="J14" s="29">
        <v>7.5</v>
      </c>
      <c r="K14" s="30">
        <f t="shared" si="0"/>
        <v>7.5</v>
      </c>
      <c r="L14" s="31"/>
      <c r="M14" s="33">
        <v>5</v>
      </c>
      <c r="N14" s="33">
        <v>5.5</v>
      </c>
      <c r="O14" s="33">
        <v>6.5</v>
      </c>
      <c r="P14" s="33">
        <v>6.5</v>
      </c>
      <c r="Q14" s="33">
        <v>6</v>
      </c>
      <c r="R14" s="33">
        <v>6</v>
      </c>
      <c r="S14" s="33">
        <v>5.8</v>
      </c>
      <c r="T14" s="33">
        <v>6.5</v>
      </c>
      <c r="U14" s="34">
        <f t="shared" si="1"/>
        <v>47.8</v>
      </c>
      <c r="V14" s="30">
        <f t="shared" si="2"/>
        <v>5.9749999999999996</v>
      </c>
      <c r="W14" s="31"/>
      <c r="X14" s="29">
        <v>7.5</v>
      </c>
      <c r="Y14" s="29">
        <v>7.5</v>
      </c>
      <c r="Z14" s="29">
        <v>7.5</v>
      </c>
      <c r="AA14" s="29">
        <v>7.5</v>
      </c>
      <c r="AB14" s="29">
        <v>7.5</v>
      </c>
      <c r="AC14" s="30">
        <f t="shared" si="3"/>
        <v>7.5</v>
      </c>
      <c r="AD14" s="37"/>
      <c r="AE14" s="33">
        <v>5.5</v>
      </c>
      <c r="AF14" s="33">
        <v>6</v>
      </c>
      <c r="AG14" s="33">
        <v>5.5</v>
      </c>
      <c r="AH14" s="33">
        <v>5</v>
      </c>
      <c r="AI14" s="33">
        <v>5.8</v>
      </c>
      <c r="AJ14" s="30">
        <f t="shared" si="4"/>
        <v>5.5350000000000001</v>
      </c>
      <c r="AK14" s="38"/>
      <c r="AL14" s="30">
        <f t="shared" si="5"/>
        <v>5.5350000000000001</v>
      </c>
      <c r="AM14" s="100"/>
      <c r="AN14" s="33">
        <v>5.8</v>
      </c>
      <c r="AO14" s="33">
        <v>5.8</v>
      </c>
      <c r="AP14" s="33">
        <v>5.5</v>
      </c>
      <c r="AQ14" s="33">
        <v>7</v>
      </c>
      <c r="AR14" s="33">
        <v>6</v>
      </c>
      <c r="AS14" s="33">
        <v>6</v>
      </c>
      <c r="AT14" s="33">
        <v>6</v>
      </c>
      <c r="AU14" s="33">
        <v>5.5</v>
      </c>
      <c r="AV14" s="34">
        <f t="shared" si="6"/>
        <v>47.6</v>
      </c>
      <c r="AW14" s="30">
        <f t="shared" si="7"/>
        <v>5.95</v>
      </c>
      <c r="AX14" s="31"/>
      <c r="AY14" s="130">
        <v>5.7</v>
      </c>
      <c r="AZ14" s="131">
        <f t="shared" si="8"/>
        <v>5.7</v>
      </c>
      <c r="BA14" s="132"/>
      <c r="BB14" s="131">
        <f t="shared" si="9"/>
        <v>5.7</v>
      </c>
      <c r="BC14" s="100"/>
      <c r="BD14" s="125">
        <f t="shared" si="10"/>
        <v>6.3468749999999998</v>
      </c>
      <c r="BE14" s="119"/>
      <c r="BF14" s="125">
        <f t="shared" si="11"/>
        <v>6.1087500000000006</v>
      </c>
      <c r="BG14" s="119"/>
      <c r="BH14" s="126">
        <f t="shared" si="12"/>
        <v>6.2278125000000006</v>
      </c>
      <c r="BI14" s="43">
        <f t="shared" si="13"/>
        <v>5</v>
      </c>
      <c r="BJ14" s="2"/>
      <c r="BK14" s="2"/>
    </row>
    <row r="15" spans="1:63" x14ac:dyDescent="0.35">
      <c r="A15">
        <v>91</v>
      </c>
      <c r="B15" t="s">
        <v>157</v>
      </c>
      <c r="C15" t="s">
        <v>147</v>
      </c>
      <c r="D15" t="s">
        <v>148</v>
      </c>
      <c r="E15" t="s">
        <v>149</v>
      </c>
      <c r="F15" s="29">
        <v>7.5</v>
      </c>
      <c r="G15" s="29">
        <v>7.5</v>
      </c>
      <c r="H15" s="29">
        <v>7.5</v>
      </c>
      <c r="I15" s="29">
        <v>7.5</v>
      </c>
      <c r="J15" s="29">
        <v>7.5</v>
      </c>
      <c r="K15" s="30">
        <f t="shared" si="0"/>
        <v>7.5</v>
      </c>
      <c r="L15" s="31"/>
      <c r="M15" s="33">
        <v>2.5</v>
      </c>
      <c r="N15" s="33">
        <v>4.5</v>
      </c>
      <c r="O15" s="33">
        <v>5</v>
      </c>
      <c r="P15" s="33">
        <v>5.8</v>
      </c>
      <c r="Q15" s="33">
        <v>6</v>
      </c>
      <c r="R15" s="33">
        <v>5</v>
      </c>
      <c r="S15" s="33">
        <v>6</v>
      </c>
      <c r="T15" s="33">
        <v>5</v>
      </c>
      <c r="U15" s="34">
        <f t="shared" si="1"/>
        <v>39.799999999999997</v>
      </c>
      <c r="V15" s="30">
        <f t="shared" si="2"/>
        <v>4.9749999999999996</v>
      </c>
      <c r="W15" s="31"/>
      <c r="X15" s="29">
        <v>7.5</v>
      </c>
      <c r="Y15" s="29">
        <v>7.5</v>
      </c>
      <c r="Z15" s="29">
        <v>7.5</v>
      </c>
      <c r="AA15" s="29">
        <v>7.5</v>
      </c>
      <c r="AB15" s="29">
        <v>7.5</v>
      </c>
      <c r="AC15" s="30">
        <f t="shared" si="3"/>
        <v>7.5</v>
      </c>
      <c r="AD15" s="37"/>
      <c r="AE15" s="33">
        <v>5</v>
      </c>
      <c r="AF15" s="33">
        <v>5</v>
      </c>
      <c r="AG15" s="33">
        <v>5.5</v>
      </c>
      <c r="AH15" s="33">
        <v>5.5</v>
      </c>
      <c r="AI15" s="33">
        <v>5</v>
      </c>
      <c r="AJ15" s="30">
        <f t="shared" si="4"/>
        <v>5.2249999999999996</v>
      </c>
      <c r="AK15" s="38"/>
      <c r="AL15" s="30">
        <f t="shared" si="5"/>
        <v>5.2249999999999996</v>
      </c>
      <c r="AM15" s="100"/>
      <c r="AN15" s="33">
        <v>3</v>
      </c>
      <c r="AO15" s="33">
        <v>5</v>
      </c>
      <c r="AP15" s="33">
        <v>5</v>
      </c>
      <c r="AQ15" s="33">
        <v>7</v>
      </c>
      <c r="AR15" s="33">
        <v>5</v>
      </c>
      <c r="AS15" s="33">
        <v>5</v>
      </c>
      <c r="AT15" s="33">
        <v>6</v>
      </c>
      <c r="AU15" s="33">
        <v>5</v>
      </c>
      <c r="AV15" s="34">
        <f t="shared" si="6"/>
        <v>41</v>
      </c>
      <c r="AW15" s="30">
        <f t="shared" si="7"/>
        <v>5.125</v>
      </c>
      <c r="AX15" s="31"/>
      <c r="AY15" s="130">
        <v>5.4</v>
      </c>
      <c r="AZ15" s="131">
        <f t="shared" si="8"/>
        <v>5.4</v>
      </c>
      <c r="BA15" s="132"/>
      <c r="BB15" s="131">
        <f t="shared" si="9"/>
        <v>5.4</v>
      </c>
      <c r="BC15" s="100"/>
      <c r="BD15" s="125">
        <f t="shared" si="10"/>
        <v>5.6624999999999996</v>
      </c>
      <c r="BE15" s="119"/>
      <c r="BF15" s="125">
        <f t="shared" si="11"/>
        <v>5.8812499999999996</v>
      </c>
      <c r="BG15" s="119"/>
      <c r="BH15" s="126">
        <f t="shared" si="12"/>
        <v>5.7718749999999996</v>
      </c>
      <c r="BI15" s="43">
        <f t="shared" si="13"/>
        <v>6</v>
      </c>
      <c r="BJ15" s="2"/>
      <c r="BK15" s="2"/>
    </row>
  </sheetData>
  <sheetProtection algorithmName="SHA-512" hashValue="0UyYZXRtVh8I+6keQ6tkpw/r1F31A3dqH8HWjP4uCUqyrzHkK13VxP94F4CgFuHigzgzg0qI0RIU24WMjY8REQ==" saltValue="QpVKEDq3VEbgl3v0HMHd8Q==" spinCount="100000" sheet="1" objects="1" scenarios="1" selectLockedCells="1" selectUnlockedCells="1"/>
  <sortState ref="A10:BK15">
    <sortCondition ref="BI10:BI15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&amp;CPrelim Individual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A10" sqref="A10:XFD17"/>
    </sheetView>
  </sheetViews>
  <sheetFormatPr defaultRowHeight="14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R27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17.1796875" customWidth="1"/>
    <col min="5" max="5" width="11.453125" customWidth="1"/>
    <col min="12" max="12" width="2.81640625" customWidth="1"/>
    <col min="23" max="23" width="2.81640625" customWidth="1"/>
    <col min="30" max="30" width="2.81640625" customWidth="1"/>
    <col min="39" max="39" width="2.81640625" customWidth="1"/>
    <col min="50" max="50" width="2.81640625" customWidth="1"/>
    <col min="54" max="54" width="2.81640625" customWidth="1"/>
    <col min="56" max="56" width="2.81640625" customWidth="1"/>
    <col min="58" max="58" width="2.81640625" customWidth="1"/>
    <col min="60" max="60" width="2.81640625" customWidth="1"/>
    <col min="67" max="67" width="2.81640625" customWidth="1"/>
    <col min="78" max="78" width="2.81640625" customWidth="1"/>
    <col min="85" max="85" width="2.81640625" customWidth="1"/>
    <col min="94" max="94" width="2.81640625" customWidth="1"/>
    <col min="105" max="105" width="2.81640625" customWidth="1"/>
    <col min="106" max="108" width="9.1796875" style="118"/>
    <col min="109" max="109" width="2.81640625" style="118" customWidth="1"/>
    <col min="110" max="110" width="9.1796875" style="118"/>
    <col min="111" max="111" width="2.81640625" style="118" customWidth="1"/>
    <col min="112" max="112" width="9.1796875" style="118"/>
    <col min="113" max="113" width="2.81640625" style="118" customWidth="1"/>
    <col min="114" max="114" width="9.1796875" style="118"/>
    <col min="115" max="115" width="3.26953125" style="118" customWidth="1"/>
    <col min="116" max="117" width="7.1796875" style="118" customWidth="1"/>
    <col min="118" max="118" width="2.81640625" style="118" customWidth="1"/>
    <col min="119" max="120" width="7.1796875" style="118" customWidth="1"/>
    <col min="121" max="121" width="9.1796875" style="118"/>
    <col min="122" max="122" width="12.7265625" customWidth="1"/>
  </cols>
  <sheetData>
    <row r="1" spans="1:122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6"/>
      <c r="AZ1" s="6"/>
      <c r="BA1" s="6"/>
      <c r="BB1" s="2"/>
      <c r="BC1" s="4"/>
      <c r="BD1" s="4"/>
      <c r="BE1" s="2"/>
      <c r="BF1" s="2"/>
      <c r="BG1" s="2"/>
      <c r="BH1" s="4"/>
      <c r="BI1" s="2"/>
      <c r="BJ1" s="2"/>
      <c r="BK1" s="2"/>
      <c r="BL1" s="7"/>
      <c r="BO1" s="4"/>
      <c r="BP1" s="5"/>
      <c r="BQ1" s="5"/>
      <c r="BR1" s="5"/>
      <c r="BS1" s="5"/>
      <c r="BT1" s="5"/>
      <c r="BU1" s="5"/>
      <c r="BV1" s="5"/>
      <c r="BW1" s="5"/>
      <c r="BX1" s="5"/>
      <c r="BY1" s="5"/>
      <c r="DR1" s="7">
        <f ca="1">NOW()</f>
        <v>43306.906178703706</v>
      </c>
    </row>
    <row r="2" spans="1:122" ht="15.5" x14ac:dyDescent="0.35">
      <c r="A2" s="1"/>
      <c r="B2" s="2"/>
      <c r="C2" s="2"/>
      <c r="D2" s="3" t="s">
        <v>1</v>
      </c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6"/>
      <c r="AZ2" s="6"/>
      <c r="BA2" s="6"/>
      <c r="BB2" s="2"/>
      <c r="BC2" s="4"/>
      <c r="BD2" s="4"/>
      <c r="BE2" s="2"/>
      <c r="BF2" s="2"/>
      <c r="BG2" s="2"/>
      <c r="BH2" s="4"/>
      <c r="BI2" s="2"/>
      <c r="BJ2" s="2"/>
      <c r="BK2" s="2"/>
      <c r="BL2" s="8"/>
      <c r="BO2" s="4"/>
      <c r="BP2" s="2"/>
      <c r="BQ2" s="2"/>
      <c r="BR2" s="2"/>
      <c r="BS2" s="2"/>
      <c r="BT2" s="2"/>
      <c r="BU2" s="2"/>
      <c r="BV2" s="2"/>
      <c r="BW2" s="2"/>
      <c r="BX2" s="2"/>
      <c r="BY2" s="2"/>
      <c r="DR2" s="8">
        <f ca="1">NOW()</f>
        <v>43306.906178703706</v>
      </c>
    </row>
    <row r="3" spans="1:122" ht="15.5" x14ac:dyDescent="0.35">
      <c r="A3" s="1" t="str">
        <f>CompInfo!A2</f>
        <v>14 to 15 July 2018</v>
      </c>
      <c r="B3" s="2"/>
      <c r="C3" s="2"/>
      <c r="D3" s="3"/>
      <c r="E3" s="2"/>
      <c r="F3" s="9"/>
      <c r="G3" s="4"/>
      <c r="H3" s="10"/>
      <c r="I3" s="2"/>
      <c r="J3" s="2"/>
      <c r="K3" s="2"/>
      <c r="L3" s="4"/>
      <c r="M3" s="10"/>
      <c r="N3" s="2"/>
      <c r="O3" s="2"/>
      <c r="P3" s="2"/>
      <c r="Q3" s="2"/>
      <c r="R3" s="2"/>
      <c r="S3" s="2"/>
      <c r="T3" s="2"/>
      <c r="U3" s="2"/>
      <c r="V3" s="2"/>
      <c r="W3" s="4"/>
      <c r="X3" s="1"/>
      <c r="Y3" s="2"/>
      <c r="Z3" s="2"/>
      <c r="AA3" s="2"/>
      <c r="AB3" s="2"/>
      <c r="AC3" s="2"/>
      <c r="AD3" s="4"/>
      <c r="AE3" s="2"/>
      <c r="AF3" s="2"/>
      <c r="AG3" s="2"/>
      <c r="AH3" s="2"/>
      <c r="AI3" s="2"/>
      <c r="AJ3" s="2"/>
      <c r="AK3" s="2"/>
      <c r="AL3" s="2"/>
      <c r="AM3" s="2"/>
      <c r="AN3" s="10"/>
      <c r="AO3" s="2"/>
      <c r="AP3" s="2"/>
      <c r="AQ3" s="2"/>
      <c r="AR3" s="2"/>
      <c r="AS3" s="2"/>
      <c r="AT3" s="2"/>
      <c r="AU3" s="2"/>
      <c r="AV3" s="2"/>
      <c r="AW3" s="2"/>
      <c r="AX3" s="4"/>
      <c r="AY3" s="6"/>
      <c r="AZ3" s="6"/>
      <c r="BA3" s="6"/>
      <c r="BB3" s="2"/>
      <c r="BC3" s="4"/>
      <c r="BD3" s="4"/>
      <c r="BE3" s="2"/>
      <c r="BF3" s="2"/>
      <c r="BG3" s="2"/>
      <c r="BH3" s="4"/>
      <c r="BI3" s="11"/>
      <c r="BJ3" s="2"/>
      <c r="BK3" s="2"/>
      <c r="BL3" s="2"/>
      <c r="BO3" s="4"/>
      <c r="BP3" s="10"/>
      <c r="BQ3" s="2"/>
      <c r="BR3" s="2"/>
      <c r="BS3" s="2"/>
      <c r="BT3" s="2"/>
      <c r="BU3" s="2"/>
      <c r="BV3" s="2"/>
      <c r="BW3" s="2"/>
      <c r="BX3" s="2"/>
      <c r="BY3" s="2"/>
    </row>
    <row r="4" spans="1:122" ht="15.5" x14ac:dyDescent="0.35">
      <c r="A4" s="1" t="s">
        <v>63</v>
      </c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6"/>
      <c r="AZ4" s="6"/>
      <c r="BA4" s="6"/>
      <c r="BB4" s="2"/>
      <c r="BC4" s="4"/>
      <c r="BD4" s="4"/>
      <c r="BE4" s="2"/>
      <c r="BF4" s="2"/>
      <c r="BG4" s="2"/>
      <c r="BH4" s="4"/>
      <c r="BI4" s="2"/>
      <c r="BJ4" s="2"/>
      <c r="BK4" s="2"/>
      <c r="BL4" s="2"/>
      <c r="BO4" s="4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122" ht="15.5" x14ac:dyDescent="0.35">
      <c r="A5" s="1" t="s">
        <v>49</v>
      </c>
      <c r="B5" s="11">
        <v>2</v>
      </c>
      <c r="C5" s="3"/>
      <c r="D5" s="2"/>
      <c r="E5" s="2"/>
      <c r="F5" s="2"/>
      <c r="G5" s="4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2"/>
      <c r="Y5" s="2"/>
      <c r="Z5" s="2"/>
      <c r="AA5" s="2"/>
      <c r="AB5" s="2"/>
      <c r="AC5" s="2"/>
      <c r="AD5" s="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"/>
      <c r="AY5" s="6"/>
      <c r="AZ5" s="6"/>
      <c r="BA5" s="6"/>
      <c r="BB5" s="2"/>
      <c r="BC5" s="4"/>
      <c r="BD5" s="4"/>
      <c r="BE5" s="2"/>
      <c r="BF5" s="2"/>
      <c r="BG5" s="2"/>
      <c r="BH5" s="4"/>
      <c r="BI5" s="2"/>
      <c r="BJ5" s="2"/>
      <c r="BK5" s="2"/>
      <c r="BL5" s="2"/>
      <c r="BO5" s="4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122" ht="15.5" x14ac:dyDescent="0.35">
      <c r="A6" s="1"/>
      <c r="B6" s="2"/>
      <c r="C6" s="3"/>
      <c r="D6" s="2"/>
      <c r="E6" s="2"/>
      <c r="F6" s="11" t="s">
        <v>83</v>
      </c>
      <c r="G6" s="4"/>
      <c r="H6" s="2"/>
      <c r="I6" s="2"/>
      <c r="J6" s="2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2"/>
      <c r="Y6" s="2"/>
      <c r="Z6" s="2"/>
      <c r="AA6" s="2"/>
      <c r="AB6" s="2"/>
      <c r="AC6" s="2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4"/>
      <c r="AY6" s="6"/>
      <c r="AZ6" s="6"/>
      <c r="BA6" s="6"/>
      <c r="BB6" s="2"/>
      <c r="BC6" s="4"/>
      <c r="BD6" s="4"/>
      <c r="BE6" s="2"/>
      <c r="BF6" s="2"/>
      <c r="BG6" s="2"/>
      <c r="BH6" s="93"/>
      <c r="BI6" s="11" t="s">
        <v>84</v>
      </c>
      <c r="BJ6" s="4"/>
      <c r="BK6" s="2"/>
      <c r="BL6" s="2"/>
      <c r="BM6" s="2"/>
      <c r="BN6" s="2"/>
      <c r="BO6" s="4"/>
      <c r="BP6" s="2"/>
      <c r="BQ6" s="2"/>
      <c r="BR6" s="2"/>
      <c r="BS6" s="2"/>
      <c r="BT6" s="2"/>
      <c r="BU6" s="2"/>
      <c r="BV6" s="2"/>
      <c r="BW6" s="2"/>
      <c r="BX6" s="2"/>
      <c r="BY6" s="2"/>
      <c r="BZ6" s="4"/>
      <c r="CA6" s="2"/>
    </row>
    <row r="7" spans="1:122" ht="15.5" x14ac:dyDescent="0.35">
      <c r="A7" s="1"/>
      <c r="B7" s="2"/>
      <c r="C7" s="3"/>
      <c r="D7" s="2"/>
      <c r="E7" s="2"/>
      <c r="F7" s="11"/>
      <c r="G7" s="4"/>
      <c r="H7" s="2"/>
      <c r="I7" s="2"/>
      <c r="J7" s="2"/>
      <c r="K7" s="2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2"/>
      <c r="Y7" s="2"/>
      <c r="Z7" s="2"/>
      <c r="AA7" s="2"/>
      <c r="AB7" s="2"/>
      <c r="AC7" s="2"/>
      <c r="AD7" s="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4"/>
      <c r="AY7" s="6"/>
      <c r="AZ7" s="6"/>
      <c r="BA7" s="6"/>
      <c r="BB7" s="2"/>
      <c r="BC7" s="4"/>
      <c r="BD7" s="4"/>
      <c r="BE7" s="2"/>
      <c r="BF7" s="2"/>
      <c r="BG7" s="2"/>
      <c r="BH7" s="93"/>
      <c r="BI7" s="11"/>
      <c r="BJ7" s="4"/>
      <c r="BK7" s="2"/>
      <c r="BL7" s="2"/>
      <c r="BM7" s="2"/>
      <c r="BN7" s="2"/>
      <c r="BO7" s="4"/>
      <c r="BP7" s="2"/>
      <c r="BQ7" s="2"/>
      <c r="BR7" s="2"/>
      <c r="BS7" s="2"/>
      <c r="BT7" s="2"/>
      <c r="BU7" s="2"/>
      <c r="BV7" s="2"/>
      <c r="BW7" s="2"/>
      <c r="BX7" s="2"/>
      <c r="BY7" s="2"/>
      <c r="BZ7" s="4"/>
      <c r="CA7" s="2"/>
    </row>
    <row r="8" spans="1:122" ht="15.5" x14ac:dyDescent="0.35">
      <c r="A8" s="1"/>
      <c r="B8" s="2"/>
      <c r="C8" s="3"/>
      <c r="D8" s="2"/>
      <c r="E8" s="2"/>
      <c r="F8" s="214" t="s">
        <v>97</v>
      </c>
      <c r="G8" s="205"/>
      <c r="H8" s="205"/>
      <c r="I8" s="205"/>
      <c r="J8" s="205"/>
      <c r="K8" s="205"/>
      <c r="L8" s="205"/>
      <c r="M8" s="214"/>
      <c r="N8" s="205"/>
      <c r="O8" s="205"/>
      <c r="P8" s="205"/>
      <c r="Q8" s="205"/>
      <c r="R8" s="205"/>
      <c r="S8" s="205"/>
      <c r="T8" s="205"/>
      <c r="U8" s="205"/>
      <c r="V8" s="205"/>
      <c r="W8" s="4"/>
      <c r="X8" s="215" t="s">
        <v>2</v>
      </c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99"/>
      <c r="AN8" s="214" t="s">
        <v>97</v>
      </c>
      <c r="AO8" s="205"/>
      <c r="AP8" s="205"/>
      <c r="AQ8" s="205"/>
      <c r="AR8" s="205"/>
      <c r="AS8" s="205"/>
      <c r="AT8" s="205"/>
      <c r="AU8" s="205"/>
      <c r="AV8" s="205"/>
      <c r="AW8" s="205"/>
      <c r="AX8" s="4"/>
      <c r="AY8" s="212" t="s">
        <v>2</v>
      </c>
      <c r="AZ8" s="212"/>
      <c r="BA8" s="213"/>
      <c r="BB8" s="208"/>
      <c r="BC8" s="208"/>
      <c r="BD8" s="208"/>
      <c r="BE8" s="208"/>
      <c r="BF8" s="208"/>
      <c r="BG8" s="208"/>
      <c r="BH8" s="93"/>
      <c r="BI8" s="214" t="s">
        <v>97</v>
      </c>
      <c r="BJ8" s="205"/>
      <c r="BK8" s="205"/>
      <c r="BL8" s="205"/>
      <c r="BM8" s="205"/>
      <c r="BN8" s="205"/>
      <c r="BO8" s="205"/>
      <c r="BP8" s="214"/>
      <c r="BQ8" s="205"/>
      <c r="BR8" s="205"/>
      <c r="BS8" s="205"/>
      <c r="BT8" s="205"/>
      <c r="BU8" s="205"/>
      <c r="BV8" s="205"/>
      <c r="BW8" s="205"/>
      <c r="BX8" s="205"/>
      <c r="BY8" s="205"/>
      <c r="BZ8" s="4"/>
      <c r="CA8" s="215" t="s">
        <v>2</v>
      </c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Q8" s="214" t="s">
        <v>97</v>
      </c>
      <c r="CR8" s="205"/>
      <c r="CS8" s="205"/>
      <c r="CT8" s="205"/>
      <c r="CU8" s="205"/>
      <c r="CV8" s="205"/>
      <c r="CW8" s="205"/>
      <c r="CX8" s="205"/>
      <c r="CY8" s="205"/>
      <c r="CZ8" s="205"/>
      <c r="DA8" s="4"/>
      <c r="DB8" s="210" t="s">
        <v>2</v>
      </c>
      <c r="DC8" s="210"/>
      <c r="DD8" s="217"/>
      <c r="DE8" s="217"/>
      <c r="DF8" s="217"/>
      <c r="DG8" s="217"/>
      <c r="DH8" s="217"/>
      <c r="DI8" s="217"/>
      <c r="DJ8" s="217"/>
    </row>
    <row r="9" spans="1:122" ht="15.5" x14ac:dyDescent="0.35">
      <c r="A9" s="1"/>
      <c r="B9" s="2"/>
      <c r="C9" s="3"/>
      <c r="D9" s="2"/>
      <c r="E9" s="2"/>
      <c r="F9" s="11"/>
      <c r="G9" s="4"/>
      <c r="H9" s="2"/>
      <c r="I9" s="2"/>
      <c r="J9" s="2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11"/>
      <c r="Y9" s="2"/>
      <c r="Z9" s="2"/>
      <c r="AA9" s="2"/>
      <c r="AB9" s="2"/>
      <c r="AC9" s="2"/>
      <c r="AD9" s="4"/>
      <c r="AE9" s="2"/>
      <c r="AF9" s="2"/>
      <c r="AG9" s="2"/>
      <c r="AH9" s="2"/>
      <c r="AI9" s="2"/>
      <c r="AJ9" s="2"/>
      <c r="AK9" s="2"/>
      <c r="AL9" s="2"/>
      <c r="AM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4"/>
      <c r="AY9" s="6"/>
      <c r="AZ9" s="6"/>
      <c r="BA9" s="6"/>
      <c r="BB9" s="2"/>
      <c r="BC9" s="4"/>
      <c r="BD9" s="4"/>
      <c r="BE9" s="2"/>
      <c r="BF9" s="2"/>
      <c r="BG9" s="2"/>
      <c r="BH9" s="93"/>
      <c r="BI9" s="2"/>
      <c r="BJ9" s="2"/>
      <c r="BK9" s="2"/>
      <c r="BL9" s="2"/>
      <c r="BO9" s="4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122" ht="15.5" x14ac:dyDescent="0.35">
      <c r="A10" s="1"/>
      <c r="B10" s="11"/>
      <c r="C10" s="2"/>
      <c r="D10" s="2"/>
      <c r="E10" s="2"/>
      <c r="F10" s="11" t="s">
        <v>3</v>
      </c>
      <c r="G10" s="12"/>
      <c r="H10" s="2"/>
      <c r="I10" s="11"/>
      <c r="J10" s="2"/>
      <c r="K10" s="2"/>
      <c r="L10" s="12"/>
      <c r="M10" s="11"/>
      <c r="N10" s="11"/>
      <c r="O10" s="2"/>
      <c r="P10" s="2"/>
      <c r="Q10" s="2"/>
      <c r="R10" s="2"/>
      <c r="S10" s="2"/>
      <c r="T10" s="2"/>
      <c r="U10" s="2"/>
      <c r="V10" s="2"/>
      <c r="W10" s="4"/>
      <c r="X10" s="11" t="s">
        <v>3</v>
      </c>
      <c r="Y10" s="2"/>
      <c r="Z10" s="2"/>
      <c r="AA10" s="2"/>
      <c r="AB10" s="2"/>
      <c r="AC10" s="2"/>
      <c r="AD10" s="4"/>
      <c r="AE10" s="11"/>
      <c r="AF10" s="2"/>
      <c r="AG10" s="2"/>
      <c r="AH10" s="2"/>
      <c r="AI10" s="2"/>
      <c r="AJ10" s="2"/>
      <c r="AK10" s="11"/>
      <c r="AL10" s="11"/>
      <c r="AM10" s="93"/>
      <c r="AN10" s="11" t="s">
        <v>4</v>
      </c>
      <c r="AO10" s="11"/>
      <c r="AP10" s="2"/>
      <c r="AQ10" s="2"/>
      <c r="AR10" s="2"/>
      <c r="AS10" s="2"/>
      <c r="AT10" s="2"/>
      <c r="AU10" s="2"/>
      <c r="AV10" s="2"/>
      <c r="AW10" s="2"/>
      <c r="AX10" s="4"/>
      <c r="AY10" s="13" t="s">
        <v>5</v>
      </c>
      <c r="AZ10" s="13"/>
      <c r="BA10" s="6"/>
      <c r="BB10" s="2"/>
      <c r="BC10" s="4"/>
      <c r="BD10" s="4"/>
      <c r="BE10" s="2"/>
      <c r="BF10" s="2"/>
      <c r="BG10" s="2"/>
      <c r="BH10" s="93"/>
      <c r="BI10" s="11" t="s">
        <v>3</v>
      </c>
      <c r="BJ10" s="12"/>
      <c r="BK10" s="2"/>
      <c r="BL10" s="11"/>
      <c r="BM10" s="2"/>
      <c r="BN10" s="2"/>
      <c r="BO10" s="12"/>
      <c r="BP10" s="11"/>
      <c r="BQ10" s="11"/>
      <c r="BR10" s="2"/>
      <c r="BS10" s="2"/>
      <c r="BT10" s="2"/>
      <c r="BU10" s="2"/>
      <c r="BV10" s="2"/>
      <c r="BW10" s="2"/>
      <c r="BX10" s="2"/>
      <c r="BY10" s="2"/>
      <c r="BZ10" s="12"/>
      <c r="CA10" s="11" t="s">
        <v>3</v>
      </c>
      <c r="CB10" s="2"/>
      <c r="CC10" s="2"/>
      <c r="CD10" s="2"/>
      <c r="CE10" s="2"/>
      <c r="CF10" s="2"/>
      <c r="CG10" s="4"/>
      <c r="CH10" s="11" t="s">
        <v>3</v>
      </c>
      <c r="CI10" s="2"/>
      <c r="CJ10" s="2"/>
      <c r="CK10" s="2"/>
      <c r="CL10" s="2"/>
      <c r="CM10" s="2"/>
      <c r="CN10" s="11"/>
      <c r="CO10" s="11"/>
      <c r="CP10" s="93"/>
      <c r="CQ10" s="11" t="s">
        <v>4</v>
      </c>
      <c r="CR10" s="11"/>
      <c r="CS10" s="2"/>
      <c r="CT10" s="2"/>
      <c r="CU10" s="2"/>
      <c r="CV10" s="2"/>
      <c r="CW10" s="2"/>
      <c r="CX10" s="2"/>
      <c r="CY10" s="2"/>
      <c r="CZ10" s="2"/>
      <c r="DA10" s="4"/>
      <c r="DB10" s="126" t="s">
        <v>5</v>
      </c>
      <c r="DC10" s="126"/>
      <c r="DD10" s="125"/>
      <c r="DE10" s="114"/>
      <c r="DF10" s="120"/>
      <c r="DG10" s="119"/>
      <c r="DH10" s="114"/>
      <c r="DI10" s="114"/>
      <c r="DJ10" s="114"/>
      <c r="DK10" s="133"/>
      <c r="DL10" s="185" t="s">
        <v>115</v>
      </c>
      <c r="DM10" s="184"/>
      <c r="DN10" s="184"/>
      <c r="DO10" s="184"/>
      <c r="DP10" s="184"/>
      <c r="DQ10" s="114"/>
      <c r="DR10" s="2"/>
    </row>
    <row r="11" spans="1:122" ht="15.5" x14ac:dyDescent="0.35">
      <c r="A11" s="1"/>
      <c r="B11" s="14"/>
      <c r="C11" s="2"/>
      <c r="D11" s="2"/>
      <c r="E11" s="2"/>
      <c r="F11" s="2">
        <f>E1</f>
        <v>0</v>
      </c>
      <c r="G11" s="4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4"/>
      <c r="W11" s="2"/>
      <c r="X11" s="2">
        <f>E1</f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3"/>
      <c r="AN11" s="2">
        <f>E2</f>
        <v>0</v>
      </c>
      <c r="AO11" s="2"/>
      <c r="AP11" s="2"/>
      <c r="AQ11" s="2"/>
      <c r="AR11" s="2"/>
      <c r="AS11" s="2"/>
      <c r="AT11" s="2"/>
      <c r="AU11" s="2"/>
      <c r="AV11" s="2"/>
      <c r="AW11" s="4"/>
      <c r="AX11" s="2"/>
      <c r="AY11" s="6">
        <f>E2</f>
        <v>0</v>
      </c>
      <c r="AZ11" s="6"/>
      <c r="BA11" s="6"/>
      <c r="BB11" s="4"/>
      <c r="BC11" s="11" t="s">
        <v>83</v>
      </c>
      <c r="BD11" s="4"/>
      <c r="BE11" s="2"/>
      <c r="BF11" s="2"/>
      <c r="BG11" s="2"/>
      <c r="BH11" s="93"/>
      <c r="BI11" s="2">
        <f>E18</f>
        <v>0</v>
      </c>
      <c r="BJ11" s="4"/>
      <c r="BK11" s="2"/>
      <c r="BL11" s="2"/>
      <c r="BM11" s="2"/>
      <c r="BN11" s="2"/>
      <c r="BO11" s="4"/>
      <c r="BP11" s="2"/>
      <c r="BQ11" s="2"/>
      <c r="BR11" s="2"/>
      <c r="BS11" s="2"/>
      <c r="BT11" s="2"/>
      <c r="BU11" s="2"/>
      <c r="BV11" s="2"/>
      <c r="BW11" s="2"/>
      <c r="BX11" s="2"/>
      <c r="BY11" s="4"/>
      <c r="BZ11" s="4"/>
      <c r="CA11" s="2">
        <f>E18</f>
        <v>0</v>
      </c>
      <c r="CB11" s="2"/>
      <c r="CC11" s="2"/>
      <c r="CD11" s="2"/>
      <c r="CE11" s="2"/>
      <c r="CF11" s="2"/>
      <c r="CG11" s="2"/>
      <c r="CH11" s="2">
        <f>E18</f>
        <v>0</v>
      </c>
      <c r="CI11" s="2"/>
      <c r="CJ11" s="2"/>
      <c r="CK11" s="2"/>
      <c r="CL11" s="2"/>
      <c r="CM11" s="2"/>
      <c r="CN11" s="2"/>
      <c r="CO11" s="2"/>
      <c r="CP11" s="93"/>
      <c r="CQ11" s="2">
        <f>E19</f>
        <v>0</v>
      </c>
      <c r="CR11" s="2"/>
      <c r="CS11" s="2"/>
      <c r="CT11" s="2"/>
      <c r="CU11" s="2"/>
      <c r="CV11" s="2"/>
      <c r="CW11" s="2"/>
      <c r="CX11" s="2"/>
      <c r="CY11" s="2"/>
      <c r="CZ11" s="4"/>
      <c r="DA11" s="2"/>
      <c r="DB11" s="125">
        <f>E19</f>
        <v>0</v>
      </c>
      <c r="DC11" s="125"/>
      <c r="DD11" s="125"/>
      <c r="DE11" s="119"/>
      <c r="DF11" s="115" t="s">
        <v>84</v>
      </c>
      <c r="DG11" s="119"/>
      <c r="DH11" s="114"/>
      <c r="DI11" s="114"/>
      <c r="DJ11" s="114"/>
      <c r="DK11" s="133"/>
      <c r="DL11" s="186" t="s">
        <v>83</v>
      </c>
      <c r="DM11" s="186"/>
      <c r="DN11" s="186"/>
      <c r="DO11" s="186" t="s">
        <v>84</v>
      </c>
      <c r="DP11" s="186"/>
      <c r="DQ11" s="114"/>
      <c r="DR11" s="2"/>
    </row>
    <row r="12" spans="1:122" x14ac:dyDescent="0.35">
      <c r="A12" s="2"/>
      <c r="B12" s="2"/>
      <c r="C12" s="2"/>
      <c r="D12" s="2"/>
      <c r="E12" s="2"/>
      <c r="F12" s="2" t="s">
        <v>7</v>
      </c>
      <c r="G12" s="2"/>
      <c r="H12" s="2"/>
      <c r="I12" s="2"/>
      <c r="J12" s="2"/>
      <c r="K12" s="5"/>
      <c r="L12" s="15"/>
      <c r="M12" s="2"/>
      <c r="N12" s="5"/>
      <c r="O12" s="5"/>
      <c r="P12" s="5"/>
      <c r="Q12" s="5"/>
      <c r="R12" s="5"/>
      <c r="S12" s="5"/>
      <c r="T12" s="5"/>
      <c r="U12" s="5"/>
      <c r="V12" s="5"/>
      <c r="W12" s="15"/>
      <c r="X12" s="16" t="s">
        <v>7</v>
      </c>
      <c r="Y12" s="16"/>
      <c r="Z12" s="16"/>
      <c r="AA12" s="16"/>
      <c r="AB12" s="17"/>
      <c r="AC12" s="2"/>
      <c r="AD12" s="4"/>
      <c r="AE12" s="2" t="s">
        <v>47</v>
      </c>
      <c r="AF12" s="2"/>
      <c r="AG12" s="2"/>
      <c r="AH12" s="2"/>
      <c r="AI12" s="2"/>
      <c r="AJ12" s="2"/>
      <c r="AK12" s="2"/>
      <c r="AL12" s="16" t="s">
        <v>47</v>
      </c>
      <c r="AM12" s="93"/>
      <c r="AN12" s="2"/>
      <c r="AO12" s="5"/>
      <c r="AP12" s="5"/>
      <c r="AQ12" s="5"/>
      <c r="AR12" s="5"/>
      <c r="AS12" s="5"/>
      <c r="AT12" s="5"/>
      <c r="AU12" s="5"/>
      <c r="AV12" s="5"/>
      <c r="AW12" s="5"/>
      <c r="AX12" s="15"/>
      <c r="AY12" s="13"/>
      <c r="AZ12" s="13"/>
      <c r="BA12" s="6"/>
      <c r="BB12" s="4"/>
      <c r="BC12" s="17" t="s">
        <v>10</v>
      </c>
      <c r="BD12" s="4"/>
      <c r="BE12" s="17" t="s">
        <v>2</v>
      </c>
      <c r="BF12" s="17"/>
      <c r="BG12" s="17" t="s">
        <v>11</v>
      </c>
      <c r="BH12" s="93"/>
      <c r="BI12" s="2" t="s">
        <v>7</v>
      </c>
      <c r="BJ12" s="2"/>
      <c r="BK12" s="2"/>
      <c r="BL12" s="2"/>
      <c r="BM12" s="2"/>
      <c r="BN12" s="5"/>
      <c r="BO12" s="15"/>
      <c r="BP12" s="2"/>
      <c r="BQ12" s="5"/>
      <c r="BR12" s="5"/>
      <c r="BS12" s="5"/>
      <c r="BT12" s="5"/>
      <c r="BU12" s="5"/>
      <c r="BV12" s="5"/>
      <c r="BW12" s="5"/>
      <c r="BX12" s="5"/>
      <c r="BY12" s="5"/>
      <c r="BZ12" s="15"/>
      <c r="CA12" s="16" t="s">
        <v>7</v>
      </c>
      <c r="CB12" s="16"/>
      <c r="CC12" s="16"/>
      <c r="CD12" s="16"/>
      <c r="CE12" s="17"/>
      <c r="CF12" s="2"/>
      <c r="CG12" s="4"/>
      <c r="CH12" s="2" t="s">
        <v>47</v>
      </c>
      <c r="CI12" s="2"/>
      <c r="CJ12" s="2"/>
      <c r="CK12" s="2"/>
      <c r="CL12" s="2"/>
      <c r="CM12" s="2"/>
      <c r="CN12" s="2"/>
      <c r="CO12" s="16" t="s">
        <v>47</v>
      </c>
      <c r="CP12" s="93"/>
      <c r="CQ12" s="2"/>
      <c r="CR12" s="5"/>
      <c r="CS12" s="5"/>
      <c r="CT12" s="5"/>
      <c r="CU12" s="5"/>
      <c r="CV12" s="5"/>
      <c r="CW12" s="5"/>
      <c r="CX12" s="5"/>
      <c r="CY12" s="5"/>
      <c r="CZ12" s="5"/>
      <c r="DA12" s="15"/>
      <c r="DB12" s="126"/>
      <c r="DC12" s="126"/>
      <c r="DD12" s="125"/>
      <c r="DE12" s="119"/>
      <c r="DF12" s="115" t="s">
        <v>10</v>
      </c>
      <c r="DG12" s="119"/>
      <c r="DH12" s="115" t="s">
        <v>2</v>
      </c>
      <c r="DI12" s="115"/>
      <c r="DJ12" s="115" t="s">
        <v>11</v>
      </c>
      <c r="DK12" s="133"/>
      <c r="DL12" s="186" t="s">
        <v>42</v>
      </c>
      <c r="DM12" s="186" t="s">
        <v>43</v>
      </c>
      <c r="DN12" s="186"/>
      <c r="DO12" s="186" t="s">
        <v>42</v>
      </c>
      <c r="DP12" s="186" t="s">
        <v>43</v>
      </c>
      <c r="DQ12" s="68" t="s">
        <v>11</v>
      </c>
      <c r="DR12" s="19"/>
    </row>
    <row r="13" spans="1:122" x14ac:dyDescent="0.35">
      <c r="A13" s="116" t="s">
        <v>12</v>
      </c>
      <c r="B13" s="116" t="s">
        <v>13</v>
      </c>
      <c r="C13" s="116" t="s">
        <v>7</v>
      </c>
      <c r="D13" s="116" t="s">
        <v>14</v>
      </c>
      <c r="E13" s="116" t="s">
        <v>15</v>
      </c>
      <c r="F13" s="21" t="s">
        <v>16</v>
      </c>
      <c r="G13" s="21" t="s">
        <v>17</v>
      </c>
      <c r="H13" s="21" t="s">
        <v>18</v>
      </c>
      <c r="I13" s="21" t="s">
        <v>19</v>
      </c>
      <c r="J13" s="21" t="s">
        <v>20</v>
      </c>
      <c r="K13" s="21" t="s">
        <v>7</v>
      </c>
      <c r="L13" s="22"/>
      <c r="M13" s="20" t="s">
        <v>21</v>
      </c>
      <c r="N13" s="20" t="s">
        <v>22</v>
      </c>
      <c r="O13" s="20" t="s">
        <v>52</v>
      </c>
      <c r="P13" s="20" t="s">
        <v>58</v>
      </c>
      <c r="Q13" s="20" t="s">
        <v>59</v>
      </c>
      <c r="R13" s="20" t="s">
        <v>60</v>
      </c>
      <c r="S13" s="20" t="s">
        <v>53</v>
      </c>
      <c r="T13" s="20" t="s">
        <v>61</v>
      </c>
      <c r="U13" s="20" t="s">
        <v>29</v>
      </c>
      <c r="V13" s="20" t="s">
        <v>30</v>
      </c>
      <c r="W13" s="22"/>
      <c r="X13" s="21" t="s">
        <v>16</v>
      </c>
      <c r="Y13" s="21" t="s">
        <v>17</v>
      </c>
      <c r="Z13" s="21" t="s">
        <v>18</v>
      </c>
      <c r="AA13" s="21" t="s">
        <v>19</v>
      </c>
      <c r="AB13" s="21" t="s">
        <v>20</v>
      </c>
      <c r="AC13" s="21" t="s">
        <v>7</v>
      </c>
      <c r="AD13" s="24"/>
      <c r="AE13" s="21" t="s">
        <v>34</v>
      </c>
      <c r="AF13" s="21" t="s">
        <v>35</v>
      </c>
      <c r="AG13" s="21" t="s">
        <v>36</v>
      </c>
      <c r="AH13" s="21" t="s">
        <v>37</v>
      </c>
      <c r="AI13" s="21" t="s">
        <v>38</v>
      </c>
      <c r="AJ13" s="21" t="s">
        <v>39</v>
      </c>
      <c r="AK13" s="20" t="s">
        <v>40</v>
      </c>
      <c r="AL13" s="20" t="s">
        <v>33</v>
      </c>
      <c r="AM13" s="95"/>
      <c r="AN13" s="20" t="s">
        <v>21</v>
      </c>
      <c r="AO13" s="20" t="s">
        <v>22</v>
      </c>
      <c r="AP13" s="20" t="s">
        <v>52</v>
      </c>
      <c r="AQ13" s="20" t="s">
        <v>58</v>
      </c>
      <c r="AR13" s="20" t="s">
        <v>59</v>
      </c>
      <c r="AS13" s="20" t="s">
        <v>60</v>
      </c>
      <c r="AT13" s="20" t="s">
        <v>53</v>
      </c>
      <c r="AU13" s="20" t="s">
        <v>61</v>
      </c>
      <c r="AV13" s="20" t="s">
        <v>29</v>
      </c>
      <c r="AW13" s="20" t="s">
        <v>30</v>
      </c>
      <c r="AX13" s="22"/>
      <c r="AY13" s="23" t="s">
        <v>31</v>
      </c>
      <c r="AZ13" s="23" t="s">
        <v>75</v>
      </c>
      <c r="BA13" s="196" t="s">
        <v>9</v>
      </c>
      <c r="BB13" s="24"/>
      <c r="BC13" s="25" t="s">
        <v>41</v>
      </c>
      <c r="BD13" s="41"/>
      <c r="BE13" s="25" t="s">
        <v>41</v>
      </c>
      <c r="BF13" s="25"/>
      <c r="BG13" s="25" t="s">
        <v>41</v>
      </c>
      <c r="BH13" s="94"/>
      <c r="BI13" s="21" t="s">
        <v>16</v>
      </c>
      <c r="BJ13" s="21" t="s">
        <v>17</v>
      </c>
      <c r="BK13" s="21" t="s">
        <v>18</v>
      </c>
      <c r="BL13" s="21" t="s">
        <v>19</v>
      </c>
      <c r="BM13" s="21" t="s">
        <v>20</v>
      </c>
      <c r="BN13" s="21" t="s">
        <v>7</v>
      </c>
      <c r="BO13" s="22"/>
      <c r="BP13" s="20" t="s">
        <v>21</v>
      </c>
      <c r="BQ13" s="20" t="s">
        <v>22</v>
      </c>
      <c r="BR13" s="20" t="s">
        <v>52</v>
      </c>
      <c r="BS13" s="20" t="s">
        <v>58</v>
      </c>
      <c r="BT13" s="20" t="s">
        <v>59</v>
      </c>
      <c r="BU13" s="20" t="s">
        <v>60</v>
      </c>
      <c r="BV13" s="20" t="s">
        <v>53</v>
      </c>
      <c r="BW13" s="20" t="s">
        <v>61</v>
      </c>
      <c r="BX13" s="20" t="s">
        <v>29</v>
      </c>
      <c r="BY13" s="20" t="s">
        <v>30</v>
      </c>
      <c r="BZ13" s="22"/>
      <c r="CA13" s="21" t="s">
        <v>16</v>
      </c>
      <c r="CB13" s="21" t="s">
        <v>17</v>
      </c>
      <c r="CC13" s="21" t="s">
        <v>18</v>
      </c>
      <c r="CD13" s="21" t="s">
        <v>19</v>
      </c>
      <c r="CE13" s="21" t="s">
        <v>20</v>
      </c>
      <c r="CF13" s="21" t="s">
        <v>7</v>
      </c>
      <c r="CG13" s="24"/>
      <c r="CH13" s="21" t="s">
        <v>34</v>
      </c>
      <c r="CI13" s="21" t="s">
        <v>35</v>
      </c>
      <c r="CJ13" s="21" t="s">
        <v>36</v>
      </c>
      <c r="CK13" s="21" t="s">
        <v>37</v>
      </c>
      <c r="CL13" s="21" t="s">
        <v>38</v>
      </c>
      <c r="CM13" s="21" t="s">
        <v>39</v>
      </c>
      <c r="CN13" s="20" t="s">
        <v>40</v>
      </c>
      <c r="CO13" s="20" t="s">
        <v>33</v>
      </c>
      <c r="CP13" s="95"/>
      <c r="CQ13" s="20" t="s">
        <v>21</v>
      </c>
      <c r="CR13" s="20" t="s">
        <v>22</v>
      </c>
      <c r="CS13" s="20" t="s">
        <v>52</v>
      </c>
      <c r="CT13" s="20" t="s">
        <v>58</v>
      </c>
      <c r="CU13" s="20" t="s">
        <v>59</v>
      </c>
      <c r="CV13" s="20" t="s">
        <v>60</v>
      </c>
      <c r="CW13" s="20" t="s">
        <v>53</v>
      </c>
      <c r="CX13" s="20" t="s">
        <v>61</v>
      </c>
      <c r="CY13" s="20" t="s">
        <v>29</v>
      </c>
      <c r="CZ13" s="20" t="s">
        <v>30</v>
      </c>
      <c r="DA13" s="22"/>
      <c r="DB13" s="129" t="s">
        <v>31</v>
      </c>
      <c r="DC13" s="129" t="s">
        <v>75</v>
      </c>
      <c r="DD13" s="129" t="s">
        <v>9</v>
      </c>
      <c r="DE13" s="121"/>
      <c r="DF13" s="122" t="s">
        <v>41</v>
      </c>
      <c r="DG13" s="123"/>
      <c r="DH13" s="122" t="s">
        <v>41</v>
      </c>
      <c r="DI13" s="122"/>
      <c r="DJ13" s="122" t="s">
        <v>41</v>
      </c>
      <c r="DK13" s="133"/>
      <c r="DL13" s="187" t="s">
        <v>41</v>
      </c>
      <c r="DM13" s="187" t="s">
        <v>41</v>
      </c>
      <c r="DN13" s="187"/>
      <c r="DO13" s="187" t="s">
        <v>41</v>
      </c>
      <c r="DP13" s="187" t="s">
        <v>41</v>
      </c>
      <c r="DQ13" s="124" t="s">
        <v>41</v>
      </c>
      <c r="DR13" s="26" t="s">
        <v>44</v>
      </c>
    </row>
    <row r="14" spans="1:122" x14ac:dyDescent="0.35">
      <c r="A14" s="114"/>
      <c r="B14" s="114"/>
      <c r="C14" s="114"/>
      <c r="D14" s="114"/>
      <c r="E14" s="114"/>
      <c r="F14" s="19"/>
      <c r="G14" s="19"/>
      <c r="H14" s="19"/>
      <c r="I14" s="19"/>
      <c r="J14" s="19"/>
      <c r="K14" s="19"/>
      <c r="L14" s="22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2"/>
      <c r="X14" s="19"/>
      <c r="Y14" s="19"/>
      <c r="Z14" s="19"/>
      <c r="AA14" s="19"/>
      <c r="AB14" s="19"/>
      <c r="AC14" s="19"/>
      <c r="AD14" s="24"/>
      <c r="AE14" s="19"/>
      <c r="AF14" s="19"/>
      <c r="AG14" s="19"/>
      <c r="AH14" s="19"/>
      <c r="AI14" s="19"/>
      <c r="AJ14" s="19"/>
      <c r="AK14" s="16"/>
      <c r="AL14" s="16"/>
      <c r="AM14" s="9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22"/>
      <c r="AY14" s="27"/>
      <c r="AZ14" s="27"/>
      <c r="BA14" s="27"/>
      <c r="BB14" s="24"/>
      <c r="BC14" s="17"/>
      <c r="BD14" s="15"/>
      <c r="BE14" s="17"/>
      <c r="BF14" s="17"/>
      <c r="BG14" s="17"/>
      <c r="BH14" s="95"/>
      <c r="BI14" s="19"/>
      <c r="BJ14" s="19"/>
      <c r="BK14" s="19"/>
      <c r="BL14" s="19"/>
      <c r="BM14" s="19"/>
      <c r="BN14" s="19"/>
      <c r="BO14" s="22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22"/>
      <c r="CA14" s="19"/>
      <c r="CB14" s="19"/>
      <c r="CC14" s="19"/>
      <c r="CD14" s="19"/>
      <c r="CE14" s="19"/>
      <c r="CF14" s="19"/>
      <c r="CG14" s="24"/>
      <c r="CH14" s="19"/>
      <c r="CI14" s="19"/>
      <c r="CJ14" s="19"/>
      <c r="CK14" s="19"/>
      <c r="CL14" s="19"/>
      <c r="CM14" s="19"/>
      <c r="CN14" s="16"/>
      <c r="CO14" s="16"/>
      <c r="CP14" s="95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22"/>
      <c r="DB14" s="125"/>
      <c r="DC14" s="125"/>
      <c r="DD14" s="125"/>
      <c r="DE14" s="121"/>
      <c r="DF14" s="115"/>
      <c r="DG14" s="119"/>
      <c r="DH14" s="115"/>
      <c r="DI14" s="115"/>
      <c r="DJ14" s="115"/>
      <c r="DK14" s="133"/>
      <c r="DL14" s="184"/>
      <c r="DM14" s="184"/>
      <c r="DN14" s="184"/>
      <c r="DO14" s="184"/>
      <c r="DP14" s="184"/>
      <c r="DQ14" s="68"/>
      <c r="DR14" s="18"/>
    </row>
    <row r="15" spans="1:122" x14ac:dyDescent="0.35">
      <c r="A15" s="117"/>
      <c r="B15" s="117"/>
      <c r="C15" s="117"/>
      <c r="D15" s="117"/>
      <c r="E15" s="117"/>
      <c r="F15" s="29"/>
      <c r="G15" s="29"/>
      <c r="H15" s="29"/>
      <c r="I15" s="29"/>
      <c r="J15" s="29"/>
      <c r="K15" s="30">
        <f>SUM((F15*0.3),(G15*0.25),(H15*0.25),(I15*0.15),(J15*0.05))</f>
        <v>0</v>
      </c>
      <c r="L15" s="31"/>
      <c r="M15" s="33"/>
      <c r="N15" s="33"/>
      <c r="O15" s="33"/>
      <c r="P15" s="33"/>
      <c r="Q15" s="33"/>
      <c r="R15" s="33"/>
      <c r="S15" s="33"/>
      <c r="T15" s="33"/>
      <c r="U15" s="34">
        <f>SUM(M15:T15)</f>
        <v>0</v>
      </c>
      <c r="V15" s="30">
        <f>U15/8</f>
        <v>0</v>
      </c>
      <c r="W15" s="31"/>
      <c r="X15" s="29"/>
      <c r="Y15" s="29"/>
      <c r="Z15" s="29"/>
      <c r="AA15" s="29"/>
      <c r="AB15" s="29"/>
      <c r="AC15" s="30">
        <f>SUM((X15*0.3),(Y15*0.25),(Z15*0.25),(AA15*0.15),(AB15*0.05))</f>
        <v>0</v>
      </c>
      <c r="AD15" s="37"/>
      <c r="AE15" s="33"/>
      <c r="AF15" s="33"/>
      <c r="AG15" s="33"/>
      <c r="AH15" s="33"/>
      <c r="AI15" s="33"/>
      <c r="AJ15" s="30">
        <f t="shared" ref="AJ15" si="0">SUM((AE15*0.2),(AF15*0.15),(AG15*0.25),(AH15*0.2),(AI15*0.2))</f>
        <v>0</v>
      </c>
      <c r="AK15" s="38"/>
      <c r="AL15" s="30">
        <f t="shared" ref="AL15" si="1">AJ15-AK15</f>
        <v>0</v>
      </c>
      <c r="AM15" s="100"/>
      <c r="AN15" s="33"/>
      <c r="AO15" s="33"/>
      <c r="AP15" s="33"/>
      <c r="AQ15" s="33"/>
      <c r="AR15" s="33"/>
      <c r="AS15" s="33"/>
      <c r="AT15" s="33"/>
      <c r="AU15" s="33"/>
      <c r="AV15" s="34">
        <f>SUM(AN15:AU15)</f>
        <v>0</v>
      </c>
      <c r="AW15" s="30">
        <f>AV15/8</f>
        <v>0</v>
      </c>
      <c r="AX15" s="31"/>
      <c r="AY15" s="35"/>
      <c r="AZ15" s="35"/>
      <c r="BA15" s="30">
        <f>SUM((AY15*0.7),(AZ15*0.3))</f>
        <v>0</v>
      </c>
      <c r="BB15" s="32"/>
      <c r="BC15" s="6">
        <f>SUM((K15*0.25)+(V15*0.375)+(AW15*0.375))</f>
        <v>0</v>
      </c>
      <c r="BD15" s="4"/>
      <c r="BE15" s="6">
        <f>SUM((AC15*0.25),(AL15*0.25),(BA15*0.5))</f>
        <v>0</v>
      </c>
      <c r="BF15" s="6"/>
      <c r="BG15" s="6">
        <f>(BC15+BE15)/2</f>
        <v>0</v>
      </c>
      <c r="BH15" s="93"/>
      <c r="BI15" s="29"/>
      <c r="BJ15" s="29"/>
      <c r="BK15" s="29"/>
      <c r="BL15" s="29"/>
      <c r="BM15" s="29"/>
      <c r="BN15" s="30">
        <f>SUM((BI15*0.3),(BJ15*0.25),(BK15*0.25),(BL15*0.15),(BM15*0.05))</f>
        <v>0</v>
      </c>
      <c r="BO15" s="31"/>
      <c r="BP15" s="33"/>
      <c r="BQ15" s="33"/>
      <c r="BR15" s="33"/>
      <c r="BS15" s="33"/>
      <c r="BT15" s="33"/>
      <c r="BU15" s="33"/>
      <c r="BV15" s="33"/>
      <c r="BW15" s="33"/>
      <c r="BX15" s="34">
        <f>SUM(BP15:BW15)</f>
        <v>0</v>
      </c>
      <c r="BY15" s="30">
        <f>BX15/8</f>
        <v>0</v>
      </c>
      <c r="BZ15" s="31"/>
      <c r="CA15" s="29"/>
      <c r="CB15" s="29"/>
      <c r="CC15" s="29"/>
      <c r="CD15" s="29"/>
      <c r="CE15" s="29"/>
      <c r="CF15" s="30">
        <f>SUM((CA15*0.3),(CB15*0.25),(CC15*0.25),(CD15*0.15),(CE15*0.05))</f>
        <v>0</v>
      </c>
      <c r="CG15" s="37"/>
      <c r="CH15" s="33"/>
      <c r="CI15" s="33"/>
      <c r="CJ15" s="33"/>
      <c r="CK15" s="33"/>
      <c r="CL15" s="33"/>
      <c r="CM15" s="30">
        <f t="shared" ref="CM15" si="2">SUM((CH15*0.2),(CI15*0.15),(CJ15*0.25),(CK15*0.2),(CL15*0.2))</f>
        <v>0</v>
      </c>
      <c r="CN15" s="38"/>
      <c r="CO15" s="30">
        <f t="shared" ref="CO15" si="3">CM15-CN15</f>
        <v>0</v>
      </c>
      <c r="CP15" s="100"/>
      <c r="CQ15" s="33"/>
      <c r="CR15" s="33"/>
      <c r="CS15" s="33"/>
      <c r="CT15" s="33"/>
      <c r="CU15" s="33"/>
      <c r="CV15" s="33"/>
      <c r="CW15" s="33"/>
      <c r="CX15" s="33"/>
      <c r="CY15" s="34">
        <f>SUM(CQ15:CX15)</f>
        <v>0</v>
      </c>
      <c r="CZ15" s="30">
        <f>CY15/8</f>
        <v>0</v>
      </c>
      <c r="DA15" s="31"/>
      <c r="DB15" s="130"/>
      <c r="DC15" s="130"/>
      <c r="DD15" s="131">
        <f>SUM((DB15*0.7),(DC15*0.3))</f>
        <v>0</v>
      </c>
      <c r="DE15" s="136"/>
      <c r="DF15" s="125">
        <f>SUM((BN15*0.25)+(BY15*0.375)+(CZ15*0.375))</f>
        <v>0</v>
      </c>
      <c r="DG15" s="119"/>
      <c r="DH15" s="125">
        <f>SUM((CF15*0.25),(CO15*0.25),(DD15*0.5))</f>
        <v>0</v>
      </c>
      <c r="DI15" s="125"/>
      <c r="DJ15" s="125">
        <f>(DF15+DH15)/2</f>
        <v>0</v>
      </c>
      <c r="DK15" s="133"/>
      <c r="DL15" s="188">
        <f>BC15</f>
        <v>0</v>
      </c>
      <c r="DM15" s="188">
        <f>BE15</f>
        <v>0</v>
      </c>
      <c r="DN15" s="184"/>
      <c r="DO15" s="188">
        <f>DF15</f>
        <v>0</v>
      </c>
      <c r="DP15" s="188">
        <f>DH15</f>
        <v>0</v>
      </c>
      <c r="DQ15" s="126">
        <f>(BG15+DJ15)/2</f>
        <v>0</v>
      </c>
      <c r="DR15" s="43">
        <f>RANK(DQ15,DQ$10:DQ$1010)</f>
        <v>1</v>
      </c>
    </row>
    <row r="22" spans="1:64" ht="15.5" x14ac:dyDescent="0.35">
      <c r="A22" s="1"/>
      <c r="B22" s="11"/>
      <c r="C22" s="2"/>
      <c r="D22" s="2"/>
      <c r="E22" s="2"/>
      <c r="BH22" s="4"/>
      <c r="BI22" s="11"/>
      <c r="BJ22" s="2"/>
      <c r="BK22" s="2"/>
      <c r="BL22" s="2"/>
    </row>
    <row r="23" spans="1:64" ht="15.5" x14ac:dyDescent="0.35">
      <c r="A23" s="1"/>
      <c r="B23" s="14"/>
      <c r="C23" s="2"/>
      <c r="D23" s="2"/>
      <c r="E23" s="2"/>
      <c r="BH23" s="4"/>
      <c r="BI23" s="2"/>
      <c r="BJ23" s="2"/>
      <c r="BK23" s="2"/>
      <c r="BL23" s="2"/>
    </row>
    <row r="24" spans="1:64" x14ac:dyDescent="0.35">
      <c r="A24" s="2"/>
      <c r="B24" s="2"/>
      <c r="C24" s="2"/>
      <c r="D24" s="2"/>
      <c r="E24" s="2"/>
      <c r="BH24" s="4"/>
      <c r="BI24" s="2"/>
      <c r="BJ24" s="2"/>
      <c r="BK24" s="18"/>
      <c r="BL24" s="19"/>
    </row>
    <row r="25" spans="1:64" x14ac:dyDescent="0.35">
      <c r="A25" s="63"/>
      <c r="B25" s="63"/>
      <c r="C25" s="63"/>
      <c r="D25" s="63"/>
      <c r="E25" s="63"/>
      <c r="BH25" s="42"/>
      <c r="BI25" s="26"/>
      <c r="BJ25" s="26"/>
      <c r="BK25" s="26"/>
      <c r="BL25" s="26"/>
    </row>
    <row r="26" spans="1:64" x14ac:dyDescent="0.35">
      <c r="A26" s="16"/>
      <c r="B26" s="16"/>
      <c r="C26" s="16"/>
      <c r="D26" s="16"/>
      <c r="E26" s="16"/>
      <c r="BH26" s="40"/>
      <c r="BI26" s="18"/>
      <c r="BJ26" s="18"/>
      <c r="BK26" s="18"/>
      <c r="BL26" s="18"/>
    </row>
    <row r="27" spans="1:64" x14ac:dyDescent="0.35">
      <c r="A27" s="28"/>
      <c r="B27" s="28"/>
      <c r="C27" s="28"/>
      <c r="D27" s="28"/>
      <c r="E27" s="28"/>
      <c r="BH27" s="4"/>
      <c r="BI27" s="30"/>
      <c r="BJ27" s="30"/>
      <c r="BK27" s="13"/>
      <c r="BL27" s="43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&amp;CAdvanced Individual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J10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1.453125" customWidth="1"/>
    <col min="12" max="12" width="2.81640625" customWidth="1"/>
    <col min="23" max="23" width="2.81640625" customWidth="1"/>
    <col min="30" max="30" width="2.81640625" customWidth="1"/>
    <col min="39" max="39" width="2.81640625" customWidth="1"/>
    <col min="50" max="50" width="2.81640625" customWidth="1"/>
    <col min="51" max="55" width="9.1796875" style="118"/>
    <col min="56" max="56" width="2.81640625" style="118" customWidth="1"/>
    <col min="57" max="57" width="10.7265625" style="118" customWidth="1"/>
    <col min="58" max="58" width="2.81640625" style="118" customWidth="1"/>
    <col min="59" max="59" width="9.1796875" style="118"/>
    <col min="60" max="60" width="2.7265625" style="118" customWidth="1"/>
    <col min="61" max="61" width="9.1796875" style="118"/>
    <col min="62" max="62" width="12.81640625" customWidth="1"/>
  </cols>
  <sheetData>
    <row r="1" spans="1:62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125"/>
      <c r="AZ1" s="125"/>
      <c r="BA1" s="125"/>
      <c r="BB1" s="125"/>
      <c r="BC1" s="125"/>
      <c r="BD1" s="114"/>
      <c r="BE1" s="119"/>
      <c r="BF1" s="119"/>
      <c r="BG1" s="114"/>
      <c r="BH1" s="119"/>
      <c r="BI1" s="114"/>
      <c r="BJ1" s="7">
        <f ca="1">NOW()</f>
        <v>43306.906178703706</v>
      </c>
    </row>
    <row r="2" spans="1:62" ht="15.5" x14ac:dyDescent="0.35">
      <c r="A2" s="1"/>
      <c r="B2" s="2"/>
      <c r="C2" s="2"/>
      <c r="D2" s="3" t="s">
        <v>1</v>
      </c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125"/>
      <c r="AZ2" s="125"/>
      <c r="BA2" s="125"/>
      <c r="BB2" s="125"/>
      <c r="BC2" s="125"/>
      <c r="BD2" s="114"/>
      <c r="BE2" s="119"/>
      <c r="BF2" s="119"/>
      <c r="BG2" s="114"/>
      <c r="BH2" s="119"/>
      <c r="BI2" s="114"/>
      <c r="BJ2" s="8">
        <f ca="1">NOW()</f>
        <v>43306.906178703706</v>
      </c>
    </row>
    <row r="3" spans="1:62" ht="15.5" x14ac:dyDescent="0.35">
      <c r="A3" s="1" t="str">
        <f>CompInfo!A2</f>
        <v>14 to 15 July 2018</v>
      </c>
      <c r="B3" s="2"/>
      <c r="C3" s="2"/>
      <c r="D3" s="3"/>
      <c r="E3" s="2"/>
      <c r="F3" s="199" t="s">
        <v>116</v>
      </c>
      <c r="G3" s="200"/>
      <c r="H3" s="199"/>
      <c r="I3" s="200"/>
      <c r="J3" s="200"/>
      <c r="K3" s="200"/>
      <c r="L3" s="205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4"/>
      <c r="X3" s="201" t="s">
        <v>117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2"/>
      <c r="AN3" s="199" t="s">
        <v>116</v>
      </c>
      <c r="AO3" s="200"/>
      <c r="AP3" s="200"/>
      <c r="AQ3" s="200"/>
      <c r="AR3" s="200"/>
      <c r="AS3" s="200"/>
      <c r="AT3" s="200"/>
      <c r="AU3" s="200"/>
      <c r="AV3" s="200"/>
      <c r="AW3" s="200"/>
      <c r="AX3" s="4"/>
      <c r="AY3" s="203" t="s">
        <v>117</v>
      </c>
      <c r="AZ3" s="202"/>
      <c r="BA3" s="202"/>
      <c r="BB3" s="202"/>
      <c r="BC3" s="202"/>
      <c r="BD3" s="114"/>
      <c r="BE3" s="204"/>
      <c r="BF3" s="119"/>
      <c r="BG3" s="133"/>
      <c r="BH3" s="119"/>
      <c r="BI3" s="114"/>
      <c r="BJ3" s="2"/>
    </row>
    <row r="4" spans="1:62" ht="15.5" x14ac:dyDescent="0.35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125"/>
      <c r="AZ4" s="125"/>
      <c r="BA4" s="125"/>
      <c r="BB4" s="125"/>
      <c r="BC4" s="125"/>
      <c r="BD4" s="114"/>
      <c r="BE4" s="119"/>
      <c r="BF4" s="119"/>
      <c r="BG4" s="114"/>
      <c r="BH4" s="119"/>
      <c r="BI4" s="114"/>
      <c r="BJ4" s="2"/>
    </row>
    <row r="5" spans="1:62" ht="15.5" x14ac:dyDescent="0.35">
      <c r="A5" s="1" t="s">
        <v>62</v>
      </c>
      <c r="B5" s="11"/>
      <c r="C5" s="2"/>
      <c r="D5" s="2"/>
      <c r="E5" s="2"/>
      <c r="F5" s="11" t="s">
        <v>3</v>
      </c>
      <c r="G5" s="12"/>
      <c r="H5" s="2"/>
      <c r="I5" s="11"/>
      <c r="J5" s="2"/>
      <c r="K5" s="2"/>
      <c r="L5" s="12"/>
      <c r="M5" s="11" t="s">
        <v>118</v>
      </c>
      <c r="N5" s="11"/>
      <c r="O5" s="2"/>
      <c r="P5" s="2"/>
      <c r="Q5" s="2"/>
      <c r="R5" s="2"/>
      <c r="S5" s="2"/>
      <c r="T5" s="2"/>
      <c r="U5" s="2"/>
      <c r="V5" s="2"/>
      <c r="W5" s="4"/>
      <c r="X5" s="11" t="s">
        <v>3</v>
      </c>
      <c r="Y5" s="2"/>
      <c r="Z5" s="2"/>
      <c r="AA5" s="2"/>
      <c r="AB5" s="2"/>
      <c r="AC5" s="2"/>
      <c r="AD5" s="4"/>
      <c r="AE5" s="11" t="s">
        <v>3</v>
      </c>
      <c r="AF5" s="2"/>
      <c r="AG5" s="2"/>
      <c r="AH5" s="2"/>
      <c r="AI5" s="2"/>
      <c r="AJ5" s="2"/>
      <c r="AK5" s="11"/>
      <c r="AL5" s="11"/>
      <c r="AM5" s="93"/>
      <c r="AN5" s="11" t="s">
        <v>4</v>
      </c>
      <c r="AO5" s="11"/>
      <c r="AP5" s="2"/>
      <c r="AQ5" s="2"/>
      <c r="AR5" s="2"/>
      <c r="AS5" s="2"/>
      <c r="AT5" s="2"/>
      <c r="AU5" s="2"/>
      <c r="AV5" s="2"/>
      <c r="AW5" s="2"/>
      <c r="AX5" s="4"/>
      <c r="AY5" s="126" t="s">
        <v>5</v>
      </c>
      <c r="AZ5" s="125"/>
      <c r="BA5" s="125"/>
      <c r="BB5" s="126"/>
      <c r="BC5" s="125"/>
      <c r="BD5" s="133"/>
      <c r="BE5" s="120" t="s">
        <v>6</v>
      </c>
      <c r="BF5" s="119"/>
      <c r="BG5" s="114"/>
      <c r="BH5" s="119"/>
      <c r="BI5" s="114"/>
      <c r="BJ5" s="2"/>
    </row>
    <row r="6" spans="1:62" ht="15.5" x14ac:dyDescent="0.35">
      <c r="A6" s="1" t="s">
        <v>49</v>
      </c>
      <c r="B6" s="11">
        <v>2</v>
      </c>
      <c r="C6" s="2"/>
      <c r="D6" s="2"/>
      <c r="E6" s="2"/>
      <c r="F6" s="2">
        <f>E1</f>
        <v>0</v>
      </c>
      <c r="G6" s="4"/>
      <c r="H6" s="2"/>
      <c r="I6" s="2"/>
      <c r="J6" s="2"/>
      <c r="K6" s="2"/>
      <c r="L6" s="4"/>
      <c r="M6" s="2">
        <f>E1</f>
        <v>0</v>
      </c>
      <c r="N6" s="2"/>
      <c r="O6" s="2"/>
      <c r="P6" s="2"/>
      <c r="Q6" s="2"/>
      <c r="R6" s="2"/>
      <c r="S6" s="2"/>
      <c r="T6" s="2"/>
      <c r="U6" s="2"/>
      <c r="V6" s="4"/>
      <c r="W6" s="2"/>
      <c r="X6" s="2">
        <f>E1</f>
        <v>0</v>
      </c>
      <c r="Y6" s="2"/>
      <c r="Z6" s="2"/>
      <c r="AA6" s="2"/>
      <c r="AB6" s="2"/>
      <c r="AC6" s="2"/>
      <c r="AD6" s="2"/>
      <c r="AE6" s="2">
        <f>E1</f>
        <v>0</v>
      </c>
      <c r="AF6" s="2"/>
      <c r="AG6" s="2"/>
      <c r="AH6" s="2"/>
      <c r="AI6" s="2"/>
      <c r="AJ6" s="2"/>
      <c r="AK6" s="2"/>
      <c r="AL6" s="2"/>
      <c r="AM6" s="93"/>
      <c r="AN6" s="2">
        <f>E2</f>
        <v>0</v>
      </c>
      <c r="AO6" s="2"/>
      <c r="AP6" s="2"/>
      <c r="AQ6" s="2"/>
      <c r="AR6" s="2"/>
      <c r="AS6" s="2"/>
      <c r="AT6" s="2"/>
      <c r="AU6" s="2"/>
      <c r="AV6" s="2"/>
      <c r="AW6" s="4"/>
      <c r="AX6" s="2"/>
      <c r="AY6" s="125">
        <f>E2</f>
        <v>0</v>
      </c>
      <c r="AZ6" s="125"/>
      <c r="BA6" s="125"/>
      <c r="BB6" s="125"/>
      <c r="BC6" s="125"/>
      <c r="BD6" s="133"/>
      <c r="BE6" s="114"/>
      <c r="BF6" s="119"/>
      <c r="BG6" s="114"/>
      <c r="BH6" s="178"/>
      <c r="BI6" s="114"/>
      <c r="BJ6" s="2"/>
    </row>
    <row r="7" spans="1:62" x14ac:dyDescent="0.35">
      <c r="A7" s="2"/>
      <c r="B7" s="2"/>
      <c r="C7" s="2"/>
      <c r="D7" s="2"/>
      <c r="E7" s="2"/>
      <c r="F7" s="2" t="s">
        <v>7</v>
      </c>
      <c r="G7" s="2"/>
      <c r="H7" s="2"/>
      <c r="I7" s="2"/>
      <c r="J7" s="2"/>
      <c r="K7" s="5"/>
      <c r="L7" s="15"/>
      <c r="M7" s="2"/>
      <c r="N7" s="5"/>
      <c r="O7" s="5"/>
      <c r="P7" s="5"/>
      <c r="Q7" s="5"/>
      <c r="R7" s="5"/>
      <c r="S7" s="5"/>
      <c r="T7" s="5"/>
      <c r="U7" s="5"/>
      <c r="V7" s="5"/>
      <c r="W7" s="15"/>
      <c r="X7" s="16" t="s">
        <v>7</v>
      </c>
      <c r="Y7" s="16"/>
      <c r="Z7" s="16"/>
      <c r="AA7" s="16"/>
      <c r="AB7" s="17"/>
      <c r="AC7" s="2"/>
      <c r="AD7" s="4"/>
      <c r="AE7" s="2" t="s">
        <v>47</v>
      </c>
      <c r="AF7" s="2"/>
      <c r="AG7" s="2"/>
      <c r="AH7" s="2"/>
      <c r="AI7" s="2"/>
      <c r="AJ7" s="2"/>
      <c r="AK7" s="2"/>
      <c r="AL7" s="16" t="s">
        <v>47</v>
      </c>
      <c r="AM7" s="93"/>
      <c r="AN7" s="2"/>
      <c r="AO7" s="5"/>
      <c r="AP7" s="5"/>
      <c r="AQ7" s="5"/>
      <c r="AR7" s="5"/>
      <c r="AS7" s="5"/>
      <c r="AT7" s="5"/>
      <c r="AU7" s="5"/>
      <c r="AV7" s="5"/>
      <c r="AW7" s="5"/>
      <c r="AX7" s="15"/>
      <c r="AY7" s="126"/>
      <c r="AZ7" s="125" t="s">
        <v>8</v>
      </c>
      <c r="BA7" s="125" t="s">
        <v>31</v>
      </c>
      <c r="BB7" s="126"/>
      <c r="BC7" s="125"/>
      <c r="BD7" s="133"/>
      <c r="BE7" s="115" t="s">
        <v>10</v>
      </c>
      <c r="BF7" s="119"/>
      <c r="BG7" s="115" t="s">
        <v>2</v>
      </c>
      <c r="BH7" s="178"/>
      <c r="BI7" s="68" t="s">
        <v>11</v>
      </c>
      <c r="BJ7" s="19"/>
    </row>
    <row r="8" spans="1:62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2"/>
      <c r="M8" s="20" t="s">
        <v>21</v>
      </c>
      <c r="N8" s="20" t="s">
        <v>22</v>
      </c>
      <c r="O8" s="20" t="s">
        <v>52</v>
      </c>
      <c r="P8" s="20" t="s">
        <v>58</v>
      </c>
      <c r="Q8" s="20" t="s">
        <v>59</v>
      </c>
      <c r="R8" s="20" t="s">
        <v>60</v>
      </c>
      <c r="S8" s="20" t="s">
        <v>53</v>
      </c>
      <c r="T8" s="20" t="s">
        <v>61</v>
      </c>
      <c r="U8" s="20" t="s">
        <v>29</v>
      </c>
      <c r="V8" s="20" t="s">
        <v>30</v>
      </c>
      <c r="W8" s="22"/>
      <c r="X8" s="21" t="s">
        <v>16</v>
      </c>
      <c r="Y8" s="21" t="s">
        <v>17</v>
      </c>
      <c r="Z8" s="21" t="s">
        <v>18</v>
      </c>
      <c r="AA8" s="21" t="s">
        <v>19</v>
      </c>
      <c r="AB8" s="21" t="s">
        <v>20</v>
      </c>
      <c r="AC8" s="21" t="s">
        <v>7</v>
      </c>
      <c r="AD8" s="24"/>
      <c r="AE8" s="21" t="s">
        <v>34</v>
      </c>
      <c r="AF8" s="21" t="s">
        <v>35</v>
      </c>
      <c r="AG8" s="21" t="s">
        <v>36</v>
      </c>
      <c r="AH8" s="21" t="s">
        <v>37</v>
      </c>
      <c r="AI8" s="21" t="s">
        <v>38</v>
      </c>
      <c r="AJ8" s="21" t="s">
        <v>39</v>
      </c>
      <c r="AK8" s="20" t="s">
        <v>40</v>
      </c>
      <c r="AL8" s="20" t="s">
        <v>33</v>
      </c>
      <c r="AM8" s="95"/>
      <c r="AN8" s="20" t="s">
        <v>21</v>
      </c>
      <c r="AO8" s="20" t="s">
        <v>22</v>
      </c>
      <c r="AP8" s="20" t="s">
        <v>52</v>
      </c>
      <c r="AQ8" s="20" t="s">
        <v>58</v>
      </c>
      <c r="AR8" s="20" t="s">
        <v>59</v>
      </c>
      <c r="AS8" s="20" t="s">
        <v>60</v>
      </c>
      <c r="AT8" s="20" t="s">
        <v>53</v>
      </c>
      <c r="AU8" s="20" t="s">
        <v>61</v>
      </c>
      <c r="AV8" s="20" t="s">
        <v>29</v>
      </c>
      <c r="AW8" s="20" t="s">
        <v>30</v>
      </c>
      <c r="AX8" s="22"/>
      <c r="AY8" s="129" t="s">
        <v>31</v>
      </c>
      <c r="AZ8" s="129" t="s">
        <v>32</v>
      </c>
      <c r="BA8" s="129" t="s">
        <v>33</v>
      </c>
      <c r="BB8" s="129" t="s">
        <v>75</v>
      </c>
      <c r="BC8" s="198" t="s">
        <v>9</v>
      </c>
      <c r="BD8" s="133"/>
      <c r="BE8" s="122" t="s">
        <v>41</v>
      </c>
      <c r="BF8" s="123"/>
      <c r="BG8" s="122" t="s">
        <v>41</v>
      </c>
      <c r="BH8" s="179"/>
      <c r="BI8" s="124" t="s">
        <v>41</v>
      </c>
      <c r="BJ8" s="26" t="s">
        <v>44</v>
      </c>
    </row>
    <row r="9" spans="1:62" x14ac:dyDescent="0.35">
      <c r="A9" s="114"/>
      <c r="B9" s="114"/>
      <c r="C9" s="114"/>
      <c r="D9" s="114"/>
      <c r="E9" s="114"/>
      <c r="F9" s="19"/>
      <c r="G9" s="19"/>
      <c r="H9" s="19"/>
      <c r="I9" s="19"/>
      <c r="J9" s="19"/>
      <c r="K9" s="19"/>
      <c r="L9" s="22"/>
      <c r="M9" s="16"/>
      <c r="N9" s="16"/>
      <c r="O9" s="16"/>
      <c r="P9" s="16"/>
      <c r="Q9" s="16"/>
      <c r="R9" s="16"/>
      <c r="S9" s="16"/>
      <c r="T9" s="16"/>
      <c r="U9" s="16"/>
      <c r="V9" s="16"/>
      <c r="W9" s="22"/>
      <c r="X9" s="19"/>
      <c r="Y9" s="19"/>
      <c r="Z9" s="19"/>
      <c r="AA9" s="19"/>
      <c r="AB9" s="19"/>
      <c r="AC9" s="19"/>
      <c r="AD9" s="24"/>
      <c r="AE9" s="19"/>
      <c r="AF9" s="19"/>
      <c r="AG9" s="19"/>
      <c r="AH9" s="19"/>
      <c r="AI9" s="19"/>
      <c r="AJ9" s="19"/>
      <c r="AK9" s="16"/>
      <c r="AL9" s="16"/>
      <c r="AM9" s="9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2"/>
      <c r="AY9" s="125"/>
      <c r="AZ9" s="125"/>
      <c r="BA9" s="125"/>
      <c r="BB9" s="125"/>
      <c r="BC9" s="125"/>
      <c r="BD9" s="133"/>
      <c r="BE9" s="115"/>
      <c r="BF9" s="119"/>
      <c r="BG9" s="115"/>
      <c r="BH9" s="180"/>
      <c r="BI9" s="68"/>
      <c r="BJ9" s="18"/>
    </row>
    <row r="10" spans="1:62" x14ac:dyDescent="0.35">
      <c r="A10" s="117"/>
      <c r="B10" s="117"/>
      <c r="C10" s="117"/>
      <c r="D10" s="117"/>
      <c r="E10" s="117"/>
      <c r="F10" s="29"/>
      <c r="G10" s="29"/>
      <c r="H10" s="29"/>
      <c r="I10" s="29"/>
      <c r="J10" s="29"/>
      <c r="K10" s="30">
        <f>SUM((F10*0.3),(G10*0.25),(H10*0.25),(I10*0.15),(J10*0.05))</f>
        <v>0</v>
      </c>
      <c r="L10" s="31"/>
      <c r="M10" s="33"/>
      <c r="N10" s="33"/>
      <c r="O10" s="33"/>
      <c r="P10" s="33"/>
      <c r="Q10" s="33"/>
      <c r="R10" s="33"/>
      <c r="S10" s="33"/>
      <c r="T10" s="33"/>
      <c r="U10" s="34">
        <f>SUM(M10:S10)</f>
        <v>0</v>
      </c>
      <c r="V10" s="30">
        <f>U10/8</f>
        <v>0</v>
      </c>
      <c r="W10" s="31"/>
      <c r="X10" s="29"/>
      <c r="Y10" s="29"/>
      <c r="Z10" s="29"/>
      <c r="AA10" s="29"/>
      <c r="AB10" s="29"/>
      <c r="AC10" s="30">
        <f>SUM((X10*0.3),(Y10*0.25),(Z10*0.25),(AA10*0.15),(AB10*0.05))</f>
        <v>0</v>
      </c>
      <c r="AD10" s="37"/>
      <c r="AE10" s="33"/>
      <c r="AF10" s="33"/>
      <c r="AG10" s="33"/>
      <c r="AH10" s="33"/>
      <c r="AI10" s="33"/>
      <c r="AJ10" s="30">
        <f t="shared" ref="AJ10" si="0">SUM((AE10*0.2),(AF10*0.15),(AG10*0.25),(AH10*0.2),(AI10*0.2))</f>
        <v>0</v>
      </c>
      <c r="AK10" s="38"/>
      <c r="AL10" s="30">
        <f t="shared" ref="AL10" si="1">AJ10-AK10</f>
        <v>0</v>
      </c>
      <c r="AM10" s="100"/>
      <c r="AN10" s="33"/>
      <c r="AO10" s="33"/>
      <c r="AP10" s="33"/>
      <c r="AQ10" s="33"/>
      <c r="AR10" s="33"/>
      <c r="AS10" s="33"/>
      <c r="AT10" s="33"/>
      <c r="AU10" s="33"/>
      <c r="AV10" s="34">
        <f>SUM(AN10:AT10)</f>
        <v>0</v>
      </c>
      <c r="AW10" s="30">
        <f>AV10/8</f>
        <v>0</v>
      </c>
      <c r="AX10" s="31"/>
      <c r="AY10" s="130"/>
      <c r="AZ10" s="132"/>
      <c r="BA10" s="131">
        <f>SUM(AY10-AZ10)</f>
        <v>0</v>
      </c>
      <c r="BB10" s="130"/>
      <c r="BC10" s="131">
        <f>SUM((BA10*0.7),(BB10*0.3))</f>
        <v>0</v>
      </c>
      <c r="BD10" s="135"/>
      <c r="BE10" s="125">
        <f>SUM((K10*0.25)+(V10*0.375)+(AW10*0.375))</f>
        <v>0</v>
      </c>
      <c r="BF10" s="119"/>
      <c r="BG10" s="125">
        <f>SUM((AC10*0.25),(AL10*0.25),(BC10*0.5))</f>
        <v>0</v>
      </c>
      <c r="BH10" s="178"/>
      <c r="BI10" s="126">
        <f>AVERAGE(BE10:BG10)</f>
        <v>0</v>
      </c>
      <c r="BJ10" s="39">
        <f>RANK(BI10,BI$10:BI$1010)</f>
        <v>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&amp;CAdvanced Individual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4" max="24" width="3" customWidth="1"/>
    <col min="26" max="26" width="13.1796875" customWidth="1"/>
  </cols>
  <sheetData>
    <row r="1" spans="1:26" ht="15.5" x14ac:dyDescent="0.35">
      <c r="A1" s="1" t="s">
        <v>45</v>
      </c>
      <c r="B1" s="2"/>
      <c r="C1" s="2"/>
      <c r="D1" s="3" t="s">
        <v>0</v>
      </c>
      <c r="Z1" s="7">
        <f ca="1">NOW()</f>
        <v>43306.906178703706</v>
      </c>
    </row>
    <row r="2" spans="1:26" ht="15.5" x14ac:dyDescent="0.35">
      <c r="A2" s="1"/>
      <c r="B2" s="2"/>
      <c r="C2" s="2"/>
      <c r="D2" s="3" t="s">
        <v>1</v>
      </c>
      <c r="Z2" s="8">
        <f ca="1">NOW()</f>
        <v>43306.906178703706</v>
      </c>
    </row>
    <row r="3" spans="1:26" ht="15.5" x14ac:dyDescent="0.35">
      <c r="A3" s="1" t="s">
        <v>46</v>
      </c>
      <c r="B3" s="2"/>
      <c r="C3" s="2"/>
      <c r="D3" s="3"/>
    </row>
    <row r="4" spans="1:26" ht="15.5" x14ac:dyDescent="0.35">
      <c r="A4" s="1"/>
      <c r="B4" s="2"/>
      <c r="C4" s="3"/>
      <c r="D4" s="2"/>
    </row>
    <row r="5" spans="1:26" s="2" customFormat="1" ht="15.5" x14ac:dyDescent="0.35">
      <c r="A5" s="1" t="s">
        <v>114</v>
      </c>
      <c r="B5" s="11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R5" s="11"/>
      <c r="T5" s="11"/>
      <c r="W5" s="4"/>
      <c r="X5" s="93"/>
      <c r="Y5" s="4"/>
    </row>
    <row r="6" spans="1:26" s="2" customFormat="1" ht="15.5" x14ac:dyDescent="0.35">
      <c r="A6" s="1" t="s">
        <v>66</v>
      </c>
      <c r="B6" s="11"/>
      <c r="F6" s="37"/>
      <c r="G6" s="2">
        <f>E1</f>
        <v>0</v>
      </c>
      <c r="M6" s="93"/>
      <c r="N6" s="2">
        <f>E2</f>
        <v>0</v>
      </c>
      <c r="W6" s="4"/>
      <c r="X6" s="93"/>
      <c r="Y6" s="4"/>
    </row>
    <row r="7" spans="1:26" s="2" customFormat="1" x14ac:dyDescent="0.35">
      <c r="F7" s="24"/>
      <c r="G7" s="16" t="s">
        <v>7</v>
      </c>
      <c r="H7" s="16"/>
      <c r="I7" s="16"/>
      <c r="J7" s="16"/>
      <c r="K7" s="16"/>
      <c r="L7" s="16"/>
      <c r="M7" s="96"/>
      <c r="W7" s="16" t="s">
        <v>89</v>
      </c>
      <c r="X7" s="96"/>
      <c r="Y7" s="102" t="s">
        <v>33</v>
      </c>
    </row>
    <row r="8" spans="1:26" s="2" customFormat="1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26</v>
      </c>
      <c r="T8" s="20" t="s">
        <v>27</v>
      </c>
      <c r="U8" s="20" t="s">
        <v>90</v>
      </c>
      <c r="V8" s="20" t="s">
        <v>91</v>
      </c>
      <c r="W8" s="20" t="s">
        <v>92</v>
      </c>
      <c r="X8" s="93"/>
      <c r="Y8" s="91" t="s">
        <v>41</v>
      </c>
      <c r="Z8" s="20" t="s">
        <v>44</v>
      </c>
    </row>
    <row r="9" spans="1:26" s="2" customFormat="1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X9" s="93"/>
      <c r="Y9" s="4"/>
    </row>
    <row r="10" spans="1:26" s="2" customFormat="1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33"/>
      <c r="V10" s="72">
        <f t="shared" ref="V10:V15" si="0">SUM(N10:U10)</f>
        <v>0</v>
      </c>
      <c r="W10" s="73"/>
      <c r="X10" s="93"/>
      <c r="Y10" s="37"/>
      <c r="Z10" s="31"/>
    </row>
    <row r="11" spans="1:26" s="2" customFormat="1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33"/>
      <c r="V11" s="72">
        <f t="shared" si="0"/>
        <v>0</v>
      </c>
      <c r="W11" s="73"/>
      <c r="X11" s="93"/>
      <c r="Y11" s="37"/>
      <c r="Z11" s="31"/>
    </row>
    <row r="12" spans="1:26" s="2" customFormat="1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33"/>
      <c r="V12" s="72">
        <f t="shared" si="0"/>
        <v>0</v>
      </c>
      <c r="W12" s="73"/>
      <c r="X12" s="93"/>
      <c r="Y12" s="37"/>
      <c r="Z12" s="31"/>
    </row>
    <row r="13" spans="1:26" s="2" customFormat="1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33"/>
      <c r="V13" s="72">
        <f t="shared" si="0"/>
        <v>0</v>
      </c>
      <c r="W13" s="73"/>
      <c r="X13" s="93"/>
      <c r="Y13" s="37"/>
      <c r="Z13" s="31"/>
    </row>
    <row r="14" spans="1:26" s="2" customFormat="1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33"/>
      <c r="V14" s="72">
        <f t="shared" si="0"/>
        <v>0</v>
      </c>
      <c r="W14" s="73"/>
      <c r="X14" s="93"/>
      <c r="Y14" s="37"/>
      <c r="Z14" s="31"/>
    </row>
    <row r="15" spans="1:26" s="2" customFormat="1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33"/>
      <c r="V15" s="72">
        <f t="shared" si="0"/>
        <v>0</v>
      </c>
      <c r="W15" s="73"/>
      <c r="X15" s="93"/>
      <c r="Y15" s="37"/>
      <c r="Z15" s="31"/>
    </row>
    <row r="16" spans="1:26" s="2" customFormat="1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32"/>
      <c r="O16" s="32"/>
      <c r="P16" s="32"/>
      <c r="Q16" s="32"/>
      <c r="R16" s="32"/>
      <c r="S16" s="32"/>
      <c r="T16" s="32"/>
      <c r="U16" s="32"/>
      <c r="V16" s="161"/>
      <c r="W16" s="73"/>
      <c r="X16" s="93"/>
      <c r="Y16" s="37"/>
      <c r="Z16" s="31"/>
    </row>
    <row r="17" spans="1:26" s="2" customFormat="1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32"/>
      <c r="O17" s="32"/>
      <c r="P17" s="32"/>
      <c r="Q17" s="32"/>
      <c r="R17" s="32"/>
      <c r="S17" s="32"/>
      <c r="T17" s="32"/>
      <c r="U17" s="32"/>
      <c r="V17" s="161"/>
      <c r="W17" s="73"/>
      <c r="X17" s="93"/>
      <c r="Y17" s="37"/>
      <c r="Z17" s="31"/>
    </row>
    <row r="18" spans="1:26" s="2" customFormat="1" ht="15.5" x14ac:dyDescent="0.35">
      <c r="A18" s="192"/>
      <c r="B18" s="192"/>
      <c r="C18" s="191"/>
      <c r="D18" s="191"/>
      <c r="E18" s="191"/>
      <c r="F18" s="156"/>
      <c r="G18" s="104"/>
      <c r="H18" s="104"/>
      <c r="I18" s="104"/>
      <c r="J18" s="104"/>
      <c r="K18" s="104"/>
      <c r="L18" s="105">
        <f>SUM((G18*0.1),(H18*0.1),(I18*0.3),(J18*0.3),(K18*0.2))</f>
        <v>0</v>
      </c>
      <c r="M18" s="110"/>
      <c r="N18" s="157"/>
      <c r="O18" s="157"/>
      <c r="P18" s="157"/>
      <c r="Q18" s="157"/>
      <c r="R18" s="157"/>
      <c r="S18" s="157"/>
      <c r="T18" s="157"/>
      <c r="U18" s="157"/>
      <c r="V18" s="158">
        <f>SUM(V10:V15)</f>
        <v>0</v>
      </c>
      <c r="W18" s="158">
        <f>(V18/6)/8</f>
        <v>0</v>
      </c>
      <c r="X18" s="159"/>
      <c r="Y18" s="105">
        <f>SUM((L18*0.25)+(W18*0.75))</f>
        <v>0</v>
      </c>
      <c r="Z18" s="113">
        <v>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&amp;CSquad Comp Pre-lim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2" width="22.7265625" customWidth="1"/>
    <col min="3" max="4" width="22.81640625" customWidth="1"/>
    <col min="5" max="5" width="14.26953125" customWidth="1"/>
    <col min="6" max="6" width="2.81640625" customWidth="1"/>
    <col min="13" max="13" width="2.81640625" customWidth="1"/>
    <col min="24" max="24" width="2.81640625" customWidth="1"/>
    <col min="26" max="26" width="11.7265625" customWidth="1"/>
  </cols>
  <sheetData>
    <row r="1" spans="1:28" ht="15.5" x14ac:dyDescent="0.35">
      <c r="A1" s="1" t="s">
        <v>45</v>
      </c>
      <c r="B1" s="2"/>
      <c r="C1" s="2"/>
      <c r="D1" s="3" t="s">
        <v>0</v>
      </c>
      <c r="Z1" s="7">
        <f ca="1">NOW()</f>
        <v>43306.906178703706</v>
      </c>
    </row>
    <row r="2" spans="1:28" ht="15.5" x14ac:dyDescent="0.35">
      <c r="A2" s="1"/>
      <c r="B2" s="2"/>
      <c r="C2" s="2"/>
      <c r="D2" s="3" t="s">
        <v>1</v>
      </c>
      <c r="Z2" s="8">
        <f ca="1">NOW()</f>
        <v>43306.906178703706</v>
      </c>
    </row>
    <row r="3" spans="1:28" ht="15.5" x14ac:dyDescent="0.35">
      <c r="A3" s="1" t="s">
        <v>46</v>
      </c>
      <c r="B3" s="2"/>
      <c r="C3" s="2"/>
      <c r="D3" s="3"/>
    </row>
    <row r="4" spans="1:28" ht="15.5" x14ac:dyDescent="0.35">
      <c r="A4" s="1"/>
      <c r="B4" s="2"/>
      <c r="C4" s="3"/>
      <c r="D4" s="2"/>
    </row>
    <row r="5" spans="1:28" ht="15.5" x14ac:dyDescent="0.35">
      <c r="A5" s="1" t="s">
        <v>113</v>
      </c>
      <c r="B5" s="11"/>
      <c r="C5" s="2"/>
      <c r="D5" s="2"/>
      <c r="E5" s="2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11"/>
      <c r="U5" s="2"/>
      <c r="V5" s="2"/>
      <c r="W5" s="4"/>
      <c r="X5" s="93"/>
      <c r="Y5" s="4"/>
      <c r="Z5" s="2"/>
      <c r="AA5" s="2"/>
      <c r="AB5" s="2"/>
    </row>
    <row r="6" spans="1:28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2"/>
      <c r="W6" s="4"/>
      <c r="X6" s="93"/>
      <c r="Y6" s="4"/>
      <c r="Z6" s="2"/>
      <c r="AA6" s="2"/>
      <c r="AB6" s="2"/>
    </row>
    <row r="7" spans="1:28" x14ac:dyDescent="0.35">
      <c r="A7" s="2"/>
      <c r="B7" s="2"/>
      <c r="C7" s="2"/>
      <c r="D7" s="2"/>
      <c r="E7" s="2"/>
      <c r="F7" s="24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2"/>
      <c r="W7" s="16" t="s">
        <v>89</v>
      </c>
      <c r="X7" s="96"/>
      <c r="Y7" s="102" t="s">
        <v>33</v>
      </c>
      <c r="Z7" s="2"/>
      <c r="AA7" s="2"/>
      <c r="AB7" s="2"/>
    </row>
    <row r="8" spans="1:28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23</v>
      </c>
      <c r="Q8" s="20" t="s">
        <v>24</v>
      </c>
      <c r="R8" s="20" t="s">
        <v>93</v>
      </c>
      <c r="S8" s="20" t="s">
        <v>26</v>
      </c>
      <c r="T8" s="20" t="s">
        <v>27</v>
      </c>
      <c r="U8" s="20" t="s">
        <v>90</v>
      </c>
      <c r="V8" s="20" t="s">
        <v>91</v>
      </c>
      <c r="W8" s="20" t="s">
        <v>92</v>
      </c>
      <c r="X8" s="93"/>
      <c r="Y8" s="91" t="s">
        <v>41</v>
      </c>
      <c r="Z8" s="20" t="s">
        <v>44</v>
      </c>
      <c r="AA8" s="2"/>
      <c r="AB8" s="2"/>
    </row>
    <row r="9" spans="1:28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2"/>
      <c r="X9" s="93"/>
      <c r="Y9" s="4"/>
      <c r="Z9" s="2"/>
      <c r="AA9" s="2"/>
      <c r="AB9" s="2"/>
    </row>
    <row r="10" spans="1:28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33"/>
      <c r="V10" s="72">
        <f t="shared" ref="V10:V15" si="0">SUM(N10:U10)</f>
        <v>0</v>
      </c>
      <c r="W10" s="73"/>
      <c r="X10" s="93"/>
      <c r="Y10" s="37"/>
      <c r="Z10" s="31"/>
      <c r="AA10" s="2"/>
      <c r="AB10" s="2"/>
    </row>
    <row r="11" spans="1:28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33"/>
      <c r="V11" s="72">
        <f t="shared" si="0"/>
        <v>0</v>
      </c>
      <c r="W11" s="73"/>
      <c r="X11" s="93"/>
      <c r="Y11" s="37"/>
      <c r="Z11" s="31"/>
      <c r="AA11" s="2"/>
      <c r="AB11" s="2"/>
    </row>
    <row r="12" spans="1:28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33"/>
      <c r="V12" s="72">
        <f t="shared" si="0"/>
        <v>0</v>
      </c>
      <c r="W12" s="73"/>
      <c r="X12" s="93"/>
      <c r="Y12" s="37"/>
      <c r="Z12" s="31"/>
      <c r="AA12" s="2"/>
      <c r="AB12" s="2"/>
    </row>
    <row r="13" spans="1:28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33"/>
      <c r="V13" s="72">
        <f t="shared" si="0"/>
        <v>0</v>
      </c>
      <c r="W13" s="73"/>
      <c r="X13" s="93"/>
      <c r="Y13" s="37"/>
      <c r="Z13" s="31"/>
      <c r="AA13" s="2"/>
      <c r="AB13" s="2"/>
    </row>
    <row r="14" spans="1:28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33"/>
      <c r="V14" s="72">
        <f t="shared" si="0"/>
        <v>0</v>
      </c>
      <c r="W14" s="73"/>
      <c r="X14" s="93"/>
      <c r="Y14" s="37"/>
      <c r="Z14" s="31"/>
      <c r="AA14" s="2"/>
      <c r="AB14" s="2"/>
    </row>
    <row r="15" spans="1:28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33"/>
      <c r="V15" s="72">
        <f t="shared" si="0"/>
        <v>0</v>
      </c>
      <c r="W15" s="73"/>
      <c r="X15" s="93"/>
      <c r="Y15" s="37"/>
      <c r="Z15" s="31"/>
      <c r="AA15" s="2"/>
      <c r="AB15" s="2"/>
    </row>
    <row r="16" spans="1:28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32"/>
      <c r="O16" s="32"/>
      <c r="P16" s="32"/>
      <c r="Q16" s="32"/>
      <c r="R16" s="32"/>
      <c r="S16" s="32"/>
      <c r="T16" s="32"/>
      <c r="U16" s="32"/>
      <c r="V16" s="161"/>
      <c r="W16" s="73"/>
      <c r="X16" s="93"/>
      <c r="Y16" s="37"/>
      <c r="Z16" s="31"/>
      <c r="AA16" s="2"/>
      <c r="AB16" s="2"/>
    </row>
    <row r="17" spans="1:28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32"/>
      <c r="O17" s="32"/>
      <c r="P17" s="32"/>
      <c r="Q17" s="32"/>
      <c r="R17" s="32"/>
      <c r="S17" s="32"/>
      <c r="T17" s="32"/>
      <c r="U17" s="32"/>
      <c r="V17" s="161"/>
      <c r="W17" s="73"/>
      <c r="X17" s="93"/>
      <c r="Y17" s="37"/>
      <c r="Z17" s="31"/>
      <c r="AA17" s="2"/>
      <c r="AB17" s="2"/>
    </row>
    <row r="18" spans="1:28" ht="15.5" x14ac:dyDescent="0.35">
      <c r="A18" s="192"/>
      <c r="B18" s="192"/>
      <c r="C18" s="193"/>
      <c r="D18" s="193"/>
      <c r="E18" s="193"/>
      <c r="F18" s="156"/>
      <c r="G18" s="104"/>
      <c r="H18" s="104"/>
      <c r="I18" s="104"/>
      <c r="J18" s="104"/>
      <c r="K18" s="104"/>
      <c r="L18" s="105">
        <f>SUM((G18*0.3),(H18*0.25),(I18*0.25),(J18*0.15),(K18*0.05))</f>
        <v>0</v>
      </c>
      <c r="M18" s="110"/>
      <c r="N18" s="157"/>
      <c r="O18" s="157"/>
      <c r="P18" s="157"/>
      <c r="Q18" s="157"/>
      <c r="R18" s="157"/>
      <c r="S18" s="157"/>
      <c r="T18" s="157"/>
      <c r="U18" s="157"/>
      <c r="V18" s="158">
        <f>SUM(V10:V15)</f>
        <v>0</v>
      </c>
      <c r="W18" s="158">
        <f>(V18/6)/8</f>
        <v>0</v>
      </c>
      <c r="X18" s="159"/>
      <c r="Y18" s="105">
        <f>SUM((L18*0.25)+(W18*0.75))</f>
        <v>0</v>
      </c>
      <c r="Z18" s="113">
        <v>1</v>
      </c>
      <c r="AA18" s="2"/>
      <c r="AB18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Comp Pre-Novice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3" max="23" width="2.81640625" customWidth="1"/>
    <col min="25" max="25" width="12.453125" customWidth="1"/>
  </cols>
  <sheetData>
    <row r="1" spans="1:25" ht="15.5" x14ac:dyDescent="0.35">
      <c r="A1" s="1" t="s">
        <v>45</v>
      </c>
      <c r="B1" s="2"/>
      <c r="C1" s="2"/>
      <c r="D1" s="3" t="s">
        <v>0</v>
      </c>
      <c r="Y1" s="7">
        <f ca="1">NOW()</f>
        <v>43306.906178703706</v>
      </c>
    </row>
    <row r="2" spans="1:25" ht="15.5" x14ac:dyDescent="0.35">
      <c r="A2" s="1"/>
      <c r="B2" s="2"/>
      <c r="C2" s="2"/>
      <c r="D2" s="3" t="s">
        <v>1</v>
      </c>
      <c r="Y2" s="8">
        <f ca="1">NOW()</f>
        <v>43306.906178703706</v>
      </c>
    </row>
    <row r="3" spans="1:25" ht="15.5" x14ac:dyDescent="0.35">
      <c r="A3" s="1" t="s">
        <v>46</v>
      </c>
      <c r="B3" s="2"/>
      <c r="C3" s="2"/>
      <c r="D3" s="3"/>
    </row>
    <row r="4" spans="1:25" ht="15.5" x14ac:dyDescent="0.35">
      <c r="A4" s="1"/>
      <c r="B4" s="2"/>
      <c r="C4" s="3"/>
      <c r="D4" s="2"/>
    </row>
    <row r="5" spans="1:25" ht="15.5" x14ac:dyDescent="0.35">
      <c r="A5" s="1" t="s">
        <v>112</v>
      </c>
      <c r="B5" s="11"/>
      <c r="C5" s="2"/>
      <c r="D5" s="2"/>
      <c r="E5" s="2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11"/>
      <c r="U5" s="2"/>
      <c r="V5" s="4"/>
      <c r="W5" s="93"/>
      <c r="X5" s="4"/>
      <c r="Y5" s="2"/>
    </row>
    <row r="6" spans="1:25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4"/>
      <c r="W6" s="93"/>
      <c r="X6" s="4"/>
      <c r="Y6" s="2"/>
    </row>
    <row r="7" spans="1:25" x14ac:dyDescent="0.35">
      <c r="A7" s="2"/>
      <c r="B7" s="2"/>
      <c r="C7" s="2"/>
      <c r="D7" s="2"/>
      <c r="E7" s="2"/>
      <c r="F7" s="24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16" t="s">
        <v>89</v>
      </c>
      <c r="W7" s="96"/>
      <c r="X7" s="102" t="s">
        <v>33</v>
      </c>
      <c r="Y7" s="2"/>
    </row>
    <row r="8" spans="1:25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94</v>
      </c>
      <c r="Q8" s="20" t="s">
        <v>53</v>
      </c>
      <c r="R8" s="20" t="s">
        <v>54</v>
      </c>
      <c r="S8" s="20" t="s">
        <v>55</v>
      </c>
      <c r="T8" s="20" t="s">
        <v>56</v>
      </c>
      <c r="U8" s="20" t="s">
        <v>91</v>
      </c>
      <c r="V8" s="20" t="s">
        <v>92</v>
      </c>
      <c r="W8" s="93"/>
      <c r="X8" s="91" t="s">
        <v>41</v>
      </c>
      <c r="Y8" s="20" t="s">
        <v>44</v>
      </c>
    </row>
    <row r="9" spans="1:25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93"/>
      <c r="X9" s="4"/>
      <c r="Y9" s="2"/>
    </row>
    <row r="10" spans="1:25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72">
        <f t="shared" ref="U10:U15" si="0">SUM(N10:T10)</f>
        <v>0</v>
      </c>
      <c r="V10" s="73"/>
      <c r="W10" s="93"/>
      <c r="X10" s="37"/>
      <c r="Y10" s="31"/>
    </row>
    <row r="11" spans="1:25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72">
        <f t="shared" si="0"/>
        <v>0</v>
      </c>
      <c r="V11" s="73"/>
      <c r="W11" s="93"/>
      <c r="X11" s="37"/>
      <c r="Y11" s="31"/>
    </row>
    <row r="12" spans="1:25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72">
        <f t="shared" si="0"/>
        <v>0</v>
      </c>
      <c r="V12" s="73"/>
      <c r="W12" s="93"/>
      <c r="X12" s="37"/>
      <c r="Y12" s="31"/>
    </row>
    <row r="13" spans="1:25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72">
        <f t="shared" si="0"/>
        <v>0</v>
      </c>
      <c r="V13" s="73"/>
      <c r="W13" s="93"/>
      <c r="X13" s="37"/>
      <c r="Y13" s="31"/>
    </row>
    <row r="14" spans="1:25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72">
        <f t="shared" si="0"/>
        <v>0</v>
      </c>
      <c r="V14" s="73"/>
      <c r="W14" s="93"/>
      <c r="X14" s="37"/>
      <c r="Y14" s="31"/>
    </row>
    <row r="15" spans="1:25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72">
        <f t="shared" si="0"/>
        <v>0</v>
      </c>
      <c r="V15" s="73"/>
      <c r="W15" s="93"/>
      <c r="X15" s="37"/>
      <c r="Y15" s="31"/>
    </row>
    <row r="16" spans="1:25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32"/>
      <c r="O16" s="32"/>
      <c r="P16" s="32"/>
      <c r="Q16" s="32"/>
      <c r="R16" s="32"/>
      <c r="S16" s="32"/>
      <c r="T16" s="32"/>
      <c r="U16" s="161"/>
      <c r="V16" s="73"/>
      <c r="W16" s="93"/>
      <c r="X16" s="37"/>
      <c r="Y16" s="31"/>
    </row>
    <row r="17" spans="1:25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32"/>
      <c r="O17" s="32"/>
      <c r="P17" s="32"/>
      <c r="Q17" s="32"/>
      <c r="R17" s="32"/>
      <c r="S17" s="32"/>
      <c r="T17" s="32"/>
      <c r="U17" s="161"/>
      <c r="V17" s="73"/>
      <c r="W17" s="93"/>
      <c r="X17" s="37"/>
      <c r="Y17" s="31"/>
    </row>
    <row r="18" spans="1:25" ht="15.5" x14ac:dyDescent="0.35">
      <c r="A18" s="192"/>
      <c r="B18" s="192"/>
      <c r="C18" s="191"/>
      <c r="D18" s="191"/>
      <c r="E18" s="191"/>
      <c r="F18" s="156"/>
      <c r="G18" s="104"/>
      <c r="H18" s="104"/>
      <c r="I18" s="104"/>
      <c r="J18" s="104"/>
      <c r="K18" s="104"/>
      <c r="L18" s="105">
        <f>SUM((G18*0.3),(H18*0.25),(I18*0.25),(J18*0.15),(K18*0.05))</f>
        <v>0</v>
      </c>
      <c r="M18" s="110"/>
      <c r="N18" s="157"/>
      <c r="O18" s="157"/>
      <c r="P18" s="157"/>
      <c r="Q18" s="157"/>
      <c r="R18" s="157"/>
      <c r="S18" s="157"/>
      <c r="T18" s="157"/>
      <c r="U18" s="158">
        <f>SUM(U10:U15)</f>
        <v>0</v>
      </c>
      <c r="V18" s="158">
        <f>(U18/6)/7</f>
        <v>0</v>
      </c>
      <c r="W18" s="159"/>
      <c r="X18" s="105">
        <f>SUM((L18*0.25)+(V18*0.75))</f>
        <v>0</v>
      </c>
      <c r="Y18" s="113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Comp Intermediate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4" max="24" width="2.81640625" customWidth="1"/>
    <col min="26" max="26" width="11.26953125" customWidth="1"/>
  </cols>
  <sheetData>
    <row r="1" spans="1:26" ht="15.5" x14ac:dyDescent="0.35">
      <c r="A1" s="1" t="s">
        <v>45</v>
      </c>
      <c r="B1" s="2"/>
      <c r="C1" s="2"/>
      <c r="D1" s="3" t="s">
        <v>0</v>
      </c>
      <c r="Z1" s="7">
        <f ca="1">NOW()</f>
        <v>43306.906178703706</v>
      </c>
    </row>
    <row r="2" spans="1:26" ht="15.5" x14ac:dyDescent="0.35">
      <c r="A2" s="1"/>
      <c r="B2" s="2"/>
      <c r="C2" s="2"/>
      <c r="D2" s="3" t="s">
        <v>1</v>
      </c>
      <c r="Z2" s="8">
        <f ca="1">NOW()</f>
        <v>43306.906178703706</v>
      </c>
    </row>
    <row r="3" spans="1:26" ht="15.5" x14ac:dyDescent="0.35">
      <c r="A3" s="1" t="s">
        <v>46</v>
      </c>
      <c r="B3" s="2"/>
      <c r="C3" s="2"/>
      <c r="D3" s="3"/>
    </row>
    <row r="4" spans="1:26" ht="15.5" x14ac:dyDescent="0.35">
      <c r="A4" s="1"/>
      <c r="B4" s="2"/>
      <c r="C4" s="3"/>
      <c r="D4" s="2"/>
    </row>
    <row r="5" spans="1:26" ht="15.5" x14ac:dyDescent="0.35">
      <c r="A5" s="1" t="s">
        <v>111</v>
      </c>
      <c r="B5" s="11"/>
      <c r="C5" s="2"/>
      <c r="D5" s="2"/>
      <c r="E5" s="2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2"/>
      <c r="U5" s="11"/>
      <c r="V5" s="2"/>
      <c r="W5" s="4"/>
      <c r="X5" s="93"/>
      <c r="Y5" s="4"/>
      <c r="Z5" s="2"/>
    </row>
    <row r="6" spans="1:26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2"/>
      <c r="W6" s="4"/>
      <c r="X6" s="93"/>
      <c r="Y6" s="4"/>
      <c r="Z6" s="2"/>
    </row>
    <row r="7" spans="1:26" x14ac:dyDescent="0.35">
      <c r="A7" s="2"/>
      <c r="B7" s="2"/>
      <c r="C7" s="2"/>
      <c r="D7" s="2"/>
      <c r="E7" s="2"/>
      <c r="F7" s="24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2"/>
      <c r="W7" s="16" t="s">
        <v>89</v>
      </c>
      <c r="X7" s="96"/>
      <c r="Y7" s="102" t="s">
        <v>33</v>
      </c>
      <c r="Z7" s="2"/>
    </row>
    <row r="8" spans="1:26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94</v>
      </c>
      <c r="Q8" s="20" t="s">
        <v>58</v>
      </c>
      <c r="R8" s="20" t="s">
        <v>54</v>
      </c>
      <c r="S8" s="20" t="s">
        <v>56</v>
      </c>
      <c r="T8" s="20" t="s">
        <v>53</v>
      </c>
      <c r="U8" s="20" t="s">
        <v>61</v>
      </c>
      <c r="V8" s="20" t="s">
        <v>91</v>
      </c>
      <c r="W8" s="20" t="s">
        <v>92</v>
      </c>
      <c r="X8" s="93"/>
      <c r="Y8" s="91" t="s">
        <v>41</v>
      </c>
      <c r="Z8" s="20" t="s">
        <v>44</v>
      </c>
    </row>
    <row r="9" spans="1:26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2"/>
      <c r="X9" s="93"/>
      <c r="Y9" s="4"/>
      <c r="Z9" s="2"/>
    </row>
    <row r="10" spans="1:26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33"/>
      <c r="V10" s="72">
        <f t="shared" ref="V10:V15" si="0">SUM(N10:U10)</f>
        <v>0</v>
      </c>
      <c r="W10" s="73"/>
      <c r="X10" s="93"/>
      <c r="Y10" s="37"/>
      <c r="Z10" s="31"/>
    </row>
    <row r="11" spans="1:26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33"/>
      <c r="V11" s="72">
        <f t="shared" si="0"/>
        <v>0</v>
      </c>
      <c r="W11" s="73"/>
      <c r="X11" s="93"/>
      <c r="Y11" s="37"/>
      <c r="Z11" s="31"/>
    </row>
    <row r="12" spans="1:26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33"/>
      <c r="V12" s="72">
        <f t="shared" si="0"/>
        <v>0</v>
      </c>
      <c r="W12" s="73"/>
      <c r="X12" s="93"/>
      <c r="Y12" s="37"/>
      <c r="Z12" s="31"/>
    </row>
    <row r="13" spans="1:26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33"/>
      <c r="V13" s="72">
        <f t="shared" si="0"/>
        <v>0</v>
      </c>
      <c r="W13" s="73"/>
      <c r="X13" s="93"/>
      <c r="Y13" s="37"/>
      <c r="Z13" s="31"/>
    </row>
    <row r="14" spans="1:26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33"/>
      <c r="V14" s="72">
        <f t="shared" si="0"/>
        <v>0</v>
      </c>
      <c r="W14" s="73"/>
      <c r="X14" s="93"/>
      <c r="Y14" s="37"/>
      <c r="Z14" s="31"/>
    </row>
    <row r="15" spans="1:26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33"/>
      <c r="V15" s="72">
        <f t="shared" si="0"/>
        <v>0</v>
      </c>
      <c r="W15" s="73"/>
      <c r="X15" s="93"/>
      <c r="Y15" s="37"/>
      <c r="Z15" s="31"/>
    </row>
    <row r="16" spans="1:26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32"/>
      <c r="O16" s="32"/>
      <c r="P16" s="32"/>
      <c r="Q16" s="32"/>
      <c r="R16" s="32"/>
      <c r="S16" s="32"/>
      <c r="T16" s="32"/>
      <c r="U16" s="32"/>
      <c r="V16" s="161"/>
      <c r="W16" s="161"/>
      <c r="X16" s="93"/>
      <c r="Y16" s="37"/>
      <c r="Z16" s="31"/>
    </row>
    <row r="17" spans="1:26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32"/>
      <c r="O17" s="32"/>
      <c r="P17" s="32"/>
      <c r="Q17" s="32"/>
      <c r="R17" s="32"/>
      <c r="S17" s="32"/>
      <c r="T17" s="32"/>
      <c r="U17" s="32"/>
      <c r="V17" s="161"/>
      <c r="W17" s="161"/>
      <c r="X17" s="93"/>
      <c r="Y17" s="37"/>
      <c r="Z17" s="31"/>
    </row>
    <row r="18" spans="1:26" ht="15.5" x14ac:dyDescent="0.35">
      <c r="A18" s="192"/>
      <c r="B18" s="192"/>
      <c r="C18" s="191"/>
      <c r="D18" s="191"/>
      <c r="E18" s="191"/>
      <c r="F18" s="156"/>
      <c r="G18" s="104"/>
      <c r="H18" s="104"/>
      <c r="I18" s="104"/>
      <c r="J18" s="104"/>
      <c r="K18" s="104"/>
      <c r="L18" s="105">
        <f>SUM((G18*0.3),(H18*0.25),(I18*0.25),(J18*0.15),(K18*0.05))</f>
        <v>0</v>
      </c>
      <c r="M18" s="110"/>
      <c r="N18" s="157"/>
      <c r="O18" s="157"/>
      <c r="P18" s="157"/>
      <c r="Q18" s="157"/>
      <c r="R18" s="157"/>
      <c r="S18" s="157"/>
      <c r="T18" s="157"/>
      <c r="U18" s="157"/>
      <c r="V18" s="158">
        <f>SUM(V10:V15)</f>
        <v>0</v>
      </c>
      <c r="W18" s="158">
        <f>(V18/6)/8</f>
        <v>0</v>
      </c>
      <c r="X18" s="159"/>
      <c r="Y18" s="105">
        <f>SUM((L18*0.25)+(W18*0.75))</f>
        <v>0</v>
      </c>
      <c r="Z18" s="113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Comp Advanced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4" max="24" width="2.81640625" customWidth="1"/>
    <col min="26" max="26" width="12" customWidth="1"/>
  </cols>
  <sheetData>
    <row r="1" spans="1:26" ht="15.5" x14ac:dyDescent="0.35">
      <c r="A1" s="1" t="s">
        <v>45</v>
      </c>
      <c r="B1" s="2"/>
      <c r="C1" s="2"/>
      <c r="D1" s="3" t="s">
        <v>0</v>
      </c>
      <c r="Z1" s="7">
        <f ca="1">NOW()</f>
        <v>43306.906178703706</v>
      </c>
    </row>
    <row r="2" spans="1:26" ht="15.5" x14ac:dyDescent="0.35">
      <c r="A2" s="1"/>
      <c r="B2" s="2"/>
      <c r="C2" s="2"/>
      <c r="D2" s="3" t="s">
        <v>1</v>
      </c>
      <c r="Z2" s="8">
        <f ca="1">NOW()</f>
        <v>43306.906178703706</v>
      </c>
    </row>
    <row r="3" spans="1:26" ht="15.5" x14ac:dyDescent="0.35">
      <c r="A3" s="1" t="s">
        <v>46</v>
      </c>
      <c r="B3" s="2"/>
      <c r="C3" s="2"/>
      <c r="D3" s="3"/>
    </row>
    <row r="4" spans="1:26" ht="15.5" x14ac:dyDescent="0.35">
      <c r="A4" s="1"/>
      <c r="B4" s="2"/>
      <c r="C4" s="3"/>
      <c r="D4" s="2"/>
    </row>
    <row r="5" spans="1:26" ht="15.5" x14ac:dyDescent="0.35">
      <c r="A5" s="1" t="s">
        <v>110</v>
      </c>
      <c r="B5" s="11"/>
      <c r="C5" s="2"/>
      <c r="D5" s="2"/>
      <c r="E5" s="2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2"/>
      <c r="U5" s="11"/>
      <c r="V5" s="2"/>
      <c r="W5" s="4"/>
      <c r="X5" s="93"/>
      <c r="Y5" s="4"/>
      <c r="Z5" s="2"/>
    </row>
    <row r="6" spans="1:26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2"/>
      <c r="W6" s="4"/>
      <c r="X6" s="93"/>
      <c r="Y6" s="4"/>
      <c r="Z6" s="2"/>
    </row>
    <row r="7" spans="1:26" x14ac:dyDescent="0.35">
      <c r="A7" s="2"/>
      <c r="B7" s="2"/>
      <c r="C7" s="2"/>
      <c r="D7" s="2"/>
      <c r="E7" s="2"/>
      <c r="F7" s="24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2"/>
      <c r="W7" s="16" t="s">
        <v>89</v>
      </c>
      <c r="X7" s="96"/>
      <c r="Y7" s="15"/>
      <c r="Z7" s="2"/>
    </row>
    <row r="8" spans="1:26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52</v>
      </c>
      <c r="P8" s="20" t="s">
        <v>58</v>
      </c>
      <c r="Q8" s="20" t="s">
        <v>54</v>
      </c>
      <c r="R8" s="20" t="s">
        <v>56</v>
      </c>
      <c r="S8" s="20" t="s">
        <v>53</v>
      </c>
      <c r="T8" s="20" t="s">
        <v>95</v>
      </c>
      <c r="U8" s="20" t="s">
        <v>96</v>
      </c>
      <c r="V8" s="20" t="s">
        <v>91</v>
      </c>
      <c r="W8" s="20" t="s">
        <v>92</v>
      </c>
      <c r="X8" s="93"/>
      <c r="Y8" s="91" t="s">
        <v>41</v>
      </c>
      <c r="Z8" s="20" t="s">
        <v>44</v>
      </c>
    </row>
    <row r="9" spans="1:26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2"/>
      <c r="X9" s="93"/>
      <c r="Y9" s="4"/>
      <c r="Z9" s="2"/>
    </row>
    <row r="10" spans="1:26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33"/>
      <c r="V10" s="72">
        <f t="shared" ref="V10:V15" si="0">SUM(N10:U10)</f>
        <v>0</v>
      </c>
      <c r="W10" s="73"/>
      <c r="X10" s="93"/>
      <c r="Y10" s="37"/>
      <c r="Z10" s="31"/>
    </row>
    <row r="11" spans="1:26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33"/>
      <c r="V11" s="72">
        <f t="shared" si="0"/>
        <v>0</v>
      </c>
      <c r="W11" s="73"/>
      <c r="X11" s="93"/>
      <c r="Y11" s="37"/>
      <c r="Z11" s="31"/>
    </row>
    <row r="12" spans="1:26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33"/>
      <c r="V12" s="72">
        <f t="shared" si="0"/>
        <v>0</v>
      </c>
      <c r="W12" s="73"/>
      <c r="X12" s="93"/>
      <c r="Y12" s="37"/>
      <c r="Z12" s="31"/>
    </row>
    <row r="13" spans="1:26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33"/>
      <c r="V13" s="72">
        <f t="shared" si="0"/>
        <v>0</v>
      </c>
      <c r="W13" s="73"/>
      <c r="X13" s="93"/>
      <c r="Y13" s="37"/>
      <c r="Z13" s="31"/>
    </row>
    <row r="14" spans="1:26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33"/>
      <c r="V14" s="72">
        <f t="shared" si="0"/>
        <v>0</v>
      </c>
      <c r="W14" s="73"/>
      <c r="X14" s="93"/>
      <c r="Y14" s="37"/>
      <c r="Z14" s="31"/>
    </row>
    <row r="15" spans="1:26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33"/>
      <c r="V15" s="72">
        <f t="shared" si="0"/>
        <v>0</v>
      </c>
      <c r="W15" s="73"/>
      <c r="X15" s="93"/>
      <c r="Y15" s="37"/>
      <c r="Z15" s="31"/>
    </row>
    <row r="16" spans="1:26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32"/>
      <c r="O16" s="32"/>
      <c r="P16" s="32"/>
      <c r="Q16" s="32"/>
      <c r="R16" s="32"/>
      <c r="S16" s="32"/>
      <c r="T16" s="32"/>
      <c r="U16" s="32"/>
      <c r="V16" s="161"/>
      <c r="W16" s="73"/>
      <c r="X16" s="93"/>
      <c r="Y16" s="37"/>
      <c r="Z16" s="31"/>
    </row>
    <row r="17" spans="1:26" ht="15.5" x14ac:dyDescent="0.35">
      <c r="A17" s="189" t="s">
        <v>99</v>
      </c>
      <c r="B17" s="189"/>
      <c r="C17" s="190"/>
      <c r="D17" s="190"/>
      <c r="E17" s="190"/>
      <c r="F17" s="78"/>
      <c r="G17" s="162"/>
      <c r="H17" s="162"/>
      <c r="I17" s="162"/>
      <c r="J17" s="162"/>
      <c r="K17" s="162"/>
      <c r="L17" s="162"/>
      <c r="M17" s="163"/>
      <c r="N17" s="84"/>
      <c r="O17" s="84"/>
      <c r="P17" s="84"/>
      <c r="Q17" s="84"/>
      <c r="R17" s="84"/>
      <c r="S17" s="84"/>
      <c r="T17" s="84"/>
      <c r="U17" s="84"/>
      <c r="V17" s="164"/>
      <c r="W17" s="165"/>
      <c r="X17" s="163"/>
      <c r="Y17" s="78"/>
      <c r="Z17" s="162"/>
    </row>
    <row r="18" spans="1:26" ht="15.5" x14ac:dyDescent="0.35">
      <c r="A18" s="192"/>
      <c r="B18" s="192"/>
      <c r="C18" s="191"/>
      <c r="D18" s="191"/>
      <c r="E18" s="191"/>
      <c r="F18" s="156"/>
      <c r="G18" s="104"/>
      <c r="H18" s="104"/>
      <c r="I18" s="104"/>
      <c r="J18" s="104"/>
      <c r="K18" s="104"/>
      <c r="L18" s="105">
        <f>SUM((G18*0.3),(H18*0.25),(I18*0.25),(J18*0.15),(K18*0.05))</f>
        <v>0</v>
      </c>
      <c r="M18" s="110"/>
      <c r="N18" s="157"/>
      <c r="O18" s="157"/>
      <c r="P18" s="157"/>
      <c r="Q18" s="157"/>
      <c r="R18" s="157"/>
      <c r="S18" s="157"/>
      <c r="T18" s="157"/>
      <c r="U18" s="157"/>
      <c r="V18" s="158">
        <f>SUM(V10:V15)</f>
        <v>0</v>
      </c>
      <c r="W18" s="158">
        <f>(V18/6)/8</f>
        <v>0</v>
      </c>
      <c r="X18" s="159"/>
      <c r="Y18" s="105">
        <f>SUM((L18*0.25)+(W18*0.75))</f>
        <v>0</v>
      </c>
      <c r="Z18" s="113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Comp Open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A19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0" max="20" width="2.81640625" customWidth="1"/>
    <col min="25" max="25" width="2.81640625" customWidth="1"/>
    <col min="27" max="27" width="12.7265625" customWidth="1"/>
  </cols>
  <sheetData>
    <row r="1" spans="1:27" ht="15.5" x14ac:dyDescent="0.35">
      <c r="A1" s="1" t="s">
        <v>45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75"/>
      <c r="Z1" s="2"/>
      <c r="AA1" s="7">
        <f ca="1">NOW()</f>
        <v>43306.906178703706</v>
      </c>
    </row>
    <row r="2" spans="1:27" ht="15.5" x14ac:dyDescent="0.35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8">
        <f ca="1">NOW()</f>
        <v>43306.906178703706</v>
      </c>
    </row>
    <row r="3" spans="1:27" ht="15.5" x14ac:dyDescent="0.35">
      <c r="A3" s="1" t="s">
        <v>46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4" spans="1:27" ht="15.5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2"/>
      <c r="AA4" s="2"/>
    </row>
    <row r="5" spans="1:27" ht="15.5" x14ac:dyDescent="0.35">
      <c r="A5" s="1" t="s">
        <v>109</v>
      </c>
      <c r="B5" s="11"/>
      <c r="C5" s="2"/>
      <c r="D5" s="2"/>
      <c r="E5" s="2"/>
      <c r="F5" s="37"/>
      <c r="G5" s="11" t="s">
        <v>3</v>
      </c>
      <c r="H5" s="11">
        <f>E1</f>
        <v>0</v>
      </c>
      <c r="I5" s="11"/>
      <c r="J5" s="11"/>
      <c r="K5" s="11"/>
      <c r="L5" s="11"/>
      <c r="M5" s="11"/>
      <c r="N5" s="2"/>
      <c r="O5" s="2"/>
      <c r="P5" s="2"/>
      <c r="Q5" s="2"/>
      <c r="R5" s="2"/>
      <c r="S5" s="11"/>
      <c r="T5" s="93"/>
      <c r="U5" s="11" t="s">
        <v>5</v>
      </c>
      <c r="V5" s="2">
        <f>E2</f>
        <v>0</v>
      </c>
      <c r="W5" s="2"/>
      <c r="X5" s="11"/>
      <c r="Y5" s="37"/>
      <c r="Z5" s="2"/>
      <c r="AA5" s="2"/>
    </row>
    <row r="6" spans="1:27" ht="15.5" x14ac:dyDescent="0.35">
      <c r="A6" s="1" t="s">
        <v>66</v>
      </c>
      <c r="B6" s="11"/>
      <c r="C6" s="2"/>
      <c r="D6" s="2"/>
      <c r="E6" s="2"/>
      <c r="F6" s="3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93"/>
      <c r="U6" s="2"/>
      <c r="V6" s="2"/>
      <c r="W6" s="2"/>
      <c r="X6" s="11"/>
      <c r="Y6" s="37"/>
      <c r="Z6" s="2"/>
      <c r="AA6" s="2"/>
    </row>
    <row r="7" spans="1:27" x14ac:dyDescent="0.35">
      <c r="A7" s="2"/>
      <c r="B7" s="2"/>
      <c r="C7" s="2"/>
      <c r="D7" s="2"/>
      <c r="E7" s="2"/>
      <c r="F7" s="24"/>
      <c r="G7" s="15" t="s">
        <v>7</v>
      </c>
      <c r="H7" s="15"/>
      <c r="I7" s="15"/>
      <c r="J7" s="15"/>
      <c r="K7" s="15"/>
      <c r="L7" s="15"/>
      <c r="M7" s="15"/>
      <c r="N7" s="74" t="s">
        <v>47</v>
      </c>
      <c r="O7" s="2"/>
      <c r="P7" s="2"/>
      <c r="Q7" s="2"/>
      <c r="R7" s="2"/>
      <c r="S7" s="17" t="s">
        <v>47</v>
      </c>
      <c r="T7" s="96"/>
      <c r="U7" s="68" t="s">
        <v>9</v>
      </c>
      <c r="V7" s="16"/>
      <c r="W7" s="19" t="s">
        <v>8</v>
      </c>
      <c r="X7" s="18" t="s">
        <v>9</v>
      </c>
      <c r="Y7" s="24"/>
      <c r="Z7" s="17" t="s">
        <v>11</v>
      </c>
      <c r="AA7" s="2"/>
    </row>
    <row r="8" spans="1:27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42" t="s">
        <v>16</v>
      </c>
      <c r="H8" s="42" t="s">
        <v>17</v>
      </c>
      <c r="I8" s="42" t="s">
        <v>18</v>
      </c>
      <c r="J8" s="42" t="s">
        <v>19</v>
      </c>
      <c r="K8" s="42" t="s">
        <v>20</v>
      </c>
      <c r="L8" s="42" t="s">
        <v>7</v>
      </c>
      <c r="M8" s="37"/>
      <c r="N8" s="21" t="s">
        <v>34</v>
      </c>
      <c r="O8" s="21" t="s">
        <v>35</v>
      </c>
      <c r="P8" s="21" t="s">
        <v>36</v>
      </c>
      <c r="Q8" s="21" t="s">
        <v>37</v>
      </c>
      <c r="R8" s="21" t="s">
        <v>38</v>
      </c>
      <c r="S8" s="26" t="s">
        <v>33</v>
      </c>
      <c r="T8" s="94"/>
      <c r="U8" s="20" t="s">
        <v>31</v>
      </c>
      <c r="V8" s="20" t="s">
        <v>9</v>
      </c>
      <c r="W8" s="21" t="s">
        <v>32</v>
      </c>
      <c r="X8" s="26" t="s">
        <v>33</v>
      </c>
      <c r="Y8" s="37"/>
      <c r="Z8" s="25" t="s">
        <v>41</v>
      </c>
      <c r="AA8" s="20" t="s">
        <v>44</v>
      </c>
    </row>
    <row r="9" spans="1:27" x14ac:dyDescent="0.35">
      <c r="A9" s="114"/>
      <c r="B9" s="114"/>
      <c r="C9" s="114"/>
      <c r="D9" s="114"/>
      <c r="E9" s="114"/>
      <c r="F9" s="37"/>
      <c r="G9" s="76"/>
      <c r="H9" s="76"/>
      <c r="I9" s="76"/>
      <c r="J9" s="76"/>
      <c r="K9" s="76"/>
      <c r="L9" s="76"/>
      <c r="M9" s="37"/>
      <c r="N9" s="66"/>
      <c r="O9" s="66"/>
      <c r="P9" s="66"/>
      <c r="Q9" s="66"/>
      <c r="R9" s="66"/>
      <c r="S9" s="66"/>
      <c r="T9" s="101"/>
      <c r="U9" s="63"/>
      <c r="V9" s="63"/>
      <c r="W9" s="66"/>
      <c r="X9" s="77"/>
      <c r="Y9" s="37"/>
      <c r="Z9" s="2"/>
      <c r="AA9" s="2"/>
    </row>
    <row r="10" spans="1:27" ht="15.5" x14ac:dyDescent="0.35">
      <c r="A10" s="189">
        <v>1</v>
      </c>
      <c r="B10" s="189"/>
      <c r="C10" s="121"/>
      <c r="D10" s="121"/>
      <c r="E10" s="121"/>
      <c r="F10" s="37"/>
      <c r="G10" s="37"/>
      <c r="H10" s="37"/>
      <c r="I10" s="37"/>
      <c r="J10" s="37"/>
      <c r="K10" s="37"/>
      <c r="L10" s="37"/>
      <c r="M10" s="37"/>
      <c r="N10" s="32"/>
      <c r="O10" s="32"/>
      <c r="P10" s="32"/>
      <c r="Q10" s="32"/>
      <c r="R10" s="32"/>
      <c r="S10" s="80"/>
      <c r="T10" s="98"/>
      <c r="U10" s="32"/>
      <c r="V10" s="32"/>
      <c r="W10" s="32"/>
      <c r="X10" s="32"/>
      <c r="Y10" s="32"/>
      <c r="Z10" s="81"/>
      <c r="AA10" s="82"/>
    </row>
    <row r="11" spans="1:27" ht="15.5" x14ac:dyDescent="0.35">
      <c r="A11" s="189">
        <v>2</v>
      </c>
      <c r="B11" s="189"/>
      <c r="C11" s="190"/>
      <c r="D11" s="190"/>
      <c r="E11" s="19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93"/>
      <c r="U11" s="37"/>
      <c r="V11" s="37"/>
      <c r="W11" s="37"/>
      <c r="X11" s="37"/>
      <c r="Y11" s="37"/>
      <c r="Z11" s="82"/>
      <c r="AA11" s="82"/>
    </row>
    <row r="12" spans="1:27" ht="15.5" x14ac:dyDescent="0.35">
      <c r="A12" s="189">
        <v>3</v>
      </c>
      <c r="B12" s="189"/>
      <c r="C12" s="190"/>
      <c r="D12" s="190"/>
      <c r="E12" s="19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93"/>
      <c r="U12" s="37"/>
      <c r="V12" s="37"/>
      <c r="W12" s="37"/>
      <c r="X12" s="37"/>
      <c r="Y12" s="37"/>
      <c r="Z12" s="82"/>
      <c r="AA12" s="82"/>
    </row>
    <row r="13" spans="1:27" ht="15.5" x14ac:dyDescent="0.35">
      <c r="A13" s="189">
        <v>4</v>
      </c>
      <c r="B13" s="189"/>
      <c r="C13" s="190"/>
      <c r="D13" s="190"/>
      <c r="E13" s="19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93"/>
      <c r="U13" s="37"/>
      <c r="V13" s="37"/>
      <c r="W13" s="37"/>
      <c r="X13" s="37"/>
      <c r="Y13" s="37"/>
      <c r="Z13" s="82"/>
      <c r="AA13" s="82"/>
    </row>
    <row r="14" spans="1:27" ht="15.5" x14ac:dyDescent="0.35">
      <c r="A14" s="189">
        <v>5</v>
      </c>
      <c r="B14" s="189"/>
      <c r="C14" s="190"/>
      <c r="D14" s="190"/>
      <c r="E14" s="19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93"/>
      <c r="U14" s="37"/>
      <c r="V14" s="37"/>
      <c r="W14" s="37"/>
      <c r="X14" s="37"/>
      <c r="Y14" s="37"/>
      <c r="Z14" s="82"/>
      <c r="AA14" s="82"/>
    </row>
    <row r="15" spans="1:27" ht="15.5" x14ac:dyDescent="0.35">
      <c r="A15" s="189">
        <v>6</v>
      </c>
      <c r="B15" s="189"/>
      <c r="C15" s="190"/>
      <c r="D15" s="190"/>
      <c r="E15" s="190"/>
      <c r="F15" s="3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63"/>
      <c r="U15" s="78"/>
      <c r="V15" s="78"/>
      <c r="W15" s="78"/>
      <c r="X15" s="78"/>
      <c r="Y15" s="78"/>
      <c r="Z15" s="83"/>
      <c r="AA15" s="83"/>
    </row>
    <row r="16" spans="1:27" ht="15.5" x14ac:dyDescent="0.35">
      <c r="A16" s="189" t="s">
        <v>98</v>
      </c>
      <c r="B16" s="189"/>
      <c r="C16" s="190"/>
      <c r="D16" s="190"/>
      <c r="E16" s="190"/>
      <c r="F16" s="3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63"/>
      <c r="U16" s="78"/>
      <c r="V16" s="78"/>
      <c r="W16" s="78"/>
      <c r="X16" s="78"/>
      <c r="Y16" s="78"/>
      <c r="Z16" s="83"/>
      <c r="AA16" s="83"/>
    </row>
    <row r="17" spans="1:27" ht="15.5" x14ac:dyDescent="0.35">
      <c r="A17" s="189" t="s">
        <v>99</v>
      </c>
      <c r="B17" s="189"/>
      <c r="C17" s="190"/>
      <c r="D17" s="190"/>
      <c r="E17" s="190"/>
      <c r="F17" s="3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63"/>
      <c r="U17" s="78"/>
      <c r="V17" s="78"/>
      <c r="W17" s="78"/>
      <c r="X17" s="78"/>
      <c r="Y17" s="78"/>
      <c r="Z17" s="83"/>
      <c r="AA17" s="83"/>
    </row>
    <row r="18" spans="1:27" ht="15.5" x14ac:dyDescent="0.35">
      <c r="A18" s="166"/>
      <c r="B18" s="166"/>
      <c r="C18" s="166"/>
      <c r="D18" s="166"/>
      <c r="E18" s="166"/>
      <c r="F18" s="156"/>
      <c r="G18" s="104"/>
      <c r="H18" s="104"/>
      <c r="I18" s="104"/>
      <c r="J18" s="104"/>
      <c r="K18" s="104"/>
      <c r="L18" s="105">
        <f>SUM((G18*0.1),(H18*0.1),(I18*0.3),(J18*0.3),(K18*0.2))</f>
        <v>0</v>
      </c>
      <c r="M18" s="160"/>
      <c r="N18" s="109"/>
      <c r="O18" s="109"/>
      <c r="P18" s="109"/>
      <c r="Q18" s="109"/>
      <c r="R18" s="109"/>
      <c r="S18" s="105">
        <f>SUM((N18*0.2),(O18*0.15),(P18*0.25),(Q18*0.2),(R18*0.2))</f>
        <v>0</v>
      </c>
      <c r="T18" s="110"/>
      <c r="U18" s="167"/>
      <c r="V18" s="105">
        <f>U18</f>
        <v>0</v>
      </c>
      <c r="W18" s="109"/>
      <c r="X18" s="105">
        <f>V18-W18</f>
        <v>0</v>
      </c>
      <c r="Y18" s="106"/>
      <c r="Z18" s="105">
        <f>SUM((L18*0.25)+(S18*0.25)+(X18*0.5))</f>
        <v>0</v>
      </c>
      <c r="AA18" s="168">
        <v>1</v>
      </c>
    </row>
    <row r="19" spans="1:27" x14ac:dyDescent="0.35"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Prelim Freestyle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0" max="20" width="2.81640625" customWidth="1"/>
    <col min="25" max="25" width="2.81640625" customWidth="1"/>
    <col min="27" max="27" width="12" customWidth="1"/>
  </cols>
  <sheetData>
    <row r="1" spans="1:27" ht="15.5" x14ac:dyDescent="0.35">
      <c r="A1" s="1" t="s">
        <v>45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75"/>
      <c r="Z1" s="2"/>
      <c r="AA1" s="7">
        <f ca="1">NOW()</f>
        <v>43306.906178703706</v>
      </c>
    </row>
    <row r="2" spans="1:27" ht="15.5" x14ac:dyDescent="0.35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8">
        <f ca="1">NOW()</f>
        <v>43306.906178703706</v>
      </c>
    </row>
    <row r="3" spans="1:27" ht="15.5" x14ac:dyDescent="0.35">
      <c r="A3" s="1" t="s">
        <v>46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"/>
      <c r="AA3" s="2"/>
    </row>
    <row r="4" spans="1:27" ht="15.5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2"/>
      <c r="AA4" s="2"/>
    </row>
    <row r="5" spans="1:27" ht="15.5" x14ac:dyDescent="0.35">
      <c r="A5" s="1" t="s">
        <v>108</v>
      </c>
      <c r="B5" s="11"/>
      <c r="C5" s="2"/>
      <c r="D5" s="2"/>
      <c r="E5" s="2"/>
      <c r="F5" s="37"/>
      <c r="G5" s="11" t="s">
        <v>3</v>
      </c>
      <c r="H5" s="11">
        <f>E1</f>
        <v>0</v>
      </c>
      <c r="I5" s="11"/>
      <c r="J5" s="11"/>
      <c r="K5" s="11"/>
      <c r="L5" s="11"/>
      <c r="M5" s="11"/>
      <c r="N5" s="2"/>
      <c r="O5" s="2"/>
      <c r="P5" s="2"/>
      <c r="Q5" s="2"/>
      <c r="R5" s="2"/>
      <c r="S5" s="11"/>
      <c r="T5" s="93"/>
      <c r="U5" s="11" t="s">
        <v>5</v>
      </c>
      <c r="V5" s="2">
        <f>E2</f>
        <v>0</v>
      </c>
      <c r="W5" s="2"/>
      <c r="X5" s="11"/>
      <c r="Y5" s="4"/>
      <c r="Z5" s="2"/>
      <c r="AA5" s="2"/>
    </row>
    <row r="6" spans="1:27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93"/>
      <c r="U6" s="2"/>
      <c r="V6" s="2"/>
      <c r="W6" s="2"/>
      <c r="X6" s="11"/>
      <c r="Y6" s="4"/>
      <c r="Z6" s="2"/>
      <c r="AA6" s="2"/>
    </row>
    <row r="7" spans="1:27" x14ac:dyDescent="0.35">
      <c r="A7" s="2"/>
      <c r="B7" s="2"/>
      <c r="C7" s="2"/>
      <c r="D7" s="2"/>
      <c r="E7" s="2"/>
      <c r="F7" s="24"/>
      <c r="G7" s="15" t="s">
        <v>7</v>
      </c>
      <c r="H7" s="15"/>
      <c r="I7" s="15"/>
      <c r="J7" s="15"/>
      <c r="K7" s="15"/>
      <c r="L7" s="15"/>
      <c r="M7" s="15"/>
      <c r="N7" s="74" t="s">
        <v>47</v>
      </c>
      <c r="O7" s="2"/>
      <c r="P7" s="2"/>
      <c r="Q7" s="2"/>
      <c r="R7" s="2"/>
      <c r="S7" s="17" t="s">
        <v>47</v>
      </c>
      <c r="T7" s="96"/>
      <c r="U7" s="68" t="s">
        <v>9</v>
      </c>
      <c r="V7" s="16"/>
      <c r="W7" s="19" t="s">
        <v>8</v>
      </c>
      <c r="X7" s="18" t="s">
        <v>9</v>
      </c>
      <c r="Y7" s="24"/>
      <c r="Z7" s="17" t="s">
        <v>11</v>
      </c>
      <c r="AA7" s="2"/>
    </row>
    <row r="8" spans="1:27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42" t="s">
        <v>16</v>
      </c>
      <c r="H8" s="42" t="s">
        <v>17</v>
      </c>
      <c r="I8" s="42" t="s">
        <v>18</v>
      </c>
      <c r="J8" s="42" t="s">
        <v>19</v>
      </c>
      <c r="K8" s="42" t="s">
        <v>20</v>
      </c>
      <c r="L8" s="42" t="s">
        <v>7</v>
      </c>
      <c r="M8" s="37"/>
      <c r="N8" s="21" t="s">
        <v>34</v>
      </c>
      <c r="O8" s="21" t="s">
        <v>35</v>
      </c>
      <c r="P8" s="21" t="s">
        <v>36</v>
      </c>
      <c r="Q8" s="21" t="s">
        <v>37</v>
      </c>
      <c r="R8" s="21" t="s">
        <v>38</v>
      </c>
      <c r="S8" s="26" t="s">
        <v>33</v>
      </c>
      <c r="T8" s="94"/>
      <c r="U8" s="20" t="s">
        <v>31</v>
      </c>
      <c r="V8" s="20" t="s">
        <v>9</v>
      </c>
      <c r="W8" s="21" t="s">
        <v>32</v>
      </c>
      <c r="X8" s="26" t="s">
        <v>33</v>
      </c>
      <c r="Y8" s="37"/>
      <c r="Z8" s="25" t="s">
        <v>41</v>
      </c>
      <c r="AA8" s="20" t="s">
        <v>44</v>
      </c>
    </row>
    <row r="9" spans="1:27" x14ac:dyDescent="0.35">
      <c r="A9" s="114"/>
      <c r="B9" s="114"/>
      <c r="C9" s="114"/>
      <c r="D9" s="114"/>
      <c r="E9" s="114"/>
      <c r="F9" s="37"/>
      <c r="G9" s="76"/>
      <c r="H9" s="76"/>
      <c r="I9" s="76"/>
      <c r="J9" s="76"/>
      <c r="K9" s="76"/>
      <c r="L9" s="76"/>
      <c r="M9" s="37"/>
      <c r="N9" s="66"/>
      <c r="O9" s="66"/>
      <c r="P9" s="66"/>
      <c r="Q9" s="66"/>
      <c r="R9" s="66"/>
      <c r="S9" s="66"/>
      <c r="T9" s="101"/>
      <c r="U9" s="63"/>
      <c r="V9" s="63"/>
      <c r="W9" s="66"/>
      <c r="X9" s="77"/>
      <c r="Y9" s="37"/>
      <c r="Z9" s="2"/>
      <c r="AA9" s="2"/>
    </row>
    <row r="10" spans="1:27" ht="15.5" x14ac:dyDescent="0.35">
      <c r="A10" s="189">
        <v>1</v>
      </c>
      <c r="B10" s="189"/>
      <c r="C10" s="121"/>
      <c r="D10" s="121"/>
      <c r="E10" s="121"/>
      <c r="F10" s="37"/>
      <c r="G10" s="37"/>
      <c r="H10" s="37"/>
      <c r="I10" s="37"/>
      <c r="J10" s="37"/>
      <c r="K10" s="37"/>
      <c r="L10" s="37"/>
      <c r="M10" s="37"/>
      <c r="N10" s="32"/>
      <c r="O10" s="32"/>
      <c r="P10" s="32"/>
      <c r="Q10" s="32"/>
      <c r="R10" s="32"/>
      <c r="S10" s="80"/>
      <c r="T10" s="98"/>
      <c r="U10" s="32"/>
      <c r="V10" s="32"/>
      <c r="W10" s="32"/>
      <c r="X10" s="32"/>
      <c r="Y10" s="32"/>
      <c r="Z10" s="80"/>
      <c r="AA10" s="37"/>
    </row>
    <row r="11" spans="1:27" ht="15.5" x14ac:dyDescent="0.35">
      <c r="A11" s="189">
        <v>2</v>
      </c>
      <c r="B11" s="189"/>
      <c r="C11" s="190"/>
      <c r="D11" s="190"/>
      <c r="E11" s="19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93"/>
      <c r="U11" s="37"/>
      <c r="V11" s="37"/>
      <c r="W11" s="37"/>
      <c r="X11" s="37"/>
      <c r="Y11" s="37"/>
      <c r="Z11" s="37"/>
      <c r="AA11" s="37"/>
    </row>
    <row r="12" spans="1:27" ht="15.5" x14ac:dyDescent="0.35">
      <c r="A12" s="189">
        <v>3</v>
      </c>
      <c r="B12" s="189"/>
      <c r="C12" s="190"/>
      <c r="D12" s="190"/>
      <c r="E12" s="19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93"/>
      <c r="U12" s="37"/>
      <c r="V12" s="37"/>
      <c r="W12" s="37"/>
      <c r="X12" s="37"/>
      <c r="Y12" s="37"/>
      <c r="Z12" s="37"/>
      <c r="AA12" s="37"/>
    </row>
    <row r="13" spans="1:27" ht="15.5" x14ac:dyDescent="0.35">
      <c r="A13" s="189">
        <v>4</v>
      </c>
      <c r="B13" s="189"/>
      <c r="C13" s="190"/>
      <c r="D13" s="190"/>
      <c r="E13" s="19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93"/>
      <c r="U13" s="37"/>
      <c r="V13" s="37"/>
      <c r="W13" s="37"/>
      <c r="X13" s="37"/>
      <c r="Y13" s="37"/>
      <c r="Z13" s="37"/>
      <c r="AA13" s="37"/>
    </row>
    <row r="14" spans="1:27" ht="15.5" x14ac:dyDescent="0.35">
      <c r="A14" s="189">
        <v>5</v>
      </c>
      <c r="B14" s="189"/>
      <c r="C14" s="190"/>
      <c r="D14" s="190"/>
      <c r="E14" s="19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93"/>
      <c r="U14" s="37"/>
      <c r="V14" s="37"/>
      <c r="W14" s="37"/>
      <c r="X14" s="37"/>
      <c r="Y14" s="37"/>
      <c r="Z14" s="37"/>
      <c r="AA14" s="37"/>
    </row>
    <row r="15" spans="1:27" ht="15.5" x14ac:dyDescent="0.35">
      <c r="A15" s="189">
        <v>6</v>
      </c>
      <c r="B15" s="189"/>
      <c r="C15" s="190"/>
      <c r="D15" s="190"/>
      <c r="E15" s="190"/>
      <c r="F15" s="3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63"/>
      <c r="U15" s="78"/>
      <c r="V15" s="78"/>
      <c r="W15" s="78"/>
      <c r="X15" s="78"/>
      <c r="Y15" s="78"/>
      <c r="Z15" s="78"/>
      <c r="AA15" s="78"/>
    </row>
    <row r="16" spans="1:27" ht="15.5" x14ac:dyDescent="0.35">
      <c r="A16" s="189" t="s">
        <v>98</v>
      </c>
      <c r="B16" s="189"/>
      <c r="C16" s="190"/>
      <c r="D16" s="190"/>
      <c r="E16" s="190"/>
      <c r="F16" s="3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63"/>
      <c r="U16" s="78"/>
      <c r="V16" s="78"/>
      <c r="W16" s="78"/>
      <c r="X16" s="78"/>
      <c r="Y16" s="78"/>
      <c r="Z16" s="78"/>
      <c r="AA16" s="78"/>
    </row>
    <row r="17" spans="1:27" ht="15.5" x14ac:dyDescent="0.35">
      <c r="A17" s="189" t="s">
        <v>99</v>
      </c>
      <c r="B17" s="189"/>
      <c r="C17" s="190"/>
      <c r="D17" s="190"/>
      <c r="E17" s="190"/>
      <c r="F17" s="3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63"/>
      <c r="U17" s="78"/>
      <c r="V17" s="78"/>
      <c r="W17" s="78"/>
      <c r="X17" s="78"/>
      <c r="Y17" s="78"/>
      <c r="Z17" s="78"/>
      <c r="AA17" s="78"/>
    </row>
    <row r="18" spans="1:27" ht="15.5" x14ac:dyDescent="0.35">
      <c r="A18" s="166"/>
      <c r="B18" s="166"/>
      <c r="C18" s="166"/>
      <c r="D18" s="166"/>
      <c r="E18" s="166"/>
      <c r="F18" s="156"/>
      <c r="G18" s="104"/>
      <c r="H18" s="104"/>
      <c r="I18" s="104"/>
      <c r="J18" s="104"/>
      <c r="K18" s="104"/>
      <c r="L18" s="167">
        <f>SUM((G18*0.3),(H18*0.25),(I18*0.25),(J18*0.15),(K18*0.05))</f>
        <v>0</v>
      </c>
      <c r="M18" s="160"/>
      <c r="N18" s="109"/>
      <c r="O18" s="109"/>
      <c r="P18" s="109"/>
      <c r="Q18" s="109"/>
      <c r="R18" s="109"/>
      <c r="S18" s="167">
        <f>SUM((N18*0.2),(O18*0.15),(P18*0.25),(Q18*0.2),(R18*0.2))</f>
        <v>0</v>
      </c>
      <c r="T18" s="110"/>
      <c r="U18" s="167"/>
      <c r="V18" s="105">
        <f>U18</f>
        <v>0</v>
      </c>
      <c r="W18" s="109"/>
      <c r="X18" s="105">
        <f>V18-W18</f>
        <v>0</v>
      </c>
      <c r="Y18" s="106"/>
      <c r="Z18" s="105">
        <f>SUM((L18*0.25)+(S18*0.25)+(X18*0.5))</f>
        <v>0</v>
      </c>
      <c r="AA18" s="168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Int Freestyle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11"/>
  <sheetViews>
    <sheetView workbookViewId="0">
      <pane xSplit="2" topLeftCell="AN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style="118" customWidth="1"/>
    <col min="3" max="3" width="17.1796875" style="118" customWidth="1"/>
    <col min="4" max="4" width="20" style="118" customWidth="1"/>
    <col min="5" max="5" width="11.453125" style="118" customWidth="1"/>
    <col min="12" max="12" width="2.81640625" customWidth="1"/>
    <col min="23" max="23" width="2.81640625" customWidth="1"/>
    <col min="30" max="30" width="2.81640625" customWidth="1"/>
    <col min="39" max="39" width="2.81640625" customWidth="1"/>
    <col min="50" max="50" width="2.81640625" customWidth="1"/>
    <col min="51" max="54" width="9.1796875" style="118"/>
    <col min="55" max="55" width="2.81640625" style="118" customWidth="1"/>
    <col min="56" max="56" width="11.453125" style="118" customWidth="1"/>
    <col min="57" max="57" width="3" style="128" customWidth="1"/>
    <col min="58" max="58" width="10" style="118" customWidth="1"/>
    <col min="59" max="59" width="2.81640625" style="128" customWidth="1"/>
    <col min="60" max="60" width="9.1796875" style="118"/>
    <col min="61" max="61" width="12.54296875" customWidth="1"/>
  </cols>
  <sheetData>
    <row r="1" spans="1:61" ht="15.5" x14ac:dyDescent="0.35">
      <c r="A1" s="1" t="str">
        <f>CompInfo!A1</f>
        <v>VQ State Champonship 2018</v>
      </c>
      <c r="B1" s="114"/>
      <c r="C1" s="114"/>
      <c r="D1" s="114" t="s">
        <v>0</v>
      </c>
      <c r="E1" s="114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125"/>
      <c r="AZ1" s="125"/>
      <c r="BA1" s="125"/>
      <c r="BB1" s="125"/>
      <c r="BC1" s="114"/>
      <c r="BD1" s="119"/>
      <c r="BE1" s="119"/>
      <c r="BF1" s="114"/>
      <c r="BG1" s="119"/>
      <c r="BH1" s="114"/>
      <c r="BI1" s="7">
        <f ca="1">NOW()</f>
        <v>43306.906178703706</v>
      </c>
    </row>
    <row r="2" spans="1:61" ht="15.5" x14ac:dyDescent="0.35">
      <c r="A2" s="1"/>
      <c r="B2" s="114"/>
      <c r="C2" s="114"/>
      <c r="D2" s="114" t="s">
        <v>1</v>
      </c>
      <c r="E2" s="114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125"/>
      <c r="AZ2" s="125"/>
      <c r="BA2" s="125"/>
      <c r="BB2" s="125"/>
      <c r="BC2" s="114"/>
      <c r="BD2" s="119"/>
      <c r="BE2" s="119"/>
      <c r="BF2" s="114"/>
      <c r="BG2" s="119"/>
      <c r="BH2" s="114"/>
      <c r="BI2" s="8">
        <f ca="1">NOW()</f>
        <v>43306.906178703706</v>
      </c>
    </row>
    <row r="3" spans="1:61" ht="15.5" x14ac:dyDescent="0.35">
      <c r="A3" s="1" t="str">
        <f>CompInfo!A2</f>
        <v>14 to 15 July 2018</v>
      </c>
      <c r="B3" s="114"/>
      <c r="C3" s="114"/>
      <c r="D3" s="114"/>
      <c r="E3" s="114"/>
      <c r="F3" s="211" t="s">
        <v>97</v>
      </c>
      <c r="G3" s="205"/>
      <c r="H3" s="206"/>
      <c r="I3" s="205"/>
      <c r="J3" s="205"/>
      <c r="K3" s="205"/>
      <c r="L3" s="205"/>
      <c r="M3" s="206"/>
      <c r="N3" s="205"/>
      <c r="O3" s="205"/>
      <c r="P3" s="205"/>
      <c r="Q3" s="205"/>
      <c r="R3" s="205"/>
      <c r="S3" s="205"/>
      <c r="T3" s="205"/>
      <c r="U3" s="205"/>
      <c r="V3" s="205"/>
      <c r="W3" s="4"/>
      <c r="X3" s="207" t="s">
        <v>2</v>
      </c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"/>
      <c r="AN3" s="206" t="s">
        <v>97</v>
      </c>
      <c r="AO3" s="205"/>
      <c r="AP3" s="205"/>
      <c r="AQ3" s="205"/>
      <c r="AR3" s="205"/>
      <c r="AS3" s="205"/>
      <c r="AT3" s="205"/>
      <c r="AU3" s="205"/>
      <c r="AV3" s="205"/>
      <c r="AW3" s="205"/>
      <c r="AX3" s="4"/>
      <c r="AY3" s="210" t="s">
        <v>2</v>
      </c>
      <c r="AZ3" s="210"/>
      <c r="BA3" s="210"/>
      <c r="BB3" s="210"/>
      <c r="BC3" s="114"/>
      <c r="BD3" s="119"/>
      <c r="BE3" s="119"/>
      <c r="BF3" s="114"/>
      <c r="BG3" s="119"/>
      <c r="BH3" s="114"/>
      <c r="BI3" s="2"/>
    </row>
    <row r="4" spans="1:61" ht="15.5" x14ac:dyDescent="0.35">
      <c r="A4" s="1"/>
      <c r="B4" s="114"/>
      <c r="C4" s="114"/>
      <c r="D4" s="114"/>
      <c r="E4" s="114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125"/>
      <c r="AZ4" s="125"/>
      <c r="BA4" s="125"/>
      <c r="BB4" s="125"/>
      <c r="BC4" s="114"/>
      <c r="BD4" s="119"/>
      <c r="BE4" s="119"/>
      <c r="BF4" s="114"/>
      <c r="BG4" s="119"/>
      <c r="BH4" s="114"/>
      <c r="BI4" s="2"/>
    </row>
    <row r="5" spans="1:61" ht="15.5" x14ac:dyDescent="0.35">
      <c r="A5" s="1" t="s">
        <v>50</v>
      </c>
      <c r="B5" s="115"/>
      <c r="C5" s="114"/>
      <c r="D5" s="114"/>
      <c r="E5" s="114"/>
      <c r="F5" s="11" t="s">
        <v>3</v>
      </c>
      <c r="G5" s="12"/>
      <c r="H5" s="2"/>
      <c r="I5" s="11"/>
      <c r="J5" s="2"/>
      <c r="K5" s="2"/>
      <c r="L5" s="4"/>
      <c r="M5" s="11" t="s">
        <v>118</v>
      </c>
      <c r="N5" s="11"/>
      <c r="O5" s="2"/>
      <c r="P5" s="2"/>
      <c r="Q5" s="2"/>
      <c r="R5" s="2"/>
      <c r="S5" s="2"/>
      <c r="T5" s="2"/>
      <c r="U5" s="2"/>
      <c r="V5" s="2"/>
      <c r="W5" s="12"/>
      <c r="X5" s="11" t="s">
        <v>3</v>
      </c>
      <c r="Y5" s="2"/>
      <c r="Z5" s="2"/>
      <c r="AA5" s="2"/>
      <c r="AB5" s="2"/>
      <c r="AC5" s="2"/>
      <c r="AD5" s="4"/>
      <c r="AE5" s="11" t="s">
        <v>3</v>
      </c>
      <c r="AF5" s="2"/>
      <c r="AG5" s="2"/>
      <c r="AH5" s="2"/>
      <c r="AI5" s="2"/>
      <c r="AJ5" s="2"/>
      <c r="AK5" s="11"/>
      <c r="AL5" s="11"/>
      <c r="AM5" s="93"/>
      <c r="AN5" s="11" t="s">
        <v>4</v>
      </c>
      <c r="AO5" s="11"/>
      <c r="AP5" s="2"/>
      <c r="AQ5" s="2"/>
      <c r="AR5" s="2"/>
      <c r="AS5" s="2"/>
      <c r="AT5" s="2"/>
      <c r="AU5" s="2"/>
      <c r="AV5" s="2"/>
      <c r="AW5" s="2"/>
      <c r="AX5" s="4"/>
      <c r="AY5" s="126" t="s">
        <v>5</v>
      </c>
      <c r="AZ5" s="125"/>
      <c r="BA5" s="125"/>
      <c r="BB5" s="125"/>
      <c r="BC5" s="133"/>
      <c r="BD5" s="120" t="s">
        <v>6</v>
      </c>
      <c r="BE5" s="119"/>
      <c r="BF5" s="114"/>
      <c r="BG5" s="119"/>
      <c r="BH5" s="114"/>
      <c r="BI5" s="2"/>
    </row>
    <row r="6" spans="1:61" ht="15.5" x14ac:dyDescent="0.35">
      <c r="A6" s="1" t="s">
        <v>49</v>
      </c>
      <c r="B6" s="226">
        <v>5</v>
      </c>
      <c r="C6" s="114"/>
      <c r="D6" s="114"/>
      <c r="E6" s="114"/>
      <c r="F6" s="2">
        <f>E1</f>
        <v>0</v>
      </c>
      <c r="G6" s="4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2"/>
      <c r="V6" s="4"/>
      <c r="W6" s="4"/>
      <c r="X6" s="2">
        <f>E1</f>
        <v>0</v>
      </c>
      <c r="Y6" s="2"/>
      <c r="Z6" s="2"/>
      <c r="AA6" s="2"/>
      <c r="AB6" s="2"/>
      <c r="AC6" s="2"/>
      <c r="AD6" s="2"/>
      <c r="AE6" s="2">
        <f>E1</f>
        <v>0</v>
      </c>
      <c r="AF6" s="2"/>
      <c r="AG6" s="2"/>
      <c r="AH6" s="2"/>
      <c r="AI6" s="2"/>
      <c r="AJ6" s="2"/>
      <c r="AK6" s="2"/>
      <c r="AL6" s="2"/>
      <c r="AM6" s="93"/>
      <c r="AN6" s="2">
        <f>E2</f>
        <v>0</v>
      </c>
      <c r="AO6" s="2"/>
      <c r="AP6" s="2"/>
      <c r="AQ6" s="2"/>
      <c r="AR6" s="2"/>
      <c r="AS6" s="2"/>
      <c r="AT6" s="2"/>
      <c r="AU6" s="2"/>
      <c r="AV6" s="2"/>
      <c r="AW6" s="4"/>
      <c r="AX6" s="2"/>
      <c r="AY6" s="125">
        <f>E2</f>
        <v>0</v>
      </c>
      <c r="AZ6" s="125"/>
      <c r="BA6" s="125"/>
      <c r="BB6" s="125"/>
      <c r="BC6" s="133"/>
      <c r="BD6" s="114"/>
      <c r="BE6" s="119"/>
      <c r="BF6" s="114"/>
      <c r="BG6" s="119"/>
      <c r="BH6" s="114"/>
      <c r="BI6" s="2"/>
    </row>
    <row r="7" spans="1:61" x14ac:dyDescent="0.35">
      <c r="A7" s="2"/>
      <c r="B7" s="114"/>
      <c r="C7" s="114"/>
      <c r="D7" s="114"/>
      <c r="E7" s="114"/>
      <c r="F7" s="2" t="s">
        <v>7</v>
      </c>
      <c r="G7" s="2"/>
      <c r="H7" s="2"/>
      <c r="I7" s="2"/>
      <c r="J7" s="2"/>
      <c r="K7" s="5"/>
      <c r="L7" s="15"/>
      <c r="M7" s="2"/>
      <c r="N7" s="5"/>
      <c r="O7" s="5"/>
      <c r="P7" s="5"/>
      <c r="Q7" s="5"/>
      <c r="R7" s="5"/>
      <c r="S7" s="5"/>
      <c r="T7" s="5"/>
      <c r="U7" s="5"/>
      <c r="V7" s="5"/>
      <c r="W7" s="15"/>
      <c r="X7" s="16" t="s">
        <v>7</v>
      </c>
      <c r="Y7" s="16"/>
      <c r="Z7" s="16"/>
      <c r="AA7" s="16"/>
      <c r="AB7" s="17"/>
      <c r="AC7" s="2"/>
      <c r="AD7" s="4"/>
      <c r="AE7" s="2" t="s">
        <v>47</v>
      </c>
      <c r="AF7" s="2"/>
      <c r="AG7" s="2"/>
      <c r="AH7" s="2"/>
      <c r="AI7" s="2"/>
      <c r="AJ7" s="2"/>
      <c r="AK7" s="2"/>
      <c r="AL7" s="16" t="s">
        <v>47</v>
      </c>
      <c r="AM7" s="93"/>
      <c r="AN7" s="2"/>
      <c r="AO7" s="5"/>
      <c r="AP7" s="5"/>
      <c r="AQ7" s="5"/>
      <c r="AR7" s="5"/>
      <c r="AS7" s="5"/>
      <c r="AT7" s="5"/>
      <c r="AU7" s="5"/>
      <c r="AV7" s="5"/>
      <c r="AW7" s="5"/>
      <c r="AX7" s="15"/>
      <c r="AY7" s="126"/>
      <c r="AZ7" s="125"/>
      <c r="BA7" s="125" t="s">
        <v>8</v>
      </c>
      <c r="BB7" s="125" t="s">
        <v>9</v>
      </c>
      <c r="BC7" s="133"/>
      <c r="BD7" s="115" t="s">
        <v>10</v>
      </c>
      <c r="BE7" s="119"/>
      <c r="BF7" s="115" t="s">
        <v>2</v>
      </c>
      <c r="BG7" s="178"/>
      <c r="BH7" s="68" t="s">
        <v>11</v>
      </c>
      <c r="BI7" s="19"/>
    </row>
    <row r="8" spans="1:61" x14ac:dyDescent="0.35">
      <c r="A8" s="20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2"/>
      <c r="M8" s="20" t="s">
        <v>21</v>
      </c>
      <c r="N8" s="20" t="s">
        <v>22</v>
      </c>
      <c r="O8" s="20" t="s">
        <v>23</v>
      </c>
      <c r="P8" s="20" t="s">
        <v>24</v>
      </c>
      <c r="Q8" s="20" t="s">
        <v>25</v>
      </c>
      <c r="R8" s="20" t="s">
        <v>26</v>
      </c>
      <c r="S8" s="20" t="s">
        <v>27</v>
      </c>
      <c r="T8" s="20" t="s">
        <v>28</v>
      </c>
      <c r="U8" s="20" t="s">
        <v>29</v>
      </c>
      <c r="V8" s="20" t="s">
        <v>30</v>
      </c>
      <c r="W8" s="22"/>
      <c r="X8" s="21" t="s">
        <v>16</v>
      </c>
      <c r="Y8" s="21" t="s">
        <v>17</v>
      </c>
      <c r="Z8" s="21" t="s">
        <v>18</v>
      </c>
      <c r="AA8" s="21" t="s">
        <v>19</v>
      </c>
      <c r="AB8" s="21" t="s">
        <v>20</v>
      </c>
      <c r="AC8" s="21" t="s">
        <v>7</v>
      </c>
      <c r="AD8" s="24"/>
      <c r="AE8" s="21" t="s">
        <v>34</v>
      </c>
      <c r="AF8" s="21" t="s">
        <v>35</v>
      </c>
      <c r="AG8" s="21" t="s">
        <v>36</v>
      </c>
      <c r="AH8" s="21" t="s">
        <v>37</v>
      </c>
      <c r="AI8" s="21" t="s">
        <v>38</v>
      </c>
      <c r="AJ8" s="21" t="s">
        <v>39</v>
      </c>
      <c r="AK8" s="20" t="s">
        <v>40</v>
      </c>
      <c r="AL8" s="20" t="s">
        <v>33</v>
      </c>
      <c r="AM8" s="95"/>
      <c r="AN8" s="20" t="s">
        <v>21</v>
      </c>
      <c r="AO8" s="20" t="s">
        <v>22</v>
      </c>
      <c r="AP8" s="20" t="s">
        <v>23</v>
      </c>
      <c r="AQ8" s="20" t="s">
        <v>24</v>
      </c>
      <c r="AR8" s="20" t="s">
        <v>25</v>
      </c>
      <c r="AS8" s="20" t="s">
        <v>26</v>
      </c>
      <c r="AT8" s="20" t="s">
        <v>27</v>
      </c>
      <c r="AU8" s="20" t="s">
        <v>28</v>
      </c>
      <c r="AV8" s="20" t="s">
        <v>29</v>
      </c>
      <c r="AW8" s="20" t="s">
        <v>30</v>
      </c>
      <c r="AX8" s="22"/>
      <c r="AY8" s="129" t="s">
        <v>31</v>
      </c>
      <c r="AZ8" s="129" t="s">
        <v>9</v>
      </c>
      <c r="BA8" s="129" t="s">
        <v>32</v>
      </c>
      <c r="BB8" s="129" t="s">
        <v>33</v>
      </c>
      <c r="BC8" s="133"/>
      <c r="BD8" s="122" t="s">
        <v>41</v>
      </c>
      <c r="BE8" s="123"/>
      <c r="BF8" s="122" t="s">
        <v>41</v>
      </c>
      <c r="BG8" s="179"/>
      <c r="BH8" s="124" t="s">
        <v>41</v>
      </c>
      <c r="BI8" s="26" t="s">
        <v>44</v>
      </c>
    </row>
    <row r="9" spans="1:61" x14ac:dyDescent="0.35">
      <c r="A9" s="16"/>
      <c r="B9" s="114"/>
      <c r="C9" s="114"/>
      <c r="D9" s="114"/>
      <c r="E9" s="114"/>
      <c r="F9" s="19"/>
      <c r="G9" s="19"/>
      <c r="H9" s="19"/>
      <c r="I9" s="19"/>
      <c r="J9" s="19"/>
      <c r="K9" s="19"/>
      <c r="L9" s="22"/>
      <c r="M9" s="16"/>
      <c r="N9" s="16"/>
      <c r="O9" s="16"/>
      <c r="P9" s="16"/>
      <c r="Q9" s="16"/>
      <c r="R9" s="16"/>
      <c r="S9" s="16"/>
      <c r="T9" s="16"/>
      <c r="U9" s="16"/>
      <c r="V9" s="16"/>
      <c r="W9" s="22"/>
      <c r="X9" s="19"/>
      <c r="Y9" s="19"/>
      <c r="Z9" s="19"/>
      <c r="AA9" s="19"/>
      <c r="AB9" s="19"/>
      <c r="AC9" s="19"/>
      <c r="AD9" s="24"/>
      <c r="AE9" s="19"/>
      <c r="AF9" s="19"/>
      <c r="AG9" s="19"/>
      <c r="AH9" s="19"/>
      <c r="AI9" s="19"/>
      <c r="AJ9" s="19"/>
      <c r="AK9" s="16"/>
      <c r="AL9" s="16"/>
      <c r="AM9" s="9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2"/>
      <c r="AY9" s="125"/>
      <c r="AZ9" s="125"/>
      <c r="BA9" s="125"/>
      <c r="BB9" s="125"/>
      <c r="BC9" s="133"/>
      <c r="BD9" s="115"/>
      <c r="BE9" s="119"/>
      <c r="BF9" s="115"/>
      <c r="BG9" s="180"/>
      <c r="BH9" s="68"/>
      <c r="BI9" s="18"/>
    </row>
    <row r="10" spans="1:61" x14ac:dyDescent="0.35">
      <c r="A10">
        <v>87</v>
      </c>
      <c r="B10" t="s">
        <v>165</v>
      </c>
      <c r="C10" t="s">
        <v>147</v>
      </c>
      <c r="D10" t="s">
        <v>148</v>
      </c>
      <c r="E10" t="s">
        <v>149</v>
      </c>
      <c r="F10" s="29">
        <v>5.8</v>
      </c>
      <c r="G10" s="29">
        <v>5</v>
      </c>
      <c r="H10" s="29">
        <v>6</v>
      </c>
      <c r="I10" s="29">
        <v>7</v>
      </c>
      <c r="J10" s="29">
        <v>7</v>
      </c>
      <c r="K10" s="30">
        <f>SUM((F10*0.3),(G10*0.25),(H10*0.25),(I10*0.15),(J10*0.05))</f>
        <v>5.89</v>
      </c>
      <c r="L10" s="31"/>
      <c r="M10" s="33">
        <v>4.8</v>
      </c>
      <c r="N10" s="33">
        <v>4.8</v>
      </c>
      <c r="O10" s="33">
        <v>4</v>
      </c>
      <c r="P10" s="33">
        <v>5</v>
      </c>
      <c r="Q10" s="33">
        <v>5.6</v>
      </c>
      <c r="R10" s="33">
        <v>4.5999999999999996</v>
      </c>
      <c r="S10" s="33">
        <v>5.8</v>
      </c>
      <c r="T10" s="33">
        <v>5.5</v>
      </c>
      <c r="U10" s="34">
        <f t="shared" ref="U10" si="0">SUM(M10:T10)</f>
        <v>40.1</v>
      </c>
      <c r="V10" s="30">
        <f t="shared" ref="V10" si="1">U10/8</f>
        <v>5.0125000000000002</v>
      </c>
      <c r="W10" s="31"/>
      <c r="X10" s="29">
        <v>5</v>
      </c>
      <c r="Y10" s="29">
        <v>5</v>
      </c>
      <c r="Z10" s="29">
        <v>6</v>
      </c>
      <c r="AA10" s="29">
        <v>7</v>
      </c>
      <c r="AB10" s="29">
        <v>7</v>
      </c>
      <c r="AC10" s="30">
        <f t="shared" ref="AC10" si="2">SUM((X10*0.1),(Y10*0.1),(Z10*0.3),(AA10*0.3),(AB10*0.2))</f>
        <v>6.3000000000000007</v>
      </c>
      <c r="AD10" s="37"/>
      <c r="AE10" s="33">
        <v>5.5</v>
      </c>
      <c r="AF10" s="33">
        <v>5.8</v>
      </c>
      <c r="AG10" s="33">
        <v>5.8</v>
      </c>
      <c r="AH10" s="33">
        <v>6</v>
      </c>
      <c r="AI10" s="33">
        <v>5.8</v>
      </c>
      <c r="AJ10" s="30">
        <f t="shared" ref="AJ10" si="3">SUM((AE10*0.2),(AF10*0.15),(AG10*0.25),(AH10*0.2),(AI10*0.2))</f>
        <v>5.78</v>
      </c>
      <c r="AK10" s="38"/>
      <c r="AL10" s="30">
        <f t="shared" ref="AL10" si="4">AJ10-AK10</f>
        <v>5.78</v>
      </c>
      <c r="AM10" s="100"/>
      <c r="AN10" s="33">
        <v>3.8</v>
      </c>
      <c r="AO10" s="33">
        <v>6</v>
      </c>
      <c r="AP10" s="33">
        <v>5</v>
      </c>
      <c r="AQ10" s="33">
        <v>6</v>
      </c>
      <c r="AR10" s="33">
        <v>5.5</v>
      </c>
      <c r="AS10" s="33">
        <v>4</v>
      </c>
      <c r="AT10" s="33">
        <v>5</v>
      </c>
      <c r="AU10" s="33">
        <v>5</v>
      </c>
      <c r="AV10" s="34">
        <f t="shared" ref="AV10" si="5">SUM(AN10:AU10)</f>
        <v>40.299999999999997</v>
      </c>
      <c r="AW10" s="30">
        <f t="shared" ref="AW10" si="6">AV10/8</f>
        <v>5.0374999999999996</v>
      </c>
      <c r="AX10" s="31"/>
      <c r="AY10" s="130">
        <v>7.2</v>
      </c>
      <c r="AZ10" s="131">
        <f t="shared" ref="AZ10" si="7">AY10</f>
        <v>7.2</v>
      </c>
      <c r="BA10" s="132"/>
      <c r="BB10" s="131">
        <f>SUM(AZ10-BA10)</f>
        <v>7.2</v>
      </c>
      <c r="BC10" s="135"/>
      <c r="BD10" s="125">
        <f>SUM((K10*0.25)+(V10*0.375)+(AW10*0.375))</f>
        <v>5.24125</v>
      </c>
      <c r="BE10" s="119"/>
      <c r="BF10" s="125">
        <f>SUM((AC10*0.25),(AL10*0.25),(BB10*0.5))</f>
        <v>6.620000000000001</v>
      </c>
      <c r="BG10" s="178"/>
      <c r="BH10" s="126">
        <f>AVERAGE(BD10:BF10)</f>
        <v>5.9306250000000009</v>
      </c>
      <c r="BI10" s="39">
        <f>RANK(BH10,BH$10:BH$1010)</f>
        <v>1</v>
      </c>
    </row>
    <row r="11" spans="1:61" x14ac:dyDescent="0.35">
      <c r="A11">
        <v>71</v>
      </c>
      <c r="B11" t="s">
        <v>166</v>
      </c>
      <c r="C11" t="s">
        <v>159</v>
      </c>
      <c r="D11" t="s">
        <v>160</v>
      </c>
      <c r="E11" t="s">
        <v>162</v>
      </c>
      <c r="F11" s="29">
        <v>5</v>
      </c>
      <c r="G11" s="29">
        <v>5</v>
      </c>
      <c r="H11" s="29">
        <v>5</v>
      </c>
      <c r="I11" s="29">
        <v>6.8</v>
      </c>
      <c r="J11" s="29">
        <v>6.5</v>
      </c>
      <c r="K11" s="30">
        <f>SUM((F11*0.3),(G11*0.25),(H11*0.25),(I11*0.15),(J11*0.05))</f>
        <v>5.3449999999999998</v>
      </c>
      <c r="L11" s="31"/>
      <c r="M11" s="33">
        <v>4.5</v>
      </c>
      <c r="N11" s="33">
        <v>6</v>
      </c>
      <c r="O11" s="33">
        <v>5.8</v>
      </c>
      <c r="P11" s="33">
        <v>6.8</v>
      </c>
      <c r="Q11" s="33">
        <v>6.8</v>
      </c>
      <c r="R11" s="33">
        <v>6.8</v>
      </c>
      <c r="S11" s="33">
        <v>0</v>
      </c>
      <c r="T11" s="33">
        <v>5.5</v>
      </c>
      <c r="U11" s="34">
        <f t="shared" ref="U11" si="8">SUM(M11:T11)</f>
        <v>42.2</v>
      </c>
      <c r="V11" s="30">
        <f t="shared" ref="V11" si="9">U11/8</f>
        <v>5.2750000000000004</v>
      </c>
      <c r="W11" s="31"/>
      <c r="X11" s="29">
        <v>5</v>
      </c>
      <c r="Y11" s="29">
        <v>5</v>
      </c>
      <c r="Z11" s="29">
        <v>5</v>
      </c>
      <c r="AA11" s="29">
        <v>6.8</v>
      </c>
      <c r="AB11" s="29">
        <v>6.5</v>
      </c>
      <c r="AC11" s="30">
        <f t="shared" ref="AC11" si="10">SUM((X11*0.1),(Y11*0.1),(Z11*0.3),(AA11*0.3),(AB11*0.2))</f>
        <v>5.84</v>
      </c>
      <c r="AD11" s="37"/>
      <c r="AE11" s="33">
        <v>4.5</v>
      </c>
      <c r="AF11" s="33">
        <v>5</v>
      </c>
      <c r="AG11" s="33">
        <v>5</v>
      </c>
      <c r="AH11" s="33">
        <v>3</v>
      </c>
      <c r="AI11" s="33">
        <v>3</v>
      </c>
      <c r="AJ11" s="30">
        <f t="shared" ref="AJ11" si="11">SUM((AE11*0.2),(AF11*0.15),(AG11*0.25),(AH11*0.2),(AI11*0.2))</f>
        <v>4.0999999999999996</v>
      </c>
      <c r="AK11" s="38"/>
      <c r="AL11" s="30">
        <f t="shared" ref="AL11" si="12">AJ11-AK11</f>
        <v>4.0999999999999996</v>
      </c>
      <c r="AM11" s="100"/>
      <c r="AN11" s="33">
        <v>3.5</v>
      </c>
      <c r="AO11" s="33">
        <v>6.5</v>
      </c>
      <c r="AP11" s="33">
        <v>6</v>
      </c>
      <c r="AQ11" s="33">
        <v>5.8</v>
      </c>
      <c r="AR11" s="33">
        <v>5.5</v>
      </c>
      <c r="AS11" s="33">
        <v>5</v>
      </c>
      <c r="AT11" s="33">
        <v>5</v>
      </c>
      <c r="AU11" s="33">
        <v>5</v>
      </c>
      <c r="AV11" s="34">
        <f t="shared" ref="AV11" si="13">SUM(AN11:AU11)</f>
        <v>42.3</v>
      </c>
      <c r="AW11" s="30">
        <f t="shared" ref="AW11" si="14">AV11/8</f>
        <v>5.2874999999999996</v>
      </c>
      <c r="AX11" s="31"/>
      <c r="AY11" s="130">
        <v>7.5</v>
      </c>
      <c r="AZ11" s="131">
        <f t="shared" ref="AZ11" si="15">AY11</f>
        <v>7.5</v>
      </c>
      <c r="BA11" s="132"/>
      <c r="BB11" s="131">
        <f>SUM(AZ11-BA11)</f>
        <v>7.5</v>
      </c>
      <c r="BC11" s="135"/>
      <c r="BD11" s="125">
        <f>SUM((K11*0.25)+(V11*0.375)+(AW11*0.375))</f>
        <v>5.2971874999999997</v>
      </c>
      <c r="BE11" s="119"/>
      <c r="BF11" s="125">
        <f>SUM((AC11*0.25),(AL11*0.25),(BB11*0.5))</f>
        <v>6.2349999999999994</v>
      </c>
      <c r="BG11" s="178"/>
      <c r="BH11" s="126">
        <f>AVERAGE(BD11:BF11)</f>
        <v>5.7660937499999996</v>
      </c>
      <c r="BI11" s="43">
        <f>RANK(BH11,BH$10:BH$1010)</f>
        <v>2</v>
      </c>
    </row>
  </sheetData>
  <sheetProtection algorithmName="SHA-512" hashValue="SWVE/bd5uk4oMo8nG9QQnSB0mXBjYCFWNRtu5ohRaCvq9U7ZCmvwqBM7jSv2FQCnX7rAdh3S8fATSpNoL7FKlQ==" saltValue="MinNZnL+JXQfrBkSnZ5lSg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&amp;CPre Novice Individual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8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4" width="22.81640625" customWidth="1"/>
    <col min="5" max="5" width="14.26953125" customWidth="1"/>
    <col min="6" max="6" width="2.81640625" customWidth="1"/>
    <col min="13" max="13" width="2.81640625" customWidth="1"/>
    <col min="20" max="20" width="2.81640625" customWidth="1"/>
    <col min="24" max="24" width="2.81640625" customWidth="1"/>
    <col min="26" max="26" width="11.26953125" customWidth="1"/>
  </cols>
  <sheetData>
    <row r="1" spans="1:26" ht="15.5" x14ac:dyDescent="0.35">
      <c r="A1" s="1" t="s">
        <v>45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  <c r="S1" s="2"/>
      <c r="T1" s="2"/>
      <c r="U1" s="2"/>
      <c r="V1" s="2"/>
      <c r="W1" s="2"/>
      <c r="X1" s="75"/>
      <c r="Y1" s="2"/>
      <c r="Z1" s="7">
        <f ca="1">NOW()</f>
        <v>43306.906178703706</v>
      </c>
    </row>
    <row r="2" spans="1:26" ht="15.5" x14ac:dyDescent="0.35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2"/>
      <c r="Z2" s="8">
        <f ca="1">NOW()</f>
        <v>43306.906178703706</v>
      </c>
    </row>
    <row r="3" spans="1:26" ht="15.5" x14ac:dyDescent="0.35">
      <c r="A3" s="1" t="s">
        <v>46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2"/>
      <c r="Z3" s="2"/>
    </row>
    <row r="4" spans="1:26" ht="15.5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/>
      <c r="Y4" s="2"/>
      <c r="Z4" s="2"/>
    </row>
    <row r="5" spans="1:26" ht="15.5" x14ac:dyDescent="0.35">
      <c r="A5" s="1" t="s">
        <v>107</v>
      </c>
      <c r="B5" s="11"/>
      <c r="C5" s="2"/>
      <c r="D5" s="2"/>
      <c r="E5" s="2"/>
      <c r="F5" s="92"/>
      <c r="G5" s="11" t="s">
        <v>3</v>
      </c>
      <c r="H5" s="11">
        <f>E1</f>
        <v>0</v>
      </c>
      <c r="I5" s="11"/>
      <c r="J5" s="11"/>
      <c r="K5" s="11"/>
      <c r="L5" s="11"/>
      <c r="M5" s="11"/>
      <c r="N5" s="2"/>
      <c r="O5" s="2"/>
      <c r="P5" s="2"/>
      <c r="Q5" s="2"/>
      <c r="R5" s="2"/>
      <c r="S5" s="11"/>
      <c r="T5" s="93"/>
      <c r="U5" s="2" t="s">
        <v>5</v>
      </c>
      <c r="V5" s="2"/>
      <c r="W5" s="2">
        <f>E2</f>
        <v>0</v>
      </c>
      <c r="X5" s="93"/>
      <c r="Y5" s="2"/>
      <c r="Z5" s="2"/>
    </row>
    <row r="6" spans="1:26" ht="15.5" x14ac:dyDescent="0.35">
      <c r="A6" s="1" t="s">
        <v>66</v>
      </c>
      <c r="B6" s="11"/>
      <c r="C6" s="2"/>
      <c r="D6" s="2"/>
      <c r="E6" s="2"/>
      <c r="F6" s="92"/>
      <c r="G6" s="2">
        <f>E1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93"/>
      <c r="U6" s="2"/>
      <c r="V6" s="2"/>
      <c r="W6" s="2"/>
      <c r="X6" s="93"/>
      <c r="Y6" s="2"/>
      <c r="Z6" s="2"/>
    </row>
    <row r="7" spans="1:26" x14ac:dyDescent="0.35">
      <c r="A7" s="2"/>
      <c r="B7" s="2"/>
      <c r="C7" s="2"/>
      <c r="D7" s="2"/>
      <c r="E7" s="2"/>
      <c r="F7" s="169"/>
      <c r="G7" s="15" t="s">
        <v>7</v>
      </c>
      <c r="H7" s="15"/>
      <c r="I7" s="15"/>
      <c r="J7" s="15"/>
      <c r="K7" s="15"/>
      <c r="L7" s="15"/>
      <c r="M7" s="15"/>
      <c r="N7" s="74" t="s">
        <v>47</v>
      </c>
      <c r="O7" s="2"/>
      <c r="P7" s="2"/>
      <c r="Q7" s="2"/>
      <c r="R7" s="2"/>
      <c r="S7" s="17" t="s">
        <v>47</v>
      </c>
      <c r="T7" s="96"/>
      <c r="U7" s="68" t="s">
        <v>9</v>
      </c>
      <c r="V7" s="68"/>
      <c r="W7" s="17" t="s">
        <v>9</v>
      </c>
      <c r="X7" s="96"/>
      <c r="Y7" s="17" t="s">
        <v>11</v>
      </c>
      <c r="Z7" s="2"/>
    </row>
    <row r="8" spans="1:26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92"/>
      <c r="G8" s="42" t="s">
        <v>16</v>
      </c>
      <c r="H8" s="42" t="s">
        <v>17</v>
      </c>
      <c r="I8" s="42" t="s">
        <v>18</v>
      </c>
      <c r="J8" s="42" t="s">
        <v>19</v>
      </c>
      <c r="K8" s="42" t="s">
        <v>20</v>
      </c>
      <c r="L8" s="42" t="s">
        <v>7</v>
      </c>
      <c r="M8" s="37"/>
      <c r="N8" s="21" t="s">
        <v>34</v>
      </c>
      <c r="O8" s="21" t="s">
        <v>35</v>
      </c>
      <c r="P8" s="21" t="s">
        <v>36</v>
      </c>
      <c r="Q8" s="21" t="s">
        <v>37</v>
      </c>
      <c r="R8" s="21" t="s">
        <v>38</v>
      </c>
      <c r="S8" s="26" t="s">
        <v>33</v>
      </c>
      <c r="T8" s="94"/>
      <c r="U8" s="20" t="s">
        <v>31</v>
      </c>
      <c r="V8" s="20" t="s">
        <v>75</v>
      </c>
      <c r="W8" s="25" t="s">
        <v>33</v>
      </c>
      <c r="X8" s="93"/>
      <c r="Y8" s="25" t="s">
        <v>41</v>
      </c>
      <c r="Z8" s="20" t="s">
        <v>44</v>
      </c>
    </row>
    <row r="9" spans="1:26" x14ac:dyDescent="0.35">
      <c r="A9" s="114"/>
      <c r="B9" s="114"/>
      <c r="C9" s="114"/>
      <c r="D9" s="114"/>
      <c r="E9" s="114"/>
      <c r="F9" s="92"/>
      <c r="G9" s="76"/>
      <c r="H9" s="76"/>
      <c r="I9" s="76"/>
      <c r="J9" s="76"/>
      <c r="K9" s="76"/>
      <c r="L9" s="76"/>
      <c r="M9" s="37"/>
      <c r="N9" s="66"/>
      <c r="O9" s="66"/>
      <c r="P9" s="66"/>
      <c r="Q9" s="66"/>
      <c r="R9" s="66"/>
      <c r="S9" s="66"/>
      <c r="T9" s="101"/>
      <c r="U9" s="63"/>
      <c r="V9" s="63"/>
      <c r="W9" s="63"/>
      <c r="X9" s="93"/>
      <c r="Y9" s="2"/>
      <c r="Z9" s="2"/>
    </row>
    <row r="10" spans="1:26" ht="15.5" x14ac:dyDescent="0.35">
      <c r="A10" s="189">
        <v>1</v>
      </c>
      <c r="B10" s="189"/>
      <c r="C10" s="134"/>
      <c r="D10" s="134"/>
      <c r="E10" s="134"/>
      <c r="F10" s="92"/>
      <c r="G10" s="92"/>
      <c r="H10" s="92"/>
      <c r="I10" s="92"/>
      <c r="J10" s="92"/>
      <c r="K10" s="92"/>
      <c r="L10" s="92"/>
      <c r="M10" s="92"/>
      <c r="N10" s="171"/>
      <c r="O10" s="171"/>
      <c r="P10" s="171"/>
      <c r="Q10" s="171"/>
      <c r="R10" s="171"/>
      <c r="S10" s="172"/>
      <c r="T10" s="98"/>
      <c r="U10" s="171"/>
      <c r="V10" s="171"/>
      <c r="W10" s="171"/>
      <c r="X10" s="100"/>
      <c r="Y10" s="172"/>
      <c r="Z10" s="92"/>
    </row>
    <row r="11" spans="1:26" ht="15.5" x14ac:dyDescent="0.35">
      <c r="A11" s="189">
        <v>2</v>
      </c>
      <c r="B11" s="189"/>
      <c r="C11" s="194"/>
      <c r="D11" s="194"/>
      <c r="E11" s="194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92"/>
      <c r="V11" s="92"/>
      <c r="W11" s="92"/>
      <c r="X11" s="93"/>
      <c r="Y11" s="92"/>
      <c r="Z11" s="92"/>
    </row>
    <row r="12" spans="1:26" ht="15.5" x14ac:dyDescent="0.35">
      <c r="A12" s="189">
        <v>3</v>
      </c>
      <c r="B12" s="189"/>
      <c r="C12" s="194"/>
      <c r="D12" s="194"/>
      <c r="E12" s="194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2"/>
      <c r="V12" s="92"/>
      <c r="W12" s="92"/>
      <c r="X12" s="93"/>
      <c r="Y12" s="92"/>
      <c r="Z12" s="92"/>
    </row>
    <row r="13" spans="1:26" ht="15.5" x14ac:dyDescent="0.35">
      <c r="A13" s="189">
        <v>4</v>
      </c>
      <c r="B13" s="189"/>
      <c r="C13" s="194"/>
      <c r="D13" s="194"/>
      <c r="E13" s="194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92"/>
      <c r="V13" s="92"/>
      <c r="W13" s="92"/>
      <c r="X13" s="93"/>
      <c r="Y13" s="92"/>
      <c r="Z13" s="92"/>
    </row>
    <row r="14" spans="1:26" ht="15.5" x14ac:dyDescent="0.35">
      <c r="A14" s="189">
        <v>5</v>
      </c>
      <c r="B14" s="189"/>
      <c r="C14" s="194"/>
      <c r="D14" s="194"/>
      <c r="E14" s="194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2"/>
      <c r="V14" s="92"/>
      <c r="W14" s="92"/>
      <c r="X14" s="93"/>
      <c r="Y14" s="92"/>
      <c r="Z14" s="92"/>
    </row>
    <row r="15" spans="1:26" ht="15.5" x14ac:dyDescent="0.35">
      <c r="A15" s="189">
        <v>6</v>
      </c>
      <c r="B15" s="189"/>
      <c r="C15" s="194"/>
      <c r="D15" s="194"/>
      <c r="E15" s="194"/>
      <c r="F15" s="92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63"/>
      <c r="U15" s="155"/>
      <c r="V15" s="155"/>
      <c r="W15" s="155"/>
      <c r="X15" s="163"/>
      <c r="Y15" s="155"/>
      <c r="Z15" s="155"/>
    </row>
    <row r="16" spans="1:26" ht="15.5" x14ac:dyDescent="0.35">
      <c r="A16" s="189" t="s">
        <v>98</v>
      </c>
      <c r="B16" s="189"/>
      <c r="C16" s="194"/>
      <c r="D16" s="194"/>
      <c r="E16" s="194"/>
      <c r="F16" s="92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63"/>
      <c r="U16" s="155"/>
      <c r="V16" s="155"/>
      <c r="W16" s="155"/>
      <c r="X16" s="163"/>
      <c r="Y16" s="155"/>
      <c r="Z16" s="155"/>
    </row>
    <row r="17" spans="1:26" ht="15.5" x14ac:dyDescent="0.35">
      <c r="A17" s="189" t="s">
        <v>99</v>
      </c>
      <c r="B17" s="189"/>
      <c r="C17" s="194"/>
      <c r="D17" s="194"/>
      <c r="E17" s="194"/>
      <c r="F17" s="92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63"/>
      <c r="U17" s="155"/>
      <c r="V17" s="155"/>
      <c r="W17" s="155"/>
      <c r="X17" s="163"/>
      <c r="Y17" s="155"/>
      <c r="Z17" s="155"/>
    </row>
    <row r="18" spans="1:26" ht="15.5" x14ac:dyDescent="0.35">
      <c r="A18" s="166"/>
      <c r="B18" s="166"/>
      <c r="C18" s="166"/>
      <c r="D18" s="166"/>
      <c r="E18" s="166"/>
      <c r="F18" s="170"/>
      <c r="G18" s="104"/>
      <c r="H18" s="104"/>
      <c r="I18" s="104"/>
      <c r="J18" s="104"/>
      <c r="K18" s="104"/>
      <c r="L18" s="167">
        <f>SUM((G18*0.3),(H18*0.25),(I18*0.25),(J18*0.15),(K18*0.05))</f>
        <v>0</v>
      </c>
      <c r="M18" s="160"/>
      <c r="N18" s="109"/>
      <c r="O18" s="109"/>
      <c r="P18" s="109"/>
      <c r="Q18" s="109"/>
      <c r="R18" s="109"/>
      <c r="S18" s="167">
        <f>SUM((N18*0.2),(O18*0.15),(P18*0.25),(Q18*0.2),(R18*0.2))</f>
        <v>0</v>
      </c>
      <c r="T18" s="110"/>
      <c r="U18" s="167"/>
      <c r="V18" s="167"/>
      <c r="W18" s="105">
        <f>SUM((U18*0.7),(V18*0.3))</f>
        <v>0</v>
      </c>
      <c r="X18" s="111"/>
      <c r="Y18" s="105">
        <f>SUM((L18*0.25)+(S18*0.25)+(W18*0.5))</f>
        <v>0</v>
      </c>
      <c r="Z18" s="168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Adv Freestyle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Y18"/>
  <sheetViews>
    <sheetView topLeftCell="AA1" workbookViewId="0">
      <selection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6" max="6" width="2.81640625" customWidth="1"/>
    <col min="13" max="13" width="2.81640625" customWidth="1"/>
    <col min="24" max="24" width="2.81640625" customWidth="1"/>
    <col min="25" max="25" width="12" customWidth="1"/>
    <col min="26" max="26" width="2.81640625" customWidth="1"/>
    <col min="33" max="33" width="2.81640625" customWidth="1"/>
    <col min="40" max="40" width="2.7265625" customWidth="1"/>
    <col min="45" max="45" width="2.81640625" customWidth="1"/>
    <col min="46" max="46" width="9.7265625" customWidth="1"/>
    <col min="47" max="47" width="2.81640625" customWidth="1"/>
    <col min="51" max="51" width="11.26953125" customWidth="1"/>
  </cols>
  <sheetData>
    <row r="1" spans="1:51" ht="15.5" x14ac:dyDescent="0.35">
      <c r="A1" s="1" t="s">
        <v>45</v>
      </c>
      <c r="B1" s="2"/>
      <c r="C1" s="2"/>
      <c r="D1" s="3" t="s">
        <v>0</v>
      </c>
      <c r="E1" s="2"/>
      <c r="Z1" s="2"/>
      <c r="AA1" s="2"/>
      <c r="AB1" s="2"/>
      <c r="AC1" s="2"/>
      <c r="AD1" s="2"/>
      <c r="AE1" s="2"/>
      <c r="AF1" s="2"/>
      <c r="AG1" s="2"/>
      <c r="AH1" s="5"/>
      <c r="AI1" s="5"/>
      <c r="AJ1" s="5"/>
      <c r="AK1" s="5"/>
      <c r="AL1" s="5"/>
      <c r="AM1" s="2"/>
      <c r="AN1" s="2"/>
      <c r="AO1" s="2"/>
      <c r="AP1" s="2"/>
      <c r="AQ1" s="2"/>
      <c r="AR1" s="2"/>
      <c r="AS1" s="75"/>
      <c r="AT1" s="75"/>
      <c r="AU1" s="75"/>
      <c r="AV1" s="2"/>
      <c r="AW1" s="2"/>
      <c r="AX1" s="2"/>
      <c r="AY1" s="7">
        <f ca="1">NOW()</f>
        <v>43306.906178703706</v>
      </c>
    </row>
    <row r="2" spans="1:51" ht="15.5" x14ac:dyDescent="0.35">
      <c r="A2" s="1"/>
      <c r="B2" s="2"/>
      <c r="C2" s="2"/>
      <c r="D2" s="3" t="s">
        <v>1</v>
      </c>
      <c r="E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"/>
      <c r="AT2" s="4"/>
      <c r="AU2" s="4"/>
      <c r="AV2" s="2"/>
      <c r="AW2" s="2"/>
      <c r="AX2" s="2"/>
      <c r="AY2" s="8">
        <f ca="1">NOW()</f>
        <v>43306.906178703706</v>
      </c>
    </row>
    <row r="3" spans="1:51" ht="15.5" x14ac:dyDescent="0.35">
      <c r="A3" s="1" t="s">
        <v>46</v>
      </c>
      <c r="B3" s="2"/>
      <c r="C3" s="2"/>
      <c r="D3" s="3"/>
      <c r="E3" s="2"/>
      <c r="G3" s="85" t="s">
        <v>97</v>
      </c>
      <c r="Z3" s="71"/>
      <c r="AA3" s="11" t="s">
        <v>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"/>
      <c r="AT3" s="4"/>
      <c r="AU3" s="4"/>
      <c r="AV3" s="11"/>
      <c r="AW3" s="2"/>
      <c r="AX3" s="2"/>
      <c r="AY3" s="2"/>
    </row>
    <row r="4" spans="1:51" ht="15.5" x14ac:dyDescent="0.35">
      <c r="A4" s="1"/>
      <c r="B4" s="2"/>
      <c r="C4" s="2"/>
      <c r="D4" s="2"/>
      <c r="E4" s="2"/>
      <c r="Z4" s="7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"/>
      <c r="AT4" s="4"/>
      <c r="AU4" s="4"/>
      <c r="AV4" s="2"/>
      <c r="AW4" s="2"/>
      <c r="AX4" s="2"/>
      <c r="AY4" s="2"/>
    </row>
    <row r="5" spans="1:51" ht="15.5" x14ac:dyDescent="0.35">
      <c r="A5" s="1" t="s">
        <v>106</v>
      </c>
      <c r="B5" s="11"/>
      <c r="C5" s="2"/>
      <c r="D5" s="2"/>
      <c r="E5" s="2"/>
      <c r="F5" s="92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11"/>
      <c r="U5" s="2"/>
      <c r="V5" s="2"/>
      <c r="W5" s="4"/>
      <c r="X5" s="2"/>
      <c r="Y5" s="4"/>
      <c r="Z5" s="71"/>
      <c r="AA5" s="11" t="s">
        <v>3</v>
      </c>
      <c r="AB5" s="11">
        <f>E1</f>
        <v>0</v>
      </c>
      <c r="AC5" s="11"/>
      <c r="AD5" s="11"/>
      <c r="AE5" s="11"/>
      <c r="AF5" s="11"/>
      <c r="AG5" s="11"/>
      <c r="AH5" s="2"/>
      <c r="AI5" s="2"/>
      <c r="AJ5" s="2"/>
      <c r="AK5" s="2"/>
      <c r="AL5" s="2"/>
      <c r="AM5" s="11"/>
      <c r="AN5" s="93"/>
      <c r="AO5" s="11" t="s">
        <v>5</v>
      </c>
      <c r="AP5" s="2">
        <f>E2</f>
        <v>0</v>
      </c>
      <c r="AQ5" s="2"/>
      <c r="AR5" s="11"/>
      <c r="AS5" s="4"/>
      <c r="AT5" s="4"/>
      <c r="AU5" s="71"/>
      <c r="AV5" s="11"/>
      <c r="AW5" s="2"/>
      <c r="AX5" s="2"/>
      <c r="AY5" s="2"/>
    </row>
    <row r="6" spans="1:51" ht="15.5" x14ac:dyDescent="0.35">
      <c r="A6" s="1" t="s">
        <v>66</v>
      </c>
      <c r="B6" s="11"/>
      <c r="C6" s="2"/>
      <c r="D6" s="2"/>
      <c r="E6" s="2"/>
      <c r="F6" s="92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2"/>
      <c r="W6" s="4"/>
      <c r="X6" s="2"/>
      <c r="Y6" s="4"/>
      <c r="Z6" s="7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1"/>
      <c r="AN6" s="93"/>
      <c r="AO6" s="2"/>
      <c r="AP6" s="2"/>
      <c r="AQ6" s="2"/>
      <c r="AR6" s="11"/>
      <c r="AS6" s="4"/>
      <c r="AT6" s="4"/>
      <c r="AU6" s="71"/>
      <c r="AV6" s="11" t="s">
        <v>6</v>
      </c>
      <c r="AW6" s="11"/>
      <c r="AX6" s="2"/>
      <c r="AY6" s="2"/>
    </row>
    <row r="7" spans="1:51" x14ac:dyDescent="0.35">
      <c r="A7" s="2"/>
      <c r="B7" s="2"/>
      <c r="C7" s="2"/>
      <c r="D7" s="2"/>
      <c r="E7" s="2"/>
      <c r="F7" s="169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2"/>
      <c r="W7" s="16" t="s">
        <v>89</v>
      </c>
      <c r="X7" s="22"/>
      <c r="Y7" s="15" t="s">
        <v>10</v>
      </c>
      <c r="Z7" s="70"/>
      <c r="AA7" s="15" t="s">
        <v>7</v>
      </c>
      <c r="AB7" s="15"/>
      <c r="AC7" s="15"/>
      <c r="AD7" s="15"/>
      <c r="AE7" s="15"/>
      <c r="AF7" s="15"/>
      <c r="AG7" s="15"/>
      <c r="AH7" s="74" t="s">
        <v>47</v>
      </c>
      <c r="AI7" s="2"/>
      <c r="AJ7" s="2"/>
      <c r="AK7" s="2"/>
      <c r="AL7" s="2"/>
      <c r="AM7" s="17" t="s">
        <v>47</v>
      </c>
      <c r="AN7" s="96"/>
      <c r="AO7" s="68" t="s">
        <v>9</v>
      </c>
      <c r="AP7" s="16"/>
      <c r="AQ7" s="19" t="s">
        <v>8</v>
      </c>
      <c r="AR7" s="18" t="s">
        <v>9</v>
      </c>
      <c r="AS7" s="24"/>
      <c r="AT7" s="102" t="s">
        <v>2</v>
      </c>
      <c r="AU7" s="70"/>
      <c r="AV7" s="2"/>
      <c r="AW7" s="2"/>
      <c r="AX7" s="18" t="s">
        <v>11</v>
      </c>
      <c r="AY7" s="2"/>
    </row>
    <row r="8" spans="1:51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26</v>
      </c>
      <c r="T8" s="20" t="s">
        <v>27</v>
      </c>
      <c r="U8" s="20" t="s">
        <v>90</v>
      </c>
      <c r="V8" s="20" t="s">
        <v>91</v>
      </c>
      <c r="W8" s="20" t="s">
        <v>92</v>
      </c>
      <c r="X8" s="31"/>
      <c r="Y8" s="41" t="s">
        <v>41</v>
      </c>
      <c r="Z8" s="71"/>
      <c r="AA8" s="42" t="s">
        <v>16</v>
      </c>
      <c r="AB8" s="42" t="s">
        <v>17</v>
      </c>
      <c r="AC8" s="42" t="s">
        <v>18</v>
      </c>
      <c r="AD8" s="42" t="s">
        <v>19</v>
      </c>
      <c r="AE8" s="42" t="s">
        <v>20</v>
      </c>
      <c r="AF8" s="42" t="s">
        <v>7</v>
      </c>
      <c r="AG8" s="37"/>
      <c r="AH8" s="21" t="s">
        <v>34</v>
      </c>
      <c r="AI8" s="21" t="s">
        <v>35</v>
      </c>
      <c r="AJ8" s="21" t="s">
        <v>36</v>
      </c>
      <c r="AK8" s="21" t="s">
        <v>37</v>
      </c>
      <c r="AL8" s="21" t="s">
        <v>38</v>
      </c>
      <c r="AM8" s="26" t="s">
        <v>33</v>
      </c>
      <c r="AN8" s="94"/>
      <c r="AO8" s="20" t="s">
        <v>31</v>
      </c>
      <c r="AP8" s="20" t="s">
        <v>9</v>
      </c>
      <c r="AQ8" s="21" t="s">
        <v>32</v>
      </c>
      <c r="AR8" s="26" t="s">
        <v>33</v>
      </c>
      <c r="AS8" s="37"/>
      <c r="AT8" s="12" t="s">
        <v>41</v>
      </c>
      <c r="AU8" s="71"/>
      <c r="AV8" s="26" t="s">
        <v>42</v>
      </c>
      <c r="AW8" s="26" t="s">
        <v>43</v>
      </c>
      <c r="AX8" s="26" t="s">
        <v>41</v>
      </c>
      <c r="AY8" s="20" t="s">
        <v>44</v>
      </c>
    </row>
    <row r="9" spans="1:51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2"/>
      <c r="X9" s="31"/>
      <c r="Y9" s="4"/>
      <c r="Z9" s="71"/>
      <c r="AA9" s="76"/>
      <c r="AB9" s="76"/>
      <c r="AC9" s="76"/>
      <c r="AD9" s="76"/>
      <c r="AE9" s="76"/>
      <c r="AF9" s="76"/>
      <c r="AG9" s="37"/>
      <c r="AH9" s="66"/>
      <c r="AI9" s="66"/>
      <c r="AJ9" s="66"/>
      <c r="AK9" s="66"/>
      <c r="AL9" s="66"/>
      <c r="AM9" s="66"/>
      <c r="AN9" s="101"/>
      <c r="AO9" s="63"/>
      <c r="AP9" s="63"/>
      <c r="AQ9" s="66"/>
      <c r="AR9" s="77"/>
      <c r="AS9" s="37"/>
      <c r="AT9" s="88"/>
      <c r="AU9" s="71"/>
      <c r="AV9" s="18"/>
      <c r="AW9" s="18"/>
      <c r="AX9" s="18"/>
      <c r="AY9" s="2"/>
    </row>
    <row r="10" spans="1:51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33"/>
      <c r="V10" s="72">
        <f t="shared" ref="V10:V15" si="0">SUM(N10:U10)</f>
        <v>0</v>
      </c>
      <c r="W10" s="73"/>
      <c r="X10" s="31"/>
      <c r="Y10" s="37"/>
      <c r="Z10" s="71"/>
      <c r="AA10" s="37"/>
      <c r="AB10" s="37"/>
      <c r="AC10" s="37"/>
      <c r="AD10" s="37"/>
      <c r="AE10" s="37"/>
      <c r="AF10" s="37"/>
      <c r="AG10" s="37"/>
      <c r="AH10" s="32"/>
      <c r="AI10" s="32"/>
      <c r="AJ10" s="32"/>
      <c r="AK10" s="32"/>
      <c r="AL10" s="32"/>
      <c r="AM10" s="80"/>
      <c r="AN10" s="98"/>
      <c r="AO10" s="32"/>
      <c r="AP10" s="32"/>
      <c r="AQ10" s="32"/>
      <c r="AR10" s="32"/>
      <c r="AS10" s="32"/>
      <c r="AT10" s="32"/>
      <c r="AU10" s="87"/>
      <c r="AV10" s="80"/>
      <c r="AW10" s="80"/>
      <c r="AX10" s="89"/>
      <c r="AY10" s="82"/>
    </row>
    <row r="11" spans="1:51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33"/>
      <c r="V11" s="72">
        <f t="shared" si="0"/>
        <v>0</v>
      </c>
      <c r="W11" s="73"/>
      <c r="X11" s="31"/>
      <c r="Y11" s="37"/>
      <c r="Z11" s="71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93"/>
      <c r="AO11" s="37"/>
      <c r="AP11" s="37"/>
      <c r="AQ11" s="37"/>
      <c r="AR11" s="37"/>
      <c r="AS11" s="37"/>
      <c r="AT11" s="37"/>
      <c r="AU11" s="71"/>
      <c r="AV11" s="90"/>
      <c r="AW11" s="90"/>
      <c r="AX11" s="90"/>
      <c r="AY11" s="82"/>
    </row>
    <row r="12" spans="1:51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33"/>
      <c r="V12" s="72">
        <f t="shared" si="0"/>
        <v>0</v>
      </c>
      <c r="W12" s="73"/>
      <c r="X12" s="31"/>
      <c r="Y12" s="37"/>
      <c r="Z12" s="71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93"/>
      <c r="AO12" s="37"/>
      <c r="AP12" s="37"/>
      <c r="AQ12" s="37"/>
      <c r="AR12" s="37"/>
      <c r="AS12" s="37"/>
      <c r="AT12" s="37"/>
      <c r="AU12" s="71"/>
      <c r="AV12" s="90"/>
      <c r="AW12" s="90"/>
      <c r="AX12" s="90"/>
      <c r="AY12" s="82"/>
    </row>
    <row r="13" spans="1:51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33"/>
      <c r="V13" s="72">
        <f t="shared" si="0"/>
        <v>0</v>
      </c>
      <c r="W13" s="73"/>
      <c r="X13" s="31"/>
      <c r="Y13" s="37"/>
      <c r="Z13" s="71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93"/>
      <c r="AO13" s="37"/>
      <c r="AP13" s="37"/>
      <c r="AQ13" s="37"/>
      <c r="AR13" s="37"/>
      <c r="AS13" s="37"/>
      <c r="AT13" s="37"/>
      <c r="AU13" s="71"/>
      <c r="AV13" s="90"/>
      <c r="AW13" s="90"/>
      <c r="AX13" s="90"/>
      <c r="AY13" s="82"/>
    </row>
    <row r="14" spans="1:51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33"/>
      <c r="V14" s="72">
        <f t="shared" si="0"/>
        <v>0</v>
      </c>
      <c r="W14" s="73"/>
      <c r="X14" s="31"/>
      <c r="Y14" s="37"/>
      <c r="Z14" s="71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93"/>
      <c r="AO14" s="37"/>
      <c r="AP14" s="37"/>
      <c r="AQ14" s="37"/>
      <c r="AR14" s="37"/>
      <c r="AS14" s="37"/>
      <c r="AT14" s="37"/>
      <c r="AU14" s="71"/>
      <c r="AV14" s="90"/>
      <c r="AW14" s="90"/>
      <c r="AX14" s="90"/>
      <c r="AY14" s="82"/>
    </row>
    <row r="15" spans="1:51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33"/>
      <c r="V15" s="72">
        <f t="shared" si="0"/>
        <v>0</v>
      </c>
      <c r="W15" s="73"/>
      <c r="X15" s="31"/>
      <c r="Y15" s="37"/>
      <c r="Z15" s="71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163"/>
      <c r="AO15" s="78"/>
      <c r="AP15" s="78"/>
      <c r="AQ15" s="78"/>
      <c r="AR15" s="78"/>
      <c r="AS15" s="78"/>
      <c r="AT15" s="78"/>
      <c r="AU15" s="86"/>
      <c r="AV15" s="90"/>
      <c r="AW15" s="90"/>
      <c r="AX15" s="90"/>
      <c r="AY15" s="83"/>
    </row>
    <row r="16" spans="1:51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175"/>
      <c r="O16" s="175"/>
      <c r="P16" s="175"/>
      <c r="Q16" s="175"/>
      <c r="R16" s="175"/>
      <c r="S16" s="175"/>
      <c r="T16" s="175"/>
      <c r="U16" s="175"/>
      <c r="V16" s="177"/>
      <c r="W16" s="73"/>
      <c r="X16" s="31"/>
      <c r="Y16" s="37"/>
      <c r="Z16" s="71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163"/>
      <c r="AO16" s="78"/>
      <c r="AP16" s="78"/>
      <c r="AQ16" s="78"/>
      <c r="AR16" s="78"/>
      <c r="AS16" s="78"/>
      <c r="AT16" s="78"/>
      <c r="AU16" s="86"/>
      <c r="AV16" s="90"/>
      <c r="AW16" s="90"/>
      <c r="AX16" s="90"/>
      <c r="AY16" s="83"/>
    </row>
    <row r="17" spans="1:51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175"/>
      <c r="O17" s="175"/>
      <c r="P17" s="175"/>
      <c r="Q17" s="175"/>
      <c r="R17" s="175"/>
      <c r="S17" s="175"/>
      <c r="T17" s="175"/>
      <c r="U17" s="175"/>
      <c r="V17" s="177"/>
      <c r="W17" s="73"/>
      <c r="X17" s="31"/>
      <c r="Y17" s="37"/>
      <c r="Z17" s="71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163"/>
      <c r="AO17" s="78"/>
      <c r="AP17" s="78"/>
      <c r="AQ17" s="78"/>
      <c r="AR17" s="78"/>
      <c r="AS17" s="78"/>
      <c r="AT17" s="78"/>
      <c r="AU17" s="86"/>
      <c r="AV17" s="90"/>
      <c r="AW17" s="90"/>
      <c r="AX17" s="90"/>
      <c r="AY17" s="83"/>
    </row>
    <row r="18" spans="1:51" ht="15.5" x14ac:dyDescent="0.35">
      <c r="A18" s="166"/>
      <c r="B18" s="166"/>
      <c r="C18" s="166"/>
      <c r="D18" s="166"/>
      <c r="E18" s="166"/>
      <c r="F18" s="156"/>
      <c r="G18" s="104"/>
      <c r="H18" s="104"/>
      <c r="I18" s="104"/>
      <c r="J18" s="104"/>
      <c r="K18" s="104"/>
      <c r="L18" s="105">
        <f>SUM((G18*0.1),(H18*0.1),(I18*0.3),(J18*0.3),(K18*0.2))</f>
        <v>0</v>
      </c>
      <c r="M18" s="110"/>
      <c r="N18" s="176"/>
      <c r="O18" s="176"/>
      <c r="P18" s="176"/>
      <c r="Q18" s="176"/>
      <c r="R18" s="176"/>
      <c r="S18" s="176"/>
      <c r="T18" s="176"/>
      <c r="U18" s="176"/>
      <c r="V18" s="158">
        <f>SUM(V10:V15)</f>
        <v>0</v>
      </c>
      <c r="W18" s="158">
        <f>(V18/6)/8</f>
        <v>0</v>
      </c>
      <c r="X18" s="157"/>
      <c r="Y18" s="105">
        <f>SUM((L18*0.25)+(W18*0.75))</f>
        <v>0</v>
      </c>
      <c r="Z18" s="173"/>
      <c r="AA18" s="104"/>
      <c r="AB18" s="104"/>
      <c r="AC18" s="104"/>
      <c r="AD18" s="104"/>
      <c r="AE18" s="104"/>
      <c r="AF18" s="105">
        <f>SUM((AA18*0.1),(AB18*0.1),(AC18*0.3),(AD18*0.3),(AE18*0.2))</f>
        <v>0</v>
      </c>
      <c r="AG18" s="160"/>
      <c r="AH18" s="109"/>
      <c r="AI18" s="109"/>
      <c r="AJ18" s="109"/>
      <c r="AK18" s="109"/>
      <c r="AL18" s="109"/>
      <c r="AM18" s="105">
        <f>SUM((AH18*0.2),(AI18*0.15),(AJ18*0.25),(AK18*0.2),(AL18*0.2))</f>
        <v>0</v>
      </c>
      <c r="AN18" s="110"/>
      <c r="AO18" s="167"/>
      <c r="AP18" s="105">
        <f>AO18</f>
        <v>0</v>
      </c>
      <c r="AQ18" s="109"/>
      <c r="AR18" s="105">
        <f>AP18-AQ18</f>
        <v>0</v>
      </c>
      <c r="AS18" s="106"/>
      <c r="AT18" s="105">
        <f>SUM((AF18*0.25)+(AM18*0.25)+(AR18*0.5))</f>
        <v>0</v>
      </c>
      <c r="AU18" s="174"/>
      <c r="AV18" s="112">
        <f>Y18</f>
        <v>0</v>
      </c>
      <c r="AW18" s="112">
        <f>AT18</f>
        <v>0</v>
      </c>
      <c r="AX18" s="148">
        <f>AVERAGE(AV18:AW18)</f>
        <v>0</v>
      </c>
      <c r="AY18" s="168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&amp;CPrelim Squad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X18"/>
  <sheetViews>
    <sheetView topLeftCell="AB1" workbookViewId="0">
      <selection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26953125" customWidth="1"/>
    <col min="6" max="6" width="2.81640625" customWidth="1"/>
    <col min="13" max="13" width="2.81640625" customWidth="1"/>
    <col min="23" max="23" width="2.81640625" customWidth="1"/>
    <col min="25" max="25" width="2.81640625" customWidth="1"/>
    <col min="32" max="32" width="2.81640625" customWidth="1"/>
    <col min="39" max="39" width="2.81640625" customWidth="1"/>
    <col min="44" max="44" width="2.81640625" customWidth="1"/>
    <col min="46" max="46" width="2.81640625" customWidth="1"/>
    <col min="50" max="50" width="12.26953125" customWidth="1"/>
  </cols>
  <sheetData>
    <row r="1" spans="1:50" ht="15.5" x14ac:dyDescent="0.35">
      <c r="A1" s="1" t="s">
        <v>45</v>
      </c>
      <c r="B1" s="2"/>
      <c r="C1" s="2"/>
      <c r="D1" s="3" t="s">
        <v>0</v>
      </c>
      <c r="E1" s="2"/>
      <c r="Y1" s="2"/>
      <c r="Z1" s="2"/>
      <c r="AA1" s="2"/>
      <c r="AB1" s="2"/>
      <c r="AC1" s="2"/>
      <c r="AD1" s="2"/>
      <c r="AE1" s="2"/>
      <c r="AF1" s="2"/>
      <c r="AG1" s="5"/>
      <c r="AH1" s="5"/>
      <c r="AI1" s="5"/>
      <c r="AJ1" s="5"/>
      <c r="AK1" s="5"/>
      <c r="AL1" s="2"/>
      <c r="AM1" s="2"/>
      <c r="AN1" s="2"/>
      <c r="AO1" s="2"/>
      <c r="AP1" s="2"/>
      <c r="AQ1" s="2"/>
      <c r="AR1" s="75"/>
      <c r="AS1" s="75"/>
      <c r="AT1" s="75"/>
      <c r="AU1" s="2"/>
      <c r="AV1" s="2"/>
      <c r="AW1" s="2"/>
      <c r="AX1" s="7">
        <f ca="1">NOW()</f>
        <v>43306.906178703706</v>
      </c>
    </row>
    <row r="2" spans="1:50" ht="15.5" x14ac:dyDescent="0.35">
      <c r="A2" s="1"/>
      <c r="B2" s="2"/>
      <c r="C2" s="2"/>
      <c r="D2" s="3" t="s">
        <v>1</v>
      </c>
      <c r="E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2"/>
      <c r="AV2" s="2"/>
      <c r="AW2" s="2"/>
      <c r="AX2" s="8">
        <f ca="1">NOW()</f>
        <v>43306.906178703706</v>
      </c>
    </row>
    <row r="3" spans="1:50" ht="15.5" x14ac:dyDescent="0.35">
      <c r="A3" s="1" t="s">
        <v>46</v>
      </c>
      <c r="B3" s="2"/>
      <c r="C3" s="2"/>
      <c r="D3" s="3"/>
      <c r="E3" s="2"/>
      <c r="G3" s="85" t="s">
        <v>97</v>
      </c>
      <c r="Y3" s="71"/>
      <c r="Z3" s="11" t="s">
        <v>2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4"/>
      <c r="AS3" s="4"/>
      <c r="AT3" s="4"/>
      <c r="AU3" s="11"/>
      <c r="AV3" s="2"/>
      <c r="AW3" s="2"/>
      <c r="AX3" s="2"/>
    </row>
    <row r="4" spans="1:50" ht="15.5" x14ac:dyDescent="0.35">
      <c r="A4" s="1"/>
      <c r="B4" s="2"/>
      <c r="C4" s="2"/>
      <c r="D4" s="2"/>
      <c r="E4" s="2"/>
      <c r="Y4" s="7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4"/>
      <c r="AS4" s="4"/>
      <c r="AT4" s="4"/>
      <c r="AU4" s="2"/>
      <c r="AV4" s="2"/>
      <c r="AW4" s="2"/>
      <c r="AX4" s="2"/>
    </row>
    <row r="5" spans="1:50" ht="15.5" x14ac:dyDescent="0.35">
      <c r="A5" s="1" t="s">
        <v>105</v>
      </c>
      <c r="B5" s="11"/>
      <c r="C5" s="2"/>
      <c r="D5" s="2"/>
      <c r="E5" s="2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11"/>
      <c r="U5" s="2"/>
      <c r="V5" s="4"/>
      <c r="W5" s="2"/>
      <c r="X5" s="4"/>
      <c r="Y5" s="71"/>
      <c r="Z5" s="11" t="s">
        <v>3</v>
      </c>
      <c r="AA5" s="11">
        <f>E1</f>
        <v>0</v>
      </c>
      <c r="AB5" s="11"/>
      <c r="AC5" s="11"/>
      <c r="AD5" s="11"/>
      <c r="AE5" s="11"/>
      <c r="AF5" s="11"/>
      <c r="AG5" s="2"/>
      <c r="AH5" s="2"/>
      <c r="AI5" s="2"/>
      <c r="AJ5" s="2"/>
      <c r="AK5" s="2"/>
      <c r="AL5" s="11"/>
      <c r="AM5" s="93"/>
      <c r="AN5" s="11" t="s">
        <v>5</v>
      </c>
      <c r="AO5" s="2">
        <f>E2</f>
        <v>0</v>
      </c>
      <c r="AP5" s="2"/>
      <c r="AQ5" s="11"/>
      <c r="AR5" s="4"/>
      <c r="AS5" s="4"/>
      <c r="AT5" s="71"/>
      <c r="AU5" s="11"/>
      <c r="AV5" s="2"/>
      <c r="AW5" s="2"/>
      <c r="AX5" s="2"/>
    </row>
    <row r="6" spans="1:50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4"/>
      <c r="W6" s="2"/>
      <c r="X6" s="4"/>
      <c r="Y6" s="7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1"/>
      <c r="AM6" s="93"/>
      <c r="AN6" s="2"/>
      <c r="AO6" s="2"/>
      <c r="AP6" s="2"/>
      <c r="AQ6" s="11"/>
      <c r="AR6" s="4"/>
      <c r="AS6" s="4"/>
      <c r="AT6" s="71"/>
      <c r="AU6" s="11" t="s">
        <v>6</v>
      </c>
      <c r="AV6" s="2"/>
      <c r="AW6" s="2"/>
      <c r="AX6" s="2"/>
    </row>
    <row r="7" spans="1:50" x14ac:dyDescent="0.35">
      <c r="A7" s="2"/>
      <c r="B7" s="2"/>
      <c r="C7" s="2"/>
      <c r="D7" s="2"/>
      <c r="E7" s="2"/>
      <c r="F7" s="24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16" t="s">
        <v>89</v>
      </c>
      <c r="W7" s="22"/>
      <c r="X7" s="15" t="s">
        <v>10</v>
      </c>
      <c r="Y7" s="70"/>
      <c r="Z7" s="15" t="s">
        <v>7</v>
      </c>
      <c r="AA7" s="15"/>
      <c r="AB7" s="15"/>
      <c r="AC7" s="15"/>
      <c r="AD7" s="15"/>
      <c r="AE7" s="15"/>
      <c r="AF7" s="15"/>
      <c r="AG7" s="74" t="s">
        <v>47</v>
      </c>
      <c r="AH7" s="2"/>
      <c r="AI7" s="2"/>
      <c r="AJ7" s="2"/>
      <c r="AK7" s="2"/>
      <c r="AL7" s="17" t="s">
        <v>47</v>
      </c>
      <c r="AM7" s="96"/>
      <c r="AN7" s="68" t="s">
        <v>9</v>
      </c>
      <c r="AO7" s="16"/>
      <c r="AP7" s="19" t="s">
        <v>8</v>
      </c>
      <c r="AQ7" s="18" t="s">
        <v>9</v>
      </c>
      <c r="AR7" s="24"/>
      <c r="AS7" s="102" t="s">
        <v>2</v>
      </c>
      <c r="AT7" s="70"/>
      <c r="AU7" s="2"/>
      <c r="AV7" s="2"/>
      <c r="AW7" s="18" t="s">
        <v>11</v>
      </c>
      <c r="AX7" s="2"/>
    </row>
    <row r="8" spans="1:50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52</v>
      </c>
      <c r="Q8" s="20" t="s">
        <v>53</v>
      </c>
      <c r="R8" s="20" t="s">
        <v>54</v>
      </c>
      <c r="S8" s="20" t="s">
        <v>55</v>
      </c>
      <c r="T8" s="20" t="s">
        <v>56</v>
      </c>
      <c r="U8" s="20" t="s">
        <v>91</v>
      </c>
      <c r="V8" s="20" t="s">
        <v>92</v>
      </c>
      <c r="W8" s="31"/>
      <c r="X8" s="41" t="s">
        <v>41</v>
      </c>
      <c r="Y8" s="71"/>
      <c r="Z8" s="42" t="s">
        <v>16</v>
      </c>
      <c r="AA8" s="42" t="s">
        <v>17</v>
      </c>
      <c r="AB8" s="42" t="s">
        <v>18</v>
      </c>
      <c r="AC8" s="42" t="s">
        <v>19</v>
      </c>
      <c r="AD8" s="42" t="s">
        <v>20</v>
      </c>
      <c r="AE8" s="42" t="s">
        <v>7</v>
      </c>
      <c r="AF8" s="37"/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6" t="s">
        <v>33</v>
      </c>
      <c r="AM8" s="94"/>
      <c r="AN8" s="20" t="s">
        <v>31</v>
      </c>
      <c r="AO8" s="20" t="s">
        <v>9</v>
      </c>
      <c r="AP8" s="21" t="s">
        <v>32</v>
      </c>
      <c r="AQ8" s="26" t="s">
        <v>33</v>
      </c>
      <c r="AR8" s="37"/>
      <c r="AS8" s="12" t="s">
        <v>41</v>
      </c>
      <c r="AT8" s="71"/>
      <c r="AU8" s="26" t="s">
        <v>42</v>
      </c>
      <c r="AV8" s="26" t="s">
        <v>43</v>
      </c>
      <c r="AW8" s="26" t="s">
        <v>41</v>
      </c>
      <c r="AX8" s="20" t="s">
        <v>44</v>
      </c>
    </row>
    <row r="9" spans="1:50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31"/>
      <c r="X9" s="4"/>
      <c r="Y9" s="71"/>
      <c r="Z9" s="76"/>
      <c r="AA9" s="76"/>
      <c r="AB9" s="76"/>
      <c r="AC9" s="76"/>
      <c r="AD9" s="76"/>
      <c r="AE9" s="76"/>
      <c r="AF9" s="37"/>
      <c r="AG9" s="66"/>
      <c r="AH9" s="66"/>
      <c r="AI9" s="66"/>
      <c r="AJ9" s="66"/>
      <c r="AK9" s="66"/>
      <c r="AL9" s="66"/>
      <c r="AM9" s="101"/>
      <c r="AN9" s="63"/>
      <c r="AO9" s="63"/>
      <c r="AP9" s="66"/>
      <c r="AQ9" s="77"/>
      <c r="AR9" s="37"/>
      <c r="AS9" s="88"/>
      <c r="AT9" s="71"/>
      <c r="AU9" s="18"/>
      <c r="AV9" s="18"/>
      <c r="AW9" s="18"/>
      <c r="AX9" s="2"/>
    </row>
    <row r="10" spans="1:50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72">
        <f t="shared" ref="U10:U15" si="0">SUM(N10:T10)</f>
        <v>0</v>
      </c>
      <c r="V10" s="73"/>
      <c r="W10" s="31"/>
      <c r="X10" s="37"/>
      <c r="Y10" s="71"/>
      <c r="Z10" s="37"/>
      <c r="AA10" s="37"/>
      <c r="AB10" s="37"/>
      <c r="AC10" s="37"/>
      <c r="AD10" s="37"/>
      <c r="AE10" s="37"/>
      <c r="AF10" s="37"/>
      <c r="AG10" s="32"/>
      <c r="AH10" s="32"/>
      <c r="AI10" s="32"/>
      <c r="AJ10" s="32"/>
      <c r="AK10" s="32"/>
      <c r="AL10" s="80"/>
      <c r="AM10" s="98"/>
      <c r="AN10" s="32"/>
      <c r="AO10" s="32"/>
      <c r="AP10" s="32"/>
      <c r="AQ10" s="32"/>
      <c r="AR10" s="32"/>
      <c r="AS10" s="32"/>
      <c r="AT10" s="87"/>
      <c r="AU10" s="80"/>
      <c r="AV10" s="80"/>
      <c r="AW10" s="89"/>
      <c r="AX10" s="82"/>
    </row>
    <row r="11" spans="1:50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72">
        <f t="shared" si="0"/>
        <v>0</v>
      </c>
      <c r="V11" s="73"/>
      <c r="W11" s="31"/>
      <c r="X11" s="37"/>
      <c r="Y11" s="71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93"/>
      <c r="AN11" s="37"/>
      <c r="AO11" s="37"/>
      <c r="AP11" s="37"/>
      <c r="AQ11" s="37"/>
      <c r="AR11" s="37"/>
      <c r="AS11" s="37"/>
      <c r="AT11" s="71"/>
      <c r="AU11" s="90"/>
      <c r="AV11" s="90"/>
      <c r="AW11" s="90"/>
      <c r="AX11" s="82"/>
    </row>
    <row r="12" spans="1:50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72">
        <f t="shared" si="0"/>
        <v>0</v>
      </c>
      <c r="V12" s="73"/>
      <c r="W12" s="31"/>
      <c r="X12" s="37"/>
      <c r="Y12" s="71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93"/>
      <c r="AN12" s="37"/>
      <c r="AO12" s="37"/>
      <c r="AP12" s="37"/>
      <c r="AQ12" s="37"/>
      <c r="AR12" s="37"/>
      <c r="AS12" s="37"/>
      <c r="AT12" s="71"/>
      <c r="AU12" s="90"/>
      <c r="AV12" s="90"/>
      <c r="AW12" s="90"/>
      <c r="AX12" s="82"/>
    </row>
    <row r="13" spans="1:50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72">
        <f t="shared" si="0"/>
        <v>0</v>
      </c>
      <c r="V13" s="73"/>
      <c r="W13" s="31"/>
      <c r="X13" s="37"/>
      <c r="Y13" s="71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93"/>
      <c r="AN13" s="37"/>
      <c r="AO13" s="37"/>
      <c r="AP13" s="37"/>
      <c r="AQ13" s="37"/>
      <c r="AR13" s="37"/>
      <c r="AS13" s="37"/>
      <c r="AT13" s="71"/>
      <c r="AU13" s="90"/>
      <c r="AV13" s="90"/>
      <c r="AW13" s="90"/>
      <c r="AX13" s="82"/>
    </row>
    <row r="14" spans="1:50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72">
        <f t="shared" si="0"/>
        <v>0</v>
      </c>
      <c r="V14" s="73"/>
      <c r="W14" s="31"/>
      <c r="X14" s="37"/>
      <c r="Y14" s="71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93"/>
      <c r="AN14" s="37"/>
      <c r="AO14" s="37"/>
      <c r="AP14" s="37"/>
      <c r="AQ14" s="37"/>
      <c r="AR14" s="37"/>
      <c r="AS14" s="37"/>
      <c r="AT14" s="71"/>
      <c r="AU14" s="90"/>
      <c r="AV14" s="90"/>
      <c r="AW14" s="90"/>
      <c r="AX14" s="82"/>
    </row>
    <row r="15" spans="1:50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72">
        <f t="shared" si="0"/>
        <v>0</v>
      </c>
      <c r="V15" s="73"/>
      <c r="W15" s="31"/>
      <c r="X15" s="37"/>
      <c r="Y15" s="71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163"/>
      <c r="AN15" s="78"/>
      <c r="AO15" s="78"/>
      <c r="AP15" s="78"/>
      <c r="AQ15" s="78"/>
      <c r="AR15" s="78"/>
      <c r="AS15" s="78"/>
      <c r="AT15" s="86"/>
      <c r="AU15" s="90"/>
      <c r="AV15" s="90"/>
      <c r="AW15" s="90"/>
      <c r="AX15" s="83"/>
    </row>
    <row r="16" spans="1:50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175"/>
      <c r="O16" s="175"/>
      <c r="P16" s="175"/>
      <c r="Q16" s="175"/>
      <c r="R16" s="175"/>
      <c r="S16" s="175"/>
      <c r="T16" s="175"/>
      <c r="U16" s="177"/>
      <c r="V16" s="73"/>
      <c r="W16" s="31"/>
      <c r="X16" s="37"/>
      <c r="Y16" s="71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163"/>
      <c r="AN16" s="78"/>
      <c r="AO16" s="78"/>
      <c r="AP16" s="78"/>
      <c r="AQ16" s="78"/>
      <c r="AR16" s="78"/>
      <c r="AS16" s="78"/>
      <c r="AT16" s="86"/>
      <c r="AU16" s="90"/>
      <c r="AV16" s="90"/>
      <c r="AW16" s="90"/>
      <c r="AX16" s="83"/>
    </row>
    <row r="17" spans="1:50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175"/>
      <c r="O17" s="175"/>
      <c r="P17" s="175"/>
      <c r="Q17" s="175"/>
      <c r="R17" s="175"/>
      <c r="S17" s="175"/>
      <c r="T17" s="175"/>
      <c r="U17" s="177"/>
      <c r="V17" s="73"/>
      <c r="W17" s="31"/>
      <c r="X17" s="37"/>
      <c r="Y17" s="71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163"/>
      <c r="AN17" s="78"/>
      <c r="AO17" s="78"/>
      <c r="AP17" s="78"/>
      <c r="AQ17" s="78"/>
      <c r="AR17" s="78"/>
      <c r="AS17" s="78"/>
      <c r="AT17" s="86"/>
      <c r="AU17" s="90"/>
      <c r="AV17" s="90"/>
      <c r="AW17" s="90"/>
      <c r="AX17" s="83"/>
    </row>
    <row r="18" spans="1:50" ht="15.5" x14ac:dyDescent="0.35">
      <c r="A18" s="166"/>
      <c r="B18" s="166"/>
      <c r="C18" s="166"/>
      <c r="D18" s="166"/>
      <c r="E18" s="166"/>
      <c r="F18" s="156"/>
      <c r="G18" s="104"/>
      <c r="H18" s="104"/>
      <c r="I18" s="104"/>
      <c r="J18" s="104"/>
      <c r="K18" s="104"/>
      <c r="L18" s="105">
        <f>SUM((G18*0.3),(H18*0.25),(I18*0.25),(J18*0.15),(K18*0.05))</f>
        <v>0</v>
      </c>
      <c r="M18" s="110"/>
      <c r="N18" s="157"/>
      <c r="O18" s="157"/>
      <c r="P18" s="157"/>
      <c r="Q18" s="157"/>
      <c r="R18" s="157"/>
      <c r="S18" s="157"/>
      <c r="T18" s="157"/>
      <c r="U18" s="158">
        <f>SUM(U10:U15)</f>
        <v>0</v>
      </c>
      <c r="V18" s="158">
        <f>(U18/6)/7</f>
        <v>0</v>
      </c>
      <c r="W18" s="157"/>
      <c r="X18" s="105">
        <f>SUM((L18*0.25)+(V18*0.75))</f>
        <v>0</v>
      </c>
      <c r="Y18" s="173"/>
      <c r="Z18" s="104"/>
      <c r="AA18" s="104"/>
      <c r="AB18" s="104"/>
      <c r="AC18" s="104"/>
      <c r="AD18" s="104"/>
      <c r="AE18" s="105">
        <f>SUM((Z18*0.3),(AA18*0.25),(AB18*0.25),(AC18*0.15),(AD18*0.05))</f>
        <v>0</v>
      </c>
      <c r="AF18" s="160"/>
      <c r="AG18" s="109"/>
      <c r="AH18" s="109"/>
      <c r="AI18" s="109"/>
      <c r="AJ18" s="109"/>
      <c r="AK18" s="109"/>
      <c r="AL18" s="105">
        <f>SUM((AG18*0.2),(AH18*0.15),(AI18*0.25),(AJ18*0.2),(AK18*0.2))</f>
        <v>0</v>
      </c>
      <c r="AM18" s="110"/>
      <c r="AN18" s="167"/>
      <c r="AO18" s="105">
        <f>AN18</f>
        <v>0</v>
      </c>
      <c r="AP18" s="109"/>
      <c r="AQ18" s="105">
        <f>AO18-AP18</f>
        <v>0</v>
      </c>
      <c r="AR18" s="106"/>
      <c r="AS18" s="105">
        <f>SUM((AL18*0.25)+(AQ18*0.25)+(AQ18*0.5))</f>
        <v>0</v>
      </c>
      <c r="AT18" s="174"/>
      <c r="AU18" s="112">
        <f>X18</f>
        <v>0</v>
      </c>
      <c r="AV18" s="112">
        <f>AS18</f>
        <v>0</v>
      </c>
      <c r="AW18" s="148">
        <f>AVERAGE(AU18:AV18)</f>
        <v>0</v>
      </c>
      <c r="AX18" s="168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&amp;CNovice Squad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W19"/>
  <sheetViews>
    <sheetView topLeftCell="W1" workbookViewId="0">
      <selection activeCell="X19" sqref="X19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26953125" customWidth="1"/>
    <col min="6" max="6" width="2.81640625" customWidth="1"/>
    <col min="13" max="13" width="3" customWidth="1"/>
    <col min="23" max="23" width="2.81640625" customWidth="1"/>
    <col min="25" max="25" width="2.81640625" customWidth="1"/>
    <col min="32" max="32" width="2.81640625" customWidth="1"/>
    <col min="39" max="39" width="2.81640625" customWidth="1"/>
    <col min="43" max="43" width="2.81640625" customWidth="1"/>
    <col min="45" max="45" width="2.81640625" customWidth="1"/>
    <col min="49" max="49" width="12.1796875" customWidth="1"/>
  </cols>
  <sheetData>
    <row r="1" spans="1:49" ht="15.5" x14ac:dyDescent="0.35">
      <c r="A1" s="1" t="s">
        <v>45</v>
      </c>
      <c r="B1" s="2"/>
      <c r="C1" s="2"/>
      <c r="D1" s="3" t="s">
        <v>0</v>
      </c>
      <c r="E1" s="2"/>
      <c r="Y1" s="2"/>
      <c r="Z1" s="2"/>
      <c r="AA1" s="2"/>
      <c r="AB1" s="2"/>
      <c r="AC1" s="2"/>
      <c r="AD1" s="2"/>
      <c r="AE1" s="2"/>
      <c r="AF1" s="2"/>
      <c r="AG1" s="5"/>
      <c r="AH1" s="5"/>
      <c r="AI1" s="5"/>
      <c r="AJ1" s="5"/>
      <c r="AK1" s="5"/>
      <c r="AL1" s="2"/>
      <c r="AM1" s="2"/>
      <c r="AN1" s="2"/>
      <c r="AO1" s="2"/>
      <c r="AP1" s="2"/>
      <c r="AQ1" s="75"/>
      <c r="AR1" s="75"/>
      <c r="AS1" s="75"/>
      <c r="AT1" s="2"/>
      <c r="AU1" s="2"/>
      <c r="AV1" s="2"/>
      <c r="AW1" s="7">
        <f ca="1">NOW()</f>
        <v>43306.906178703706</v>
      </c>
    </row>
    <row r="2" spans="1:49" ht="15.5" x14ac:dyDescent="0.35">
      <c r="A2" s="1"/>
      <c r="B2" s="2"/>
      <c r="C2" s="2"/>
      <c r="D2" s="3" t="s">
        <v>1</v>
      </c>
      <c r="E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4"/>
      <c r="AT2" s="2"/>
      <c r="AU2" s="2"/>
      <c r="AV2" s="2"/>
      <c r="AW2" s="8">
        <f ca="1">NOW()</f>
        <v>43306.906178703706</v>
      </c>
    </row>
    <row r="3" spans="1:49" ht="15.5" x14ac:dyDescent="0.35">
      <c r="A3" s="1" t="s">
        <v>46</v>
      </c>
      <c r="B3" s="2"/>
      <c r="C3" s="2"/>
      <c r="D3" s="3"/>
      <c r="E3" s="2"/>
      <c r="G3" s="85" t="s">
        <v>97</v>
      </c>
      <c r="Y3" s="71"/>
      <c r="Z3" s="11" t="s">
        <v>2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4"/>
      <c r="AT3" s="11"/>
      <c r="AU3" s="2"/>
      <c r="AV3" s="2"/>
      <c r="AW3" s="2"/>
    </row>
    <row r="4" spans="1:49" ht="15.5" x14ac:dyDescent="0.35">
      <c r="A4" s="1"/>
      <c r="B4" s="2"/>
      <c r="C4" s="2"/>
      <c r="D4" s="2"/>
      <c r="E4" s="2"/>
      <c r="Y4" s="7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4"/>
      <c r="AR4" s="4"/>
      <c r="AS4" s="4"/>
      <c r="AT4" s="2"/>
      <c r="AU4" s="2"/>
      <c r="AV4" s="2"/>
      <c r="AW4" s="2"/>
    </row>
    <row r="5" spans="1:49" ht="15.5" x14ac:dyDescent="0.35">
      <c r="A5" s="1" t="s">
        <v>104</v>
      </c>
      <c r="B5" s="11"/>
      <c r="C5" s="2"/>
      <c r="D5" s="2"/>
      <c r="E5" s="2"/>
      <c r="F5" s="37"/>
      <c r="G5" s="11" t="s">
        <v>87</v>
      </c>
      <c r="H5" s="11"/>
      <c r="I5" s="11"/>
      <c r="J5" s="11"/>
      <c r="K5" s="11"/>
      <c r="L5" s="11"/>
      <c r="M5" s="93"/>
      <c r="N5" s="11" t="s">
        <v>88</v>
      </c>
      <c r="O5" s="2"/>
      <c r="P5" s="2"/>
      <c r="Q5" s="2"/>
      <c r="R5" s="11"/>
      <c r="S5" s="2"/>
      <c r="T5" s="11"/>
      <c r="U5" s="2"/>
      <c r="V5" s="4"/>
      <c r="W5" s="2"/>
      <c r="X5" s="4"/>
      <c r="Y5" s="71"/>
      <c r="Z5" s="11" t="s">
        <v>3</v>
      </c>
      <c r="AA5" s="11">
        <f>E1</f>
        <v>0</v>
      </c>
      <c r="AB5" s="11"/>
      <c r="AC5" s="11"/>
      <c r="AD5" s="11"/>
      <c r="AE5" s="11"/>
      <c r="AF5" s="11"/>
      <c r="AG5" s="2"/>
      <c r="AH5" s="2"/>
      <c r="AI5" s="2"/>
      <c r="AJ5" s="2"/>
      <c r="AK5" s="2"/>
      <c r="AL5" s="11"/>
      <c r="AM5" s="93"/>
      <c r="AN5" s="11" t="s">
        <v>5</v>
      </c>
      <c r="AO5" s="11"/>
      <c r="AP5" s="2">
        <f>E2</f>
        <v>0</v>
      </c>
      <c r="AQ5" s="4"/>
      <c r="AR5" s="4"/>
      <c r="AS5" s="71"/>
      <c r="AT5" s="11"/>
      <c r="AU5" s="2"/>
      <c r="AV5" s="2"/>
      <c r="AW5" s="2"/>
    </row>
    <row r="6" spans="1:49" ht="15.5" x14ac:dyDescent="0.35">
      <c r="A6" s="1" t="s">
        <v>66</v>
      </c>
      <c r="B6" s="11"/>
      <c r="C6" s="2"/>
      <c r="D6" s="2"/>
      <c r="E6" s="2"/>
      <c r="F6" s="37"/>
      <c r="G6" s="2">
        <f>E1</f>
        <v>0</v>
      </c>
      <c r="H6" s="2"/>
      <c r="I6" s="2"/>
      <c r="J6" s="2"/>
      <c r="K6" s="2"/>
      <c r="L6" s="2"/>
      <c r="M6" s="93"/>
      <c r="N6" s="2">
        <f>E2</f>
        <v>0</v>
      </c>
      <c r="O6" s="2"/>
      <c r="P6" s="2"/>
      <c r="Q6" s="2"/>
      <c r="R6" s="2"/>
      <c r="S6" s="2"/>
      <c r="T6" s="2"/>
      <c r="U6" s="2"/>
      <c r="V6" s="4"/>
      <c r="W6" s="2"/>
      <c r="X6" s="4"/>
      <c r="Y6" s="7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1"/>
      <c r="AM6" s="93"/>
      <c r="AN6" s="2"/>
      <c r="AO6" s="2"/>
      <c r="AP6" s="2"/>
      <c r="AQ6" s="4"/>
      <c r="AR6" s="4"/>
      <c r="AS6" s="71"/>
      <c r="AT6" s="11" t="s">
        <v>6</v>
      </c>
      <c r="AU6" s="2"/>
      <c r="AV6" s="2"/>
      <c r="AW6" s="2"/>
    </row>
    <row r="7" spans="1:49" x14ac:dyDescent="0.35">
      <c r="A7" s="2"/>
      <c r="B7" s="2"/>
      <c r="C7" s="2"/>
      <c r="D7" s="2"/>
      <c r="E7" s="2"/>
      <c r="F7" s="24"/>
      <c r="G7" s="16" t="s">
        <v>7</v>
      </c>
      <c r="H7" s="16"/>
      <c r="I7" s="16"/>
      <c r="J7" s="16"/>
      <c r="K7" s="16"/>
      <c r="L7" s="16"/>
      <c r="M7" s="96"/>
      <c r="N7" s="2"/>
      <c r="O7" s="2"/>
      <c r="P7" s="2"/>
      <c r="Q7" s="2"/>
      <c r="R7" s="2"/>
      <c r="S7" s="2"/>
      <c r="T7" s="2"/>
      <c r="U7" s="2"/>
      <c r="V7" s="16" t="s">
        <v>89</v>
      </c>
      <c r="W7" s="22"/>
      <c r="X7" s="15" t="s">
        <v>10</v>
      </c>
      <c r="Y7" s="70"/>
      <c r="Z7" s="15" t="s">
        <v>7</v>
      </c>
      <c r="AA7" s="15"/>
      <c r="AB7" s="15"/>
      <c r="AC7" s="15"/>
      <c r="AD7" s="15"/>
      <c r="AE7" s="15"/>
      <c r="AF7" s="15"/>
      <c r="AG7" s="74" t="s">
        <v>47</v>
      </c>
      <c r="AH7" s="2"/>
      <c r="AI7" s="2"/>
      <c r="AJ7" s="2"/>
      <c r="AK7" s="2"/>
      <c r="AL7" s="17" t="s">
        <v>47</v>
      </c>
      <c r="AM7" s="96"/>
      <c r="AN7" s="68" t="s">
        <v>9</v>
      </c>
      <c r="AO7" s="68"/>
      <c r="AP7" s="17" t="s">
        <v>9</v>
      </c>
      <c r="AQ7" s="24"/>
      <c r="AR7" s="102" t="s">
        <v>2</v>
      </c>
      <c r="AS7" s="70"/>
      <c r="AT7" s="2"/>
      <c r="AU7" s="2"/>
      <c r="AV7" s="18" t="s">
        <v>11</v>
      </c>
      <c r="AW7" s="2"/>
    </row>
    <row r="8" spans="1:49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37"/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7</v>
      </c>
      <c r="M8" s="93"/>
      <c r="N8" s="20" t="s">
        <v>21</v>
      </c>
      <c r="O8" s="20" t="s">
        <v>22</v>
      </c>
      <c r="P8" s="20" t="s">
        <v>52</v>
      </c>
      <c r="Q8" s="20" t="s">
        <v>53</v>
      </c>
      <c r="R8" s="20" t="s">
        <v>54</v>
      </c>
      <c r="S8" s="20" t="s">
        <v>55</v>
      </c>
      <c r="T8" s="20" t="s">
        <v>56</v>
      </c>
      <c r="U8" s="20" t="s">
        <v>91</v>
      </c>
      <c r="V8" s="20" t="s">
        <v>92</v>
      </c>
      <c r="W8" s="31"/>
      <c r="X8" s="41" t="s">
        <v>41</v>
      </c>
      <c r="Y8" s="71"/>
      <c r="Z8" s="42" t="s">
        <v>16</v>
      </c>
      <c r="AA8" s="42" t="s">
        <v>17</v>
      </c>
      <c r="AB8" s="42" t="s">
        <v>18</v>
      </c>
      <c r="AC8" s="42" t="s">
        <v>19</v>
      </c>
      <c r="AD8" s="42" t="s">
        <v>20</v>
      </c>
      <c r="AE8" s="42" t="s">
        <v>7</v>
      </c>
      <c r="AF8" s="37"/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6" t="s">
        <v>33</v>
      </c>
      <c r="AM8" s="94"/>
      <c r="AN8" s="20" t="s">
        <v>31</v>
      </c>
      <c r="AO8" s="20" t="s">
        <v>75</v>
      </c>
      <c r="AP8" s="25" t="s">
        <v>33</v>
      </c>
      <c r="AQ8" s="37"/>
      <c r="AR8" s="12" t="s">
        <v>41</v>
      </c>
      <c r="AS8" s="71"/>
      <c r="AT8" s="26" t="s">
        <v>42</v>
      </c>
      <c r="AU8" s="26" t="s">
        <v>43</v>
      </c>
      <c r="AV8" s="26" t="s">
        <v>41</v>
      </c>
      <c r="AW8" s="20" t="s">
        <v>44</v>
      </c>
    </row>
    <row r="9" spans="1:49" x14ac:dyDescent="0.35">
      <c r="A9" s="114"/>
      <c r="B9" s="114"/>
      <c r="C9" s="114"/>
      <c r="D9" s="114"/>
      <c r="E9" s="114"/>
      <c r="F9" s="37"/>
      <c r="G9" s="66"/>
      <c r="H9" s="66"/>
      <c r="I9" s="66"/>
      <c r="J9" s="66"/>
      <c r="K9" s="66"/>
      <c r="L9" s="66"/>
      <c r="M9" s="93"/>
      <c r="N9" s="2"/>
      <c r="O9" s="2"/>
      <c r="P9" s="2"/>
      <c r="Q9" s="2"/>
      <c r="R9" s="2"/>
      <c r="S9" s="2"/>
      <c r="T9" s="2"/>
      <c r="U9" s="2"/>
      <c r="V9" s="2"/>
      <c r="W9" s="31"/>
      <c r="X9" s="4"/>
      <c r="Y9" s="71"/>
      <c r="Z9" s="76"/>
      <c r="AA9" s="76"/>
      <c r="AB9" s="76"/>
      <c r="AC9" s="76"/>
      <c r="AD9" s="76"/>
      <c r="AE9" s="76"/>
      <c r="AF9" s="37"/>
      <c r="AG9" s="66"/>
      <c r="AH9" s="66"/>
      <c r="AI9" s="66"/>
      <c r="AJ9" s="66"/>
      <c r="AK9" s="66"/>
      <c r="AL9" s="66"/>
      <c r="AM9" s="101"/>
      <c r="AN9" s="63"/>
      <c r="AO9" s="63"/>
      <c r="AP9" s="63"/>
      <c r="AQ9" s="37"/>
      <c r="AR9" s="88"/>
      <c r="AS9" s="71"/>
      <c r="AT9" s="18"/>
      <c r="AU9" s="18"/>
      <c r="AV9" s="18"/>
      <c r="AW9" s="2"/>
    </row>
    <row r="10" spans="1:49" ht="15.5" x14ac:dyDescent="0.35">
      <c r="A10" s="189">
        <v>1</v>
      </c>
      <c r="B10" s="189"/>
      <c r="C10" s="121"/>
      <c r="D10" s="121"/>
      <c r="E10" s="121"/>
      <c r="F10" s="37"/>
      <c r="G10" s="31"/>
      <c r="H10" s="31"/>
      <c r="I10" s="31"/>
      <c r="J10" s="31"/>
      <c r="K10" s="31"/>
      <c r="L10" s="31"/>
      <c r="M10" s="93"/>
      <c r="N10" s="33"/>
      <c r="O10" s="33"/>
      <c r="P10" s="33"/>
      <c r="Q10" s="33"/>
      <c r="R10" s="33"/>
      <c r="S10" s="33"/>
      <c r="T10" s="33"/>
      <c r="U10" s="72">
        <f t="shared" ref="U10:U15" si="0">SUM(N10:T10)</f>
        <v>0</v>
      </c>
      <c r="V10" s="73"/>
      <c r="W10" s="31"/>
      <c r="X10" s="37"/>
      <c r="Y10" s="71"/>
      <c r="Z10" s="37"/>
      <c r="AA10" s="37"/>
      <c r="AB10" s="37"/>
      <c r="AC10" s="37"/>
      <c r="AD10" s="37"/>
      <c r="AE10" s="37"/>
      <c r="AF10" s="37"/>
      <c r="AG10" s="32"/>
      <c r="AH10" s="32"/>
      <c r="AI10" s="32"/>
      <c r="AJ10" s="32"/>
      <c r="AK10" s="32"/>
      <c r="AL10" s="80"/>
      <c r="AM10" s="98"/>
      <c r="AN10" s="32"/>
      <c r="AO10" s="32"/>
      <c r="AP10" s="32"/>
      <c r="AQ10" s="32"/>
      <c r="AR10" s="32"/>
      <c r="AS10" s="87"/>
      <c r="AT10" s="80"/>
      <c r="AU10" s="80"/>
      <c r="AV10" s="89"/>
      <c r="AW10" s="82"/>
    </row>
    <row r="11" spans="1:49" ht="15.5" x14ac:dyDescent="0.35">
      <c r="A11" s="189">
        <v>2</v>
      </c>
      <c r="B11" s="189"/>
      <c r="C11" s="190"/>
      <c r="D11" s="190"/>
      <c r="E11" s="190"/>
      <c r="F11" s="37"/>
      <c r="G11" s="31"/>
      <c r="H11" s="31"/>
      <c r="I11" s="31"/>
      <c r="J11" s="31"/>
      <c r="K11" s="31"/>
      <c r="L11" s="31"/>
      <c r="M11" s="93"/>
      <c r="N11" s="33"/>
      <c r="O11" s="33"/>
      <c r="P11" s="33"/>
      <c r="Q11" s="33"/>
      <c r="R11" s="33"/>
      <c r="S11" s="33"/>
      <c r="T11" s="33"/>
      <c r="U11" s="72">
        <f t="shared" si="0"/>
        <v>0</v>
      </c>
      <c r="V11" s="73"/>
      <c r="W11" s="31"/>
      <c r="X11" s="37"/>
      <c r="Y11" s="71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93"/>
      <c r="AN11" s="37"/>
      <c r="AO11" s="37"/>
      <c r="AP11" s="37"/>
      <c r="AQ11" s="37"/>
      <c r="AR11" s="37"/>
      <c r="AS11" s="71"/>
      <c r="AT11" s="90"/>
      <c r="AU11" s="90"/>
      <c r="AV11" s="90"/>
      <c r="AW11" s="82"/>
    </row>
    <row r="12" spans="1:49" ht="15.5" x14ac:dyDescent="0.35">
      <c r="A12" s="189">
        <v>3</v>
      </c>
      <c r="B12" s="189"/>
      <c r="C12" s="190"/>
      <c r="D12" s="190"/>
      <c r="E12" s="190"/>
      <c r="F12" s="37"/>
      <c r="G12" s="31"/>
      <c r="H12" s="31"/>
      <c r="I12" s="31"/>
      <c r="J12" s="31"/>
      <c r="K12" s="31"/>
      <c r="L12" s="31"/>
      <c r="M12" s="93"/>
      <c r="N12" s="33"/>
      <c r="O12" s="33"/>
      <c r="P12" s="33"/>
      <c r="Q12" s="33"/>
      <c r="R12" s="33"/>
      <c r="S12" s="33"/>
      <c r="T12" s="33"/>
      <c r="U12" s="72">
        <f t="shared" si="0"/>
        <v>0</v>
      </c>
      <c r="V12" s="73"/>
      <c r="W12" s="31"/>
      <c r="X12" s="37"/>
      <c r="Y12" s="71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93"/>
      <c r="AN12" s="37"/>
      <c r="AO12" s="37"/>
      <c r="AP12" s="37"/>
      <c r="AQ12" s="37"/>
      <c r="AR12" s="37"/>
      <c r="AS12" s="71"/>
      <c r="AT12" s="90"/>
      <c r="AU12" s="90"/>
      <c r="AV12" s="90"/>
      <c r="AW12" s="82"/>
    </row>
    <row r="13" spans="1:49" ht="15.5" x14ac:dyDescent="0.35">
      <c r="A13" s="189">
        <v>4</v>
      </c>
      <c r="B13" s="189"/>
      <c r="C13" s="190"/>
      <c r="D13" s="190"/>
      <c r="E13" s="190"/>
      <c r="F13" s="37"/>
      <c r="G13" s="31"/>
      <c r="H13" s="31"/>
      <c r="I13" s="31"/>
      <c r="J13" s="31"/>
      <c r="K13" s="31"/>
      <c r="L13" s="31"/>
      <c r="M13" s="93"/>
      <c r="N13" s="33"/>
      <c r="O13" s="33"/>
      <c r="P13" s="33"/>
      <c r="Q13" s="33"/>
      <c r="R13" s="33"/>
      <c r="S13" s="33"/>
      <c r="T13" s="33"/>
      <c r="U13" s="72">
        <f t="shared" si="0"/>
        <v>0</v>
      </c>
      <c r="V13" s="73"/>
      <c r="W13" s="31"/>
      <c r="X13" s="37"/>
      <c r="Y13" s="71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93"/>
      <c r="AN13" s="37"/>
      <c r="AO13" s="37"/>
      <c r="AP13" s="37"/>
      <c r="AQ13" s="37"/>
      <c r="AR13" s="37"/>
      <c r="AS13" s="71"/>
      <c r="AT13" s="90"/>
      <c r="AU13" s="90"/>
      <c r="AV13" s="90"/>
      <c r="AW13" s="82"/>
    </row>
    <row r="14" spans="1:49" ht="15.5" x14ac:dyDescent="0.35">
      <c r="A14" s="189">
        <v>5</v>
      </c>
      <c r="B14" s="189"/>
      <c r="C14" s="190"/>
      <c r="D14" s="190"/>
      <c r="E14" s="190"/>
      <c r="F14" s="37"/>
      <c r="G14" s="31"/>
      <c r="H14" s="31"/>
      <c r="I14" s="31"/>
      <c r="J14" s="31"/>
      <c r="K14" s="31"/>
      <c r="L14" s="31"/>
      <c r="M14" s="93"/>
      <c r="N14" s="33"/>
      <c r="O14" s="33"/>
      <c r="P14" s="33"/>
      <c r="Q14" s="33"/>
      <c r="R14" s="33"/>
      <c r="S14" s="33"/>
      <c r="T14" s="33"/>
      <c r="U14" s="72">
        <f t="shared" si="0"/>
        <v>0</v>
      </c>
      <c r="V14" s="73"/>
      <c r="W14" s="31"/>
      <c r="X14" s="37"/>
      <c r="Y14" s="71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93"/>
      <c r="AN14" s="37"/>
      <c r="AO14" s="37"/>
      <c r="AP14" s="37"/>
      <c r="AQ14" s="37"/>
      <c r="AR14" s="37"/>
      <c r="AS14" s="71"/>
      <c r="AT14" s="90"/>
      <c r="AU14" s="90"/>
      <c r="AV14" s="90"/>
      <c r="AW14" s="82"/>
    </row>
    <row r="15" spans="1:49" ht="15.5" x14ac:dyDescent="0.35">
      <c r="A15" s="189">
        <v>6</v>
      </c>
      <c r="B15" s="189"/>
      <c r="C15" s="190"/>
      <c r="D15" s="190"/>
      <c r="E15" s="190"/>
      <c r="F15" s="37"/>
      <c r="G15" s="31"/>
      <c r="H15" s="31"/>
      <c r="I15" s="31"/>
      <c r="J15" s="31"/>
      <c r="K15" s="31"/>
      <c r="L15" s="31"/>
      <c r="M15" s="93"/>
      <c r="N15" s="33"/>
      <c r="O15" s="33"/>
      <c r="P15" s="33"/>
      <c r="Q15" s="33"/>
      <c r="R15" s="33"/>
      <c r="S15" s="33"/>
      <c r="T15" s="33"/>
      <c r="U15" s="72">
        <f t="shared" si="0"/>
        <v>0</v>
      </c>
      <c r="V15" s="73"/>
      <c r="W15" s="31"/>
      <c r="X15" s="37"/>
      <c r="Y15" s="71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163"/>
      <c r="AN15" s="78"/>
      <c r="AO15" s="78"/>
      <c r="AP15" s="78"/>
      <c r="AQ15" s="78"/>
      <c r="AR15" s="78"/>
      <c r="AS15" s="86"/>
      <c r="AT15" s="90"/>
      <c r="AU15" s="90"/>
      <c r="AV15" s="90"/>
      <c r="AW15" s="83"/>
    </row>
    <row r="16" spans="1:49" ht="15.5" x14ac:dyDescent="0.35">
      <c r="A16" s="189" t="s">
        <v>98</v>
      </c>
      <c r="B16" s="189"/>
      <c r="C16" s="190"/>
      <c r="D16" s="190"/>
      <c r="E16" s="190"/>
      <c r="F16" s="37"/>
      <c r="G16" s="31"/>
      <c r="H16" s="31"/>
      <c r="I16" s="31"/>
      <c r="J16" s="31"/>
      <c r="K16" s="31"/>
      <c r="L16" s="31"/>
      <c r="M16" s="93"/>
      <c r="N16" s="32"/>
      <c r="O16" s="32"/>
      <c r="P16" s="32"/>
      <c r="Q16" s="32"/>
      <c r="R16" s="32"/>
      <c r="S16" s="32"/>
      <c r="T16" s="32"/>
      <c r="U16" s="161"/>
      <c r="V16" s="73"/>
      <c r="W16" s="31"/>
      <c r="X16" s="37"/>
      <c r="Y16" s="71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163"/>
      <c r="AN16" s="78"/>
      <c r="AO16" s="78"/>
      <c r="AP16" s="78"/>
      <c r="AQ16" s="78"/>
      <c r="AR16" s="78"/>
      <c r="AS16" s="86"/>
      <c r="AT16" s="90"/>
      <c r="AU16" s="90"/>
      <c r="AV16" s="90"/>
      <c r="AW16" s="83"/>
    </row>
    <row r="17" spans="1:49" ht="15.5" x14ac:dyDescent="0.35">
      <c r="A17" s="189" t="s">
        <v>99</v>
      </c>
      <c r="B17" s="189"/>
      <c r="C17" s="190"/>
      <c r="D17" s="190"/>
      <c r="E17" s="190"/>
      <c r="F17" s="37"/>
      <c r="G17" s="31"/>
      <c r="H17" s="31"/>
      <c r="I17" s="31"/>
      <c r="J17" s="31"/>
      <c r="K17" s="31"/>
      <c r="L17" s="31"/>
      <c r="M17" s="93"/>
      <c r="N17" s="32"/>
      <c r="O17" s="32"/>
      <c r="P17" s="32"/>
      <c r="Q17" s="32"/>
      <c r="R17" s="32"/>
      <c r="S17" s="32"/>
      <c r="T17" s="32"/>
      <c r="U17" s="161"/>
      <c r="V17" s="73"/>
      <c r="W17" s="31"/>
      <c r="X17" s="37"/>
      <c r="Y17" s="71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163"/>
      <c r="AN17" s="78"/>
      <c r="AO17" s="78"/>
      <c r="AP17" s="78"/>
      <c r="AQ17" s="78"/>
      <c r="AR17" s="78"/>
      <c r="AS17" s="86"/>
      <c r="AT17" s="90"/>
      <c r="AU17" s="90"/>
      <c r="AV17" s="90"/>
      <c r="AW17" s="83"/>
    </row>
    <row r="18" spans="1:49" ht="15.5" x14ac:dyDescent="0.35">
      <c r="A18" s="166"/>
      <c r="B18" s="166"/>
      <c r="C18" s="166"/>
      <c r="D18" s="166"/>
      <c r="E18" s="166"/>
      <c r="F18" s="156"/>
      <c r="G18" s="104"/>
      <c r="H18" s="104"/>
      <c r="I18" s="104"/>
      <c r="J18" s="104"/>
      <c r="K18" s="104"/>
      <c r="L18" s="105">
        <f>SUM((G18*0.3),(H18*0.25),(I18*0.25),(J18*0.15),(K18*0.05))</f>
        <v>0</v>
      </c>
      <c r="M18" s="110"/>
      <c r="N18" s="157"/>
      <c r="O18" s="157"/>
      <c r="P18" s="157"/>
      <c r="Q18" s="157"/>
      <c r="R18" s="157"/>
      <c r="S18" s="103"/>
      <c r="T18" s="157"/>
      <c r="U18" s="158">
        <f>SUM(U10:U15)</f>
        <v>0</v>
      </c>
      <c r="V18" s="158">
        <f>(U18/6)/7</f>
        <v>0</v>
      </c>
      <c r="W18" s="157"/>
      <c r="X18" s="105">
        <f>SUM((L18*0.25)+(V18*0.75))</f>
        <v>0</v>
      </c>
      <c r="Y18" s="173"/>
      <c r="Z18" s="104"/>
      <c r="AA18" s="104"/>
      <c r="AB18" s="104"/>
      <c r="AC18" s="104"/>
      <c r="AD18" s="104"/>
      <c r="AE18" s="105">
        <f>SUM((Z18*0.3),(AA18*0.25),(AB18*0.25),(AC18*0.15),(AD18*0.05))</f>
        <v>0</v>
      </c>
      <c r="AF18" s="160"/>
      <c r="AG18" s="109"/>
      <c r="AH18" s="109"/>
      <c r="AI18" s="109"/>
      <c r="AJ18" s="109"/>
      <c r="AK18" s="109"/>
      <c r="AL18" s="105">
        <f>SUM((AG18*0.2),(AH18*0.15),(AI18*0.25),(AJ18*0.2),(AK18*0.2))</f>
        <v>0</v>
      </c>
      <c r="AM18" s="110"/>
      <c r="AN18" s="167"/>
      <c r="AO18" s="167"/>
      <c r="AP18" s="105">
        <f>SUM((AN18*0.7),(AO18*0.3))</f>
        <v>0</v>
      </c>
      <c r="AQ18" s="106"/>
      <c r="AR18" s="105">
        <f>SUM((AE18*0.25)+(AL18*0.25)+(AP18*0.5))</f>
        <v>0</v>
      </c>
      <c r="AS18" s="174"/>
      <c r="AT18" s="112">
        <f>X18</f>
        <v>0</v>
      </c>
      <c r="AU18" s="112">
        <f>AR18</f>
        <v>0</v>
      </c>
      <c r="AV18" s="148">
        <f>AVERAGE(AT18:AU18)</f>
        <v>0</v>
      </c>
      <c r="AW18" s="168">
        <v>1</v>
      </c>
    </row>
    <row r="19" spans="1:49" x14ac:dyDescent="0.35">
      <c r="A19" s="118"/>
      <c r="B19" s="118"/>
      <c r="C19" s="118"/>
      <c r="D19" s="118"/>
      <c r="E19" s="11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&amp;CAdvanced Squad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"/>
  <sheetViews>
    <sheetView workbookViewId="0">
      <selection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1.453125" customWidth="1"/>
    <col min="12" max="12" width="2.81640625" customWidth="1"/>
    <col min="22" max="22" width="2.81640625" customWidth="1"/>
    <col min="29" max="29" width="2.81640625" customWidth="1"/>
    <col min="38" max="38" width="2.81640625" customWidth="1"/>
    <col min="48" max="48" width="2.81640625" customWidth="1"/>
    <col min="53" max="53" width="2.81640625" customWidth="1"/>
    <col min="54" max="54" width="11.453125" customWidth="1"/>
    <col min="55" max="55" width="2.81640625" customWidth="1"/>
    <col min="56" max="56" width="10" customWidth="1"/>
    <col min="57" max="57" width="2.7265625" customWidth="1"/>
    <col min="59" max="59" width="12.26953125" customWidth="1"/>
  </cols>
  <sheetData>
    <row r="1" spans="1:59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4"/>
      <c r="W1" s="2"/>
      <c r="X1" s="2"/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2"/>
      <c r="AK1" s="2"/>
      <c r="AL1" s="2"/>
      <c r="AM1" s="5"/>
      <c r="AN1" s="5"/>
      <c r="AO1" s="5"/>
      <c r="AP1" s="5"/>
      <c r="AQ1" s="5"/>
      <c r="AR1" s="5"/>
      <c r="AS1" s="5"/>
      <c r="AT1" s="5"/>
      <c r="AU1" s="5"/>
      <c r="AV1" s="4"/>
      <c r="AW1" s="6"/>
      <c r="AX1" s="6"/>
      <c r="AY1" s="6"/>
      <c r="AZ1" s="6"/>
      <c r="BA1" s="2"/>
      <c r="BB1" s="4"/>
      <c r="BC1" s="4"/>
      <c r="BD1" s="2"/>
      <c r="BE1" s="4"/>
      <c r="BF1" s="2"/>
      <c r="BG1" s="7">
        <f ca="1">NOW()</f>
        <v>43306.906178703706</v>
      </c>
    </row>
    <row r="2" spans="1:59" ht="15.5" x14ac:dyDescent="0.35">
      <c r="A2" s="1"/>
      <c r="B2" s="2"/>
      <c r="C2" s="2"/>
      <c r="D2" s="3" t="s">
        <v>1</v>
      </c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2"/>
      <c r="Y2" s="2"/>
      <c r="Z2" s="2"/>
      <c r="AA2" s="2"/>
      <c r="AB2" s="2"/>
      <c r="AC2" s="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6"/>
      <c r="AX2" s="6"/>
      <c r="AY2" s="6"/>
      <c r="AZ2" s="6"/>
      <c r="BA2" s="2"/>
      <c r="BB2" s="4"/>
      <c r="BC2" s="4"/>
      <c r="BD2" s="2"/>
      <c r="BE2" s="4"/>
      <c r="BF2" s="2"/>
      <c r="BG2" s="8">
        <f ca="1">NOW()</f>
        <v>43306.906178703706</v>
      </c>
    </row>
    <row r="3" spans="1:59" ht="15.5" x14ac:dyDescent="0.35">
      <c r="A3" s="1" t="str">
        <f>CompInfo!A2</f>
        <v>14 to 15 July 2018</v>
      </c>
      <c r="B3" s="2"/>
      <c r="C3" s="2"/>
      <c r="D3" s="3"/>
      <c r="E3" s="2"/>
      <c r="F3" s="211" t="s">
        <v>97</v>
      </c>
      <c r="G3" s="205"/>
      <c r="H3" s="206"/>
      <c r="I3" s="205"/>
      <c r="J3" s="205"/>
      <c r="K3" s="205"/>
      <c r="L3" s="205"/>
      <c r="M3" s="206"/>
      <c r="N3" s="205"/>
      <c r="O3" s="205"/>
      <c r="P3" s="205"/>
      <c r="Q3" s="205"/>
      <c r="R3" s="205"/>
      <c r="S3" s="205"/>
      <c r="T3" s="205"/>
      <c r="U3" s="205"/>
      <c r="V3" s="4"/>
      <c r="W3" s="207" t="s">
        <v>2</v>
      </c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"/>
      <c r="AM3" s="206" t="s">
        <v>97</v>
      </c>
      <c r="AN3" s="205"/>
      <c r="AO3" s="205"/>
      <c r="AP3" s="205"/>
      <c r="AQ3" s="205"/>
      <c r="AR3" s="205"/>
      <c r="AS3" s="205"/>
      <c r="AT3" s="205"/>
      <c r="AU3" s="205"/>
      <c r="AV3" s="4"/>
      <c r="AW3" s="212" t="s">
        <v>2</v>
      </c>
      <c r="AX3" s="213"/>
      <c r="AY3" s="213"/>
      <c r="AZ3" s="213"/>
      <c r="BA3" s="2"/>
      <c r="BB3" s="4"/>
      <c r="BC3" s="4"/>
      <c r="BD3" s="2"/>
      <c r="BE3" s="4"/>
      <c r="BF3" s="2"/>
      <c r="BG3" s="2"/>
    </row>
    <row r="4" spans="1:59" ht="15.5" x14ac:dyDescent="0.35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2"/>
      <c r="Y4" s="2"/>
      <c r="Z4" s="2"/>
      <c r="AA4" s="2"/>
      <c r="AB4" s="2"/>
      <c r="AC4" s="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6"/>
      <c r="AX4" s="6"/>
      <c r="AY4" s="6"/>
      <c r="AZ4" s="6"/>
      <c r="BA4" s="2"/>
      <c r="BB4" s="4"/>
      <c r="BC4" s="4"/>
      <c r="BD4" s="2"/>
      <c r="BE4" s="4"/>
      <c r="BF4" s="2"/>
      <c r="BG4" s="2"/>
    </row>
    <row r="5" spans="1:59" ht="15.5" x14ac:dyDescent="0.35">
      <c r="A5" s="1" t="s">
        <v>51</v>
      </c>
      <c r="B5" s="11"/>
      <c r="C5" s="2"/>
      <c r="D5" s="2"/>
      <c r="E5" s="2"/>
      <c r="F5" s="11" t="s">
        <v>3</v>
      </c>
      <c r="G5" s="12"/>
      <c r="H5" s="2"/>
      <c r="I5" s="11"/>
      <c r="J5" s="2"/>
      <c r="K5" s="2"/>
      <c r="L5" s="4"/>
      <c r="M5" s="11" t="s">
        <v>118</v>
      </c>
      <c r="N5" s="11"/>
      <c r="O5" s="2"/>
      <c r="P5" s="2"/>
      <c r="Q5" s="2"/>
      <c r="R5" s="2"/>
      <c r="S5" s="2"/>
      <c r="T5" s="2"/>
      <c r="U5" s="2"/>
      <c r="V5" s="12"/>
      <c r="W5" s="11" t="s">
        <v>3</v>
      </c>
      <c r="X5" s="2"/>
      <c r="Y5" s="2"/>
      <c r="Z5" s="2"/>
      <c r="AA5" s="2"/>
      <c r="AB5" s="2"/>
      <c r="AC5" s="4"/>
      <c r="AD5" s="11" t="s">
        <v>3</v>
      </c>
      <c r="AE5" s="2"/>
      <c r="AF5" s="2"/>
      <c r="AG5" s="2"/>
      <c r="AH5" s="2"/>
      <c r="AI5" s="2"/>
      <c r="AJ5" s="11"/>
      <c r="AK5" s="11"/>
      <c r="AL5" s="93"/>
      <c r="AM5" s="11" t="s">
        <v>4</v>
      </c>
      <c r="AN5" s="11"/>
      <c r="AO5" s="2"/>
      <c r="AP5" s="2"/>
      <c r="AQ5" s="2"/>
      <c r="AR5" s="2"/>
      <c r="AS5" s="2"/>
      <c r="AT5" s="2"/>
      <c r="AU5" s="2"/>
      <c r="AV5" s="4"/>
      <c r="AW5" s="13" t="s">
        <v>5</v>
      </c>
      <c r="AX5" s="6"/>
      <c r="AY5" s="6"/>
      <c r="AZ5" s="6"/>
      <c r="BA5" s="93"/>
      <c r="BB5" s="12" t="s">
        <v>6</v>
      </c>
      <c r="BC5" s="4"/>
      <c r="BD5" s="2"/>
      <c r="BE5" s="4"/>
      <c r="BF5" s="2"/>
      <c r="BG5" s="2"/>
    </row>
    <row r="6" spans="1:59" ht="15.5" x14ac:dyDescent="0.35">
      <c r="A6" s="1" t="s">
        <v>49</v>
      </c>
      <c r="B6" s="11" t="s">
        <v>150</v>
      </c>
      <c r="C6" s="2"/>
      <c r="D6" s="2"/>
      <c r="E6" s="2"/>
      <c r="F6" s="2">
        <f>E1</f>
        <v>0</v>
      </c>
      <c r="G6" s="4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4"/>
      <c r="V6" s="4"/>
      <c r="W6" s="2">
        <f>E1</f>
        <v>0</v>
      </c>
      <c r="X6" s="2"/>
      <c r="Y6" s="2"/>
      <c r="Z6" s="2"/>
      <c r="AA6" s="2"/>
      <c r="AB6" s="2"/>
      <c r="AC6" s="2"/>
      <c r="AD6" s="2">
        <f>E1</f>
        <v>0</v>
      </c>
      <c r="AE6" s="2"/>
      <c r="AF6" s="2"/>
      <c r="AG6" s="2"/>
      <c r="AH6" s="2"/>
      <c r="AI6" s="2"/>
      <c r="AJ6" s="2"/>
      <c r="AK6" s="2"/>
      <c r="AL6" s="93"/>
      <c r="AM6" s="2">
        <f>E2</f>
        <v>0</v>
      </c>
      <c r="AN6" s="2"/>
      <c r="AO6" s="2"/>
      <c r="AP6" s="2"/>
      <c r="AQ6" s="2"/>
      <c r="AR6" s="2"/>
      <c r="AS6" s="2"/>
      <c r="AT6" s="2"/>
      <c r="AU6" s="4"/>
      <c r="AV6" s="2"/>
      <c r="AW6" s="6">
        <f>E2</f>
        <v>0</v>
      </c>
      <c r="AX6" s="6"/>
      <c r="AY6" s="6"/>
      <c r="AZ6" s="6"/>
      <c r="BA6" s="93"/>
      <c r="BB6" s="2"/>
      <c r="BC6" s="4"/>
      <c r="BD6" s="2"/>
      <c r="BE6" s="4"/>
      <c r="BF6" s="2"/>
      <c r="BG6" s="2"/>
    </row>
    <row r="7" spans="1:59" x14ac:dyDescent="0.35">
      <c r="A7" s="2"/>
      <c r="B7" s="2"/>
      <c r="C7" s="2"/>
      <c r="D7" s="2"/>
      <c r="E7" s="2"/>
      <c r="F7" s="2" t="s">
        <v>7</v>
      </c>
      <c r="G7" s="2"/>
      <c r="H7" s="2"/>
      <c r="I7" s="2"/>
      <c r="J7" s="2"/>
      <c r="K7" s="5"/>
      <c r="L7" s="15"/>
      <c r="M7" s="2"/>
      <c r="N7" s="5"/>
      <c r="O7" s="5"/>
      <c r="P7" s="5"/>
      <c r="Q7" s="5"/>
      <c r="R7" s="5"/>
      <c r="S7" s="5"/>
      <c r="T7" s="5"/>
      <c r="U7" s="5"/>
      <c r="V7" s="15"/>
      <c r="W7" s="16" t="s">
        <v>7</v>
      </c>
      <c r="X7" s="16"/>
      <c r="Y7" s="16"/>
      <c r="Z7" s="16"/>
      <c r="AA7" s="17"/>
      <c r="AB7" s="2"/>
      <c r="AC7" s="4"/>
      <c r="AD7" s="2" t="s">
        <v>47</v>
      </c>
      <c r="AE7" s="2"/>
      <c r="AF7" s="2"/>
      <c r="AG7" s="2"/>
      <c r="AH7" s="2"/>
      <c r="AI7" s="2"/>
      <c r="AJ7" s="2"/>
      <c r="AK7" s="16" t="s">
        <v>47</v>
      </c>
      <c r="AL7" s="93"/>
      <c r="AM7" s="2"/>
      <c r="AN7" s="5"/>
      <c r="AO7" s="5"/>
      <c r="AP7" s="5"/>
      <c r="AQ7" s="5"/>
      <c r="AR7" s="5"/>
      <c r="AS7" s="5"/>
      <c r="AT7" s="5"/>
      <c r="AU7" s="5"/>
      <c r="AV7" s="15"/>
      <c r="AW7" s="13"/>
      <c r="AX7" s="6"/>
      <c r="AY7" s="6" t="s">
        <v>8</v>
      </c>
      <c r="AZ7" s="6" t="s">
        <v>9</v>
      </c>
      <c r="BA7" s="93"/>
      <c r="BB7" s="17" t="s">
        <v>10</v>
      </c>
      <c r="BC7" s="4"/>
      <c r="BD7" s="17" t="s">
        <v>2</v>
      </c>
      <c r="BE7" s="181"/>
      <c r="BF7" s="18" t="s">
        <v>11</v>
      </c>
      <c r="BG7" s="19"/>
    </row>
    <row r="8" spans="1:59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2"/>
      <c r="M8" s="20" t="s">
        <v>21</v>
      </c>
      <c r="N8" s="20" t="s">
        <v>22</v>
      </c>
      <c r="O8" s="20" t="s">
        <v>52</v>
      </c>
      <c r="P8" s="20" t="s">
        <v>53</v>
      </c>
      <c r="Q8" s="20" t="s">
        <v>54</v>
      </c>
      <c r="R8" s="20" t="s">
        <v>55</v>
      </c>
      <c r="S8" s="20" t="s">
        <v>56</v>
      </c>
      <c r="T8" s="20" t="s">
        <v>29</v>
      </c>
      <c r="U8" s="20" t="s">
        <v>30</v>
      </c>
      <c r="V8" s="22"/>
      <c r="W8" s="21" t="s">
        <v>16</v>
      </c>
      <c r="X8" s="21" t="s">
        <v>17</v>
      </c>
      <c r="Y8" s="21" t="s">
        <v>18</v>
      </c>
      <c r="Z8" s="21" t="s">
        <v>19</v>
      </c>
      <c r="AA8" s="21" t="s">
        <v>20</v>
      </c>
      <c r="AB8" s="21" t="s">
        <v>7</v>
      </c>
      <c r="AC8" s="24"/>
      <c r="AD8" s="21" t="s">
        <v>34</v>
      </c>
      <c r="AE8" s="21" t="s">
        <v>35</v>
      </c>
      <c r="AF8" s="21" t="s">
        <v>36</v>
      </c>
      <c r="AG8" s="21" t="s">
        <v>37</v>
      </c>
      <c r="AH8" s="21" t="s">
        <v>38</v>
      </c>
      <c r="AI8" s="21" t="s">
        <v>39</v>
      </c>
      <c r="AJ8" s="20" t="s">
        <v>40</v>
      </c>
      <c r="AK8" s="20" t="s">
        <v>33</v>
      </c>
      <c r="AL8" s="95"/>
      <c r="AM8" s="20" t="s">
        <v>21</v>
      </c>
      <c r="AN8" s="20" t="s">
        <v>22</v>
      </c>
      <c r="AO8" s="20" t="s">
        <v>52</v>
      </c>
      <c r="AP8" s="20" t="s">
        <v>53</v>
      </c>
      <c r="AQ8" s="20" t="s">
        <v>54</v>
      </c>
      <c r="AR8" s="20" t="s">
        <v>55</v>
      </c>
      <c r="AS8" s="20" t="s">
        <v>56</v>
      </c>
      <c r="AT8" s="20" t="s">
        <v>29</v>
      </c>
      <c r="AU8" s="20" t="s">
        <v>30</v>
      </c>
      <c r="AV8" s="22"/>
      <c r="AW8" s="23" t="s">
        <v>31</v>
      </c>
      <c r="AX8" s="23" t="s">
        <v>9</v>
      </c>
      <c r="AY8" s="23" t="s">
        <v>32</v>
      </c>
      <c r="AZ8" s="23" t="s">
        <v>33</v>
      </c>
      <c r="BA8" s="96"/>
      <c r="BB8" s="25" t="s">
        <v>41</v>
      </c>
      <c r="BC8" s="41"/>
      <c r="BD8" s="25" t="s">
        <v>41</v>
      </c>
      <c r="BE8" s="182"/>
      <c r="BF8" s="26" t="s">
        <v>41</v>
      </c>
      <c r="BG8" s="26" t="s">
        <v>44</v>
      </c>
    </row>
    <row r="9" spans="1:59" x14ac:dyDescent="0.35">
      <c r="A9" s="114"/>
      <c r="B9" s="114"/>
      <c r="C9" s="114"/>
      <c r="D9" s="114"/>
      <c r="E9" s="114"/>
      <c r="F9" s="19"/>
      <c r="G9" s="19"/>
      <c r="H9" s="19"/>
      <c r="I9" s="19"/>
      <c r="J9" s="19"/>
      <c r="K9" s="19"/>
      <c r="L9" s="22"/>
      <c r="M9" s="16"/>
      <c r="N9" s="16"/>
      <c r="O9" s="16"/>
      <c r="P9" s="16"/>
      <c r="Q9" s="16"/>
      <c r="R9" s="16"/>
      <c r="S9" s="16"/>
      <c r="T9" s="16"/>
      <c r="U9" s="16"/>
      <c r="V9" s="22"/>
      <c r="W9" s="19"/>
      <c r="X9" s="19"/>
      <c r="Y9" s="19"/>
      <c r="Z9" s="19"/>
      <c r="AA9" s="19"/>
      <c r="AB9" s="19"/>
      <c r="AC9" s="24"/>
      <c r="AD9" s="19"/>
      <c r="AE9" s="19"/>
      <c r="AF9" s="19"/>
      <c r="AG9" s="19"/>
      <c r="AH9" s="19"/>
      <c r="AI9" s="19"/>
      <c r="AJ9" s="16"/>
      <c r="AK9" s="16"/>
      <c r="AL9" s="95"/>
      <c r="AM9" s="16"/>
      <c r="AN9" s="16"/>
      <c r="AO9" s="16"/>
      <c r="AP9" s="16"/>
      <c r="AQ9" s="16"/>
      <c r="AR9" s="16"/>
      <c r="AS9" s="16"/>
      <c r="AT9" s="16"/>
      <c r="AU9" s="16"/>
      <c r="AV9" s="22"/>
      <c r="AW9" s="27"/>
      <c r="AX9" s="27"/>
      <c r="AY9" s="27"/>
      <c r="AZ9" s="27"/>
      <c r="BA9" s="96"/>
      <c r="BB9" s="17"/>
      <c r="BC9" s="15"/>
      <c r="BD9" s="17"/>
      <c r="BE9" s="183"/>
      <c r="BF9" s="18"/>
      <c r="BG9" s="18"/>
    </row>
    <row r="10" spans="1:59" x14ac:dyDescent="0.35">
      <c r="A10">
        <v>90</v>
      </c>
      <c r="B10" t="s">
        <v>146</v>
      </c>
      <c r="C10" t="s">
        <v>147</v>
      </c>
      <c r="D10" t="s">
        <v>148</v>
      </c>
      <c r="E10" t="s">
        <v>149</v>
      </c>
      <c r="F10" s="29">
        <v>7</v>
      </c>
      <c r="G10" s="29">
        <v>6.8</v>
      </c>
      <c r="H10" s="29">
        <v>6</v>
      </c>
      <c r="I10" s="29">
        <v>7.5</v>
      </c>
      <c r="J10" s="29">
        <v>8</v>
      </c>
      <c r="K10" s="30">
        <f>SUM((F10*0.3),(G10*0.25),(H10*0.25),(I10*0.15),(J10*0.05))</f>
        <v>6.8250000000000002</v>
      </c>
      <c r="L10" s="31"/>
      <c r="M10" s="33">
        <v>3</v>
      </c>
      <c r="N10" s="33">
        <v>5.5</v>
      </c>
      <c r="O10" s="33">
        <v>5.8</v>
      </c>
      <c r="P10" s="33">
        <v>5</v>
      </c>
      <c r="Q10" s="33">
        <v>5</v>
      </c>
      <c r="R10" s="33">
        <v>3</v>
      </c>
      <c r="S10" s="33">
        <v>4</v>
      </c>
      <c r="T10" s="34">
        <f>SUM(M10:S10)</f>
        <v>31.3</v>
      </c>
      <c r="U10" s="30">
        <f>T10/7</f>
        <v>4.4714285714285715</v>
      </c>
      <c r="V10" s="31"/>
      <c r="W10" s="29">
        <v>8</v>
      </c>
      <c r="X10" s="29">
        <v>8</v>
      </c>
      <c r="Y10" s="29">
        <v>8</v>
      </c>
      <c r="Z10" s="29">
        <v>8</v>
      </c>
      <c r="AA10" s="29">
        <v>8</v>
      </c>
      <c r="AB10" s="30">
        <f>SUM((W10*0.3),(X10*0.25),(Y10*0.25),(Z10*0.15),(AA10*0.05))</f>
        <v>8</v>
      </c>
      <c r="AC10" s="37"/>
      <c r="AD10" s="33">
        <v>6</v>
      </c>
      <c r="AE10" s="33">
        <v>6</v>
      </c>
      <c r="AF10" s="33">
        <v>6</v>
      </c>
      <c r="AG10" s="33">
        <v>5</v>
      </c>
      <c r="AH10" s="33">
        <v>5</v>
      </c>
      <c r="AI10" s="30">
        <f t="shared" ref="AI10" si="0">SUM((AD10*0.2),(AE10*0.15),(AF10*0.25),(AG10*0.2),(AH10*0.2))</f>
        <v>5.6</v>
      </c>
      <c r="AJ10" s="38"/>
      <c r="AK10" s="30">
        <f t="shared" ref="AK10" si="1">AI10-AJ10</f>
        <v>5.6</v>
      </c>
      <c r="AL10" s="100"/>
      <c r="AM10" s="33">
        <v>4.5</v>
      </c>
      <c r="AN10" s="33">
        <v>5.5</v>
      </c>
      <c r="AO10" s="33">
        <v>5.8</v>
      </c>
      <c r="AP10" s="33">
        <v>5.5</v>
      </c>
      <c r="AQ10" s="33">
        <v>5</v>
      </c>
      <c r="AR10" s="33">
        <v>4.5</v>
      </c>
      <c r="AS10" s="33">
        <v>5</v>
      </c>
      <c r="AT10" s="34">
        <f>SUM(AM10:AS10)</f>
        <v>35.799999999999997</v>
      </c>
      <c r="AU10" s="30">
        <f>AT10/7</f>
        <v>5.1142857142857139</v>
      </c>
      <c r="AV10" s="31"/>
      <c r="AW10" s="35">
        <v>6.7</v>
      </c>
      <c r="AX10" s="30">
        <f t="shared" ref="AX10" si="2">AW10</f>
        <v>6.7</v>
      </c>
      <c r="AY10" s="36"/>
      <c r="AZ10" s="30">
        <f>SUM(AX10-AY10)</f>
        <v>6.7</v>
      </c>
      <c r="BA10" s="100"/>
      <c r="BB10" s="6">
        <f>SUM((K10*0.25)+(U10*0.375)+(AU10*0.375))</f>
        <v>5.3008928571428573</v>
      </c>
      <c r="BC10" s="4"/>
      <c r="BD10" s="6">
        <f>SUM((AB10*0.25),(AK10*0.25),(AZ10*0.5))</f>
        <v>6.75</v>
      </c>
      <c r="BE10" s="181"/>
      <c r="BF10" s="13">
        <f>AVERAGE(BB10:BD10)</f>
        <v>6.0254464285714286</v>
      </c>
      <c r="BG10" s="39">
        <f>RANK(BF10,BF$10:BF$1010)</f>
        <v>1</v>
      </c>
    </row>
  </sheetData>
  <sheetProtection algorithmName="SHA-512" hashValue="D450y5A6JUbQLukoyrBRCs3P9z51c19wu/P7YGanQUMSNA+SHFEmd3/xve+MtvEjT551oBuX9GJW5+akI+Wq0Q==" saltValue="ZSsyrJrMMtTFSlzsnKYRhw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&amp;CNovice Individual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12"/>
  <sheetViews>
    <sheetView workbookViewId="0">
      <pane xSplit="2" topLeftCell="AI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7265625" customWidth="1"/>
    <col min="6" max="11" width="8.81640625" customWidth="1"/>
    <col min="12" max="12" width="2.81640625" customWidth="1"/>
    <col min="13" max="21" width="8.81640625" customWidth="1"/>
    <col min="22" max="22" width="2.81640625" customWidth="1"/>
    <col min="23" max="28" width="8.81640625" customWidth="1"/>
    <col min="29" max="29" width="2.81640625" customWidth="1"/>
    <col min="30" max="37" width="8.81640625" customWidth="1"/>
    <col min="38" max="38" width="2.81640625" customWidth="1"/>
    <col min="39" max="47" width="8.81640625" customWidth="1"/>
    <col min="48" max="48" width="2.81640625" customWidth="1"/>
    <col min="49" max="52" width="8.81640625" customWidth="1"/>
    <col min="53" max="53" width="2.81640625" customWidth="1"/>
    <col min="54" max="54" width="12.7265625" customWidth="1"/>
    <col min="55" max="55" width="2.81640625" customWidth="1"/>
    <col min="57" max="57" width="2.81640625" customWidth="1"/>
    <col min="59" max="59" width="13.1796875" customWidth="1"/>
  </cols>
  <sheetData>
    <row r="1" spans="1:59" ht="15.5" x14ac:dyDescent="0.35">
      <c r="A1" s="1" t="str">
        <f>CompInfo!A1</f>
        <v>VQ State Champonship 2018</v>
      </c>
      <c r="B1" s="2"/>
      <c r="C1" s="2"/>
      <c r="D1" s="3" t="s">
        <v>0</v>
      </c>
      <c r="E1" s="2"/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4"/>
      <c r="W1" s="2"/>
      <c r="X1" s="2"/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2"/>
      <c r="AK1" s="2"/>
      <c r="AL1" s="2"/>
      <c r="AM1" s="5"/>
      <c r="AN1" s="5"/>
      <c r="AO1" s="5"/>
      <c r="AP1" s="5"/>
      <c r="AQ1" s="5"/>
      <c r="AR1" s="5"/>
      <c r="AS1" s="5"/>
      <c r="AT1" s="5"/>
      <c r="AU1" s="5"/>
      <c r="AV1" s="4"/>
      <c r="AW1" s="6"/>
      <c r="AX1" s="6"/>
      <c r="AY1" s="6"/>
      <c r="AZ1" s="6"/>
      <c r="BA1" s="2"/>
      <c r="BB1" s="4"/>
      <c r="BC1" s="4"/>
      <c r="BD1" s="2"/>
      <c r="BE1" s="4"/>
      <c r="BF1" s="2"/>
      <c r="BG1" s="7">
        <f ca="1">NOW()</f>
        <v>43306.906178703706</v>
      </c>
    </row>
    <row r="2" spans="1:59" ht="15.5" x14ac:dyDescent="0.35">
      <c r="A2" s="1"/>
      <c r="B2" s="2"/>
      <c r="C2" s="2"/>
      <c r="D2" s="3" t="s">
        <v>1</v>
      </c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2"/>
      <c r="Y2" s="2"/>
      <c r="Z2" s="2"/>
      <c r="AA2" s="2"/>
      <c r="AB2" s="2"/>
      <c r="AC2" s="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6"/>
      <c r="AX2" s="6"/>
      <c r="AY2" s="6"/>
      <c r="AZ2" s="6"/>
      <c r="BA2" s="2"/>
      <c r="BB2" s="4"/>
      <c r="BC2" s="4"/>
      <c r="BD2" s="2"/>
      <c r="BE2" s="4"/>
      <c r="BF2" s="2"/>
      <c r="BG2" s="8">
        <f ca="1">NOW()</f>
        <v>43306.906178703706</v>
      </c>
    </row>
    <row r="3" spans="1:59" ht="15.5" x14ac:dyDescent="0.35">
      <c r="A3" s="1" t="str">
        <f>CompInfo!A2</f>
        <v>14 to 15 July 2018</v>
      </c>
      <c r="B3" s="2"/>
      <c r="C3" s="2"/>
      <c r="D3" s="3"/>
      <c r="E3" s="2"/>
      <c r="F3" s="211" t="s">
        <v>97</v>
      </c>
      <c r="G3" s="205"/>
      <c r="H3" s="206"/>
      <c r="I3" s="205"/>
      <c r="J3" s="205"/>
      <c r="K3" s="205"/>
      <c r="L3" s="205"/>
      <c r="M3" s="206"/>
      <c r="N3" s="205"/>
      <c r="O3" s="205"/>
      <c r="P3" s="205"/>
      <c r="Q3" s="205"/>
      <c r="R3" s="205"/>
      <c r="S3" s="205"/>
      <c r="T3" s="205"/>
      <c r="U3" s="205"/>
      <c r="V3" s="4"/>
      <c r="W3" s="207" t="s">
        <v>2</v>
      </c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"/>
      <c r="AM3" s="206" t="s">
        <v>97</v>
      </c>
      <c r="AN3" s="205"/>
      <c r="AO3" s="205"/>
      <c r="AP3" s="205"/>
      <c r="AQ3" s="205"/>
      <c r="AR3" s="205"/>
      <c r="AS3" s="205"/>
      <c r="AT3" s="205"/>
      <c r="AU3" s="205"/>
      <c r="AV3" s="4"/>
      <c r="AW3" s="212" t="s">
        <v>2</v>
      </c>
      <c r="AX3" s="213"/>
      <c r="AY3" s="213"/>
      <c r="AZ3" s="213"/>
      <c r="BA3" s="2"/>
      <c r="BB3" s="4"/>
      <c r="BC3" s="4"/>
      <c r="BD3" s="2"/>
      <c r="BE3" s="4"/>
      <c r="BF3" s="2"/>
      <c r="BG3" s="2"/>
    </row>
    <row r="4" spans="1:59" ht="15.5" x14ac:dyDescent="0.35">
      <c r="A4" s="1"/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2"/>
      <c r="Y4" s="2"/>
      <c r="Z4" s="2"/>
      <c r="AA4" s="2"/>
      <c r="AB4" s="2"/>
      <c r="AC4" s="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6"/>
      <c r="AX4" s="6"/>
      <c r="AY4" s="6"/>
      <c r="AZ4" s="6"/>
      <c r="BA4" s="2"/>
      <c r="BB4" s="4"/>
      <c r="BC4" s="4"/>
      <c r="BD4" s="2"/>
      <c r="BE4" s="4"/>
      <c r="BF4" s="2"/>
      <c r="BG4" s="2"/>
    </row>
    <row r="5" spans="1:59" ht="15.5" x14ac:dyDescent="0.35">
      <c r="A5" s="1" t="s">
        <v>57</v>
      </c>
      <c r="B5" s="11"/>
      <c r="C5" s="2"/>
      <c r="D5" s="2"/>
      <c r="E5" s="2"/>
      <c r="F5" s="11" t="s">
        <v>3</v>
      </c>
      <c r="G5" s="12"/>
      <c r="H5" s="2"/>
      <c r="I5" s="11"/>
      <c r="J5" s="2"/>
      <c r="K5" s="2"/>
      <c r="L5" s="4"/>
      <c r="M5" s="11" t="s">
        <v>118</v>
      </c>
      <c r="N5" s="11"/>
      <c r="O5" s="2"/>
      <c r="P5" s="2"/>
      <c r="Q5" s="2"/>
      <c r="R5" s="2"/>
      <c r="S5" s="2"/>
      <c r="T5" s="2"/>
      <c r="U5" s="2"/>
      <c r="V5" s="12"/>
      <c r="W5" s="11" t="s">
        <v>3</v>
      </c>
      <c r="X5" s="2"/>
      <c r="Y5" s="2"/>
      <c r="Z5" s="2"/>
      <c r="AA5" s="2"/>
      <c r="AB5" s="2"/>
      <c r="AC5" s="4"/>
      <c r="AD5" s="11" t="s">
        <v>3</v>
      </c>
      <c r="AE5" s="2"/>
      <c r="AF5" s="2"/>
      <c r="AG5" s="2"/>
      <c r="AH5" s="2"/>
      <c r="AI5" s="2"/>
      <c r="AJ5" s="11"/>
      <c r="AK5" s="11"/>
      <c r="AL5" s="93"/>
      <c r="AM5" s="11" t="s">
        <v>4</v>
      </c>
      <c r="AN5" s="11"/>
      <c r="AO5" s="2"/>
      <c r="AP5" s="2"/>
      <c r="AQ5" s="2"/>
      <c r="AR5" s="2"/>
      <c r="AS5" s="2"/>
      <c r="AT5" s="2"/>
      <c r="AU5" s="2"/>
      <c r="AV5" s="4"/>
      <c r="AW5" s="13" t="s">
        <v>5</v>
      </c>
      <c r="AX5" s="6"/>
      <c r="AY5" s="6"/>
      <c r="AZ5" s="6"/>
      <c r="BA5" s="93"/>
      <c r="BB5" s="12" t="s">
        <v>6</v>
      </c>
      <c r="BC5" s="4"/>
      <c r="BD5" s="2"/>
      <c r="BE5" s="4"/>
      <c r="BF5" s="2"/>
      <c r="BG5" s="2"/>
    </row>
    <row r="6" spans="1:59" ht="15.5" x14ac:dyDescent="0.35">
      <c r="A6" s="1" t="s">
        <v>49</v>
      </c>
      <c r="B6" s="11" t="s">
        <v>151</v>
      </c>
      <c r="C6" s="2"/>
      <c r="D6" s="2"/>
      <c r="E6" s="2"/>
      <c r="F6" s="2">
        <f>E1</f>
        <v>0</v>
      </c>
      <c r="G6" s="4"/>
      <c r="H6" s="2"/>
      <c r="I6" s="2"/>
      <c r="J6" s="2"/>
      <c r="K6" s="2"/>
      <c r="L6" s="2"/>
      <c r="M6" s="2">
        <f>E1</f>
        <v>0</v>
      </c>
      <c r="N6" s="2"/>
      <c r="O6" s="2"/>
      <c r="P6" s="2"/>
      <c r="Q6" s="2"/>
      <c r="R6" s="2"/>
      <c r="S6" s="2"/>
      <c r="T6" s="2"/>
      <c r="U6" s="4"/>
      <c r="V6" s="4"/>
      <c r="W6" s="2">
        <f>E1</f>
        <v>0</v>
      </c>
      <c r="X6" s="2"/>
      <c r="Y6" s="2"/>
      <c r="Z6" s="2"/>
      <c r="AA6" s="2"/>
      <c r="AB6" s="2"/>
      <c r="AC6" s="2"/>
      <c r="AD6" s="2">
        <f>E1</f>
        <v>0</v>
      </c>
      <c r="AE6" s="2"/>
      <c r="AF6" s="2"/>
      <c r="AG6" s="2"/>
      <c r="AH6" s="2"/>
      <c r="AI6" s="2"/>
      <c r="AJ6" s="2"/>
      <c r="AK6" s="2"/>
      <c r="AL6" s="93"/>
      <c r="AM6" s="2">
        <f>E2</f>
        <v>0</v>
      </c>
      <c r="AN6" s="2"/>
      <c r="AO6" s="2"/>
      <c r="AP6" s="2"/>
      <c r="AQ6" s="2"/>
      <c r="AR6" s="2"/>
      <c r="AS6" s="2"/>
      <c r="AT6" s="2"/>
      <c r="AU6" s="4"/>
      <c r="AV6" s="2"/>
      <c r="AW6" s="6">
        <f>E2</f>
        <v>0</v>
      </c>
      <c r="AX6" s="6"/>
      <c r="AY6" s="6"/>
      <c r="AZ6" s="6"/>
      <c r="BA6" s="93"/>
      <c r="BB6" s="2"/>
      <c r="BC6" s="4"/>
      <c r="BD6" s="2"/>
      <c r="BE6" s="4"/>
      <c r="BF6" s="2"/>
      <c r="BG6" s="2"/>
    </row>
    <row r="7" spans="1:59" x14ac:dyDescent="0.35">
      <c r="A7" s="2"/>
      <c r="B7" s="2"/>
      <c r="C7" s="2"/>
      <c r="D7" s="2"/>
      <c r="E7" s="2"/>
      <c r="F7" s="2" t="s">
        <v>7</v>
      </c>
      <c r="G7" s="2"/>
      <c r="H7" s="2"/>
      <c r="I7" s="2"/>
      <c r="J7" s="2"/>
      <c r="K7" s="5"/>
      <c r="L7" s="15"/>
      <c r="M7" s="2"/>
      <c r="N7" s="5"/>
      <c r="O7" s="5"/>
      <c r="P7" s="5"/>
      <c r="Q7" s="5"/>
      <c r="R7" s="5"/>
      <c r="S7" s="5"/>
      <c r="T7" s="5"/>
      <c r="U7" s="5"/>
      <c r="V7" s="15"/>
      <c r="W7" s="16" t="s">
        <v>7</v>
      </c>
      <c r="X7" s="16"/>
      <c r="Y7" s="16"/>
      <c r="Z7" s="16"/>
      <c r="AA7" s="17"/>
      <c r="AB7" s="2"/>
      <c r="AC7" s="4"/>
      <c r="AD7" s="2" t="s">
        <v>47</v>
      </c>
      <c r="AE7" s="2"/>
      <c r="AF7" s="2"/>
      <c r="AG7" s="2"/>
      <c r="AH7" s="2"/>
      <c r="AI7" s="2"/>
      <c r="AJ7" s="2"/>
      <c r="AK7" s="16" t="s">
        <v>47</v>
      </c>
      <c r="AL7" s="93"/>
      <c r="AM7" s="2"/>
      <c r="AN7" s="5"/>
      <c r="AO7" s="5"/>
      <c r="AP7" s="5"/>
      <c r="AQ7" s="5"/>
      <c r="AR7" s="5"/>
      <c r="AS7" s="5"/>
      <c r="AT7" s="5"/>
      <c r="AU7" s="5"/>
      <c r="AV7" s="15"/>
      <c r="AW7" s="13"/>
      <c r="AX7" s="6"/>
      <c r="AY7" s="6" t="s">
        <v>8</v>
      </c>
      <c r="AZ7" s="6" t="s">
        <v>9</v>
      </c>
      <c r="BA7" s="93"/>
      <c r="BB7" s="17" t="s">
        <v>10</v>
      </c>
      <c r="BC7" s="4"/>
      <c r="BD7" s="17" t="s">
        <v>2</v>
      </c>
      <c r="BE7" s="181"/>
      <c r="BF7" s="18" t="s">
        <v>11</v>
      </c>
      <c r="BG7" s="19"/>
    </row>
    <row r="8" spans="1:59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22"/>
      <c r="M8" s="20" t="s">
        <v>21</v>
      </c>
      <c r="N8" s="20" t="s">
        <v>22</v>
      </c>
      <c r="O8" s="20" t="s">
        <v>52</v>
      </c>
      <c r="P8" s="20" t="s">
        <v>53</v>
      </c>
      <c r="Q8" s="20" t="s">
        <v>54</v>
      </c>
      <c r="R8" s="20" t="s">
        <v>55</v>
      </c>
      <c r="S8" s="20" t="s">
        <v>56</v>
      </c>
      <c r="T8" s="20" t="s">
        <v>29</v>
      </c>
      <c r="U8" s="20" t="s">
        <v>30</v>
      </c>
      <c r="V8" s="22"/>
      <c r="W8" s="21" t="s">
        <v>16</v>
      </c>
      <c r="X8" s="21" t="s">
        <v>17</v>
      </c>
      <c r="Y8" s="21" t="s">
        <v>18</v>
      </c>
      <c r="Z8" s="21" t="s">
        <v>19</v>
      </c>
      <c r="AA8" s="21" t="s">
        <v>20</v>
      </c>
      <c r="AB8" s="21" t="s">
        <v>7</v>
      </c>
      <c r="AC8" s="24"/>
      <c r="AD8" s="21" t="s">
        <v>34</v>
      </c>
      <c r="AE8" s="21" t="s">
        <v>35</v>
      </c>
      <c r="AF8" s="21" t="s">
        <v>36</v>
      </c>
      <c r="AG8" s="21" t="s">
        <v>37</v>
      </c>
      <c r="AH8" s="21" t="s">
        <v>38</v>
      </c>
      <c r="AI8" s="21" t="s">
        <v>39</v>
      </c>
      <c r="AJ8" s="20" t="s">
        <v>40</v>
      </c>
      <c r="AK8" s="20" t="s">
        <v>33</v>
      </c>
      <c r="AL8" s="95"/>
      <c r="AM8" s="20" t="s">
        <v>21</v>
      </c>
      <c r="AN8" s="20" t="s">
        <v>22</v>
      </c>
      <c r="AO8" s="20" t="s">
        <v>52</v>
      </c>
      <c r="AP8" s="20" t="s">
        <v>53</v>
      </c>
      <c r="AQ8" s="20" t="s">
        <v>54</v>
      </c>
      <c r="AR8" s="20" t="s">
        <v>55</v>
      </c>
      <c r="AS8" s="20" t="s">
        <v>56</v>
      </c>
      <c r="AT8" s="20" t="s">
        <v>29</v>
      </c>
      <c r="AU8" s="20" t="s">
        <v>30</v>
      </c>
      <c r="AV8" s="22"/>
      <c r="AW8" s="23" t="s">
        <v>31</v>
      </c>
      <c r="AX8" s="23" t="s">
        <v>9</v>
      </c>
      <c r="AY8" s="23" t="s">
        <v>32</v>
      </c>
      <c r="AZ8" s="23" t="s">
        <v>33</v>
      </c>
      <c r="BA8" s="96"/>
      <c r="BB8" s="25" t="s">
        <v>41</v>
      </c>
      <c r="BC8" s="41"/>
      <c r="BD8" s="25" t="s">
        <v>41</v>
      </c>
      <c r="BE8" s="182"/>
      <c r="BF8" s="26" t="s">
        <v>41</v>
      </c>
      <c r="BG8" s="26" t="s">
        <v>44</v>
      </c>
    </row>
    <row r="9" spans="1:59" x14ac:dyDescent="0.35">
      <c r="A9" s="114"/>
      <c r="B9" s="114"/>
      <c r="C9" s="114"/>
      <c r="D9" s="114"/>
      <c r="E9" s="114"/>
      <c r="F9" s="19"/>
      <c r="G9" s="19"/>
      <c r="H9" s="19"/>
      <c r="I9" s="19"/>
      <c r="J9" s="19"/>
      <c r="K9" s="19"/>
      <c r="L9" s="22"/>
      <c r="M9" s="16"/>
      <c r="N9" s="16"/>
      <c r="O9" s="16"/>
      <c r="P9" s="16"/>
      <c r="Q9" s="16"/>
      <c r="R9" s="16"/>
      <c r="S9" s="16"/>
      <c r="T9" s="16"/>
      <c r="U9" s="16"/>
      <c r="V9" s="22"/>
      <c r="W9" s="19"/>
      <c r="X9" s="19"/>
      <c r="Y9" s="19"/>
      <c r="Z9" s="19"/>
      <c r="AA9" s="19"/>
      <c r="AB9" s="19"/>
      <c r="AC9" s="24"/>
      <c r="AD9" s="19"/>
      <c r="AE9" s="19"/>
      <c r="AF9" s="19"/>
      <c r="AG9" s="19"/>
      <c r="AH9" s="19"/>
      <c r="AI9" s="19"/>
      <c r="AJ9" s="16"/>
      <c r="AK9" s="16"/>
      <c r="AL9" s="95"/>
      <c r="AM9" s="16"/>
      <c r="AN9" s="16"/>
      <c r="AO9" s="16"/>
      <c r="AP9" s="16"/>
      <c r="AQ9" s="16"/>
      <c r="AR9" s="16"/>
      <c r="AS9" s="16"/>
      <c r="AT9" s="16"/>
      <c r="AU9" s="16"/>
      <c r="AV9" s="22"/>
      <c r="AW9" s="27"/>
      <c r="AX9" s="27"/>
      <c r="AY9" s="27"/>
      <c r="AZ9" s="27"/>
      <c r="BA9" s="96"/>
      <c r="BB9" s="17"/>
      <c r="BC9" s="15"/>
      <c r="BD9" s="17"/>
      <c r="BE9" s="183"/>
      <c r="BF9" s="18"/>
      <c r="BG9" s="18"/>
    </row>
    <row r="10" spans="1:59" x14ac:dyDescent="0.35">
      <c r="A10" s="227">
        <v>76</v>
      </c>
      <c r="B10" s="227" t="s">
        <v>154</v>
      </c>
      <c r="C10" t="s">
        <v>124</v>
      </c>
      <c r="D10" t="s">
        <v>125</v>
      </c>
      <c r="E10" t="s">
        <v>142</v>
      </c>
      <c r="F10" s="29">
        <v>7</v>
      </c>
      <c r="G10" s="29">
        <v>6.5</v>
      </c>
      <c r="H10" s="29">
        <v>7</v>
      </c>
      <c r="I10" s="29">
        <v>7</v>
      </c>
      <c r="J10" s="29">
        <v>8</v>
      </c>
      <c r="K10" s="30">
        <f>SUM((F10*0.3),(G10*0.25),(H10*0.25),(I10*0.15),(J10*0.05))</f>
        <v>6.9249999999999998</v>
      </c>
      <c r="L10" s="31"/>
      <c r="M10" s="33">
        <v>4.8</v>
      </c>
      <c r="N10" s="33">
        <v>5.5</v>
      </c>
      <c r="O10" s="33">
        <v>5.8</v>
      </c>
      <c r="P10" s="33">
        <v>7</v>
      </c>
      <c r="Q10" s="33">
        <v>5</v>
      </c>
      <c r="R10" s="33">
        <v>5.2</v>
      </c>
      <c r="S10" s="33">
        <v>6</v>
      </c>
      <c r="T10" s="34">
        <f>SUM(M10:S10)</f>
        <v>39.300000000000004</v>
      </c>
      <c r="U10" s="30">
        <f>T10/7</f>
        <v>5.6142857142857148</v>
      </c>
      <c r="V10" s="31"/>
      <c r="W10" s="29">
        <v>6.8</v>
      </c>
      <c r="X10" s="29">
        <v>6.8</v>
      </c>
      <c r="Y10" s="29">
        <v>7</v>
      </c>
      <c r="Z10" s="29">
        <v>7</v>
      </c>
      <c r="AA10" s="29">
        <v>7</v>
      </c>
      <c r="AB10" s="30">
        <f>SUM((W10*0.3),(X10*0.25),(Y10*0.25),(Z10*0.15),(AA10*0.05))</f>
        <v>6.89</v>
      </c>
      <c r="AC10" s="37"/>
      <c r="AD10" s="33">
        <v>7</v>
      </c>
      <c r="AE10" s="33">
        <v>6.5</v>
      </c>
      <c r="AF10" s="33">
        <v>7</v>
      </c>
      <c r="AG10" s="33">
        <v>6</v>
      </c>
      <c r="AH10" s="33">
        <v>6</v>
      </c>
      <c r="AI10" s="30">
        <f>SUM((AD10*0.2),(AE10*0.15),(AF10*0.25),(AG10*0.2),(AH10*0.2))</f>
        <v>6.5250000000000004</v>
      </c>
      <c r="AJ10" s="38"/>
      <c r="AK10" s="30">
        <f>AI10-AJ10</f>
        <v>6.5250000000000004</v>
      </c>
      <c r="AL10" s="100"/>
      <c r="AM10" s="33">
        <v>4.8</v>
      </c>
      <c r="AN10" s="33">
        <v>6.5</v>
      </c>
      <c r="AO10" s="33">
        <v>5.5</v>
      </c>
      <c r="AP10" s="33">
        <v>6</v>
      </c>
      <c r="AQ10" s="33">
        <v>5.8</v>
      </c>
      <c r="AR10" s="33">
        <v>6</v>
      </c>
      <c r="AS10" s="33">
        <v>6</v>
      </c>
      <c r="AT10" s="34">
        <f>SUM(AM10:AS10)</f>
        <v>40.6</v>
      </c>
      <c r="AU10" s="30">
        <f>AT10/7</f>
        <v>5.8</v>
      </c>
      <c r="AV10" s="31"/>
      <c r="AW10" s="35">
        <v>7.4</v>
      </c>
      <c r="AX10" s="30">
        <f>AW10</f>
        <v>7.4</v>
      </c>
      <c r="AY10" s="36">
        <v>0.4</v>
      </c>
      <c r="AZ10" s="30">
        <f>SUM(AX10-AY10)</f>
        <v>7</v>
      </c>
      <c r="BA10" s="100"/>
      <c r="BB10" s="6">
        <f>SUM((K10*0.25)+(U10*0.375)+(AU10*0.375))</f>
        <v>6.0116071428571427</v>
      </c>
      <c r="BC10" s="4"/>
      <c r="BD10" s="6">
        <f>SUM((AB10*0.25),(AK10*0.25),(AZ10*0.5))</f>
        <v>6.8537499999999998</v>
      </c>
      <c r="BE10" s="181"/>
      <c r="BF10" s="13">
        <f>AVERAGE(BB10:BD10)</f>
        <v>6.4326785714285712</v>
      </c>
      <c r="BG10" s="39">
        <f>RANK(BF10,BF$10:BF$1010)</f>
        <v>1</v>
      </c>
    </row>
    <row r="11" spans="1:59" x14ac:dyDescent="0.35">
      <c r="A11" s="227">
        <v>81</v>
      </c>
      <c r="B11" s="227" t="s">
        <v>152</v>
      </c>
      <c r="C11" t="s">
        <v>128</v>
      </c>
      <c r="D11" t="s">
        <v>129</v>
      </c>
      <c r="E11" t="s">
        <v>130</v>
      </c>
      <c r="F11" s="29">
        <v>6.5</v>
      </c>
      <c r="G11" s="29">
        <v>6</v>
      </c>
      <c r="H11" s="29">
        <v>6.5</v>
      </c>
      <c r="I11" s="29">
        <v>7</v>
      </c>
      <c r="J11" s="29">
        <v>8</v>
      </c>
      <c r="K11" s="30">
        <f>SUM((F11*0.3),(G11*0.25),(H11*0.25),(I11*0.15),(J11*0.05))</f>
        <v>6.5250000000000004</v>
      </c>
      <c r="L11" s="31"/>
      <c r="M11" s="33">
        <v>4</v>
      </c>
      <c r="N11" s="33">
        <v>5</v>
      </c>
      <c r="O11" s="33">
        <v>6.7</v>
      </c>
      <c r="P11" s="33">
        <v>7.5</v>
      </c>
      <c r="Q11" s="33">
        <v>5.5</v>
      </c>
      <c r="R11" s="33">
        <v>5.2</v>
      </c>
      <c r="S11" s="33">
        <v>5</v>
      </c>
      <c r="T11" s="34">
        <f>SUM(M11:S11)</f>
        <v>38.9</v>
      </c>
      <c r="U11" s="30">
        <f>T11/7</f>
        <v>5.5571428571428569</v>
      </c>
      <c r="V11" s="31"/>
      <c r="W11" s="29">
        <v>6</v>
      </c>
      <c r="X11" s="29">
        <v>5.8</v>
      </c>
      <c r="Y11" s="29">
        <v>7</v>
      </c>
      <c r="Z11" s="29">
        <v>7</v>
      </c>
      <c r="AA11" s="29">
        <v>7</v>
      </c>
      <c r="AB11" s="30">
        <f>SUM((W11*0.3),(X11*0.25),(Y11*0.25),(Z11*0.15),(AA11*0.05))</f>
        <v>6.3999999999999995</v>
      </c>
      <c r="AC11" s="37"/>
      <c r="AD11" s="33">
        <v>7.5</v>
      </c>
      <c r="AE11" s="33">
        <v>7</v>
      </c>
      <c r="AF11" s="33">
        <v>7</v>
      </c>
      <c r="AG11" s="33">
        <v>5</v>
      </c>
      <c r="AH11" s="33">
        <v>5</v>
      </c>
      <c r="AI11" s="30">
        <f>SUM((AD11*0.2),(AE11*0.15),(AF11*0.25),(AG11*0.2),(AH11*0.2))</f>
        <v>6.3</v>
      </c>
      <c r="AJ11" s="38"/>
      <c r="AK11" s="30">
        <f>AI11-AJ11</f>
        <v>6.3</v>
      </c>
      <c r="AL11" s="100"/>
      <c r="AM11" s="33">
        <v>4.8</v>
      </c>
      <c r="AN11" s="33">
        <v>6</v>
      </c>
      <c r="AO11" s="33">
        <v>5.5</v>
      </c>
      <c r="AP11" s="33">
        <v>5.8</v>
      </c>
      <c r="AQ11" s="33">
        <v>6.2</v>
      </c>
      <c r="AR11" s="33">
        <v>6.5</v>
      </c>
      <c r="AS11" s="33">
        <v>6.8</v>
      </c>
      <c r="AT11" s="34">
        <f>SUM(AM11:AS11)</f>
        <v>41.599999999999994</v>
      </c>
      <c r="AU11" s="30">
        <f>AT11/7</f>
        <v>5.9428571428571422</v>
      </c>
      <c r="AV11" s="31"/>
      <c r="AW11" s="35">
        <v>6.6</v>
      </c>
      <c r="AX11" s="30">
        <f>AW11</f>
        <v>6.6</v>
      </c>
      <c r="AY11" s="36"/>
      <c r="AZ11" s="30">
        <f>SUM(AX11-AY11)</f>
        <v>6.6</v>
      </c>
      <c r="BA11" s="100"/>
      <c r="BB11" s="6">
        <f>SUM((K11*0.25)+(U11*0.375)+(AU11*0.375))</f>
        <v>5.9437499999999996</v>
      </c>
      <c r="BC11" s="4"/>
      <c r="BD11" s="6">
        <f>SUM((AB11*0.25),(AK11*0.25),(AZ11*0.5))</f>
        <v>6.4749999999999996</v>
      </c>
      <c r="BE11" s="181"/>
      <c r="BF11" s="13">
        <f>AVERAGE(BB11:BD11)</f>
        <v>6.2093749999999996</v>
      </c>
      <c r="BG11" s="43">
        <f>RANK(BF11,BF$10:BF$1010)</f>
        <v>2</v>
      </c>
    </row>
    <row r="12" spans="1:59" x14ac:dyDescent="0.35">
      <c r="A12" s="227">
        <v>74</v>
      </c>
      <c r="B12" s="227" t="s">
        <v>153</v>
      </c>
      <c r="C12" t="s">
        <v>124</v>
      </c>
      <c r="D12" t="s">
        <v>125</v>
      </c>
      <c r="E12" t="s">
        <v>142</v>
      </c>
      <c r="F12" s="29">
        <v>7</v>
      </c>
      <c r="G12" s="29">
        <v>6.5</v>
      </c>
      <c r="H12" s="29">
        <v>7</v>
      </c>
      <c r="I12" s="29">
        <v>7</v>
      </c>
      <c r="J12" s="29">
        <v>8</v>
      </c>
      <c r="K12" s="30">
        <f>SUM((F12*0.3),(G12*0.25),(H12*0.25),(I12*0.15),(J12*0.05))</f>
        <v>6.9249999999999998</v>
      </c>
      <c r="L12" s="31"/>
      <c r="M12" s="33">
        <v>3.8</v>
      </c>
      <c r="N12" s="33">
        <v>5.8</v>
      </c>
      <c r="O12" s="33">
        <v>6</v>
      </c>
      <c r="P12" s="33">
        <v>6.5</v>
      </c>
      <c r="Q12" s="33">
        <v>5.5</v>
      </c>
      <c r="R12" s="33">
        <v>6</v>
      </c>
      <c r="S12" s="33">
        <v>6.2</v>
      </c>
      <c r="T12" s="34">
        <f>SUM(M12:S12)</f>
        <v>39.800000000000004</v>
      </c>
      <c r="U12" s="30">
        <f>T12/7</f>
        <v>5.6857142857142859</v>
      </c>
      <c r="V12" s="31"/>
      <c r="W12" s="29">
        <v>6.8</v>
      </c>
      <c r="X12" s="29">
        <v>6</v>
      </c>
      <c r="Y12" s="29">
        <v>7</v>
      </c>
      <c r="Z12" s="29">
        <v>7</v>
      </c>
      <c r="AA12" s="29">
        <v>7</v>
      </c>
      <c r="AB12" s="30">
        <f>SUM((W12*0.3),(X12*0.25),(Y12*0.25),(Z12*0.15),(AA12*0.05))</f>
        <v>6.6899999999999995</v>
      </c>
      <c r="AC12" s="37"/>
      <c r="AD12" s="33">
        <v>6</v>
      </c>
      <c r="AE12" s="33">
        <v>6.5</v>
      </c>
      <c r="AF12" s="33">
        <v>6</v>
      </c>
      <c r="AG12" s="33">
        <v>5.8</v>
      </c>
      <c r="AH12" s="33">
        <v>5.8</v>
      </c>
      <c r="AI12" s="30">
        <f>SUM((AD12*0.2),(AE12*0.15),(AF12*0.25),(AG12*0.2),(AH12*0.2))</f>
        <v>5.9950000000000001</v>
      </c>
      <c r="AJ12" s="38"/>
      <c r="AK12" s="30">
        <f>AI12-AJ12</f>
        <v>5.9950000000000001</v>
      </c>
      <c r="AL12" s="100"/>
      <c r="AM12" s="33">
        <v>3.8</v>
      </c>
      <c r="AN12" s="33">
        <v>5</v>
      </c>
      <c r="AO12" s="33">
        <v>5.8</v>
      </c>
      <c r="AP12" s="33">
        <v>6</v>
      </c>
      <c r="AQ12" s="33">
        <v>6</v>
      </c>
      <c r="AR12" s="33">
        <v>5.8</v>
      </c>
      <c r="AS12" s="33">
        <v>6</v>
      </c>
      <c r="AT12" s="34">
        <f>SUM(AM12:AS12)</f>
        <v>38.4</v>
      </c>
      <c r="AU12" s="30">
        <f>AT12/7</f>
        <v>5.4857142857142858</v>
      </c>
      <c r="AV12" s="31"/>
      <c r="AW12" s="35">
        <v>6.4</v>
      </c>
      <c r="AX12" s="30">
        <f>AW12</f>
        <v>6.4</v>
      </c>
      <c r="AY12" s="36"/>
      <c r="AZ12" s="30">
        <f>SUM(AX12-AY12)</f>
        <v>6.4</v>
      </c>
      <c r="BA12" s="100"/>
      <c r="BB12" s="6">
        <f>SUM((K12*0.25)+(U12*0.375)+(AU12*0.375))</f>
        <v>5.9205357142857142</v>
      </c>
      <c r="BC12" s="4"/>
      <c r="BD12" s="6">
        <f>SUM((AB12*0.25),(AK12*0.25),(AZ12*0.5))</f>
        <v>6.3712499999999999</v>
      </c>
      <c r="BE12" s="181"/>
      <c r="BF12" s="13">
        <f>AVERAGE(BB12:BD12)</f>
        <v>6.145892857142857</v>
      </c>
      <c r="BG12" s="43">
        <f>RANK(BF12,BF$10:BF$1010)</f>
        <v>3</v>
      </c>
    </row>
  </sheetData>
  <sheetProtection algorithmName="SHA-512" hashValue="j7pFAFyPM+dLRmCAsQnbFsb+gLXvZmVUu3yP0ptbzY91JAyTtH0bXT2nnovVKRZ8etCQV24HTm3RXp/7A+fVQw==" saltValue="xL84VI9yAbKQLCJARaZBEA==" spinCount="100000" sheet="1" objects="1" scenarios="1" selectLockedCells="1" selectUnlockedCells="1"/>
  <sortState ref="A10:BG12">
    <sortCondition ref="BG10:BG12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&amp;CIntermediate Individual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M27"/>
  <sheetViews>
    <sheetView workbookViewId="0">
      <pane xSplit="2" topLeftCell="BO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17.1796875" customWidth="1"/>
    <col min="3" max="3" width="22.7265625" customWidth="1"/>
    <col min="4" max="4" width="17.1796875" customWidth="1"/>
    <col min="5" max="5" width="11.453125" customWidth="1"/>
    <col min="12" max="12" width="2.81640625" customWidth="1"/>
    <col min="23" max="23" width="2.81640625" customWidth="1"/>
    <col min="30" max="30" width="2.81640625" customWidth="1"/>
    <col min="39" max="39" width="2.81640625" customWidth="1"/>
    <col min="50" max="50" width="2.81640625" customWidth="1"/>
    <col min="54" max="54" width="2.81640625" customWidth="1"/>
    <col min="56" max="56" width="2.81640625" customWidth="1"/>
    <col min="58" max="58" width="2.81640625" customWidth="1"/>
    <col min="60" max="60" width="2.81640625" customWidth="1"/>
    <col min="67" max="67" width="2.81640625" customWidth="1"/>
    <col min="76" max="76" width="2.81640625" customWidth="1"/>
    <col min="77" max="79" width="9.1796875" style="118"/>
    <col min="80" max="81" width="2.81640625" style="118" customWidth="1"/>
    <col min="82" max="82" width="9.1796875" style="118"/>
    <col min="83" max="83" width="2.81640625" style="118" customWidth="1"/>
    <col min="84" max="84" width="9.1796875" style="118"/>
    <col min="85" max="85" width="3.26953125" style="118" customWidth="1"/>
    <col min="86" max="87" width="7.1796875" style="118" customWidth="1"/>
    <col min="88" max="88" width="2.81640625" style="118" customWidth="1"/>
    <col min="89" max="89" width="7.1796875" style="118" customWidth="1"/>
    <col min="90" max="90" width="9.1796875" style="118"/>
    <col min="91" max="91" width="12.7265625" customWidth="1"/>
  </cols>
  <sheetData>
    <row r="1" spans="1:91" ht="15.5" x14ac:dyDescent="0.35">
      <c r="A1" s="1" t="str">
        <f>CompInfo!A1</f>
        <v>VQ State Champonship 2018</v>
      </c>
      <c r="B1" s="2"/>
      <c r="C1" s="2"/>
      <c r="D1" s="3" t="s">
        <v>0</v>
      </c>
      <c r="E1" s="2" t="s">
        <v>195</v>
      </c>
      <c r="F1" s="2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2"/>
      <c r="Y1" s="2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6"/>
      <c r="AZ1" s="6"/>
      <c r="BA1" s="6"/>
      <c r="BB1" s="2"/>
      <c r="BC1" s="4"/>
      <c r="BD1" s="4"/>
      <c r="BE1" s="2"/>
      <c r="BF1" s="2"/>
      <c r="BG1" s="2"/>
      <c r="BH1" s="4"/>
      <c r="CM1" s="7">
        <f ca="1">NOW()</f>
        <v>43306.906178703706</v>
      </c>
    </row>
    <row r="2" spans="1:91" ht="15.5" x14ac:dyDescent="0.35">
      <c r="A2" s="1"/>
      <c r="B2" s="2"/>
      <c r="C2" s="2"/>
      <c r="D2" s="3" t="s">
        <v>1</v>
      </c>
      <c r="E2" s="2" t="s">
        <v>196</v>
      </c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6"/>
      <c r="AZ2" s="6"/>
      <c r="BA2" s="6"/>
      <c r="BB2" s="2"/>
      <c r="BC2" s="4"/>
      <c r="BD2" s="4"/>
      <c r="BE2" s="2"/>
      <c r="BF2" s="2"/>
      <c r="BG2" s="2"/>
      <c r="BH2" s="4"/>
      <c r="CM2" s="8">
        <f ca="1">NOW()</f>
        <v>43306.906178703706</v>
      </c>
    </row>
    <row r="3" spans="1:91" ht="15.5" x14ac:dyDescent="0.35">
      <c r="A3" s="1" t="str">
        <f>CompInfo!A2</f>
        <v>14 to 15 July 2018</v>
      </c>
      <c r="B3" s="2"/>
      <c r="C3" s="2"/>
      <c r="D3" s="3"/>
      <c r="E3" s="2"/>
      <c r="F3" s="9"/>
      <c r="G3" s="4"/>
      <c r="H3" s="10"/>
      <c r="I3" s="2"/>
      <c r="J3" s="2"/>
      <c r="K3" s="2"/>
      <c r="L3" s="4"/>
      <c r="M3" s="10"/>
      <c r="N3" s="2"/>
      <c r="O3" s="2"/>
      <c r="P3" s="2"/>
      <c r="Q3" s="2"/>
      <c r="R3" s="2"/>
      <c r="S3" s="2"/>
      <c r="T3" s="2"/>
      <c r="U3" s="2"/>
      <c r="V3" s="2"/>
      <c r="W3" s="4"/>
      <c r="X3" s="1"/>
      <c r="Y3" s="2"/>
      <c r="Z3" s="2"/>
      <c r="AA3" s="2"/>
      <c r="AB3" s="2"/>
      <c r="AC3" s="2"/>
      <c r="AD3" s="4"/>
      <c r="AE3" s="2"/>
      <c r="AF3" s="2"/>
      <c r="AG3" s="2"/>
      <c r="AH3" s="2"/>
      <c r="AI3" s="2"/>
      <c r="AJ3" s="2"/>
      <c r="AK3" s="2"/>
      <c r="AL3" s="2"/>
      <c r="AM3" s="2"/>
      <c r="AN3" s="10"/>
      <c r="AO3" s="2"/>
      <c r="AP3" s="2"/>
      <c r="AQ3" s="2"/>
      <c r="AR3" s="2"/>
      <c r="AS3" s="2"/>
      <c r="AT3" s="2"/>
      <c r="AU3" s="2"/>
      <c r="AV3" s="2"/>
      <c r="AW3" s="2"/>
      <c r="AX3" s="4"/>
      <c r="AY3" s="6"/>
      <c r="AZ3" s="6"/>
      <c r="BA3" s="6"/>
      <c r="BB3" s="2"/>
      <c r="BC3" s="4"/>
      <c r="BD3" s="4"/>
      <c r="BE3" s="2"/>
      <c r="BF3" s="2"/>
      <c r="BG3" s="2"/>
      <c r="BH3" s="4"/>
    </row>
    <row r="4" spans="1:91" ht="15.5" x14ac:dyDescent="0.35">
      <c r="A4" s="1" t="s">
        <v>63</v>
      </c>
      <c r="B4" s="2"/>
      <c r="C4" s="3"/>
      <c r="D4" s="2"/>
      <c r="E4" s="2"/>
      <c r="F4" s="2"/>
      <c r="G4" s="4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6"/>
      <c r="AZ4" s="6"/>
      <c r="BA4" s="6"/>
      <c r="BB4" s="2"/>
      <c r="BC4" s="4"/>
      <c r="BD4" s="4"/>
      <c r="BE4" s="2"/>
      <c r="BF4" s="2"/>
      <c r="BG4" s="2"/>
      <c r="BH4" s="4"/>
    </row>
    <row r="5" spans="1:91" ht="15.5" x14ac:dyDescent="0.35">
      <c r="A5" s="1" t="s">
        <v>49</v>
      </c>
      <c r="B5" s="11" t="s">
        <v>140</v>
      </c>
      <c r="C5" s="3"/>
      <c r="D5" s="2"/>
      <c r="E5" s="2"/>
      <c r="F5" s="2"/>
      <c r="G5" s="4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2"/>
      <c r="Y5" s="2"/>
      <c r="Z5" s="2"/>
      <c r="AA5" s="2"/>
      <c r="AB5" s="2"/>
      <c r="AC5" s="2"/>
      <c r="AD5" s="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"/>
      <c r="AY5" s="6"/>
      <c r="AZ5" s="6"/>
      <c r="BA5" s="6"/>
      <c r="BB5" s="2"/>
      <c r="BC5" s="4"/>
      <c r="BD5" s="4"/>
      <c r="BE5" s="2"/>
      <c r="BF5" s="2"/>
      <c r="BG5" s="2"/>
      <c r="BH5" s="4"/>
    </row>
    <row r="6" spans="1:91" ht="15.5" x14ac:dyDescent="0.35">
      <c r="A6" s="1"/>
      <c r="B6" s="2"/>
      <c r="C6" s="3"/>
      <c r="D6" s="2"/>
      <c r="E6" s="2"/>
      <c r="F6" s="11" t="s">
        <v>83</v>
      </c>
      <c r="G6" s="4"/>
      <c r="H6" s="2"/>
      <c r="I6" s="2"/>
      <c r="J6" s="2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2"/>
      <c r="Y6" s="2"/>
      <c r="Z6" s="2"/>
      <c r="AA6" s="2"/>
      <c r="AB6" s="2"/>
      <c r="AC6" s="2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4"/>
      <c r="AY6" s="6"/>
      <c r="AZ6" s="6"/>
      <c r="BA6" s="6"/>
      <c r="BB6" s="2"/>
      <c r="BC6" s="4"/>
      <c r="BD6" s="4"/>
      <c r="BE6" s="2"/>
      <c r="BF6" s="2"/>
      <c r="BG6" s="2"/>
      <c r="BH6" s="93"/>
      <c r="BI6" s="2"/>
    </row>
    <row r="7" spans="1:91" ht="15.5" x14ac:dyDescent="0.35">
      <c r="A7" s="1"/>
      <c r="B7" s="2"/>
      <c r="C7" s="3"/>
      <c r="D7" s="2"/>
      <c r="E7" s="2"/>
      <c r="F7" s="11"/>
      <c r="G7" s="4"/>
      <c r="H7" s="2"/>
      <c r="I7" s="2"/>
      <c r="J7" s="2"/>
      <c r="K7" s="2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2"/>
      <c r="Y7" s="2"/>
      <c r="Z7" s="2"/>
      <c r="AA7" s="2"/>
      <c r="AB7" s="2"/>
      <c r="AC7" s="2"/>
      <c r="AD7" s="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4"/>
      <c r="AY7" s="6"/>
      <c r="AZ7" s="6"/>
      <c r="BA7" s="6"/>
      <c r="BB7" s="2"/>
      <c r="BC7" s="4"/>
      <c r="BD7" s="4"/>
      <c r="BE7" s="2"/>
      <c r="BF7" s="2"/>
      <c r="BG7" s="2"/>
      <c r="BH7" s="93"/>
      <c r="BI7" s="2"/>
    </row>
    <row r="8" spans="1:91" ht="15.5" x14ac:dyDescent="0.35">
      <c r="A8" s="1"/>
      <c r="B8" s="2"/>
      <c r="C8" s="3"/>
      <c r="D8" s="2"/>
      <c r="E8" s="2"/>
      <c r="F8" s="214" t="s">
        <v>97</v>
      </c>
      <c r="G8" s="205"/>
      <c r="H8" s="205"/>
      <c r="I8" s="205"/>
      <c r="J8" s="205"/>
      <c r="K8" s="205"/>
      <c r="L8" s="205"/>
      <c r="M8" s="214"/>
      <c r="N8" s="205"/>
      <c r="O8" s="205"/>
      <c r="P8" s="205"/>
      <c r="Q8" s="205"/>
      <c r="R8" s="205"/>
      <c r="S8" s="205"/>
      <c r="T8" s="205"/>
      <c r="U8" s="205"/>
      <c r="V8" s="205"/>
      <c r="W8" s="4"/>
      <c r="X8" s="215" t="s">
        <v>2</v>
      </c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99"/>
      <c r="AN8" s="214" t="s">
        <v>97</v>
      </c>
      <c r="AO8" s="205"/>
      <c r="AP8" s="205"/>
      <c r="AQ8" s="205"/>
      <c r="AR8" s="205"/>
      <c r="AS8" s="205"/>
      <c r="AT8" s="205"/>
      <c r="AU8" s="205"/>
      <c r="AV8" s="205"/>
      <c r="AW8" s="205"/>
      <c r="AX8" s="4"/>
      <c r="AY8" s="212" t="s">
        <v>2</v>
      </c>
      <c r="AZ8" s="212"/>
      <c r="BA8" s="213"/>
      <c r="BB8" s="208"/>
      <c r="BC8" s="208"/>
      <c r="BD8" s="208"/>
      <c r="BE8" s="208"/>
      <c r="BF8" s="208"/>
      <c r="BG8" s="208"/>
      <c r="BH8" s="93"/>
      <c r="BI8" s="215" t="s">
        <v>2</v>
      </c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Y8" s="210" t="s">
        <v>2</v>
      </c>
      <c r="BZ8" s="210"/>
      <c r="CA8" s="217"/>
      <c r="CB8" s="217"/>
      <c r="CC8" s="217"/>
      <c r="CD8" s="217"/>
      <c r="CE8" s="217"/>
      <c r="CF8" s="217"/>
    </row>
    <row r="9" spans="1:91" ht="15.5" x14ac:dyDescent="0.35">
      <c r="A9" s="1"/>
      <c r="B9" s="2"/>
      <c r="C9" s="3"/>
      <c r="D9" s="2"/>
      <c r="E9" s="2"/>
      <c r="F9" s="11"/>
      <c r="G9" s="4"/>
      <c r="H9" s="2"/>
      <c r="I9" s="2"/>
      <c r="J9" s="2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11"/>
      <c r="Y9" s="2"/>
      <c r="Z9" s="2"/>
      <c r="AA9" s="2"/>
      <c r="AB9" s="2"/>
      <c r="AC9" s="2"/>
      <c r="AD9" s="4"/>
      <c r="AE9" s="2"/>
      <c r="AF9" s="2"/>
      <c r="AG9" s="2"/>
      <c r="AH9" s="2"/>
      <c r="AI9" s="2"/>
      <c r="AJ9" s="2"/>
      <c r="AK9" s="2"/>
      <c r="AL9" s="2"/>
      <c r="AM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4"/>
      <c r="AY9" s="6"/>
      <c r="AZ9" s="6"/>
      <c r="BA9" s="6"/>
      <c r="BB9" s="2"/>
      <c r="BC9" s="4"/>
      <c r="BD9" s="4"/>
      <c r="BE9" s="2"/>
      <c r="BF9" s="2"/>
      <c r="BG9" s="2"/>
      <c r="BH9" s="93"/>
    </row>
    <row r="10" spans="1:91" ht="15.5" x14ac:dyDescent="0.35">
      <c r="A10" s="1"/>
      <c r="B10" s="11"/>
      <c r="C10" s="2"/>
      <c r="D10" s="2"/>
      <c r="E10" s="2"/>
      <c r="F10" s="11" t="s">
        <v>3</v>
      </c>
      <c r="G10" s="12"/>
      <c r="H10" s="2"/>
      <c r="I10" s="11"/>
      <c r="J10" s="2"/>
      <c r="K10" s="2"/>
      <c r="L10" s="12"/>
      <c r="M10" s="11"/>
      <c r="N10" s="11"/>
      <c r="O10" s="2"/>
      <c r="P10" s="2"/>
      <c r="Q10" s="2"/>
      <c r="R10" s="2"/>
      <c r="S10" s="2"/>
      <c r="T10" s="2"/>
      <c r="U10" s="2"/>
      <c r="V10" s="2"/>
      <c r="W10" s="4"/>
      <c r="X10" s="11" t="s">
        <v>3</v>
      </c>
      <c r="Y10" s="2"/>
      <c r="Z10" s="2"/>
      <c r="AA10" s="2"/>
      <c r="AB10" s="2"/>
      <c r="AC10" s="2"/>
      <c r="AD10" s="4"/>
      <c r="AE10" s="11"/>
      <c r="AF10" s="2"/>
      <c r="AG10" s="2"/>
      <c r="AH10" s="2"/>
      <c r="AI10" s="2"/>
      <c r="AJ10" s="2"/>
      <c r="AK10" s="11"/>
      <c r="AL10" s="11"/>
      <c r="AM10" s="93"/>
      <c r="AN10" s="11" t="s">
        <v>4</v>
      </c>
      <c r="AO10" s="11"/>
      <c r="AP10" s="2"/>
      <c r="AQ10" s="2"/>
      <c r="AR10" s="2"/>
      <c r="AS10" s="2"/>
      <c r="AT10" s="2"/>
      <c r="AU10" s="2"/>
      <c r="AV10" s="2"/>
      <c r="AW10" s="2"/>
      <c r="AX10" s="4"/>
      <c r="AY10" s="13" t="s">
        <v>5</v>
      </c>
      <c r="AZ10" s="13"/>
      <c r="BA10" s="6"/>
      <c r="BB10" s="2"/>
      <c r="BC10" s="4"/>
      <c r="BD10" s="4"/>
      <c r="BE10" s="2"/>
      <c r="BF10" s="2"/>
      <c r="BG10" s="2"/>
      <c r="BH10" s="93"/>
      <c r="BI10" s="11" t="s">
        <v>3</v>
      </c>
      <c r="BJ10" s="2"/>
      <c r="BK10" s="2"/>
      <c r="BL10" s="2"/>
      <c r="BM10" s="2"/>
      <c r="BN10" s="2"/>
      <c r="BO10" s="4"/>
      <c r="BP10" s="11" t="s">
        <v>3</v>
      </c>
      <c r="BQ10" s="2"/>
      <c r="BR10" s="2"/>
      <c r="BS10" s="2"/>
      <c r="BT10" s="2"/>
      <c r="BU10" s="2"/>
      <c r="BV10" s="11"/>
      <c r="BW10" s="11"/>
      <c r="BX10" s="93"/>
      <c r="BY10" s="126" t="s">
        <v>5</v>
      </c>
      <c r="BZ10" s="126"/>
      <c r="CA10" s="125"/>
      <c r="CB10" s="114"/>
      <c r="CC10" s="119"/>
      <c r="CD10" s="114"/>
      <c r="CE10" s="114"/>
      <c r="CF10" s="114"/>
      <c r="CG10" s="133"/>
      <c r="CH10" s="185" t="s">
        <v>115</v>
      </c>
      <c r="CI10" s="184"/>
      <c r="CJ10" s="184"/>
      <c r="CK10" s="184"/>
      <c r="CL10" s="114"/>
      <c r="CM10" s="2"/>
    </row>
    <row r="11" spans="1:91" ht="15.5" x14ac:dyDescent="0.35">
      <c r="A11" s="1"/>
      <c r="B11" s="14"/>
      <c r="C11" s="2"/>
      <c r="D11" s="2"/>
      <c r="E11" s="2"/>
      <c r="F11" s="2" t="str">
        <f>E1</f>
        <v>Chris Wicks</v>
      </c>
      <c r="G11" s="4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4"/>
      <c r="W11" s="2"/>
      <c r="X11" s="2" t="str">
        <f>E1</f>
        <v>Chris Wicks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3"/>
      <c r="AN11" s="2" t="str">
        <f>E2</f>
        <v>Janet Leadbetter</v>
      </c>
      <c r="AO11" s="2"/>
      <c r="AP11" s="2"/>
      <c r="AQ11" s="2"/>
      <c r="AR11" s="2"/>
      <c r="AS11" s="2"/>
      <c r="AT11" s="2"/>
      <c r="AU11" s="2"/>
      <c r="AV11" s="2"/>
      <c r="AW11" s="4"/>
      <c r="AX11" s="2"/>
      <c r="AY11" s="6" t="str">
        <f>E2</f>
        <v>Janet Leadbetter</v>
      </c>
      <c r="AZ11" s="6"/>
      <c r="BA11" s="6"/>
      <c r="BB11" s="4"/>
      <c r="BC11" s="11" t="s">
        <v>83</v>
      </c>
      <c r="BD11" s="4"/>
      <c r="BE11" s="2"/>
      <c r="BF11" s="2"/>
      <c r="BG11" s="2"/>
      <c r="BH11" s="93"/>
      <c r="BI11" s="2">
        <f>E18</f>
        <v>0</v>
      </c>
      <c r="BJ11" s="2"/>
      <c r="BK11" s="2"/>
      <c r="BL11" s="2"/>
      <c r="BM11" s="2"/>
      <c r="BN11" s="2"/>
      <c r="BO11" s="2"/>
      <c r="BP11" s="2">
        <f>E18</f>
        <v>0</v>
      </c>
      <c r="BQ11" s="2"/>
      <c r="BR11" s="2"/>
      <c r="BS11" s="2"/>
      <c r="BT11" s="2"/>
      <c r="BU11" s="2"/>
      <c r="BV11" s="2"/>
      <c r="BW11" s="2"/>
      <c r="BX11" s="93"/>
      <c r="BY11" s="125">
        <f>E19</f>
        <v>0</v>
      </c>
      <c r="BZ11" s="125"/>
      <c r="CA11" s="125"/>
      <c r="CB11" s="119"/>
      <c r="CC11" s="119"/>
      <c r="CD11" s="114"/>
      <c r="CE11" s="114"/>
      <c r="CF11" s="114"/>
      <c r="CG11" s="133"/>
      <c r="CH11" s="186" t="s">
        <v>83</v>
      </c>
      <c r="CI11" s="186"/>
      <c r="CJ11" s="186"/>
      <c r="CK11" s="186"/>
      <c r="CL11" s="114"/>
      <c r="CM11" s="2"/>
    </row>
    <row r="12" spans="1:91" x14ac:dyDescent="0.35">
      <c r="A12" s="2"/>
      <c r="B12" s="2"/>
      <c r="C12" s="2"/>
      <c r="D12" s="2"/>
      <c r="E12" s="2"/>
      <c r="F12" s="2" t="s">
        <v>7</v>
      </c>
      <c r="G12" s="2"/>
      <c r="H12" s="2"/>
      <c r="I12" s="2"/>
      <c r="J12" s="2"/>
      <c r="K12" s="5"/>
      <c r="L12" s="15"/>
      <c r="M12" s="2"/>
      <c r="N12" s="5"/>
      <c r="O12" s="5"/>
      <c r="P12" s="5"/>
      <c r="Q12" s="5"/>
      <c r="R12" s="5"/>
      <c r="S12" s="5"/>
      <c r="T12" s="5"/>
      <c r="U12" s="5"/>
      <c r="V12" s="5"/>
      <c r="W12" s="15"/>
      <c r="X12" s="16" t="s">
        <v>7</v>
      </c>
      <c r="Y12" s="16"/>
      <c r="Z12" s="16"/>
      <c r="AA12" s="16"/>
      <c r="AB12" s="17"/>
      <c r="AC12" s="2"/>
      <c r="AD12" s="4"/>
      <c r="AE12" s="2" t="s">
        <v>47</v>
      </c>
      <c r="AF12" s="2"/>
      <c r="AG12" s="2"/>
      <c r="AH12" s="2"/>
      <c r="AI12" s="2"/>
      <c r="AJ12" s="2"/>
      <c r="AK12" s="2"/>
      <c r="AL12" s="16" t="s">
        <v>47</v>
      </c>
      <c r="AM12" s="93"/>
      <c r="AN12" s="2"/>
      <c r="AO12" s="5"/>
      <c r="AP12" s="5"/>
      <c r="AQ12" s="5"/>
      <c r="AR12" s="5"/>
      <c r="AS12" s="5"/>
      <c r="AT12" s="5"/>
      <c r="AU12" s="5"/>
      <c r="AV12" s="5"/>
      <c r="AW12" s="5"/>
      <c r="AX12" s="15"/>
      <c r="AY12" s="13"/>
      <c r="AZ12" s="13"/>
      <c r="BA12" s="6"/>
      <c r="BB12" s="4"/>
      <c r="BC12" s="17" t="s">
        <v>10</v>
      </c>
      <c r="BD12" s="4"/>
      <c r="BE12" s="17" t="s">
        <v>2</v>
      </c>
      <c r="BF12" s="17"/>
      <c r="BG12" s="17" t="s">
        <v>11</v>
      </c>
      <c r="BH12" s="93"/>
      <c r="BI12" s="16" t="s">
        <v>7</v>
      </c>
      <c r="BJ12" s="16"/>
      <c r="BK12" s="16"/>
      <c r="BL12" s="16"/>
      <c r="BM12" s="17"/>
      <c r="BN12" s="2"/>
      <c r="BO12" s="4"/>
      <c r="BP12" s="2" t="s">
        <v>47</v>
      </c>
      <c r="BQ12" s="2"/>
      <c r="BR12" s="2"/>
      <c r="BS12" s="2"/>
      <c r="BT12" s="2"/>
      <c r="BU12" s="2"/>
      <c r="BV12" s="2"/>
      <c r="BW12" s="16" t="s">
        <v>47</v>
      </c>
      <c r="BX12" s="93"/>
      <c r="BY12" s="126"/>
      <c r="BZ12" s="126"/>
      <c r="CA12" s="125"/>
      <c r="CB12" s="119"/>
      <c r="CC12" s="119"/>
      <c r="CD12" s="115" t="s">
        <v>2</v>
      </c>
      <c r="CE12" s="115"/>
      <c r="CF12" s="115" t="s">
        <v>11</v>
      </c>
      <c r="CG12" s="133"/>
      <c r="CH12" s="186" t="s">
        <v>42</v>
      </c>
      <c r="CI12" s="186" t="s">
        <v>43</v>
      </c>
      <c r="CJ12" s="186"/>
      <c r="CK12" s="186" t="s">
        <v>43</v>
      </c>
      <c r="CL12" s="68" t="s">
        <v>11</v>
      </c>
      <c r="CM12" s="19"/>
    </row>
    <row r="13" spans="1:91" x14ac:dyDescent="0.35">
      <c r="A13" s="116" t="s">
        <v>12</v>
      </c>
      <c r="B13" s="116" t="s">
        <v>13</v>
      </c>
      <c r="C13" s="116" t="s">
        <v>7</v>
      </c>
      <c r="D13" s="116" t="s">
        <v>14</v>
      </c>
      <c r="E13" s="116" t="s">
        <v>15</v>
      </c>
      <c r="F13" s="21" t="s">
        <v>16</v>
      </c>
      <c r="G13" s="21" t="s">
        <v>17</v>
      </c>
      <c r="H13" s="21" t="s">
        <v>18</v>
      </c>
      <c r="I13" s="21" t="s">
        <v>19</v>
      </c>
      <c r="J13" s="21" t="s">
        <v>20</v>
      </c>
      <c r="K13" s="21" t="s">
        <v>7</v>
      </c>
      <c r="L13" s="22"/>
      <c r="M13" s="20" t="s">
        <v>21</v>
      </c>
      <c r="N13" s="20" t="s">
        <v>22</v>
      </c>
      <c r="O13" s="20" t="s">
        <v>52</v>
      </c>
      <c r="P13" s="20" t="s">
        <v>58</v>
      </c>
      <c r="Q13" s="20" t="s">
        <v>59</v>
      </c>
      <c r="R13" s="20" t="s">
        <v>60</v>
      </c>
      <c r="S13" s="20" t="s">
        <v>53</v>
      </c>
      <c r="T13" s="20" t="s">
        <v>61</v>
      </c>
      <c r="U13" s="20" t="s">
        <v>29</v>
      </c>
      <c r="V13" s="20" t="s">
        <v>30</v>
      </c>
      <c r="W13" s="22"/>
      <c r="X13" s="21" t="s">
        <v>16</v>
      </c>
      <c r="Y13" s="21" t="s">
        <v>17</v>
      </c>
      <c r="Z13" s="21" t="s">
        <v>18</v>
      </c>
      <c r="AA13" s="21" t="s">
        <v>19</v>
      </c>
      <c r="AB13" s="21" t="s">
        <v>20</v>
      </c>
      <c r="AC13" s="21" t="s">
        <v>7</v>
      </c>
      <c r="AD13" s="24"/>
      <c r="AE13" s="21" t="s">
        <v>34</v>
      </c>
      <c r="AF13" s="21" t="s">
        <v>35</v>
      </c>
      <c r="AG13" s="21" t="s">
        <v>36</v>
      </c>
      <c r="AH13" s="21" t="s">
        <v>37</v>
      </c>
      <c r="AI13" s="21" t="s">
        <v>38</v>
      </c>
      <c r="AJ13" s="21" t="s">
        <v>39</v>
      </c>
      <c r="AK13" s="20" t="s">
        <v>40</v>
      </c>
      <c r="AL13" s="20" t="s">
        <v>33</v>
      </c>
      <c r="AM13" s="95"/>
      <c r="AN13" s="20" t="s">
        <v>21</v>
      </c>
      <c r="AO13" s="20" t="s">
        <v>22</v>
      </c>
      <c r="AP13" s="20" t="s">
        <v>52</v>
      </c>
      <c r="AQ13" s="20" t="s">
        <v>58</v>
      </c>
      <c r="AR13" s="20" t="s">
        <v>59</v>
      </c>
      <c r="AS13" s="20" t="s">
        <v>60</v>
      </c>
      <c r="AT13" s="20" t="s">
        <v>53</v>
      </c>
      <c r="AU13" s="20" t="s">
        <v>61</v>
      </c>
      <c r="AV13" s="20" t="s">
        <v>29</v>
      </c>
      <c r="AW13" s="20" t="s">
        <v>30</v>
      </c>
      <c r="AX13" s="22"/>
      <c r="AY13" s="23" t="s">
        <v>31</v>
      </c>
      <c r="AZ13" s="23" t="s">
        <v>75</v>
      </c>
      <c r="BA13" s="196" t="s">
        <v>9</v>
      </c>
      <c r="BB13" s="24"/>
      <c r="BC13" s="25" t="s">
        <v>41</v>
      </c>
      <c r="BD13" s="41"/>
      <c r="BE13" s="25" t="s">
        <v>41</v>
      </c>
      <c r="BF13" s="25"/>
      <c r="BG13" s="25" t="s">
        <v>41</v>
      </c>
      <c r="BH13" s="94"/>
      <c r="BI13" s="21" t="s">
        <v>16</v>
      </c>
      <c r="BJ13" s="21" t="s">
        <v>17</v>
      </c>
      <c r="BK13" s="21" t="s">
        <v>18</v>
      </c>
      <c r="BL13" s="21" t="s">
        <v>19</v>
      </c>
      <c r="BM13" s="21" t="s">
        <v>20</v>
      </c>
      <c r="BN13" s="21" t="s">
        <v>7</v>
      </c>
      <c r="BO13" s="24"/>
      <c r="BP13" s="21" t="s">
        <v>34</v>
      </c>
      <c r="BQ13" s="21" t="s">
        <v>35</v>
      </c>
      <c r="BR13" s="21" t="s">
        <v>36</v>
      </c>
      <c r="BS13" s="21" t="s">
        <v>37</v>
      </c>
      <c r="BT13" s="21" t="s">
        <v>38</v>
      </c>
      <c r="BU13" s="21" t="s">
        <v>39</v>
      </c>
      <c r="BV13" s="20" t="s">
        <v>40</v>
      </c>
      <c r="BW13" s="20" t="s">
        <v>33</v>
      </c>
      <c r="BX13" s="95"/>
      <c r="BY13" s="129" t="s">
        <v>31</v>
      </c>
      <c r="BZ13" s="129" t="s">
        <v>75</v>
      </c>
      <c r="CA13" s="129" t="s">
        <v>9</v>
      </c>
      <c r="CB13" s="121"/>
      <c r="CC13" s="123"/>
      <c r="CD13" s="122" t="s">
        <v>41</v>
      </c>
      <c r="CE13" s="122"/>
      <c r="CF13" s="122" t="s">
        <v>41</v>
      </c>
      <c r="CG13" s="133"/>
      <c r="CH13" s="187" t="s">
        <v>41</v>
      </c>
      <c r="CI13" s="187" t="s">
        <v>41</v>
      </c>
      <c r="CJ13" s="187"/>
      <c r="CK13" s="187" t="s">
        <v>41</v>
      </c>
      <c r="CL13" s="124" t="s">
        <v>41</v>
      </c>
      <c r="CM13" s="26" t="s">
        <v>44</v>
      </c>
    </row>
    <row r="14" spans="1:91" x14ac:dyDescent="0.35">
      <c r="A14" s="114"/>
      <c r="B14" s="114"/>
      <c r="C14" s="114"/>
      <c r="D14" s="114"/>
      <c r="E14" s="114"/>
      <c r="F14" s="19"/>
      <c r="G14" s="19"/>
      <c r="H14" s="19"/>
      <c r="I14" s="19"/>
      <c r="J14" s="19"/>
      <c r="K14" s="19"/>
      <c r="L14" s="22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2"/>
      <c r="X14" s="19"/>
      <c r="Y14" s="19"/>
      <c r="Z14" s="19"/>
      <c r="AA14" s="19"/>
      <c r="AB14" s="19"/>
      <c r="AC14" s="19"/>
      <c r="AD14" s="24"/>
      <c r="AE14" s="19"/>
      <c r="AF14" s="19"/>
      <c r="AG14" s="19"/>
      <c r="AH14" s="19"/>
      <c r="AI14" s="19"/>
      <c r="AJ14" s="19"/>
      <c r="AK14" s="16"/>
      <c r="AL14" s="16"/>
      <c r="AM14" s="9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22"/>
      <c r="AY14" s="27"/>
      <c r="AZ14" s="27"/>
      <c r="BA14" s="27"/>
      <c r="BB14" s="24"/>
      <c r="BC14" s="17"/>
      <c r="BD14" s="15"/>
      <c r="BE14" s="17"/>
      <c r="BF14" s="17"/>
      <c r="BG14" s="17"/>
      <c r="BH14" s="95"/>
      <c r="BI14" s="19"/>
      <c r="BJ14" s="19"/>
      <c r="BK14" s="19"/>
      <c r="BL14" s="19"/>
      <c r="BM14" s="19"/>
      <c r="BN14" s="19"/>
      <c r="BO14" s="24"/>
      <c r="BP14" s="19"/>
      <c r="BQ14" s="19"/>
      <c r="BR14" s="19"/>
      <c r="BS14" s="19"/>
      <c r="BT14" s="19"/>
      <c r="BU14" s="19"/>
      <c r="BV14" s="16"/>
      <c r="BW14" s="16"/>
      <c r="BX14" s="95"/>
      <c r="BY14" s="125"/>
      <c r="BZ14" s="125"/>
      <c r="CA14" s="125"/>
      <c r="CB14" s="121"/>
      <c r="CC14" s="119"/>
      <c r="CD14" s="115"/>
      <c r="CE14" s="115"/>
      <c r="CF14" s="115"/>
      <c r="CG14" s="133"/>
      <c r="CH14" s="184"/>
      <c r="CI14" s="184"/>
      <c r="CJ14" s="184"/>
      <c r="CK14" s="184"/>
      <c r="CL14" s="68"/>
      <c r="CM14" s="18"/>
    </row>
    <row r="15" spans="1:91" x14ac:dyDescent="0.35">
      <c r="A15" s="227">
        <v>82</v>
      </c>
      <c r="B15" s="227" t="s">
        <v>127</v>
      </c>
      <c r="C15" s="227" t="s">
        <v>128</v>
      </c>
      <c r="D15" s="227" t="s">
        <v>129</v>
      </c>
      <c r="E15" s="227" t="s">
        <v>130</v>
      </c>
      <c r="F15" s="29">
        <v>6.5</v>
      </c>
      <c r="G15" s="29">
        <v>6.5</v>
      </c>
      <c r="H15" s="29">
        <v>7.5</v>
      </c>
      <c r="I15" s="29">
        <v>7</v>
      </c>
      <c r="J15" s="29">
        <v>8</v>
      </c>
      <c r="K15" s="30">
        <f>SUM((F15*0.3),(G15*0.25),(H15*0.25),(I15*0.15),(J15*0.05))</f>
        <v>6.9</v>
      </c>
      <c r="L15" s="31"/>
      <c r="M15" s="33">
        <v>6</v>
      </c>
      <c r="N15" s="33">
        <v>5.7</v>
      </c>
      <c r="O15" s="33">
        <v>6.5</v>
      </c>
      <c r="P15" s="33">
        <v>5.8</v>
      </c>
      <c r="Q15" s="33">
        <v>5.5</v>
      </c>
      <c r="R15" s="33">
        <v>5.8</v>
      </c>
      <c r="S15" s="33">
        <v>7.5</v>
      </c>
      <c r="T15" s="33">
        <v>5</v>
      </c>
      <c r="U15" s="34">
        <f>SUM(M15:T15)</f>
        <v>47.8</v>
      </c>
      <c r="V15" s="30">
        <f>U15/8</f>
        <v>5.9749999999999996</v>
      </c>
      <c r="W15" s="31"/>
      <c r="X15" s="29">
        <v>7.5</v>
      </c>
      <c r="Y15" s="29">
        <v>7</v>
      </c>
      <c r="Z15" s="29">
        <v>7</v>
      </c>
      <c r="AA15" s="29">
        <v>8</v>
      </c>
      <c r="AB15" s="29">
        <v>8</v>
      </c>
      <c r="AC15" s="30">
        <f>SUM((X15*0.3),(Y15*0.25),(Z15*0.25),(AA15*0.15),(AB15*0.05))</f>
        <v>7.3500000000000005</v>
      </c>
      <c r="AD15" s="37"/>
      <c r="AE15" s="33">
        <v>7.5</v>
      </c>
      <c r="AF15" s="33">
        <v>8</v>
      </c>
      <c r="AG15" s="33">
        <v>8</v>
      </c>
      <c r="AH15" s="33">
        <v>7</v>
      </c>
      <c r="AI15" s="33">
        <v>7</v>
      </c>
      <c r="AJ15" s="30">
        <f>SUM((AE15*0.2),(AF15*0.15),(AG15*0.25),(AH15*0.2),(AI15*0.2))</f>
        <v>7.5000000000000009</v>
      </c>
      <c r="AK15" s="38"/>
      <c r="AL15" s="30">
        <f>AJ15-AK15</f>
        <v>7.5000000000000009</v>
      </c>
      <c r="AM15" s="100"/>
      <c r="AN15" s="33">
        <v>5.5</v>
      </c>
      <c r="AO15" s="33">
        <v>7</v>
      </c>
      <c r="AP15" s="33">
        <v>5.8</v>
      </c>
      <c r="AQ15" s="33">
        <v>6.5</v>
      </c>
      <c r="AR15" s="33">
        <v>6.8</v>
      </c>
      <c r="AS15" s="33">
        <v>7</v>
      </c>
      <c r="AT15" s="33">
        <v>7.2</v>
      </c>
      <c r="AU15" s="33">
        <v>5.5</v>
      </c>
      <c r="AV15" s="34">
        <f>SUM(AN15:AU15)</f>
        <v>51.300000000000004</v>
      </c>
      <c r="AW15" s="30">
        <f>AV15/8</f>
        <v>6.4125000000000005</v>
      </c>
      <c r="AX15" s="31"/>
      <c r="AY15" s="35">
        <v>6.9</v>
      </c>
      <c r="AZ15" s="35">
        <v>4.5999999999999996</v>
      </c>
      <c r="BA15" s="30">
        <f>SUM((AY15*0.7),(AZ15*0.3))</f>
        <v>6.21</v>
      </c>
      <c r="BB15" s="32"/>
      <c r="BC15" s="6">
        <f>SUM((K15*0.25)+(V15*0.375)+(AW15*0.375))</f>
        <v>6.3703124999999998</v>
      </c>
      <c r="BD15" s="4"/>
      <c r="BE15" s="6">
        <f>SUM((AC15*0.25),(AL15*0.25),(BA15*0.5))</f>
        <v>6.8175000000000008</v>
      </c>
      <c r="BF15" s="6"/>
      <c r="BG15" s="6">
        <f>(BC15+BE15)/2</f>
        <v>6.5939062499999999</v>
      </c>
      <c r="BH15" s="93"/>
      <c r="BI15" s="29">
        <v>6.5</v>
      </c>
      <c r="BJ15" s="29">
        <v>6</v>
      </c>
      <c r="BK15" s="29">
        <v>7</v>
      </c>
      <c r="BL15" s="29">
        <v>7</v>
      </c>
      <c r="BM15" s="29">
        <v>7</v>
      </c>
      <c r="BN15" s="30">
        <f>SUM((BI15*0.3),(BJ15*0.25),(BK15*0.25),(BL15*0.15),(BM15*0.05))</f>
        <v>6.6</v>
      </c>
      <c r="BO15" s="37"/>
      <c r="BP15" s="33">
        <v>7</v>
      </c>
      <c r="BQ15" s="33">
        <v>6.8</v>
      </c>
      <c r="BR15" s="33">
        <v>5.8</v>
      </c>
      <c r="BS15" s="33">
        <v>5</v>
      </c>
      <c r="BT15" s="33">
        <v>5</v>
      </c>
      <c r="BU15" s="30">
        <f>SUM((BP15*0.2),(BQ15*0.15),(BR15*0.25),(BS15*0.2),(BT15*0.2))</f>
        <v>5.87</v>
      </c>
      <c r="BV15" s="38"/>
      <c r="BW15" s="30">
        <f>BU15-BV15</f>
        <v>5.87</v>
      </c>
      <c r="BX15" s="100"/>
      <c r="BY15" s="130">
        <v>7.2</v>
      </c>
      <c r="BZ15" s="130">
        <v>4.0999999999999996</v>
      </c>
      <c r="CA15" s="131">
        <f>SUM((BY15*0.7),(BZ15*0.3))</f>
        <v>6.27</v>
      </c>
      <c r="CB15" s="136"/>
      <c r="CC15" s="119"/>
      <c r="CD15" s="125">
        <f>SUM((BN15*0.25),(BW15*0.25),(CA15*0.5))</f>
        <v>6.2524999999999995</v>
      </c>
      <c r="CE15" s="125"/>
      <c r="CF15" s="125">
        <f>CD15</f>
        <v>6.2524999999999995</v>
      </c>
      <c r="CG15" s="133"/>
      <c r="CH15" s="188">
        <f>BC15</f>
        <v>6.3703124999999998</v>
      </c>
      <c r="CI15" s="188">
        <f>BE15</f>
        <v>6.8175000000000008</v>
      </c>
      <c r="CJ15" s="184"/>
      <c r="CK15" s="188">
        <f>CD15</f>
        <v>6.2524999999999995</v>
      </c>
      <c r="CL15" s="126">
        <f>((CH15+CI15+CK15)/3)</f>
        <v>6.4801041666666661</v>
      </c>
      <c r="CM15" s="43">
        <f>RANK(CL15,CL$10:CL$1010)</f>
        <v>1</v>
      </c>
    </row>
    <row r="16" spans="1:91" x14ac:dyDescent="0.35">
      <c r="A16" s="227">
        <v>88</v>
      </c>
      <c r="B16" s="227" t="s">
        <v>123</v>
      </c>
      <c r="C16" s="227" t="s">
        <v>124</v>
      </c>
      <c r="D16" s="227" t="s">
        <v>125</v>
      </c>
      <c r="E16" s="227" t="s">
        <v>126</v>
      </c>
      <c r="F16" s="29">
        <v>6.5</v>
      </c>
      <c r="G16" s="29">
        <v>7</v>
      </c>
      <c r="H16" s="29">
        <v>7</v>
      </c>
      <c r="I16" s="29">
        <v>7</v>
      </c>
      <c r="J16" s="29">
        <v>8</v>
      </c>
      <c r="K16" s="30">
        <f>SUM((F16*0.3),(G16*0.25),(H16*0.25),(I16*0.15),(J16*0.05))</f>
        <v>6.9</v>
      </c>
      <c r="L16" s="31"/>
      <c r="M16" s="33">
        <v>5.5</v>
      </c>
      <c r="N16" s="33">
        <v>7</v>
      </c>
      <c r="O16" s="33">
        <v>5.8</v>
      </c>
      <c r="P16" s="33">
        <v>5.5</v>
      </c>
      <c r="Q16" s="33">
        <v>6</v>
      </c>
      <c r="R16" s="33">
        <v>6.5</v>
      </c>
      <c r="S16" s="33">
        <v>7.5</v>
      </c>
      <c r="T16" s="33">
        <v>4.5</v>
      </c>
      <c r="U16" s="34">
        <f>SUM(M16:T16)</f>
        <v>48.3</v>
      </c>
      <c r="V16" s="30">
        <f>U16/8</f>
        <v>6.0374999999999996</v>
      </c>
      <c r="W16" s="31"/>
      <c r="X16" s="29">
        <v>7</v>
      </c>
      <c r="Y16" s="29">
        <v>7.5</v>
      </c>
      <c r="Z16" s="29">
        <v>7</v>
      </c>
      <c r="AA16" s="29">
        <v>8</v>
      </c>
      <c r="AB16" s="29">
        <v>8</v>
      </c>
      <c r="AC16" s="30">
        <f>SUM((X16*0.3),(Y16*0.25),(Z16*0.25),(AA16*0.15),(AB16*0.05))</f>
        <v>7.3250000000000002</v>
      </c>
      <c r="AD16" s="37"/>
      <c r="AE16" s="33">
        <v>7</v>
      </c>
      <c r="AF16" s="33">
        <v>7</v>
      </c>
      <c r="AG16" s="33">
        <v>7.5</v>
      </c>
      <c r="AH16" s="33">
        <v>7</v>
      </c>
      <c r="AI16" s="33">
        <v>7</v>
      </c>
      <c r="AJ16" s="30">
        <f t="shared" ref="AJ16" si="0">SUM((AE16*0.2),(AF16*0.15),(AG16*0.25),(AH16*0.2),(AI16*0.2))</f>
        <v>7.1250000000000009</v>
      </c>
      <c r="AK16" s="38"/>
      <c r="AL16" s="30">
        <f t="shared" ref="AL16" si="1">AJ16-AK16</f>
        <v>7.1250000000000009</v>
      </c>
      <c r="AM16" s="100"/>
      <c r="AN16" s="33">
        <v>5.6</v>
      </c>
      <c r="AO16" s="33">
        <v>6.5</v>
      </c>
      <c r="AP16" s="33">
        <v>6.5</v>
      </c>
      <c r="AQ16" s="33">
        <v>5.5</v>
      </c>
      <c r="AR16" s="33">
        <v>6.8</v>
      </c>
      <c r="AS16" s="33">
        <v>6</v>
      </c>
      <c r="AT16" s="33">
        <v>6.5</v>
      </c>
      <c r="AU16" s="33">
        <v>5.8</v>
      </c>
      <c r="AV16" s="34">
        <f>SUM(AN16:AU16)</f>
        <v>49.2</v>
      </c>
      <c r="AW16" s="30">
        <f>AV16/8</f>
        <v>6.15</v>
      </c>
      <c r="AX16" s="31"/>
      <c r="AY16" s="35">
        <v>6.9</v>
      </c>
      <c r="AZ16" s="35">
        <v>3.3</v>
      </c>
      <c r="BA16" s="30">
        <f>SUM((AY16*0.7),(AZ16*0.3))</f>
        <v>5.82</v>
      </c>
      <c r="BB16" s="32"/>
      <c r="BC16" s="6">
        <f>SUM((K16*0.25)+(V16*0.375)+(AW16*0.375))</f>
        <v>6.2953124999999996</v>
      </c>
      <c r="BD16" s="4"/>
      <c r="BE16" s="6">
        <f>SUM((AC16*0.25),(AL16*0.25),(BA16*0.5))</f>
        <v>6.5225000000000009</v>
      </c>
      <c r="BF16" s="6"/>
      <c r="BG16" s="6">
        <f>(BC16+BE16)/2</f>
        <v>6.4089062500000002</v>
      </c>
      <c r="BH16" s="93"/>
      <c r="BI16" s="29">
        <v>6</v>
      </c>
      <c r="BJ16" s="29">
        <v>6</v>
      </c>
      <c r="BK16" s="29">
        <v>6.8</v>
      </c>
      <c r="BL16" s="29">
        <v>6.8</v>
      </c>
      <c r="BM16" s="29">
        <v>7</v>
      </c>
      <c r="BN16" s="30">
        <f>SUM((BI16*0.3),(BJ16*0.25),(BK16*0.25),(BL16*0.15),(BM16*0.05))</f>
        <v>6.3699999999999992</v>
      </c>
      <c r="BO16" s="37"/>
      <c r="BP16" s="33">
        <v>7.5</v>
      </c>
      <c r="BQ16" s="33">
        <v>6</v>
      </c>
      <c r="BR16" s="33">
        <v>6</v>
      </c>
      <c r="BS16" s="33">
        <v>5</v>
      </c>
      <c r="BT16" s="33">
        <v>5</v>
      </c>
      <c r="BU16" s="30">
        <f t="shared" ref="BU16" si="2">SUM((BP16*0.2),(BQ16*0.15),(BR16*0.25),(BS16*0.2),(BT16*0.2))</f>
        <v>5.9</v>
      </c>
      <c r="BV16" s="38"/>
      <c r="BW16" s="30">
        <f t="shared" ref="BW16" si="3">BU16-BV16</f>
        <v>5.9</v>
      </c>
      <c r="BX16" s="100"/>
      <c r="BY16" s="130">
        <v>7</v>
      </c>
      <c r="BZ16" s="130">
        <v>4.5</v>
      </c>
      <c r="CA16" s="131">
        <f>SUM((BY16*0.7),(BZ16*0.3))</f>
        <v>6.2499999999999991</v>
      </c>
      <c r="CB16" s="136"/>
      <c r="CC16" s="119"/>
      <c r="CD16" s="125">
        <f>SUM((BN16*0.25),(BW16*0.25),(CA16*0.5))</f>
        <v>6.192499999999999</v>
      </c>
      <c r="CE16" s="125"/>
      <c r="CF16" s="125">
        <f>CD16</f>
        <v>6.192499999999999</v>
      </c>
      <c r="CG16" s="133"/>
      <c r="CH16" s="188">
        <f>BC16</f>
        <v>6.2953124999999996</v>
      </c>
      <c r="CI16" s="188">
        <f>BE16</f>
        <v>6.5225000000000009</v>
      </c>
      <c r="CJ16" s="184"/>
      <c r="CK16" s="188">
        <f>CD16</f>
        <v>6.192499999999999</v>
      </c>
      <c r="CL16" s="126">
        <f>((CH16+CI16+CK16)/3)</f>
        <v>6.3367708333333326</v>
      </c>
      <c r="CM16" s="43">
        <f>RANK(CL16,CL$10:CL$1010)</f>
        <v>2</v>
      </c>
    </row>
    <row r="17" spans="1:91" x14ac:dyDescent="0.35">
      <c r="A17" s="227">
        <v>78</v>
      </c>
      <c r="B17" s="227" t="s">
        <v>131</v>
      </c>
      <c r="C17" s="227" t="s">
        <v>128</v>
      </c>
      <c r="D17" s="227" t="s">
        <v>129</v>
      </c>
      <c r="E17" s="227" t="s">
        <v>130</v>
      </c>
      <c r="F17" s="29">
        <v>6.5</v>
      </c>
      <c r="G17" s="29">
        <v>6.5</v>
      </c>
      <c r="H17" s="29">
        <v>7.5</v>
      </c>
      <c r="I17" s="29">
        <v>7</v>
      </c>
      <c r="J17" s="29">
        <v>8</v>
      </c>
      <c r="K17" s="30">
        <f t="shared" ref="K17" si="4">SUM((F17*0.3),(G17*0.25),(H17*0.25),(I17*0.15),(J17*0.05))</f>
        <v>6.9</v>
      </c>
      <c r="L17" s="31"/>
      <c r="M17" s="33">
        <v>6</v>
      </c>
      <c r="N17" s="33">
        <v>7</v>
      </c>
      <c r="O17" s="33">
        <v>6.2</v>
      </c>
      <c r="P17" s="33">
        <v>3</v>
      </c>
      <c r="Q17" s="33">
        <v>6.5</v>
      </c>
      <c r="R17" s="33">
        <v>6</v>
      </c>
      <c r="S17" s="33">
        <v>7</v>
      </c>
      <c r="T17" s="33">
        <v>6</v>
      </c>
      <c r="U17" s="34">
        <f t="shared" ref="U17" si="5">SUM(M17:T17)</f>
        <v>47.7</v>
      </c>
      <c r="V17" s="30">
        <f t="shared" ref="V17" si="6">U17/8</f>
        <v>5.9625000000000004</v>
      </c>
      <c r="W17" s="31"/>
      <c r="X17" s="29">
        <v>7.5</v>
      </c>
      <c r="Y17" s="29">
        <v>7</v>
      </c>
      <c r="Z17" s="29">
        <v>7</v>
      </c>
      <c r="AA17" s="29">
        <v>8</v>
      </c>
      <c r="AB17" s="29">
        <v>8</v>
      </c>
      <c r="AC17" s="30">
        <f t="shared" ref="AC17" si="7">SUM((X17*0.3),(Y17*0.25),(Z17*0.25),(AA17*0.15),(AB17*0.05))</f>
        <v>7.3500000000000005</v>
      </c>
      <c r="AD17" s="37"/>
      <c r="AE17" s="33">
        <v>6.5</v>
      </c>
      <c r="AF17" s="33">
        <v>7</v>
      </c>
      <c r="AG17" s="33">
        <v>6.7</v>
      </c>
      <c r="AH17" s="33">
        <v>6.5</v>
      </c>
      <c r="AI17" s="33">
        <v>7</v>
      </c>
      <c r="AJ17" s="30">
        <f t="shared" ref="AJ17" si="8">SUM((AE17*0.2),(AF17*0.15),(AG17*0.25),(AH17*0.2),(AI17*0.2))</f>
        <v>6.7250000000000005</v>
      </c>
      <c r="AK17" s="38"/>
      <c r="AL17" s="30">
        <f t="shared" ref="AL17" si="9">AJ17-AK17</f>
        <v>6.7250000000000005</v>
      </c>
      <c r="AM17" s="100"/>
      <c r="AN17" s="33">
        <v>5</v>
      </c>
      <c r="AO17" s="33">
        <v>6</v>
      </c>
      <c r="AP17" s="33">
        <v>5.8</v>
      </c>
      <c r="AQ17" s="33">
        <v>5.8</v>
      </c>
      <c r="AR17" s="33">
        <v>5.8</v>
      </c>
      <c r="AS17" s="33">
        <v>6</v>
      </c>
      <c r="AT17" s="33">
        <v>5.8</v>
      </c>
      <c r="AU17" s="33">
        <v>5.8</v>
      </c>
      <c r="AV17" s="34">
        <f t="shared" ref="AV17" si="10">SUM(AN17:AU17)</f>
        <v>46</v>
      </c>
      <c r="AW17" s="30">
        <f t="shared" ref="AW17" si="11">AV17/8</f>
        <v>5.75</v>
      </c>
      <c r="AX17" s="31"/>
      <c r="AY17" s="35">
        <v>6.7</v>
      </c>
      <c r="AZ17" s="35">
        <v>3.3</v>
      </c>
      <c r="BA17" s="30">
        <f t="shared" ref="BA17" si="12">SUM((AY17*0.7),(AZ17*0.3))</f>
        <v>5.68</v>
      </c>
      <c r="BB17" s="32"/>
      <c r="BC17" s="6">
        <f t="shared" ref="BC17" si="13">SUM((K17*0.25)+(V17*0.375)+(AW17*0.375))</f>
        <v>6.1171875</v>
      </c>
      <c r="BD17" s="4"/>
      <c r="BE17" s="6">
        <f t="shared" ref="BE17" si="14">SUM((AC17*0.25),(AL17*0.25),(BA17*0.5))</f>
        <v>6.3587500000000006</v>
      </c>
      <c r="BF17" s="6"/>
      <c r="BG17" s="6">
        <f t="shared" ref="BG17" si="15">(BC17+BE17)/2</f>
        <v>6.2379687500000003</v>
      </c>
      <c r="BH17" s="93"/>
      <c r="BI17" s="29">
        <v>6.5</v>
      </c>
      <c r="BJ17" s="29">
        <v>6</v>
      </c>
      <c r="BK17" s="29">
        <v>7</v>
      </c>
      <c r="BL17" s="29">
        <v>7</v>
      </c>
      <c r="BM17" s="29">
        <v>7</v>
      </c>
      <c r="BN17" s="30">
        <f t="shared" ref="BN17" si="16">SUM((BI17*0.3),(BJ17*0.25),(BK17*0.25),(BL17*0.15),(BM17*0.05))</f>
        <v>6.6</v>
      </c>
      <c r="BO17" s="37"/>
      <c r="BP17" s="33">
        <v>6</v>
      </c>
      <c r="BQ17" s="33">
        <v>6.5</v>
      </c>
      <c r="BR17" s="33">
        <v>5.8</v>
      </c>
      <c r="BS17" s="33">
        <v>5.8</v>
      </c>
      <c r="BT17" s="33">
        <v>5.8</v>
      </c>
      <c r="BU17" s="30">
        <f t="shared" ref="BU17" si="17">SUM((BP17*0.2),(BQ17*0.15),(BR17*0.25),(BS17*0.2),(BT17*0.2))</f>
        <v>5.9450000000000003</v>
      </c>
      <c r="BV17" s="38">
        <v>1</v>
      </c>
      <c r="BW17" s="30">
        <f t="shared" ref="BW17" si="18">BU17-BV17</f>
        <v>4.9450000000000003</v>
      </c>
      <c r="BX17" s="100"/>
      <c r="BY17" s="130">
        <v>7</v>
      </c>
      <c r="BZ17" s="130">
        <v>4.5</v>
      </c>
      <c r="CA17" s="131">
        <f t="shared" ref="CA17" si="19">SUM((BY17*0.7),(BZ17*0.3))</f>
        <v>6.2499999999999991</v>
      </c>
      <c r="CB17" s="136"/>
      <c r="CC17" s="119"/>
      <c r="CD17" s="125">
        <f t="shared" ref="CD17" si="20">SUM((BN17*0.25),(BW17*0.25),(CA17*0.5))</f>
        <v>6.0112499999999995</v>
      </c>
      <c r="CE17" s="125"/>
      <c r="CF17" s="125">
        <f t="shared" ref="CF17" si="21">CD17</f>
        <v>6.0112499999999995</v>
      </c>
      <c r="CG17" s="133"/>
      <c r="CH17" s="188">
        <f t="shared" ref="CH17" si="22">BC17</f>
        <v>6.1171875</v>
      </c>
      <c r="CI17" s="188">
        <f t="shared" ref="CI17" si="23">BE17</f>
        <v>6.3587500000000006</v>
      </c>
      <c r="CJ17" s="184"/>
      <c r="CK17" s="188">
        <f t="shared" ref="CK17" si="24">CD17</f>
        <v>6.0112499999999995</v>
      </c>
      <c r="CL17" s="126">
        <f t="shared" ref="CL17" si="25">((CH17+CI17+CK17)/3)</f>
        <v>6.162395833333334</v>
      </c>
      <c r="CM17" s="43">
        <f>RANK(CL17,CL$10:CL$1010)</f>
        <v>3</v>
      </c>
    </row>
    <row r="22" spans="1:91" ht="15.5" x14ac:dyDescent="0.35">
      <c r="A22" s="1"/>
      <c r="B22" s="11"/>
      <c r="C22" s="2"/>
      <c r="D22" s="2"/>
      <c r="E22" s="2"/>
      <c r="BH22" s="4"/>
    </row>
    <row r="23" spans="1:91" ht="15.5" x14ac:dyDescent="0.35">
      <c r="A23" s="1"/>
      <c r="B23" s="14"/>
      <c r="C23" s="2"/>
      <c r="D23" s="2"/>
      <c r="E23" s="2"/>
      <c r="BH23" s="4"/>
    </row>
    <row r="24" spans="1:91" x14ac:dyDescent="0.35">
      <c r="A24" s="2"/>
      <c r="B24" s="2"/>
      <c r="C24" s="2"/>
      <c r="D24" s="2"/>
      <c r="E24" s="2"/>
      <c r="BH24" s="4"/>
    </row>
    <row r="25" spans="1:91" x14ac:dyDescent="0.35">
      <c r="A25" s="63"/>
      <c r="B25" s="63"/>
      <c r="C25" s="63"/>
      <c r="D25" s="63"/>
      <c r="E25" s="63"/>
      <c r="BH25" s="42"/>
    </row>
    <row r="26" spans="1:91" x14ac:dyDescent="0.35">
      <c r="A26" s="16"/>
      <c r="B26" s="16"/>
      <c r="C26" s="16"/>
      <c r="D26" s="16"/>
      <c r="E26" s="16"/>
      <c r="BH26" s="40"/>
    </row>
    <row r="27" spans="1:91" x14ac:dyDescent="0.35">
      <c r="A27" s="28"/>
      <c r="B27" s="28"/>
      <c r="C27" s="28"/>
      <c r="D27" s="28"/>
      <c r="E27" s="28"/>
      <c r="BH27" s="4"/>
    </row>
  </sheetData>
  <sheetProtection algorithmName="SHA-512" hashValue="gWUDNyba8OubuGIHkgQnNaDqFvnsOleKl1vNbRk2IHRAlYOaHRnRYWptU3fRrp3aK5H4pjclQ58dtw0emSxiAg==" saltValue="SuCJMzEYvyvikZeknmTkE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&amp;CAdvanced Individual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0"/>
  <sheetViews>
    <sheetView topLeftCell="BK1" workbookViewId="0">
      <selection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26953125" customWidth="1"/>
    <col min="12" max="12" width="2.81640625" customWidth="1"/>
    <col min="22" max="22" width="8.81640625" customWidth="1"/>
    <col min="23" max="23" width="2.81640625" customWidth="1"/>
    <col min="30" max="30" width="2.81640625" customWidth="1"/>
    <col min="34" max="34" width="9.1796875" customWidth="1"/>
    <col min="35" max="35" width="12.26953125" customWidth="1"/>
    <col min="36" max="37" width="0" hidden="1" customWidth="1"/>
    <col min="39" max="39" width="2.81640625" customWidth="1"/>
    <col min="46" max="46" width="2.81640625" customWidth="1"/>
    <col min="54" max="54" width="2.81640625" customWidth="1"/>
    <col min="64" max="64" width="8.81640625" customWidth="1"/>
    <col min="65" max="65" width="2.81640625" customWidth="1"/>
    <col min="74" max="74" width="10.1796875" customWidth="1"/>
    <col min="75" max="75" width="2.81640625" customWidth="1"/>
    <col min="76" max="78" width="9.1796875" style="118"/>
    <col min="79" max="79" width="2.81640625" style="118" customWidth="1"/>
    <col min="80" max="80" width="7.7265625" style="118" customWidth="1"/>
    <col min="81" max="81" width="2.81640625" style="118" customWidth="1"/>
    <col min="82" max="82" width="7.81640625" style="118" customWidth="1"/>
    <col min="83" max="83" width="2.81640625" style="118" customWidth="1"/>
    <col min="84" max="84" width="9.1796875" style="118"/>
    <col min="85" max="85" width="2.7265625" style="118" customWidth="1"/>
    <col min="86" max="86" width="9.1796875" style="118"/>
    <col min="87" max="87" width="11.453125" style="118" customWidth="1"/>
    <col min="88" max="88" width="9.1796875" style="118"/>
  </cols>
  <sheetData>
    <row r="1" spans="1:89" ht="15.5" x14ac:dyDescent="0.35">
      <c r="A1" s="1" t="str">
        <f>CompInfo!A1</f>
        <v>VQ State Champonship 2018</v>
      </c>
      <c r="B1" s="2"/>
      <c r="C1" s="2"/>
      <c r="D1" s="3" t="s">
        <v>0</v>
      </c>
      <c r="E1" s="50"/>
      <c r="F1" s="2"/>
      <c r="G1" s="4"/>
      <c r="H1" s="5"/>
      <c r="I1" s="5"/>
      <c r="J1" s="5"/>
      <c r="K1" s="5"/>
      <c r="L1" s="5"/>
      <c r="M1" s="5"/>
      <c r="N1" s="5"/>
      <c r="O1" s="5"/>
      <c r="P1" s="4"/>
      <c r="Q1" s="2"/>
      <c r="R1" s="2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5"/>
      <c r="BD1" s="5"/>
      <c r="BE1" s="5"/>
      <c r="BF1" s="4"/>
      <c r="BG1" s="2"/>
      <c r="BH1" s="2"/>
      <c r="BI1" s="2"/>
      <c r="BJ1" s="5"/>
      <c r="BK1" s="5"/>
      <c r="BL1" s="5"/>
      <c r="BM1" s="5"/>
      <c r="BN1" s="5"/>
      <c r="BO1" s="5"/>
      <c r="BP1" s="5"/>
      <c r="BQ1" s="5"/>
      <c r="BR1" s="5"/>
      <c r="BS1" s="5"/>
      <c r="BT1" s="2"/>
      <c r="BU1" s="2"/>
      <c r="BV1" s="2"/>
      <c r="BW1" s="2"/>
      <c r="BX1" s="114"/>
      <c r="BY1" s="114"/>
      <c r="BZ1" s="114"/>
      <c r="CA1" s="119"/>
      <c r="CB1" s="114"/>
      <c r="CC1" s="114"/>
      <c r="CD1" s="114"/>
      <c r="CE1" s="119"/>
      <c r="CF1" s="114"/>
      <c r="CG1" s="119"/>
      <c r="CH1" s="114"/>
      <c r="CI1" s="137">
        <f ca="1">NOW()</f>
        <v>43306.906178703706</v>
      </c>
    </row>
    <row r="2" spans="1:89" ht="15.5" x14ac:dyDescent="0.35">
      <c r="A2" s="1"/>
      <c r="B2" s="2"/>
      <c r="C2" s="2"/>
      <c r="D2" s="3" t="s">
        <v>1</v>
      </c>
      <c r="E2" s="50"/>
      <c r="F2" s="2"/>
      <c r="G2" s="4"/>
      <c r="H2" s="2"/>
      <c r="I2" s="2"/>
      <c r="J2" s="2"/>
      <c r="K2" s="2"/>
      <c r="L2" s="2"/>
      <c r="M2" s="2"/>
      <c r="N2" s="2"/>
      <c r="O2" s="2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2"/>
      <c r="BD2" s="2"/>
      <c r="BE2" s="2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114"/>
      <c r="BY2" s="114"/>
      <c r="BZ2" s="114"/>
      <c r="CA2" s="119"/>
      <c r="CB2" s="114"/>
      <c r="CC2" s="114"/>
      <c r="CD2" s="114"/>
      <c r="CE2" s="119"/>
      <c r="CF2" s="114"/>
      <c r="CG2" s="119"/>
      <c r="CH2" s="114"/>
      <c r="CI2" s="138">
        <f ca="1">NOW()</f>
        <v>43306.906178703706</v>
      </c>
    </row>
    <row r="3" spans="1:89" ht="15.5" x14ac:dyDescent="0.35">
      <c r="A3" s="1" t="str">
        <f>CompInfo!A2</f>
        <v>14 to 15 July 2018</v>
      </c>
      <c r="B3" s="2"/>
      <c r="C3" s="2"/>
      <c r="D3" s="3"/>
      <c r="E3" s="50"/>
      <c r="F3" s="220" t="s">
        <v>97</v>
      </c>
      <c r="G3" s="221"/>
      <c r="H3" s="220"/>
      <c r="I3" s="221"/>
      <c r="J3" s="221"/>
      <c r="K3" s="221"/>
      <c r="L3" s="221"/>
      <c r="M3" s="220" t="s">
        <v>97</v>
      </c>
      <c r="N3" s="221"/>
      <c r="O3" s="221"/>
      <c r="P3" s="221"/>
      <c r="Q3" s="221"/>
      <c r="R3" s="221"/>
      <c r="S3" s="221"/>
      <c r="T3" s="221"/>
      <c r="U3" s="221"/>
      <c r="V3" s="221"/>
      <c r="W3" s="2"/>
      <c r="X3" s="218" t="s">
        <v>68</v>
      </c>
      <c r="Y3" s="219"/>
      <c r="Z3" s="218"/>
      <c r="AA3" s="219"/>
      <c r="AB3" s="219"/>
      <c r="AC3" s="219"/>
      <c r="AD3" s="219"/>
      <c r="AE3" s="222" t="s">
        <v>64</v>
      </c>
      <c r="AF3" s="219"/>
      <c r="AG3" s="219"/>
      <c r="AH3" s="219"/>
      <c r="AI3" s="219"/>
      <c r="AJ3" s="219"/>
      <c r="AK3" s="219"/>
      <c r="AL3" s="219"/>
      <c r="AM3" s="2"/>
      <c r="AN3" s="223" t="s">
        <v>2</v>
      </c>
      <c r="AO3" s="208"/>
      <c r="AP3" s="223"/>
      <c r="AQ3" s="208"/>
      <c r="AR3" s="208"/>
      <c r="AS3" s="208"/>
      <c r="AT3" s="208"/>
      <c r="AU3" s="215" t="s">
        <v>2</v>
      </c>
      <c r="AV3" s="208"/>
      <c r="AW3" s="208"/>
      <c r="AX3" s="208"/>
      <c r="AY3" s="208"/>
      <c r="AZ3" s="208"/>
      <c r="BA3" s="208"/>
      <c r="BB3" s="4"/>
      <c r="BC3" s="220" t="s">
        <v>97</v>
      </c>
      <c r="BD3" s="221"/>
      <c r="BE3" s="221"/>
      <c r="BF3" s="221"/>
      <c r="BG3" s="221"/>
      <c r="BH3" s="221"/>
      <c r="BI3" s="221"/>
      <c r="BJ3" s="221"/>
      <c r="BK3" s="221"/>
      <c r="BL3" s="221"/>
      <c r="BM3" s="2"/>
      <c r="BN3" s="222" t="s">
        <v>68</v>
      </c>
      <c r="BO3" s="219"/>
      <c r="BP3" s="219"/>
      <c r="BQ3" s="219"/>
      <c r="BR3" s="219"/>
      <c r="BS3" s="219"/>
      <c r="BT3" s="219"/>
      <c r="BU3" s="219"/>
      <c r="BV3" s="219"/>
      <c r="BW3" s="2"/>
      <c r="BX3" s="224" t="s">
        <v>2</v>
      </c>
      <c r="BY3" s="225"/>
      <c r="BZ3" s="225"/>
      <c r="CA3" s="119"/>
      <c r="CB3" s="114"/>
      <c r="CC3" s="114"/>
      <c r="CD3" s="114"/>
      <c r="CE3" s="119"/>
      <c r="CF3" s="114"/>
      <c r="CG3" s="119"/>
      <c r="CH3" s="114"/>
      <c r="CI3" s="114"/>
    </row>
    <row r="4" spans="1:89" ht="15.5" x14ac:dyDescent="0.35">
      <c r="A4" s="1"/>
      <c r="B4" s="2"/>
      <c r="C4" s="2"/>
      <c r="D4" s="50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4"/>
      <c r="Q4" s="2"/>
      <c r="R4" s="2"/>
      <c r="S4" s="2"/>
      <c r="T4" s="2"/>
      <c r="U4" s="2"/>
      <c r="V4" s="2"/>
      <c r="W4" s="2"/>
      <c r="X4" s="2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2"/>
      <c r="BD4" s="2"/>
      <c r="BE4" s="2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114"/>
      <c r="BY4" s="114"/>
      <c r="BZ4" s="114"/>
      <c r="CA4" s="119"/>
      <c r="CB4" s="114"/>
      <c r="CC4" s="114"/>
      <c r="CD4" s="114"/>
      <c r="CE4" s="119"/>
      <c r="CF4" s="114"/>
      <c r="CG4" s="119"/>
      <c r="CH4" s="114"/>
      <c r="CI4" s="114"/>
    </row>
    <row r="5" spans="1:89" ht="15.5" x14ac:dyDescent="0.35">
      <c r="A5" s="49" t="s">
        <v>65</v>
      </c>
      <c r="B5" s="11"/>
      <c r="C5" s="2"/>
      <c r="D5" s="2"/>
      <c r="E5" s="2"/>
      <c r="F5" s="11" t="s">
        <v>3</v>
      </c>
      <c r="G5" s="12"/>
      <c r="H5" s="2"/>
      <c r="I5" s="11"/>
      <c r="J5" s="2"/>
      <c r="K5" s="2"/>
      <c r="L5" s="2"/>
      <c r="M5" s="11"/>
      <c r="N5" s="2"/>
      <c r="O5" s="2"/>
      <c r="P5" s="4"/>
      <c r="Q5" s="2"/>
      <c r="R5" s="2"/>
      <c r="S5" s="2"/>
      <c r="T5" s="2"/>
      <c r="U5" s="2"/>
      <c r="V5" s="2"/>
      <c r="W5" s="2"/>
      <c r="X5" s="11" t="s">
        <v>3</v>
      </c>
      <c r="Y5" s="12"/>
      <c r="Z5" s="2"/>
      <c r="AA5" s="11"/>
      <c r="AB5" s="2"/>
      <c r="AC5" s="2"/>
      <c r="AD5" s="2"/>
      <c r="AE5" s="11" t="s">
        <v>3</v>
      </c>
      <c r="AF5" s="2"/>
      <c r="AG5" s="2"/>
      <c r="AH5" s="2"/>
      <c r="AI5" s="2"/>
      <c r="AJ5" s="2"/>
      <c r="AK5" s="2"/>
      <c r="AL5" s="2"/>
      <c r="AM5" s="2"/>
      <c r="AN5" s="11" t="s">
        <v>3</v>
      </c>
      <c r="AO5" s="12"/>
      <c r="AP5" s="2"/>
      <c r="AQ5" s="11"/>
      <c r="AR5" s="2"/>
      <c r="AS5" s="2"/>
      <c r="AT5" s="2"/>
      <c r="AU5" s="11" t="s">
        <v>3</v>
      </c>
      <c r="AV5" s="2"/>
      <c r="AW5" s="2"/>
      <c r="AX5" s="2"/>
      <c r="AY5" s="2"/>
      <c r="AZ5" s="2"/>
      <c r="BA5" s="2"/>
      <c r="BB5" s="93"/>
      <c r="BC5" s="11" t="s">
        <v>4</v>
      </c>
      <c r="BD5" s="2"/>
      <c r="BE5" s="2"/>
      <c r="BF5" s="4"/>
      <c r="BG5" s="2"/>
      <c r="BH5" s="2"/>
      <c r="BI5" s="2"/>
      <c r="BJ5" s="2"/>
      <c r="BK5" s="2"/>
      <c r="BL5" s="2"/>
      <c r="BM5" s="2"/>
      <c r="BN5" s="11" t="s">
        <v>4</v>
      </c>
      <c r="BO5" s="2"/>
      <c r="BP5" s="2"/>
      <c r="BQ5" s="2"/>
      <c r="BR5" s="2"/>
      <c r="BS5" s="2"/>
      <c r="BT5" s="2"/>
      <c r="BU5" s="2"/>
      <c r="BV5" s="2"/>
      <c r="BW5" s="2"/>
      <c r="BX5" s="115" t="s">
        <v>4</v>
      </c>
      <c r="BY5" s="114"/>
      <c r="BZ5" s="114"/>
      <c r="CA5" s="119"/>
      <c r="CB5" s="115" t="s">
        <v>6</v>
      </c>
      <c r="CC5" s="114"/>
      <c r="CD5" s="114"/>
      <c r="CE5" s="119"/>
      <c r="CF5" s="114"/>
      <c r="CG5" s="119"/>
      <c r="CH5" s="114"/>
      <c r="CI5" s="114"/>
    </row>
    <row r="6" spans="1:89" ht="15.5" x14ac:dyDescent="0.35">
      <c r="A6" s="1" t="s">
        <v>66</v>
      </c>
      <c r="B6" s="11" t="s">
        <v>143</v>
      </c>
      <c r="C6" s="2"/>
      <c r="D6" s="2"/>
      <c r="E6" s="2"/>
      <c r="F6" s="2">
        <f>E1</f>
        <v>0</v>
      </c>
      <c r="G6" s="4"/>
      <c r="H6" s="2"/>
      <c r="I6" s="2"/>
      <c r="J6" s="2"/>
      <c r="K6" s="2"/>
      <c r="L6" s="60"/>
      <c r="M6" s="2"/>
      <c r="N6" s="2"/>
      <c r="O6" s="2"/>
      <c r="P6" s="4"/>
      <c r="Q6" s="2"/>
      <c r="R6" s="2"/>
      <c r="S6" s="2"/>
      <c r="T6" s="2"/>
      <c r="U6" s="2"/>
      <c r="V6" s="2"/>
      <c r="W6" s="60"/>
      <c r="X6" s="2">
        <f>E1</f>
        <v>0</v>
      </c>
      <c r="Y6" s="4"/>
      <c r="Z6" s="2"/>
      <c r="AA6" s="2"/>
      <c r="AB6" s="2"/>
      <c r="AC6" s="2"/>
      <c r="AD6" s="60"/>
      <c r="AE6" s="2">
        <f>E1</f>
        <v>0</v>
      </c>
      <c r="AF6" s="2"/>
      <c r="AG6" s="2"/>
      <c r="AH6" s="2"/>
      <c r="AI6" s="2"/>
      <c r="AJ6" s="2"/>
      <c r="AK6" s="2"/>
      <c r="AL6" s="2"/>
      <c r="AM6" s="60"/>
      <c r="AN6" s="2">
        <f>E1</f>
        <v>0</v>
      </c>
      <c r="AO6" s="4"/>
      <c r="AP6" s="2"/>
      <c r="AQ6" s="2"/>
      <c r="AR6" s="2"/>
      <c r="AS6" s="2"/>
      <c r="AT6" s="60"/>
      <c r="AU6" s="2">
        <f>E1</f>
        <v>0</v>
      </c>
      <c r="AV6" s="2"/>
      <c r="AW6" s="2"/>
      <c r="AX6" s="2"/>
      <c r="AY6" s="2"/>
      <c r="AZ6" s="2"/>
      <c r="BA6" s="2"/>
      <c r="BB6" s="93"/>
      <c r="BC6" s="2">
        <f>E2</f>
        <v>0</v>
      </c>
      <c r="BD6" s="2"/>
      <c r="BE6" s="2"/>
      <c r="BF6" s="4"/>
      <c r="BG6" s="2"/>
      <c r="BH6" s="2"/>
      <c r="BI6" s="2"/>
      <c r="BJ6" s="2"/>
      <c r="BK6" s="2"/>
      <c r="BL6" s="2"/>
      <c r="BM6" s="60"/>
      <c r="BN6" s="2">
        <f>E2</f>
        <v>0</v>
      </c>
      <c r="BO6" s="2"/>
      <c r="BP6" s="2"/>
      <c r="BQ6" s="2"/>
      <c r="BR6" s="2"/>
      <c r="BS6" s="2"/>
      <c r="BT6" s="2"/>
      <c r="BU6" s="2"/>
      <c r="BV6" s="2"/>
      <c r="BW6" s="60"/>
      <c r="BX6" s="114">
        <f>E2</f>
        <v>0</v>
      </c>
      <c r="BY6" s="114"/>
      <c r="BZ6" s="114"/>
      <c r="CA6" s="133"/>
      <c r="CB6" s="115"/>
      <c r="CC6" s="114"/>
      <c r="CD6" s="115" t="s">
        <v>103</v>
      </c>
      <c r="CE6" s="119"/>
      <c r="CF6" s="114"/>
      <c r="CG6" s="119"/>
      <c r="CH6" s="114"/>
      <c r="CI6" s="114"/>
    </row>
    <row r="7" spans="1:89" x14ac:dyDescent="0.35">
      <c r="A7" s="2"/>
      <c r="B7" s="2"/>
      <c r="C7" s="2"/>
      <c r="D7" s="2"/>
      <c r="E7" s="2"/>
      <c r="F7" s="2" t="s">
        <v>7</v>
      </c>
      <c r="G7" s="2"/>
      <c r="H7" s="2"/>
      <c r="I7" s="2"/>
      <c r="J7" s="2"/>
      <c r="K7" s="5"/>
      <c r="L7" s="58"/>
      <c r="M7" s="2"/>
      <c r="N7" s="5"/>
      <c r="O7" s="5"/>
      <c r="P7" s="5"/>
      <c r="Q7" s="5"/>
      <c r="R7" s="5"/>
      <c r="S7" s="5"/>
      <c r="T7" s="5"/>
      <c r="U7" s="5"/>
      <c r="V7" s="5"/>
      <c r="W7" s="54"/>
      <c r="X7" s="2" t="s">
        <v>7</v>
      </c>
      <c r="Y7" s="2"/>
      <c r="Z7" s="2"/>
      <c r="AA7" s="2"/>
      <c r="AB7" s="2"/>
      <c r="AC7" s="5"/>
      <c r="AD7" s="58"/>
      <c r="AE7" s="16" t="s">
        <v>47</v>
      </c>
      <c r="AF7" s="16"/>
      <c r="AG7" s="16"/>
      <c r="AH7" s="16"/>
      <c r="AI7" s="2"/>
      <c r="AJ7" s="2"/>
      <c r="AK7" s="2"/>
      <c r="AL7" s="2" t="s">
        <v>67</v>
      </c>
      <c r="AM7" s="60"/>
      <c r="AN7" s="2" t="s">
        <v>7</v>
      </c>
      <c r="AO7" s="2"/>
      <c r="AP7" s="2"/>
      <c r="AQ7" s="2"/>
      <c r="AR7" s="2"/>
      <c r="AS7" s="5"/>
      <c r="AT7" s="58"/>
      <c r="AU7" s="16" t="s">
        <v>47</v>
      </c>
      <c r="AV7" s="16"/>
      <c r="AW7" s="16"/>
      <c r="AX7" s="16"/>
      <c r="AY7" s="17"/>
      <c r="AZ7" s="17"/>
      <c r="BA7" s="2"/>
      <c r="BB7" s="93"/>
      <c r="BC7" s="2"/>
      <c r="BD7" s="5"/>
      <c r="BE7" s="5"/>
      <c r="BF7" s="5"/>
      <c r="BG7" s="5"/>
      <c r="BH7" s="5"/>
      <c r="BI7" s="5"/>
      <c r="BJ7" s="5"/>
      <c r="BK7" s="5"/>
      <c r="BL7" s="5"/>
      <c r="BM7" s="58"/>
      <c r="BN7" s="15"/>
      <c r="BO7" s="15"/>
      <c r="BP7" s="15"/>
      <c r="BQ7" s="15"/>
      <c r="BR7" s="15"/>
      <c r="BS7" s="15"/>
      <c r="BT7" s="11"/>
      <c r="BU7" s="2"/>
      <c r="BV7" s="2" t="s">
        <v>9</v>
      </c>
      <c r="BW7" s="60"/>
      <c r="BX7" s="115"/>
      <c r="BY7" s="115"/>
      <c r="BZ7" s="114"/>
      <c r="CA7" s="133"/>
      <c r="CB7" s="115" t="s">
        <v>42</v>
      </c>
      <c r="CC7" s="115"/>
      <c r="CD7" s="115" t="s">
        <v>102</v>
      </c>
      <c r="CE7" s="119"/>
      <c r="CF7" s="115" t="s">
        <v>2</v>
      </c>
      <c r="CG7" s="119"/>
      <c r="CH7" s="68" t="s">
        <v>11</v>
      </c>
      <c r="CI7" s="139"/>
    </row>
    <row r="8" spans="1:89" x14ac:dyDescent="0.35">
      <c r="A8" s="116" t="s">
        <v>12</v>
      </c>
      <c r="B8" s="116" t="s">
        <v>13</v>
      </c>
      <c r="C8" s="116" t="s">
        <v>7</v>
      </c>
      <c r="D8" s="116" t="s">
        <v>14</v>
      </c>
      <c r="E8" s="116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7</v>
      </c>
      <c r="L8" s="59"/>
      <c r="M8" s="20" t="s">
        <v>21</v>
      </c>
      <c r="N8" s="20" t="s">
        <v>52</v>
      </c>
      <c r="O8" s="51" t="s">
        <v>76</v>
      </c>
      <c r="P8" s="52" t="s">
        <v>59</v>
      </c>
      <c r="Q8" s="52" t="s">
        <v>60</v>
      </c>
      <c r="R8" s="51" t="s">
        <v>77</v>
      </c>
      <c r="S8" s="51" t="s">
        <v>78</v>
      </c>
      <c r="T8" s="51" t="s">
        <v>79</v>
      </c>
      <c r="U8" s="20" t="s">
        <v>29</v>
      </c>
      <c r="V8" s="20" t="s">
        <v>30</v>
      </c>
      <c r="W8" s="55"/>
      <c r="X8" s="21" t="s">
        <v>16</v>
      </c>
      <c r="Y8" s="21" t="s">
        <v>17</v>
      </c>
      <c r="Z8" s="21" t="s">
        <v>18</v>
      </c>
      <c r="AA8" s="21" t="s">
        <v>19</v>
      </c>
      <c r="AB8" s="21" t="s">
        <v>20</v>
      </c>
      <c r="AC8" s="21" t="s">
        <v>7</v>
      </c>
      <c r="AD8" s="59"/>
      <c r="AE8" s="21" t="s">
        <v>80</v>
      </c>
      <c r="AF8" s="21" t="s">
        <v>81</v>
      </c>
      <c r="AG8" s="21" t="s">
        <v>82</v>
      </c>
      <c r="AH8" s="21" t="s">
        <v>39</v>
      </c>
      <c r="AI8" s="21" t="s">
        <v>40</v>
      </c>
      <c r="AJ8" s="21"/>
      <c r="AK8" s="20"/>
      <c r="AL8" s="20" t="s">
        <v>33</v>
      </c>
      <c r="AM8" s="55"/>
      <c r="AN8" s="21" t="s">
        <v>16</v>
      </c>
      <c r="AO8" s="21" t="s">
        <v>17</v>
      </c>
      <c r="AP8" s="21" t="s">
        <v>18</v>
      </c>
      <c r="AQ8" s="21" t="s">
        <v>19</v>
      </c>
      <c r="AR8" s="21" t="s">
        <v>20</v>
      </c>
      <c r="AS8" s="21" t="s">
        <v>7</v>
      </c>
      <c r="AT8" s="59"/>
      <c r="AU8" s="21" t="s">
        <v>16</v>
      </c>
      <c r="AV8" s="21" t="s">
        <v>17</v>
      </c>
      <c r="AW8" s="21" t="s">
        <v>18</v>
      </c>
      <c r="AX8" s="21" t="s">
        <v>19</v>
      </c>
      <c r="AY8" s="21" t="s">
        <v>20</v>
      </c>
      <c r="AZ8" s="21" t="s">
        <v>69</v>
      </c>
      <c r="BA8" s="21" t="s">
        <v>47</v>
      </c>
      <c r="BB8" s="94"/>
      <c r="BC8" s="20" t="s">
        <v>21</v>
      </c>
      <c r="BD8" s="20" t="s">
        <v>52</v>
      </c>
      <c r="BE8" s="51" t="s">
        <v>76</v>
      </c>
      <c r="BF8" s="52" t="s">
        <v>59</v>
      </c>
      <c r="BG8" s="52" t="s">
        <v>60</v>
      </c>
      <c r="BH8" s="51" t="s">
        <v>77</v>
      </c>
      <c r="BI8" s="51" t="s">
        <v>78</v>
      </c>
      <c r="BJ8" s="51" t="s">
        <v>79</v>
      </c>
      <c r="BK8" s="20" t="s">
        <v>29</v>
      </c>
      <c r="BL8" s="20" t="s">
        <v>30</v>
      </c>
      <c r="BM8" s="59"/>
      <c r="BN8" s="41" t="s">
        <v>70</v>
      </c>
      <c r="BO8" s="41" t="s">
        <v>71</v>
      </c>
      <c r="BP8" s="41" t="s">
        <v>72</v>
      </c>
      <c r="BQ8" s="41" t="s">
        <v>73</v>
      </c>
      <c r="BR8" s="41" t="s">
        <v>74</v>
      </c>
      <c r="BS8" s="41" t="s">
        <v>29</v>
      </c>
      <c r="BT8" s="51" t="s">
        <v>31</v>
      </c>
      <c r="BU8" s="51" t="s">
        <v>9</v>
      </c>
      <c r="BV8" s="53" t="s">
        <v>33</v>
      </c>
      <c r="BW8" s="59"/>
      <c r="BX8" s="140" t="s">
        <v>31</v>
      </c>
      <c r="BY8" s="140" t="s">
        <v>75</v>
      </c>
      <c r="BZ8" s="197" t="s">
        <v>9</v>
      </c>
      <c r="CA8" s="141"/>
      <c r="CB8" s="122" t="s">
        <v>41</v>
      </c>
      <c r="CC8" s="122"/>
      <c r="CD8" s="124" t="s">
        <v>41</v>
      </c>
      <c r="CE8" s="123"/>
      <c r="CF8" s="124" t="s">
        <v>41</v>
      </c>
      <c r="CG8" s="142"/>
      <c r="CH8" s="124" t="s">
        <v>41</v>
      </c>
      <c r="CI8" s="124" t="s">
        <v>44</v>
      </c>
    </row>
    <row r="9" spans="1:89" x14ac:dyDescent="0.35">
      <c r="A9" s="114"/>
      <c r="B9" s="114"/>
      <c r="C9" s="114"/>
      <c r="D9" s="114"/>
      <c r="E9" s="114"/>
      <c r="F9" s="19"/>
      <c r="G9" s="19"/>
      <c r="H9" s="19"/>
      <c r="I9" s="19"/>
      <c r="J9" s="19"/>
      <c r="K9" s="19"/>
      <c r="L9" s="58"/>
      <c r="M9" s="16"/>
      <c r="N9" s="16"/>
      <c r="O9" s="16"/>
      <c r="P9" s="16"/>
      <c r="Q9" s="16"/>
      <c r="R9" s="16"/>
      <c r="S9" s="16"/>
      <c r="T9" s="16"/>
      <c r="U9" s="16"/>
      <c r="V9" s="16"/>
      <c r="W9" s="56"/>
      <c r="X9" s="19"/>
      <c r="Y9" s="19"/>
      <c r="Z9" s="19"/>
      <c r="AA9" s="19"/>
      <c r="AB9" s="19"/>
      <c r="AC9" s="19"/>
      <c r="AD9" s="58"/>
      <c r="AE9" s="19"/>
      <c r="AF9" s="19"/>
      <c r="AG9" s="19"/>
      <c r="AH9" s="19"/>
      <c r="AI9" s="19"/>
      <c r="AJ9" s="19"/>
      <c r="AK9" s="16"/>
      <c r="AL9" s="16"/>
      <c r="AM9" s="56"/>
      <c r="AN9" s="19"/>
      <c r="AO9" s="19"/>
      <c r="AP9" s="19"/>
      <c r="AQ9" s="19"/>
      <c r="AR9" s="19"/>
      <c r="AS9" s="19"/>
      <c r="AT9" s="58"/>
      <c r="AU9" s="19"/>
      <c r="AV9" s="19"/>
      <c r="AW9" s="19"/>
      <c r="AX9" s="19"/>
      <c r="AY9" s="19"/>
      <c r="AZ9" s="19"/>
      <c r="BA9" s="19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58"/>
      <c r="BN9" s="15"/>
      <c r="BO9" s="16"/>
      <c r="BP9" s="15"/>
      <c r="BQ9" s="15"/>
      <c r="BR9" s="15"/>
      <c r="BS9" s="15"/>
      <c r="BT9" s="45"/>
      <c r="BU9" s="45"/>
      <c r="BV9" s="45"/>
      <c r="BW9" s="58"/>
      <c r="BX9" s="143"/>
      <c r="BY9" s="143"/>
      <c r="BZ9" s="143"/>
      <c r="CA9" s="133"/>
      <c r="CB9" s="115"/>
      <c r="CC9" s="115"/>
      <c r="CD9" s="115"/>
      <c r="CE9" s="119"/>
      <c r="CF9" s="68"/>
      <c r="CG9" s="144"/>
      <c r="CH9" s="68"/>
      <c r="CI9" s="68"/>
    </row>
    <row r="10" spans="1:89" x14ac:dyDescent="0.35">
      <c r="A10">
        <v>75</v>
      </c>
      <c r="B10" t="s">
        <v>141</v>
      </c>
      <c r="C10" t="s">
        <v>124</v>
      </c>
      <c r="D10" t="s">
        <v>125</v>
      </c>
      <c r="E10" t="s">
        <v>142</v>
      </c>
      <c r="F10" s="47">
        <v>7.5</v>
      </c>
      <c r="G10" s="47">
        <v>7.5</v>
      </c>
      <c r="H10" s="47">
        <v>7</v>
      </c>
      <c r="I10" s="47">
        <v>7.5</v>
      </c>
      <c r="J10" s="47">
        <v>8</v>
      </c>
      <c r="K10" s="30">
        <f>SUM((F10*0.3),(G10*0.25),(H10*0.25),(I10*0.15),(J10*0.05))</f>
        <v>7.4</v>
      </c>
      <c r="L10" s="60"/>
      <c r="M10" s="47">
        <v>6.5</v>
      </c>
      <c r="N10" s="47">
        <v>6.8</v>
      </c>
      <c r="O10" s="47">
        <v>7.5</v>
      </c>
      <c r="P10" s="47">
        <v>6.5</v>
      </c>
      <c r="Q10" s="47">
        <v>7</v>
      </c>
      <c r="R10" s="47">
        <v>8.5</v>
      </c>
      <c r="S10" s="47">
        <v>6</v>
      </c>
      <c r="T10" s="47">
        <v>6</v>
      </c>
      <c r="U10" s="34">
        <f>SUM(M10:T10)</f>
        <v>54.8</v>
      </c>
      <c r="V10" s="30">
        <f>U10/8</f>
        <v>6.85</v>
      </c>
      <c r="W10" s="57"/>
      <c r="X10" s="47">
        <v>7</v>
      </c>
      <c r="Y10" s="47">
        <v>7</v>
      </c>
      <c r="Z10" s="47">
        <v>7</v>
      </c>
      <c r="AA10" s="47">
        <v>6.8</v>
      </c>
      <c r="AB10" s="47">
        <v>8</v>
      </c>
      <c r="AC10" s="30">
        <f>SUM((X10*0.3),(Y10*0.25),(Z10*0.25),(AA10*0.15),(AB10*0.05))</f>
        <v>7.02</v>
      </c>
      <c r="AD10" s="60"/>
      <c r="AE10" s="47">
        <v>4.5</v>
      </c>
      <c r="AF10" s="47">
        <v>5</v>
      </c>
      <c r="AG10" s="47">
        <v>5</v>
      </c>
      <c r="AH10" s="30">
        <f>SUM((AE10*0.4),(AF10*0.3),(AG10*0.3))</f>
        <v>4.8</v>
      </c>
      <c r="AI10" s="195"/>
      <c r="AJ10" s="30"/>
      <c r="AK10" s="62"/>
      <c r="AL10" s="30">
        <f>AH10-AI10</f>
        <v>4.8</v>
      </c>
      <c r="AM10" s="61"/>
      <c r="AN10" s="47">
        <v>7</v>
      </c>
      <c r="AO10" s="47">
        <v>6.8</v>
      </c>
      <c r="AP10" s="47">
        <v>6.8</v>
      </c>
      <c r="AQ10" s="47">
        <v>7</v>
      </c>
      <c r="AR10" s="47">
        <v>7</v>
      </c>
      <c r="AS10" s="30">
        <f>SUM((AN10*0.3),(AO10*0.25),(AP10*0.25),(AQ10*0.15),(AR10*0.05))</f>
        <v>6.8999999999999995</v>
      </c>
      <c r="AT10" s="60"/>
      <c r="AU10" s="47">
        <v>8.5</v>
      </c>
      <c r="AV10" s="47">
        <v>7.5</v>
      </c>
      <c r="AW10" s="47">
        <v>7</v>
      </c>
      <c r="AX10" s="47">
        <v>7</v>
      </c>
      <c r="AY10" s="47">
        <v>7</v>
      </c>
      <c r="AZ10" s="47"/>
      <c r="BA10" s="44">
        <f>SUM((AU10*0.2),(AV10*0.15),(AW10*0.25),(AX10*0.2),(AY10*0.2))-AZ10</f>
        <v>7.3750000000000009</v>
      </c>
      <c r="BB10" s="100"/>
      <c r="BC10" s="47">
        <v>6</v>
      </c>
      <c r="BD10" s="47">
        <v>6.5</v>
      </c>
      <c r="BE10" s="47">
        <v>7.5</v>
      </c>
      <c r="BF10" s="47">
        <v>7.5</v>
      </c>
      <c r="BG10" s="47">
        <v>8</v>
      </c>
      <c r="BH10" s="47">
        <v>7.8</v>
      </c>
      <c r="BI10" s="47">
        <v>7.2</v>
      </c>
      <c r="BJ10" s="47">
        <v>6.8</v>
      </c>
      <c r="BK10" s="34">
        <f>SUM(BC10:BJ10)</f>
        <v>57.3</v>
      </c>
      <c r="BL10" s="30">
        <f>BK10/8</f>
        <v>7.1624999999999996</v>
      </c>
      <c r="BM10" s="60"/>
      <c r="BN10" s="48">
        <v>4.8</v>
      </c>
      <c r="BO10" s="48">
        <v>6</v>
      </c>
      <c r="BP10" s="48">
        <v>4</v>
      </c>
      <c r="BQ10" s="48">
        <v>4.5</v>
      </c>
      <c r="BR10" s="48">
        <v>5</v>
      </c>
      <c r="BS10" s="34">
        <f>SUM(BN10:BR10)</f>
        <v>24.3</v>
      </c>
      <c r="BT10" s="48">
        <v>6.5</v>
      </c>
      <c r="BU10" s="45">
        <f>SUM(BS10+BT10)</f>
        <v>30.8</v>
      </c>
      <c r="BV10" s="46">
        <f>BU10/6</f>
        <v>5.1333333333333337</v>
      </c>
      <c r="BW10" s="61"/>
      <c r="BX10" s="145">
        <v>7.6</v>
      </c>
      <c r="BY10" s="145">
        <v>6.5</v>
      </c>
      <c r="BZ10" s="143">
        <f>SUM((BX10*0.7)+(BY10*0.3))</f>
        <v>7.27</v>
      </c>
      <c r="CA10" s="133"/>
      <c r="CB10" s="125">
        <f>SUM((K10*0.25)+(V10*0.375)+(BL10*0.375))</f>
        <v>7.1046874999999989</v>
      </c>
      <c r="CC10" s="125"/>
      <c r="CD10" s="125">
        <f>SUM((AC10*0.25),(BV10*0.5),(AL10*0.25))</f>
        <v>5.5216666666666674</v>
      </c>
      <c r="CE10" s="146"/>
      <c r="CF10" s="125">
        <f>SUM((AS10*0.25),(BA10*0.25),(BZ10*0.5))</f>
        <v>7.2037499999999994</v>
      </c>
      <c r="CG10" s="119"/>
      <c r="CH10" s="126">
        <f>AVERAGE(CB10:CF10)</f>
        <v>6.6100347222222213</v>
      </c>
      <c r="CI10" s="147">
        <v>1</v>
      </c>
      <c r="CJ10" s="114"/>
      <c r="CK10" s="2"/>
    </row>
  </sheetData>
  <sheetProtection algorithmName="SHA-512" hashValue="iqw0rTBKe+ZGQxn/+cq/hRK4ivTwuWccIoIVmcEK7u00kCrIGLB4keZwzSx7jRhCY+Yj+xKhFe82NbzSR1qnzA==" saltValue="+S+3yMkOgbuebyUcvYqhsA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&amp;COpen Individual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6"/>
  <sheetViews>
    <sheetView workbookViewId="0">
      <pane xSplit="2" topLeftCell="I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14.26953125" customWidth="1"/>
    <col min="6" max="6" width="2.81640625" customWidth="1"/>
    <col min="13" max="13" width="2.81640625" customWidth="1"/>
    <col min="22" max="22" width="3.1796875" customWidth="1"/>
    <col min="27" max="27" width="2.81640625" customWidth="1"/>
    <col min="29" max="29" width="13.81640625" customWidth="1"/>
  </cols>
  <sheetData>
    <row r="1" spans="1:29" ht="15.5" x14ac:dyDescent="0.35">
      <c r="A1" s="1" t="str">
        <f>CompInfo!A1</f>
        <v>VQ State Champonship 2018</v>
      </c>
      <c r="B1" s="2"/>
      <c r="C1" s="2"/>
      <c r="D1" s="3" t="s">
        <v>0</v>
      </c>
      <c r="AC1" s="7">
        <f ca="1">NOW()</f>
        <v>43306.906178703706</v>
      </c>
    </row>
    <row r="2" spans="1:29" ht="15.5" x14ac:dyDescent="0.35">
      <c r="A2" s="1"/>
      <c r="B2" s="2"/>
      <c r="C2" s="2"/>
      <c r="D2" s="3" t="s">
        <v>1</v>
      </c>
      <c r="AC2" s="8">
        <f ca="1">NOW()</f>
        <v>43306.906178703706</v>
      </c>
    </row>
    <row r="3" spans="1:29" ht="15.5" x14ac:dyDescent="0.35">
      <c r="A3" s="1" t="str">
        <f>CompInfo!A2</f>
        <v>14 to 15 July 2018</v>
      </c>
      <c r="B3" s="2"/>
      <c r="C3" s="2"/>
      <c r="D3" s="3"/>
    </row>
    <row r="4" spans="1:29" ht="15.5" x14ac:dyDescent="0.35">
      <c r="A4" s="1"/>
      <c r="B4" s="2"/>
      <c r="C4" s="3"/>
      <c r="D4" s="2"/>
    </row>
    <row r="5" spans="1:29" ht="15.5" x14ac:dyDescent="0.35">
      <c r="A5" s="1" t="s">
        <v>85</v>
      </c>
      <c r="B5" s="11"/>
      <c r="C5" s="2"/>
      <c r="D5" s="2"/>
      <c r="G5" s="11" t="s">
        <v>3</v>
      </c>
      <c r="V5" s="93"/>
      <c r="W5" s="11" t="s">
        <v>5</v>
      </c>
      <c r="AA5" s="93"/>
    </row>
    <row r="6" spans="1:29" ht="15.5" x14ac:dyDescent="0.35">
      <c r="A6" s="1" t="s">
        <v>49</v>
      </c>
      <c r="B6" s="226" t="s">
        <v>119</v>
      </c>
      <c r="C6" s="2"/>
      <c r="D6" s="2"/>
      <c r="G6" s="2">
        <f>E1</f>
        <v>0</v>
      </c>
      <c r="V6" s="93"/>
      <c r="W6" s="2">
        <f>E2</f>
        <v>0</v>
      </c>
      <c r="AA6" s="93"/>
    </row>
    <row r="7" spans="1:29" x14ac:dyDescent="0.35">
      <c r="V7" s="93"/>
      <c r="AA7" s="93"/>
    </row>
    <row r="8" spans="1:29" x14ac:dyDescent="0.35">
      <c r="A8" s="2"/>
      <c r="B8" s="2"/>
      <c r="C8" s="2"/>
      <c r="D8" s="2"/>
      <c r="E8" s="2"/>
      <c r="F8" s="2"/>
      <c r="G8" s="11" t="s">
        <v>7</v>
      </c>
      <c r="H8" s="2"/>
      <c r="I8" s="2"/>
      <c r="J8" s="2"/>
      <c r="K8" s="2"/>
      <c r="L8" s="5"/>
      <c r="M8" s="16"/>
      <c r="N8" s="64" t="s">
        <v>47</v>
      </c>
      <c r="O8" s="2"/>
      <c r="P8" s="2"/>
      <c r="Q8" s="2"/>
      <c r="R8" s="2"/>
      <c r="S8" s="2"/>
      <c r="T8" s="2"/>
      <c r="U8" s="2" t="s">
        <v>67</v>
      </c>
      <c r="V8" s="96"/>
      <c r="W8" s="68" t="s">
        <v>9</v>
      </c>
      <c r="X8" s="16"/>
      <c r="Y8" s="19" t="s">
        <v>8</v>
      </c>
      <c r="Z8" s="19" t="s">
        <v>9</v>
      </c>
      <c r="AA8" s="93"/>
      <c r="AB8" s="17" t="s">
        <v>33</v>
      </c>
      <c r="AC8" s="2"/>
    </row>
    <row r="9" spans="1:29" x14ac:dyDescent="0.35">
      <c r="A9" s="116" t="s">
        <v>12</v>
      </c>
      <c r="B9" s="116" t="s">
        <v>13</v>
      </c>
      <c r="C9" s="116" t="s">
        <v>7</v>
      </c>
      <c r="D9" s="116" t="s">
        <v>14</v>
      </c>
      <c r="E9" s="116" t="s">
        <v>15</v>
      </c>
      <c r="F9" s="65"/>
      <c r="G9" s="21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7</v>
      </c>
      <c r="M9" s="65"/>
      <c r="N9" s="21" t="s">
        <v>34</v>
      </c>
      <c r="O9" s="21" t="s">
        <v>35</v>
      </c>
      <c r="P9" s="21" t="s">
        <v>36</v>
      </c>
      <c r="Q9" s="21" t="s">
        <v>37</v>
      </c>
      <c r="R9" s="21" t="s">
        <v>38</v>
      </c>
      <c r="S9" s="21" t="s">
        <v>39</v>
      </c>
      <c r="T9" s="20" t="s">
        <v>40</v>
      </c>
      <c r="U9" s="20" t="s">
        <v>33</v>
      </c>
      <c r="V9" s="97"/>
      <c r="W9" s="20" t="s">
        <v>31</v>
      </c>
      <c r="X9" s="20" t="s">
        <v>9</v>
      </c>
      <c r="Y9" s="21" t="s">
        <v>32</v>
      </c>
      <c r="Z9" s="21" t="s">
        <v>33</v>
      </c>
      <c r="AA9" s="101"/>
      <c r="AB9" s="25" t="s">
        <v>41</v>
      </c>
      <c r="AC9" s="20" t="s">
        <v>44</v>
      </c>
    </row>
    <row r="10" spans="1:29" x14ac:dyDescent="0.35">
      <c r="A10" s="127"/>
      <c r="B10" s="127"/>
      <c r="C10" s="127"/>
      <c r="D10" s="127"/>
      <c r="E10" s="127"/>
      <c r="F10" s="228"/>
      <c r="G10" s="66"/>
      <c r="H10" s="66"/>
      <c r="I10" s="66"/>
      <c r="J10" s="66"/>
      <c r="K10" s="66"/>
      <c r="L10" s="66"/>
      <c r="M10" s="228"/>
      <c r="N10" s="66"/>
      <c r="O10" s="66"/>
      <c r="P10" s="66"/>
      <c r="Q10" s="66"/>
      <c r="R10" s="66"/>
      <c r="S10" s="66"/>
      <c r="T10" s="63"/>
      <c r="U10" s="63"/>
      <c r="V10" s="229"/>
      <c r="W10" s="63"/>
      <c r="X10" s="63"/>
      <c r="Y10" s="66"/>
      <c r="Z10" s="66"/>
      <c r="AA10" s="101"/>
      <c r="AB10" s="64"/>
      <c r="AC10" s="63"/>
    </row>
    <row r="11" spans="1:29" ht="15.5" x14ac:dyDescent="0.35">
      <c r="A11">
        <v>89</v>
      </c>
      <c r="B11" t="s">
        <v>156</v>
      </c>
      <c r="C11" s="190"/>
      <c r="D11" s="190"/>
      <c r="E11" s="190"/>
      <c r="F11" s="37"/>
      <c r="G11" s="37"/>
      <c r="H11" s="37"/>
      <c r="I11" s="37"/>
      <c r="J11" s="37"/>
      <c r="K11" s="37"/>
      <c r="L11" s="37"/>
      <c r="M11" s="32"/>
      <c r="N11" s="37"/>
      <c r="O11" s="37"/>
      <c r="P11" s="37"/>
      <c r="Q11" s="37"/>
      <c r="R11" s="37"/>
      <c r="S11" s="37"/>
      <c r="T11" s="37"/>
      <c r="U11" s="37"/>
      <c r="V11" s="98"/>
      <c r="W11" s="69"/>
      <c r="X11" s="69"/>
      <c r="Y11" s="69"/>
      <c r="Z11" s="69"/>
      <c r="AA11" s="93"/>
      <c r="AB11" s="67"/>
      <c r="AC11" s="31"/>
    </row>
    <row r="12" spans="1:29" s="148" customFormat="1" x14ac:dyDescent="0.35">
      <c r="A12">
        <v>91</v>
      </c>
      <c r="B12" t="s">
        <v>157</v>
      </c>
      <c r="C12" t="s">
        <v>147</v>
      </c>
      <c r="D12" t="s">
        <v>148</v>
      </c>
      <c r="E12" t="s">
        <v>149</v>
      </c>
      <c r="F12" s="103"/>
      <c r="G12" s="104">
        <v>5.8</v>
      </c>
      <c r="H12" s="104">
        <v>5.5</v>
      </c>
      <c r="I12" s="104">
        <v>6</v>
      </c>
      <c r="J12" s="104">
        <v>7</v>
      </c>
      <c r="K12" s="104">
        <v>7</v>
      </c>
      <c r="L12" s="105">
        <f>SUM((G12*0.1),(H12*0.1),(I12*0.3),(J12*0.3),(K12*0.2))</f>
        <v>6.43</v>
      </c>
      <c r="M12" s="106"/>
      <c r="N12" s="107">
        <v>5.8</v>
      </c>
      <c r="O12" s="107">
        <v>6</v>
      </c>
      <c r="P12" s="107">
        <v>5</v>
      </c>
      <c r="Q12" s="107">
        <v>5.8</v>
      </c>
      <c r="R12" s="107">
        <v>5.8</v>
      </c>
      <c r="S12" s="108">
        <f>SUM((N12*0.25),(O12*0.25),(P12*0.2),(Q12*0.2),(R12*0.1))</f>
        <v>5.69</v>
      </c>
      <c r="T12" s="109"/>
      <c r="U12" s="108">
        <f>S12-T12</f>
        <v>5.69</v>
      </c>
      <c r="V12" s="110"/>
      <c r="W12" s="107">
        <v>7.4</v>
      </c>
      <c r="X12" s="108">
        <f>W12</f>
        <v>7.4</v>
      </c>
      <c r="Y12" s="109"/>
      <c r="Z12" s="105">
        <f>X12-Y12</f>
        <v>7.4</v>
      </c>
      <c r="AA12" s="111"/>
      <c r="AB12" s="112">
        <f>SUM((L12*0.25)+(U12*0.25)+(Z12*0.5))</f>
        <v>6.73</v>
      </c>
      <c r="AC12" s="113">
        <v>1</v>
      </c>
    </row>
    <row r="13" spans="1:29" ht="15.5" x14ac:dyDescent="0.35">
      <c r="A13">
        <v>71</v>
      </c>
      <c r="B13" t="s">
        <v>166</v>
      </c>
      <c r="C13" s="190"/>
      <c r="D13" s="190"/>
      <c r="E13" s="190"/>
      <c r="F13" s="37"/>
      <c r="G13" s="37"/>
      <c r="H13" s="37"/>
      <c r="I13" s="37"/>
      <c r="J13" s="37"/>
      <c r="K13" s="37"/>
      <c r="L13" s="37"/>
      <c r="M13" s="32"/>
      <c r="N13" s="37"/>
      <c r="O13" s="37"/>
      <c r="P13" s="37"/>
      <c r="Q13" s="37"/>
      <c r="R13" s="37"/>
      <c r="S13" s="37"/>
      <c r="T13" s="37"/>
      <c r="U13" s="37"/>
      <c r="V13" s="98"/>
      <c r="W13" s="69"/>
      <c r="X13" s="69"/>
      <c r="Y13" s="69"/>
      <c r="Z13" s="69"/>
      <c r="AA13" s="93"/>
      <c r="AB13" s="67"/>
      <c r="AC13" s="31"/>
    </row>
    <row r="14" spans="1:29" s="148" customFormat="1" x14ac:dyDescent="0.35">
      <c r="A14">
        <v>72</v>
      </c>
      <c r="B14" t="s">
        <v>161</v>
      </c>
      <c r="C14" t="s">
        <v>159</v>
      </c>
      <c r="D14" t="s">
        <v>160</v>
      </c>
      <c r="E14" t="s">
        <v>162</v>
      </c>
      <c r="F14" s="103"/>
      <c r="G14" s="104">
        <v>5.8</v>
      </c>
      <c r="H14" s="104">
        <v>5.8</v>
      </c>
      <c r="I14" s="104">
        <v>5.8</v>
      </c>
      <c r="J14" s="104">
        <v>6</v>
      </c>
      <c r="K14" s="104">
        <v>6.8</v>
      </c>
      <c r="L14" s="105">
        <f>SUM((G14*0.1),(H14*0.1),(I14*0.3),(J14*0.3),(K14*0.2))</f>
        <v>6.06</v>
      </c>
      <c r="M14" s="106"/>
      <c r="N14" s="107">
        <v>6</v>
      </c>
      <c r="O14" s="107">
        <v>6.5</v>
      </c>
      <c r="P14" s="107">
        <v>5</v>
      </c>
      <c r="Q14" s="107">
        <v>5</v>
      </c>
      <c r="R14" s="107">
        <v>5</v>
      </c>
      <c r="S14" s="108">
        <f>SUM((N14*0.25),(O14*0.25),(P14*0.2),(Q14*0.2),(R14*0.1))</f>
        <v>5.625</v>
      </c>
      <c r="T14" s="109"/>
      <c r="U14" s="108">
        <f>S14-T14</f>
        <v>5.625</v>
      </c>
      <c r="V14" s="110"/>
      <c r="W14" s="107">
        <v>7.7</v>
      </c>
      <c r="X14" s="108">
        <f>W14</f>
        <v>7.7</v>
      </c>
      <c r="Y14" s="109">
        <v>0.6</v>
      </c>
      <c r="Z14" s="105">
        <f>X14-Y14</f>
        <v>7.1000000000000005</v>
      </c>
      <c r="AA14" s="111"/>
      <c r="AB14" s="112">
        <f>SUM((L14*0.25)+(U14*0.25)+(Z14*0.5))</f>
        <v>6.4712499999999995</v>
      </c>
      <c r="AC14" s="113">
        <v>2</v>
      </c>
    </row>
    <row r="15" spans="1:29" ht="15.5" x14ac:dyDescent="0.35">
      <c r="A15">
        <v>87</v>
      </c>
      <c r="B15" t="s">
        <v>165</v>
      </c>
      <c r="C15" s="190"/>
      <c r="D15" s="190"/>
      <c r="E15" s="190"/>
      <c r="F15" s="37"/>
      <c r="G15" s="37"/>
      <c r="H15" s="37"/>
      <c r="I15" s="37"/>
      <c r="J15" s="37"/>
      <c r="K15" s="37"/>
      <c r="L15" s="37"/>
      <c r="M15" s="32"/>
      <c r="N15" s="37"/>
      <c r="O15" s="37"/>
      <c r="P15" s="37"/>
      <c r="Q15" s="37"/>
      <c r="R15" s="37"/>
      <c r="S15" s="37"/>
      <c r="T15" s="37"/>
      <c r="U15" s="37"/>
      <c r="V15" s="98"/>
      <c r="W15" s="69"/>
      <c r="X15" s="69"/>
      <c r="Y15" s="69"/>
      <c r="Z15" s="69"/>
      <c r="AA15" s="93"/>
      <c r="AB15" s="67"/>
      <c r="AC15" s="31"/>
    </row>
    <row r="16" spans="1:29" s="148" customFormat="1" x14ac:dyDescent="0.35">
      <c r="A16">
        <v>92</v>
      </c>
      <c r="B16" t="s">
        <v>155</v>
      </c>
      <c r="C16" t="s">
        <v>147</v>
      </c>
      <c r="D16" t="s">
        <v>148</v>
      </c>
      <c r="E16" t="s">
        <v>149</v>
      </c>
      <c r="F16" s="103"/>
      <c r="G16" s="104">
        <v>5.8</v>
      </c>
      <c r="H16" s="104">
        <v>5.5</v>
      </c>
      <c r="I16" s="104">
        <v>6</v>
      </c>
      <c r="J16" s="104">
        <v>7</v>
      </c>
      <c r="K16" s="104">
        <v>7</v>
      </c>
      <c r="L16" s="105">
        <f>SUM((G16*0.1),(H16*0.1),(I16*0.3),(J16*0.3),(K16*0.2))</f>
        <v>6.43</v>
      </c>
      <c r="M16" s="106"/>
      <c r="N16" s="107">
        <v>5</v>
      </c>
      <c r="O16" s="107">
        <v>5</v>
      </c>
      <c r="P16" s="107">
        <v>5.5</v>
      </c>
      <c r="Q16" s="107">
        <v>5</v>
      </c>
      <c r="R16" s="107">
        <v>5</v>
      </c>
      <c r="S16" s="108">
        <f>SUM((N16*0.25),(O16*0.25),(P16*0.2),(Q16*0.2),(R16*0.1))</f>
        <v>5.0999999999999996</v>
      </c>
      <c r="T16" s="109"/>
      <c r="U16" s="108">
        <f>S16-T16</f>
        <v>5.0999999999999996</v>
      </c>
      <c r="V16" s="110"/>
      <c r="W16" s="107">
        <v>7.1</v>
      </c>
      <c r="X16" s="108">
        <f>W16</f>
        <v>7.1</v>
      </c>
      <c r="Y16" s="109"/>
      <c r="Z16" s="105">
        <f>X16-Y16</f>
        <v>7.1</v>
      </c>
      <c r="AA16" s="111"/>
      <c r="AB16" s="112">
        <f>SUM((L16*0.25)+(U16*0.25)+(Z16*0.5))</f>
        <v>6.4324999999999992</v>
      </c>
      <c r="AC16" s="113">
        <v>3</v>
      </c>
    </row>
  </sheetData>
  <sheetProtection algorithmName="SHA-512" hashValue="Q3gqf3mK2eXLDNYqfrfxNrsuV8Lh1BvE4O25A6JeSxXSgRQBXZC3l9rDcR4arxIFap+yCi1Gs7B/pZFFgHBsIA==" saltValue="ItAyjwN+Lnw37r/5QYMARA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&amp;CWalk PDD (A)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4"/>
  <sheetViews>
    <sheetView workbookViewId="0">
      <pane xSplit="2" topLeftCell="H1" activePane="topRight" state="frozen"/>
      <selection activeCell="A10" sqref="A10:XFD17"/>
      <selection pane="topRight" activeCell="A10" sqref="A10:XFD17"/>
    </sheetView>
  </sheetViews>
  <sheetFormatPr defaultRowHeight="14.5" x14ac:dyDescent="0.35"/>
  <cols>
    <col min="1" max="1" width="5.7265625" customWidth="1"/>
    <col min="2" max="2" width="20" customWidth="1"/>
    <col min="3" max="3" width="17.1796875" customWidth="1"/>
    <col min="4" max="4" width="20" customWidth="1"/>
    <col min="5" max="5" width="22.54296875" customWidth="1"/>
    <col min="6" max="6" width="2.81640625" customWidth="1"/>
    <col min="13" max="13" width="2.81640625" customWidth="1"/>
    <col min="22" max="22" width="2.81640625" customWidth="1"/>
    <col min="27" max="27" width="2.81640625" customWidth="1"/>
    <col min="29" max="29" width="11.453125" customWidth="1"/>
  </cols>
  <sheetData>
    <row r="1" spans="1:29" ht="15.5" x14ac:dyDescent="0.35">
      <c r="A1" s="1" t="str">
        <f>CompInfo!A1</f>
        <v>VQ State Champonship 2018</v>
      </c>
      <c r="B1" s="2"/>
      <c r="C1" s="2"/>
      <c r="D1" s="3" t="s">
        <v>0</v>
      </c>
      <c r="AC1" s="7">
        <f ca="1">NOW()</f>
        <v>43306.906178703706</v>
      </c>
    </row>
    <row r="2" spans="1:29" ht="15.5" x14ac:dyDescent="0.35">
      <c r="A2" s="1"/>
      <c r="B2" s="2"/>
      <c r="C2" s="2"/>
      <c r="D2" s="3" t="s">
        <v>1</v>
      </c>
      <c r="AC2" s="8">
        <f ca="1">NOW()</f>
        <v>43306.906178703706</v>
      </c>
    </row>
    <row r="3" spans="1:29" ht="15.5" x14ac:dyDescent="0.35">
      <c r="A3" s="1" t="str">
        <f>CompInfo!A2</f>
        <v>14 to 15 July 2018</v>
      </c>
      <c r="B3" s="2"/>
      <c r="C3" s="2"/>
      <c r="D3" s="3"/>
    </row>
    <row r="4" spans="1:29" ht="15.5" x14ac:dyDescent="0.35">
      <c r="A4" s="1"/>
      <c r="B4" s="2"/>
      <c r="C4" s="3"/>
      <c r="D4" s="2"/>
    </row>
    <row r="5" spans="1:29" ht="15.5" x14ac:dyDescent="0.35">
      <c r="A5" s="1" t="s">
        <v>86</v>
      </c>
      <c r="B5" s="11"/>
      <c r="C5" s="2"/>
      <c r="D5" s="2"/>
      <c r="G5" s="11" t="s">
        <v>3</v>
      </c>
      <c r="V5" s="93"/>
      <c r="W5" s="11" t="s">
        <v>5</v>
      </c>
      <c r="AA5" s="93"/>
    </row>
    <row r="6" spans="1:29" ht="15.5" x14ac:dyDescent="0.35">
      <c r="A6" s="1" t="s">
        <v>49</v>
      </c>
      <c r="B6" s="226" t="s">
        <v>120</v>
      </c>
      <c r="C6" s="2"/>
      <c r="D6" s="2"/>
      <c r="G6" s="2">
        <f>E1</f>
        <v>0</v>
      </c>
      <c r="V6" s="93"/>
      <c r="W6" s="2">
        <f>E2</f>
        <v>0</v>
      </c>
      <c r="AA6" s="93"/>
    </row>
    <row r="7" spans="1:29" x14ac:dyDescent="0.35">
      <c r="V7" s="93"/>
      <c r="AA7" s="93"/>
    </row>
    <row r="8" spans="1:29" x14ac:dyDescent="0.35">
      <c r="A8" s="2"/>
      <c r="B8" s="2"/>
      <c r="C8" s="2"/>
      <c r="D8" s="2"/>
      <c r="E8" s="2"/>
      <c r="F8" s="2"/>
      <c r="G8" s="11" t="s">
        <v>7</v>
      </c>
      <c r="H8" s="2"/>
      <c r="I8" s="2"/>
      <c r="J8" s="2"/>
      <c r="K8" s="2"/>
      <c r="L8" s="5"/>
      <c r="M8" s="16"/>
      <c r="N8" s="64" t="s">
        <v>47</v>
      </c>
      <c r="O8" s="2"/>
      <c r="P8" s="2"/>
      <c r="Q8" s="2"/>
      <c r="R8" s="2"/>
      <c r="S8" s="2"/>
      <c r="T8" s="2"/>
      <c r="U8" s="2" t="s">
        <v>67</v>
      </c>
      <c r="V8" s="96"/>
      <c r="W8" s="68" t="s">
        <v>9</v>
      </c>
      <c r="X8" s="16"/>
      <c r="Y8" s="19" t="s">
        <v>8</v>
      </c>
      <c r="Z8" s="19" t="s">
        <v>9</v>
      </c>
      <c r="AA8" s="93"/>
      <c r="AB8" s="17" t="s">
        <v>33</v>
      </c>
      <c r="AC8" s="2"/>
    </row>
    <row r="9" spans="1:29" x14ac:dyDescent="0.35">
      <c r="A9" s="116" t="s">
        <v>12</v>
      </c>
      <c r="B9" s="116" t="s">
        <v>13</v>
      </c>
      <c r="C9" s="116" t="s">
        <v>7</v>
      </c>
      <c r="D9" s="116" t="s">
        <v>14</v>
      </c>
      <c r="E9" s="116" t="s">
        <v>15</v>
      </c>
      <c r="F9" s="65"/>
      <c r="G9" s="21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7</v>
      </c>
      <c r="M9" s="65"/>
      <c r="N9" s="21" t="s">
        <v>34</v>
      </c>
      <c r="O9" s="21" t="s">
        <v>35</v>
      </c>
      <c r="P9" s="21" t="s">
        <v>36</v>
      </c>
      <c r="Q9" s="21" t="s">
        <v>37</v>
      </c>
      <c r="R9" s="21" t="s">
        <v>38</v>
      </c>
      <c r="S9" s="21" t="s">
        <v>39</v>
      </c>
      <c r="T9" s="20" t="s">
        <v>40</v>
      </c>
      <c r="U9" s="20" t="s">
        <v>33</v>
      </c>
      <c r="V9" s="97"/>
      <c r="W9" s="20" t="s">
        <v>31</v>
      </c>
      <c r="X9" s="20" t="s">
        <v>9</v>
      </c>
      <c r="Y9" s="21" t="s">
        <v>32</v>
      </c>
      <c r="Z9" s="21" t="s">
        <v>33</v>
      </c>
      <c r="AA9" s="101"/>
      <c r="AB9" s="25" t="s">
        <v>41</v>
      </c>
      <c r="AC9" s="20" t="s">
        <v>44</v>
      </c>
    </row>
    <row r="10" spans="1:29" x14ac:dyDescent="0.35">
      <c r="A10" s="127"/>
      <c r="B10" s="127"/>
      <c r="C10" s="127"/>
      <c r="D10" s="127"/>
      <c r="E10" s="127"/>
      <c r="F10" s="228"/>
      <c r="G10" s="66"/>
      <c r="H10" s="66"/>
      <c r="I10" s="66"/>
      <c r="J10" s="66"/>
      <c r="K10" s="66"/>
      <c r="L10" s="66"/>
      <c r="M10" s="228"/>
      <c r="N10" s="66"/>
      <c r="O10" s="66"/>
      <c r="P10" s="66"/>
      <c r="Q10" s="66"/>
      <c r="R10" s="66"/>
      <c r="S10" s="66"/>
      <c r="T10" s="63"/>
      <c r="U10" s="63"/>
      <c r="V10" s="229"/>
      <c r="W10" s="63"/>
      <c r="X10" s="63"/>
      <c r="Y10" s="66"/>
      <c r="Z10" s="66"/>
      <c r="AA10" s="101"/>
      <c r="AB10" s="64"/>
      <c r="AC10" s="63"/>
    </row>
    <row r="11" spans="1:29" ht="15.5" x14ac:dyDescent="0.35">
      <c r="A11">
        <v>74</v>
      </c>
      <c r="B11" t="s">
        <v>153</v>
      </c>
      <c r="C11" s="190"/>
      <c r="D11" s="190"/>
      <c r="E11" s="190"/>
      <c r="F11" s="37"/>
      <c r="G11" s="37"/>
      <c r="H11" s="37"/>
      <c r="I11" s="37"/>
      <c r="J11" s="37"/>
      <c r="K11" s="37"/>
      <c r="L11" s="37"/>
      <c r="M11" s="32"/>
      <c r="N11" s="37"/>
      <c r="O11" s="37"/>
      <c r="P11" s="37"/>
      <c r="Q11" s="37"/>
      <c r="R11" s="37"/>
      <c r="S11" s="37"/>
      <c r="T11" s="37"/>
      <c r="U11" s="37"/>
      <c r="V11" s="98"/>
      <c r="W11" s="69"/>
      <c r="X11" s="69"/>
      <c r="Y11" s="69"/>
      <c r="Z11" s="69"/>
      <c r="AA11" s="93"/>
      <c r="AB11" s="67"/>
      <c r="AC11" s="31"/>
    </row>
    <row r="12" spans="1:29" s="148" customFormat="1" x14ac:dyDescent="0.35">
      <c r="A12">
        <v>90</v>
      </c>
      <c r="B12" t="s">
        <v>146</v>
      </c>
      <c r="C12" t="s">
        <v>147</v>
      </c>
      <c r="D12" t="s">
        <v>148</v>
      </c>
      <c r="E12" t="s">
        <v>168</v>
      </c>
      <c r="F12" s="103"/>
      <c r="G12" s="104">
        <v>5.8</v>
      </c>
      <c r="H12" s="104">
        <v>5.5</v>
      </c>
      <c r="I12" s="104">
        <v>6</v>
      </c>
      <c r="J12" s="104">
        <v>7</v>
      </c>
      <c r="K12" s="104">
        <v>7</v>
      </c>
      <c r="L12" s="105">
        <f>SUM((G12*0.1),(H12*0.1),(I12*0.3),(J12*0.3),(K12*0.2))</f>
        <v>6.43</v>
      </c>
      <c r="M12" s="106"/>
      <c r="N12" s="107">
        <v>5</v>
      </c>
      <c r="O12" s="107">
        <v>6</v>
      </c>
      <c r="P12" s="107">
        <v>5</v>
      </c>
      <c r="Q12" s="107">
        <v>5</v>
      </c>
      <c r="R12" s="107">
        <v>5</v>
      </c>
      <c r="S12" s="108">
        <f>SUM((N12*0.25),(O12*0.25),(P12*0.2),(Q12*0.2),(R12*0.1))</f>
        <v>5.25</v>
      </c>
      <c r="T12" s="109"/>
      <c r="U12" s="108">
        <f>S12-T12</f>
        <v>5.25</v>
      </c>
      <c r="V12" s="110"/>
      <c r="W12" s="107">
        <v>8.3000000000000007</v>
      </c>
      <c r="X12" s="108">
        <f>W12</f>
        <v>8.3000000000000007</v>
      </c>
      <c r="Y12" s="109"/>
      <c r="Z12" s="105">
        <f>X12-Y12</f>
        <v>8.3000000000000007</v>
      </c>
      <c r="AA12" s="111"/>
      <c r="AB12" s="112">
        <f>SUM((L12*0.25)+(U12*0.25)+(Z12*0.5))</f>
        <v>7.07</v>
      </c>
      <c r="AC12" s="113">
        <v>1</v>
      </c>
    </row>
    <row r="13" spans="1:29" ht="15.5" x14ac:dyDescent="0.35">
      <c r="A13">
        <v>84</v>
      </c>
      <c r="B13" t="s">
        <v>167</v>
      </c>
      <c r="C13" s="190"/>
      <c r="D13" s="190"/>
      <c r="E13" s="190"/>
      <c r="F13" s="37"/>
      <c r="G13" s="37"/>
      <c r="H13" s="37"/>
      <c r="I13" s="37"/>
      <c r="J13" s="37"/>
      <c r="K13" s="37"/>
      <c r="L13" s="37"/>
      <c r="M13" s="32"/>
      <c r="N13" s="37"/>
      <c r="O13" s="37"/>
      <c r="P13" s="37"/>
      <c r="Q13" s="37"/>
      <c r="R13" s="37"/>
      <c r="S13" s="37"/>
      <c r="T13" s="37"/>
      <c r="U13" s="37"/>
      <c r="V13" s="98"/>
      <c r="W13" s="69"/>
      <c r="X13" s="69"/>
      <c r="Y13" s="69"/>
      <c r="Z13" s="69"/>
      <c r="AA13" s="93"/>
      <c r="AB13" s="67"/>
      <c r="AC13" s="31"/>
    </row>
    <row r="14" spans="1:29" s="148" customFormat="1" x14ac:dyDescent="0.35">
      <c r="A14">
        <v>79</v>
      </c>
      <c r="B14" t="s">
        <v>144</v>
      </c>
      <c r="C14" t="s">
        <v>133</v>
      </c>
      <c r="D14" t="s">
        <v>137</v>
      </c>
      <c r="E14" t="s">
        <v>130</v>
      </c>
      <c r="F14" s="103"/>
      <c r="G14" s="104">
        <v>5.8</v>
      </c>
      <c r="H14" s="104">
        <v>5.5</v>
      </c>
      <c r="I14" s="104">
        <v>6.8</v>
      </c>
      <c r="J14" s="104">
        <v>6.8</v>
      </c>
      <c r="K14" s="104">
        <v>7</v>
      </c>
      <c r="L14" s="105">
        <f>SUM((G14*0.1),(H14*0.1),(I14*0.3),(J14*0.3),(K14*0.2))</f>
        <v>6.61</v>
      </c>
      <c r="M14" s="106"/>
      <c r="N14" s="107">
        <v>6</v>
      </c>
      <c r="O14" s="107">
        <v>5.5</v>
      </c>
      <c r="P14" s="107">
        <v>5</v>
      </c>
      <c r="Q14" s="107">
        <v>3</v>
      </c>
      <c r="R14" s="107">
        <v>3</v>
      </c>
      <c r="S14" s="108">
        <f>SUM((N14*0.25),(O14*0.25),(P14*0.2),(Q14*0.2),(R14*0.1))</f>
        <v>4.7749999999999995</v>
      </c>
      <c r="T14" s="109"/>
      <c r="U14" s="108">
        <f>S14-T14</f>
        <v>4.7749999999999995</v>
      </c>
      <c r="V14" s="110"/>
      <c r="W14" s="107">
        <v>7.4</v>
      </c>
      <c r="X14" s="108">
        <f>W14</f>
        <v>7.4</v>
      </c>
      <c r="Y14" s="109"/>
      <c r="Z14" s="105">
        <f>X14-Y14</f>
        <v>7.4</v>
      </c>
      <c r="AA14" s="111"/>
      <c r="AB14" s="112">
        <f>SUM((L14*0.25)+(U14*0.25)+(Z14*0.5))</f>
        <v>6.5462500000000006</v>
      </c>
      <c r="AC14" s="113">
        <v>2</v>
      </c>
    </row>
  </sheetData>
  <sheetProtection algorithmName="SHA-512" hashValue="gbrO1Zn7Y6AaQ2F4F9wHPEfKPaZK4afmJYibzFIQXOpwcgAFmZ+WnvJ17HFFcsYktLBT9W0PII9AVo1XzjsP8Q==" saltValue="oCTffyTT0fTtm0hkg09GMA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&amp;CWalk PDD (B)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52</vt:i4>
      </vt:variant>
    </vt:vector>
  </HeadingPairs>
  <TitlesOfParts>
    <vt:vector size="85" baseType="lpstr">
      <vt:lpstr>CompInfo</vt:lpstr>
      <vt:lpstr>Prelim Ind</vt:lpstr>
      <vt:lpstr>Pre Novice Ind</vt:lpstr>
      <vt:lpstr>Novice Ind</vt:lpstr>
      <vt:lpstr>Interm Ind</vt:lpstr>
      <vt:lpstr>Adv CompFreeFree</vt:lpstr>
      <vt:lpstr>Open Ind</vt:lpstr>
      <vt:lpstr>Walk PDD (A)</vt:lpstr>
      <vt:lpstr>Walk PDD (B)</vt:lpstr>
      <vt:lpstr>Intermed PDD</vt:lpstr>
      <vt:lpstr>Open PDD</vt:lpstr>
      <vt:lpstr>Squad PreNovice C &amp; F</vt:lpstr>
      <vt:lpstr>TrotComp</vt:lpstr>
      <vt:lpstr>PrelimPreNovFreeOnly</vt:lpstr>
      <vt:lpstr>NoviceIntermFreeOnly</vt:lpstr>
      <vt:lpstr>Barrel Ind</vt:lpstr>
      <vt:lpstr>Barrel PDD OAI</vt:lpstr>
      <vt:lpstr>Barrel PDD PPN</vt:lpstr>
      <vt:lpstr>Barrel Squad</vt:lpstr>
      <vt:lpstr>Do Not USe</vt:lpstr>
      <vt:lpstr>Adv 2 Rnd</vt:lpstr>
      <vt:lpstr>Adv 1 Rnd</vt:lpstr>
      <vt:lpstr>Squad Comp Pre_lim</vt:lpstr>
      <vt:lpstr>Squad Comp Pre-Nov</vt:lpstr>
      <vt:lpstr>Squad Comp Int</vt:lpstr>
      <vt:lpstr>Squad Comp Adv</vt:lpstr>
      <vt:lpstr>Squad Comp Open</vt:lpstr>
      <vt:lpstr>Squad Prelim Freestyle</vt:lpstr>
      <vt:lpstr>Squad Int Freestyle</vt:lpstr>
      <vt:lpstr>Squad Adv Freestyle</vt:lpstr>
      <vt:lpstr>Squad Prelim C &amp; F</vt:lpstr>
      <vt:lpstr>Squad Nov C &amp; F</vt:lpstr>
      <vt:lpstr>Squad Adv C &amp; F</vt:lpstr>
      <vt:lpstr>'Adv 1 Rnd'!Print_Area</vt:lpstr>
      <vt:lpstr>'Adv 2 Rnd'!Print_Area</vt:lpstr>
      <vt:lpstr>'Adv CompFreeFree'!Print_Area</vt:lpstr>
      <vt:lpstr>'Intermed PDD'!Print_Area</vt:lpstr>
      <vt:lpstr>'Novice Ind'!Print_Area</vt:lpstr>
      <vt:lpstr>NoviceIntermFreeOnly!Print_Area</vt:lpstr>
      <vt:lpstr>'Open Ind'!Print_Area</vt:lpstr>
      <vt:lpstr>'Open PDD'!Print_Area</vt:lpstr>
      <vt:lpstr>'Pre Novice Ind'!Print_Area</vt:lpstr>
      <vt:lpstr>PrelimPreNovFreeOnly!Print_Area</vt:lpstr>
      <vt:lpstr>'Squad Adv C &amp; F'!Print_Area</vt:lpstr>
      <vt:lpstr>'Squad Adv Freestyle'!Print_Area</vt:lpstr>
      <vt:lpstr>'Squad Comp Adv'!Print_Area</vt:lpstr>
      <vt:lpstr>'Squad Comp Int'!Print_Area</vt:lpstr>
      <vt:lpstr>'Squad Comp Open'!Print_Area</vt:lpstr>
      <vt:lpstr>'Squad Comp Pre_lim'!Print_Area</vt:lpstr>
      <vt:lpstr>'Squad Comp Pre-Nov'!Print_Area</vt:lpstr>
      <vt:lpstr>'Squad Int Freestyle'!Print_Area</vt:lpstr>
      <vt:lpstr>'Squad Nov C &amp; F'!Print_Area</vt:lpstr>
      <vt:lpstr>'Squad Prelim C &amp; F'!Print_Area</vt:lpstr>
      <vt:lpstr>'Squad Prelim Freestyle'!Print_Area</vt:lpstr>
      <vt:lpstr>'Squad PreNovice C &amp; F'!Print_Area</vt:lpstr>
      <vt:lpstr>TrotComp!Print_Area</vt:lpstr>
      <vt:lpstr>'Walk PDD (A)'!Print_Area</vt:lpstr>
      <vt:lpstr>'Walk PDD (B)'!Print_Area</vt:lpstr>
      <vt:lpstr>'Adv 1 Rnd'!Print_Titles</vt:lpstr>
      <vt:lpstr>'Adv 2 Rnd'!Print_Titles</vt:lpstr>
      <vt:lpstr>'Adv CompFreeFree'!Print_Titles</vt:lpstr>
      <vt:lpstr>'Interm Ind'!Print_Titles</vt:lpstr>
      <vt:lpstr>'Intermed PDD'!Print_Titles</vt:lpstr>
      <vt:lpstr>'Novice Ind'!Print_Titles</vt:lpstr>
      <vt:lpstr>NoviceIntermFreeOnly!Print_Titles</vt:lpstr>
      <vt:lpstr>'Open Ind'!Print_Titles</vt:lpstr>
      <vt:lpstr>'Open PDD'!Print_Titles</vt:lpstr>
      <vt:lpstr>'Pre Novice Ind'!Print_Titles</vt:lpstr>
      <vt:lpstr>'Prelim Ind'!Print_Titles</vt:lpstr>
      <vt:lpstr>PrelimPreNovFreeOnly!Print_Titles</vt:lpstr>
      <vt:lpstr>'Squad Adv C &amp; F'!Print_Titles</vt:lpstr>
      <vt:lpstr>'Squad Adv Freestyle'!Print_Titles</vt:lpstr>
      <vt:lpstr>'Squad Comp Adv'!Print_Titles</vt:lpstr>
      <vt:lpstr>'Squad Comp Int'!Print_Titles</vt:lpstr>
      <vt:lpstr>'Squad Comp Open'!Print_Titles</vt:lpstr>
      <vt:lpstr>'Squad Comp Pre_lim'!Print_Titles</vt:lpstr>
      <vt:lpstr>'Squad Comp Pre-Nov'!Print_Titles</vt:lpstr>
      <vt:lpstr>'Squad Int Freestyle'!Print_Titles</vt:lpstr>
      <vt:lpstr>'Squad Nov C &amp; F'!Print_Titles</vt:lpstr>
      <vt:lpstr>'Squad Prelim C &amp; F'!Print_Titles</vt:lpstr>
      <vt:lpstr>'Squad Prelim Freestyle'!Print_Titles</vt:lpstr>
      <vt:lpstr>'Squad PreNovice C &amp; F'!Print_Titles</vt:lpstr>
      <vt:lpstr>TrotComp!Print_Titles</vt:lpstr>
      <vt:lpstr>'Walk PDD (A)'!Print_Titles</vt:lpstr>
      <vt:lpstr>'Walk PDD (B)'!Print_Titles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bunne</cp:lastModifiedBy>
  <cp:lastPrinted>2018-07-15T03:48:44Z</cp:lastPrinted>
  <dcterms:created xsi:type="dcterms:W3CDTF">2017-05-08T02:01:40Z</dcterms:created>
  <dcterms:modified xsi:type="dcterms:W3CDTF">2018-07-25T11:44:53Z</dcterms:modified>
</cp:coreProperties>
</file>