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autoCompressPictures="0" defaultThemeVersion="124226"/>
  <bookViews>
    <workbookView xWindow="-108" yWindow="-48" windowWidth="23256" windowHeight="12516" tabRatio="847" firstSheet="19" activeTab="22"/>
  </bookViews>
  <sheets>
    <sheet name="Comp Detail" sheetId="140" r:id="rId1"/>
    <sheet name="Awards" sheetId="163" r:id="rId2"/>
    <sheet name="IND Adv" sheetId="125" r:id="rId3"/>
    <sheet name="IND Int" sheetId="141" r:id="rId4"/>
    <sheet name="IND Nov" sheetId="142" r:id="rId5"/>
    <sheet name="IND PreNov" sheetId="96" r:id="rId6"/>
    <sheet name="IND Prelim" sheetId="121" r:id="rId7"/>
    <sheet name="IND Prelim Comp" sheetId="154" r:id="rId8"/>
    <sheet name="IND Prelim Free" sheetId="155" r:id="rId9"/>
    <sheet name="PDD Walk A" sheetId="152" r:id="rId10"/>
    <sheet name="PDD Walk B" sheetId="124" r:id="rId11"/>
    <sheet name="SQ Prelim Comp" sheetId="102" r:id="rId12"/>
    <sheet name="SQ Prelim Free" sheetId="131" r:id="rId13"/>
    <sheet name="SQ Open Comp" sheetId="138" r:id="rId14"/>
    <sheet name="SQ OpenAdv Free" sheetId="139" r:id="rId15"/>
    <sheet name="Lungers Walk" sheetId="153" r:id="rId16"/>
    <sheet name="Lungers Canter" sheetId="150" r:id="rId17"/>
    <sheet name="Barrel IND Open Adv" sheetId="156" r:id="rId18"/>
    <sheet name="Barrel IND Nov Int" sheetId="157" r:id="rId19"/>
    <sheet name="Barrel Ind PreNov A" sheetId="158" r:id="rId20"/>
    <sheet name="Barrel IND PreNov B" sheetId="159" r:id="rId21"/>
    <sheet name="Barrel PDD A" sheetId="160" r:id="rId22"/>
    <sheet name="Barrel PDD B" sheetId="161" r:id="rId23"/>
    <sheet name="Barrel Squad" sheetId="162" r:id="rId24"/>
  </sheets>
  <definedNames>
    <definedName name="_xlnm.Print_Area" localSheetId="18">'Barrel IND Nov Int'!$O:$R</definedName>
    <definedName name="_xlnm.Print_Area" localSheetId="17">'Barrel IND Open Adv'!$O:$R</definedName>
    <definedName name="_xlnm.Print_Area" localSheetId="19">'Barrel Ind PreNov A'!$O:$R</definedName>
    <definedName name="_xlnm.Print_Area" localSheetId="20">'Barrel IND PreNov B'!$O:$R</definedName>
    <definedName name="_xlnm.Print_Area" localSheetId="21">'Barrel PDD A'!$O:$R</definedName>
    <definedName name="_xlnm.Print_Area" localSheetId="22">'Barrel PDD B'!$O:$R</definedName>
    <definedName name="_xlnm.Print_Area" localSheetId="23">'Barrel Squad'!$O:$R</definedName>
    <definedName name="_xlnm.Print_Area" localSheetId="2">'IND Adv'!$CZ:$DP</definedName>
    <definedName name="_xlnm.Print_Area" localSheetId="3">'IND Int'!$CF:$CS</definedName>
    <definedName name="_xlnm.Print_Area" localSheetId="4">'IND Nov'!$CD:$CM</definedName>
    <definedName name="_xlnm.Print_Area" localSheetId="6">'IND Prelim'!$BN:$BV</definedName>
    <definedName name="_xlnm.Print_Area" localSheetId="7">'IND Prelim Comp'!$AO:$AT</definedName>
    <definedName name="_xlnm.Print_Area" localSheetId="8">'IND Prelim Free'!$AG:$AM</definedName>
    <definedName name="_xlnm.Print_Area" localSheetId="5">'IND PreNov'!$BR:$BZ</definedName>
    <definedName name="_xlnm.Print_Area" localSheetId="16">'Lungers Canter'!$S:$W</definedName>
    <definedName name="_xlnm.Print_Area" localSheetId="15">'Lungers Walk'!$S:$W</definedName>
    <definedName name="_xlnm.Print_Area" localSheetId="9">'PDD Walk A'!$AH:$AL</definedName>
    <definedName name="_xlnm.Print_Area" localSheetId="10">'PDD Walk B'!$AF:$AJ</definedName>
    <definedName name="_xlnm.Print_Area" localSheetId="13">'SQ Open Comp'!$AR:$AW</definedName>
    <definedName name="_xlnm.Print_Area" localSheetId="14">'SQ OpenAdv Free'!$AF:$AK</definedName>
    <definedName name="_xlnm.Print_Area" localSheetId="11">'SQ Prelim Comp'!$AP:$AV</definedName>
    <definedName name="_xlnm.Print_Area" localSheetId="12">'SQ Prelim Free'!$AD:$AJ</definedName>
    <definedName name="_xlnm.Print_Titles" localSheetId="18">'Barrel IND Nov Int'!$A:$C,'Barrel IND Nov Int'!$1:$6</definedName>
    <definedName name="_xlnm.Print_Titles" localSheetId="17">'Barrel IND Open Adv'!$A:$C,'Barrel IND Open Adv'!$1:$6</definedName>
    <definedName name="_xlnm.Print_Titles" localSheetId="19">'Barrel Ind PreNov A'!$A:$C,'Barrel Ind PreNov A'!$1:$7</definedName>
    <definedName name="_xlnm.Print_Titles" localSheetId="20">'Barrel IND PreNov B'!$A:$C,'Barrel IND PreNov B'!$1:$7</definedName>
    <definedName name="_xlnm.Print_Titles" localSheetId="21">'Barrel PDD A'!$A:$C,'Barrel PDD A'!$1:$6</definedName>
    <definedName name="_xlnm.Print_Titles" localSheetId="22">'Barrel PDD B'!$A:$C,'Barrel PDD B'!$1:$6</definedName>
    <definedName name="_xlnm.Print_Titles" localSheetId="23">'Barrel Squad'!$A:$C,'Barrel Squad'!$1:$8</definedName>
    <definedName name="_xlnm.Print_Titles" localSheetId="2">'IND Adv'!$A:$E,'IND Adv'!$1:$8</definedName>
    <definedName name="_xlnm.Print_Titles" localSheetId="3">'IND Int'!$A:$E,'IND Int'!$1:$4</definedName>
    <definedName name="_xlnm.Print_Titles" localSheetId="4">'IND Nov'!$A:$E,'IND Nov'!$1:$4</definedName>
    <definedName name="_xlnm.Print_Titles" localSheetId="6">'IND Prelim'!$A:$E,'IND Prelim'!$1:$7</definedName>
    <definedName name="_xlnm.Print_Titles" localSheetId="7">'IND Prelim Comp'!$A:$E,'IND Prelim Comp'!$1:$7</definedName>
    <definedName name="_xlnm.Print_Titles" localSheetId="8">'IND Prelim Free'!$A:$E,'IND Prelim Free'!$1:$4</definedName>
    <definedName name="_xlnm.Print_Titles" localSheetId="5">'IND PreNov'!$A:$E,'IND PreNov'!$1:$23</definedName>
    <definedName name="_xlnm.Print_Titles" localSheetId="16">'Lungers Canter'!$A:$E,'Lungers Canter'!$1:$7</definedName>
    <definedName name="_xlnm.Print_Titles" localSheetId="15">'Lungers Walk'!$A:$E,'Lungers Walk'!$1:$7</definedName>
    <definedName name="_xlnm.Print_Titles" localSheetId="9">'PDD Walk A'!$A:$E,'PDD Walk A'!$1:$6</definedName>
    <definedName name="_xlnm.Print_Titles" localSheetId="10">'PDD Walk B'!$A:$E,'PDD Walk B'!$1:$6</definedName>
    <definedName name="_xlnm.Print_Titles" localSheetId="13">'SQ Open Comp'!$A:$E,'SQ Open Comp'!$1:$6</definedName>
    <definedName name="_xlnm.Print_Titles" localSheetId="14">'SQ OpenAdv Free'!$A:$E,'SQ OpenAdv Free'!$1:$6</definedName>
    <definedName name="_xlnm.Print_Titles" localSheetId="11">'SQ Prelim Comp'!$A:$E,'SQ Prelim Comp'!$1:$7</definedName>
    <definedName name="_xlnm.Print_Titles" localSheetId="12">'SQ Prelim Free'!$A:$E,'SQ Prelim Free'!$1:$6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11" i="125" l="1"/>
  <c r="K13" i="124"/>
  <c r="K11" i="124"/>
  <c r="K18" i="131"/>
  <c r="AV3" i="102"/>
  <c r="AV2" i="102"/>
  <c r="K32" i="102"/>
  <c r="K25" i="102"/>
  <c r="K18" i="102"/>
  <c r="Z24" i="96"/>
  <c r="Z23" i="96"/>
  <c r="Z20" i="96"/>
  <c r="Z16" i="96"/>
  <c r="Z14" i="96"/>
  <c r="Z13" i="96"/>
  <c r="Z18" i="96"/>
  <c r="Z15" i="96"/>
  <c r="Z17" i="96"/>
  <c r="Z19" i="96"/>
  <c r="Z22" i="96"/>
  <c r="Z21" i="96"/>
  <c r="BK7" i="96"/>
  <c r="AJ7" i="96"/>
  <c r="AZ7" i="96"/>
  <c r="BG23" i="96"/>
  <c r="BH23" i="96" s="1"/>
  <c r="BG20" i="96"/>
  <c r="BH20" i="96" s="1"/>
  <c r="BG16" i="96"/>
  <c r="BH16" i="96" s="1"/>
  <c r="BG14" i="96"/>
  <c r="BH14" i="96" s="1"/>
  <c r="BG13" i="96"/>
  <c r="BH13" i="96" s="1"/>
  <c r="BG18" i="96"/>
  <c r="BH18" i="96" s="1"/>
  <c r="BG15" i="96"/>
  <c r="BH15" i="96" s="1"/>
  <c r="BG24" i="96"/>
  <c r="BH24" i="96" s="1"/>
  <c r="BG17" i="96"/>
  <c r="BH17" i="96" s="1"/>
  <c r="BG19" i="96"/>
  <c r="BH19" i="96" s="1"/>
  <c r="BG22" i="96"/>
  <c r="BH22" i="96" s="1"/>
  <c r="BG21" i="96"/>
  <c r="BH21" i="96" s="1"/>
  <c r="AC21" i="96"/>
  <c r="AS20" i="121"/>
  <c r="W31" i="121"/>
  <c r="W30" i="121"/>
  <c r="W29" i="121"/>
  <c r="W28" i="121"/>
  <c r="W27" i="121"/>
  <c r="W26" i="121"/>
  <c r="W25" i="121"/>
  <c r="W20" i="121"/>
  <c r="W24" i="121"/>
  <c r="W22" i="121"/>
  <c r="W19" i="121"/>
  <c r="W11" i="121"/>
  <c r="W12" i="121"/>
  <c r="W21" i="121"/>
  <c r="W15" i="121"/>
  <c r="W13" i="121"/>
  <c r="W17" i="121"/>
  <c r="W23" i="121"/>
  <c r="W16" i="121"/>
  <c r="W18" i="121"/>
  <c r="W14" i="121"/>
  <c r="J31" i="121"/>
  <c r="J30" i="121"/>
  <c r="J28" i="121"/>
  <c r="J27" i="121"/>
  <c r="J26" i="121"/>
  <c r="J25" i="121"/>
  <c r="J20" i="121"/>
  <c r="J24" i="121"/>
  <c r="J22" i="121"/>
  <c r="J19" i="121"/>
  <c r="J11" i="121"/>
  <c r="J12" i="121"/>
  <c r="J21" i="121"/>
  <c r="J15" i="121"/>
  <c r="J13" i="121"/>
  <c r="J17" i="121"/>
  <c r="J23" i="121"/>
  <c r="J16" i="121"/>
  <c r="J18" i="121"/>
  <c r="J29" i="121"/>
  <c r="J14" i="121"/>
  <c r="AN23" i="121"/>
  <c r="CJ6" i="125"/>
  <c r="CP6" i="125"/>
  <c r="BM6" i="125"/>
  <c r="BG6" i="125"/>
  <c r="BU6" i="125"/>
  <c r="AR6" i="125"/>
  <c r="CB7" i="141"/>
  <c r="BT7" i="141"/>
  <c r="BO7" i="141"/>
  <c r="AZ7" i="141"/>
  <c r="AP7" i="141"/>
  <c r="AF7" i="141"/>
  <c r="V7" i="141"/>
  <c r="G7" i="141"/>
  <c r="H5" i="152"/>
  <c r="G6" i="125"/>
  <c r="I18" i="162"/>
  <c r="M18" i="162"/>
  <c r="P18" i="162"/>
  <c r="O18" i="162"/>
  <c r="Q18" i="162" s="1"/>
  <c r="I25" i="162"/>
  <c r="O25" i="162" s="1"/>
  <c r="I46" i="162"/>
  <c r="O46" i="162" s="1"/>
  <c r="I53" i="162"/>
  <c r="O53" i="162" s="1"/>
  <c r="I32" i="162"/>
  <c r="O32" i="162" s="1"/>
  <c r="I39" i="162"/>
  <c r="O39" i="162" s="1"/>
  <c r="M25" i="162"/>
  <c r="P25" i="162" s="1"/>
  <c r="M46" i="162"/>
  <c r="P46" i="162" s="1"/>
  <c r="M53" i="162"/>
  <c r="P53" i="162" s="1"/>
  <c r="M32" i="162"/>
  <c r="P32" i="162" s="1"/>
  <c r="M39" i="162"/>
  <c r="P39" i="162" s="1"/>
  <c r="R2" i="162"/>
  <c r="R1" i="162"/>
  <c r="R2" i="159"/>
  <c r="R1" i="159"/>
  <c r="R2" i="158"/>
  <c r="R1" i="158"/>
  <c r="R2" i="157"/>
  <c r="R1" i="157"/>
  <c r="R1" i="156"/>
  <c r="R2" i="156"/>
  <c r="AL19" i="154"/>
  <c r="AM19" i="154" s="1"/>
  <c r="AQ19" i="154" s="1"/>
  <c r="AA19" i="154"/>
  <c r="AB19" i="154" s="1"/>
  <c r="AP19" i="154" s="1"/>
  <c r="P19" i="154"/>
  <c r="M19" i="154"/>
  <c r="J19" i="154"/>
  <c r="Q19" i="154" s="1"/>
  <c r="AL17" i="154"/>
  <c r="AM17" i="154" s="1"/>
  <c r="AQ17" i="154" s="1"/>
  <c r="AA17" i="154"/>
  <c r="AB17" i="154" s="1"/>
  <c r="AP17" i="154" s="1"/>
  <c r="P17" i="154"/>
  <c r="M17" i="154"/>
  <c r="J17" i="154"/>
  <c r="Q17" i="154" s="1"/>
  <c r="AL13" i="154"/>
  <c r="AM13" i="154" s="1"/>
  <c r="AQ13" i="154" s="1"/>
  <c r="AA13" i="154"/>
  <c r="AB13" i="154" s="1"/>
  <c r="AP13" i="154" s="1"/>
  <c r="P13" i="154"/>
  <c r="M13" i="154"/>
  <c r="J13" i="154"/>
  <c r="Q13" i="154" s="1"/>
  <c r="AL12" i="154"/>
  <c r="AM12" i="154" s="1"/>
  <c r="AQ12" i="154" s="1"/>
  <c r="AA12" i="154"/>
  <c r="AB12" i="154" s="1"/>
  <c r="AP12" i="154" s="1"/>
  <c r="P12" i="154"/>
  <c r="M12" i="154"/>
  <c r="J12" i="154"/>
  <c r="Q12" i="154" s="1"/>
  <c r="AL16" i="154"/>
  <c r="AM16" i="154" s="1"/>
  <c r="AQ16" i="154" s="1"/>
  <c r="AA16" i="154"/>
  <c r="AB16" i="154" s="1"/>
  <c r="AP16" i="154" s="1"/>
  <c r="P16" i="154"/>
  <c r="M16" i="154"/>
  <c r="J16" i="154"/>
  <c r="Q16" i="154" s="1"/>
  <c r="DE2" i="125"/>
  <c r="DE1" i="125"/>
  <c r="CZ2" i="125"/>
  <c r="CZ1" i="125"/>
  <c r="CJ2" i="141"/>
  <c r="CJ1" i="141"/>
  <c r="A3" i="162"/>
  <c r="A1" i="162"/>
  <c r="Q39" i="162" l="1"/>
  <c r="Q32" i="162"/>
  <c r="Q53" i="162"/>
  <c r="Q46" i="162"/>
  <c r="Q25" i="162"/>
  <c r="AR16" i="154"/>
  <c r="AO16" i="154"/>
  <c r="AR12" i="154"/>
  <c r="AO12" i="154"/>
  <c r="AR13" i="154"/>
  <c r="AO13" i="154"/>
  <c r="AR17" i="154"/>
  <c r="AO17" i="154"/>
  <c r="AR19" i="154"/>
  <c r="AO19" i="154"/>
  <c r="M31" i="161"/>
  <c r="I31" i="161"/>
  <c r="O31" i="161" s="1"/>
  <c r="M17" i="161"/>
  <c r="I17" i="161"/>
  <c r="O17" i="161" s="1"/>
  <c r="M23" i="161"/>
  <c r="I23" i="161"/>
  <c r="O23" i="161" s="1"/>
  <c r="M33" i="161"/>
  <c r="I33" i="161"/>
  <c r="O33" i="161" s="1"/>
  <c r="M29" i="161"/>
  <c r="I29" i="161"/>
  <c r="O29" i="161" s="1"/>
  <c r="M15" i="161"/>
  <c r="I15" i="161"/>
  <c r="O15" i="161" s="1"/>
  <c r="M19" i="161"/>
  <c r="I19" i="161"/>
  <c r="O19" i="161" s="1"/>
  <c r="M11" i="161"/>
  <c r="I11" i="161"/>
  <c r="O11" i="161" s="1"/>
  <c r="M27" i="161"/>
  <c r="I27" i="161"/>
  <c r="O27" i="161" s="1"/>
  <c r="M13" i="161"/>
  <c r="I13" i="161"/>
  <c r="O13" i="161" s="1"/>
  <c r="M25" i="161"/>
  <c r="I25" i="161"/>
  <c r="O25" i="161" s="1"/>
  <c r="M21" i="161"/>
  <c r="I21" i="161"/>
  <c r="O21" i="161" s="1"/>
  <c r="A3" i="161"/>
  <c r="R2" i="161"/>
  <c r="R1" i="161"/>
  <c r="A1" i="161"/>
  <c r="M25" i="160"/>
  <c r="I25" i="160"/>
  <c r="O25" i="160" s="1"/>
  <c r="M21" i="160"/>
  <c r="I21" i="160"/>
  <c r="O21" i="160" s="1"/>
  <c r="M13" i="160"/>
  <c r="I13" i="160"/>
  <c r="O13" i="160" s="1"/>
  <c r="M27" i="160"/>
  <c r="I27" i="160"/>
  <c r="O27" i="160" s="1"/>
  <c r="M19" i="160"/>
  <c r="I19" i="160"/>
  <c r="O19" i="160" s="1"/>
  <c r="M29" i="160"/>
  <c r="I29" i="160"/>
  <c r="O29" i="160" s="1"/>
  <c r="M23" i="160"/>
  <c r="I23" i="160"/>
  <c r="O23" i="160" s="1"/>
  <c r="M15" i="160"/>
  <c r="I15" i="160"/>
  <c r="O15" i="160" s="1"/>
  <c r="M11" i="160"/>
  <c r="I11" i="160"/>
  <c r="O11" i="160" s="1"/>
  <c r="A3" i="160"/>
  <c r="A1" i="160"/>
  <c r="M17" i="160"/>
  <c r="I17" i="160"/>
  <c r="O17" i="160" s="1"/>
  <c r="R2" i="160"/>
  <c r="R1" i="160"/>
  <c r="M18" i="159"/>
  <c r="I18" i="159"/>
  <c r="O18" i="159" s="1"/>
  <c r="M20" i="159"/>
  <c r="I20" i="159"/>
  <c r="O20" i="159" s="1"/>
  <c r="M14" i="159"/>
  <c r="I14" i="159"/>
  <c r="O14" i="159" s="1"/>
  <c r="M13" i="159"/>
  <c r="I13" i="159"/>
  <c r="O13" i="159" s="1"/>
  <c r="M17" i="159"/>
  <c r="I17" i="159"/>
  <c r="O17" i="159" s="1"/>
  <c r="M15" i="159"/>
  <c r="I15" i="159"/>
  <c r="O15" i="159" s="1"/>
  <c r="M27" i="159"/>
  <c r="I27" i="159"/>
  <c r="O27" i="159" s="1"/>
  <c r="M21" i="159"/>
  <c r="I21" i="159"/>
  <c r="O21" i="159" s="1"/>
  <c r="M17" i="158"/>
  <c r="I17" i="158"/>
  <c r="O17" i="158" s="1"/>
  <c r="M25" i="158"/>
  <c r="I25" i="158"/>
  <c r="O25" i="158" s="1"/>
  <c r="M24" i="158"/>
  <c r="I24" i="158"/>
  <c r="O24" i="158" s="1"/>
  <c r="M26" i="158"/>
  <c r="I26" i="158"/>
  <c r="O26" i="158" s="1"/>
  <c r="M21" i="158"/>
  <c r="I21" i="158"/>
  <c r="O21" i="158" s="1"/>
  <c r="M22" i="158"/>
  <c r="I22" i="158"/>
  <c r="O22" i="158" s="1"/>
  <c r="M23" i="158"/>
  <c r="I23" i="158"/>
  <c r="O23" i="158" s="1"/>
  <c r="M25" i="159"/>
  <c r="I25" i="159"/>
  <c r="O25" i="159" s="1"/>
  <c r="M24" i="159"/>
  <c r="I24" i="159"/>
  <c r="O24" i="159" s="1"/>
  <c r="M22" i="159"/>
  <c r="I22" i="159"/>
  <c r="O22" i="159" s="1"/>
  <c r="M19" i="159"/>
  <c r="I19" i="159"/>
  <c r="O19" i="159" s="1"/>
  <c r="M23" i="159"/>
  <c r="I23" i="159"/>
  <c r="O23" i="159" s="1"/>
  <c r="M16" i="159"/>
  <c r="I16" i="159"/>
  <c r="O16" i="159" s="1"/>
  <c r="M26" i="159"/>
  <c r="I26" i="159"/>
  <c r="O26" i="159" s="1"/>
  <c r="M12" i="159"/>
  <c r="I12" i="159"/>
  <c r="O12" i="159" s="1"/>
  <c r="A3" i="159"/>
  <c r="A1" i="159"/>
  <c r="M16" i="158"/>
  <c r="I16" i="158"/>
  <c r="O16" i="158" s="1"/>
  <c r="M19" i="158"/>
  <c r="I19" i="158"/>
  <c r="O19" i="158" s="1"/>
  <c r="M13" i="158"/>
  <c r="I13" i="158"/>
  <c r="O13" i="158" s="1"/>
  <c r="M15" i="158"/>
  <c r="I15" i="158"/>
  <c r="O15" i="158" s="1"/>
  <c r="M14" i="158"/>
  <c r="I14" i="158"/>
  <c r="O14" i="158" s="1"/>
  <c r="M18" i="158"/>
  <c r="I18" i="158"/>
  <c r="O18" i="158" s="1"/>
  <c r="M20" i="158"/>
  <c r="I20" i="158"/>
  <c r="O20" i="158" s="1"/>
  <c r="M12" i="158"/>
  <c r="I12" i="158"/>
  <c r="O12" i="158" s="1"/>
  <c r="L5" i="158"/>
  <c r="F5" i="158"/>
  <c r="A3" i="158"/>
  <c r="A1" i="158"/>
  <c r="M17" i="157"/>
  <c r="I17" i="157"/>
  <c r="O17" i="157" s="1"/>
  <c r="M13" i="157"/>
  <c r="I13" i="157"/>
  <c r="O13" i="157" s="1"/>
  <c r="M18" i="157"/>
  <c r="I18" i="157"/>
  <c r="O18" i="157" s="1"/>
  <c r="M12" i="157"/>
  <c r="I12" i="157"/>
  <c r="O12" i="157" s="1"/>
  <c r="M15" i="157"/>
  <c r="I15" i="157"/>
  <c r="O15" i="157" s="1"/>
  <c r="M11" i="157"/>
  <c r="I11" i="157"/>
  <c r="O11" i="157" s="1"/>
  <c r="M14" i="157"/>
  <c r="I14" i="157"/>
  <c r="O14" i="157" s="1"/>
  <c r="M16" i="157"/>
  <c r="I16" i="157"/>
  <c r="O16" i="157" s="1"/>
  <c r="A3" i="157"/>
  <c r="A1" i="157"/>
  <c r="A3" i="156"/>
  <c r="A1" i="156"/>
  <c r="M11" i="156"/>
  <c r="I11" i="156"/>
  <c r="O11" i="156" s="1"/>
  <c r="L5" i="156"/>
  <c r="F5" i="156"/>
  <c r="Q32" i="102"/>
  <c r="N32" i="102"/>
  <c r="R32" i="102"/>
  <c r="AM31" i="102"/>
  <c r="AB31" i="102"/>
  <c r="AM30" i="102"/>
  <c r="AB30" i="102"/>
  <c r="AM29" i="102"/>
  <c r="AB29" i="102"/>
  <c r="AM28" i="102"/>
  <c r="AB28" i="102"/>
  <c r="AM27" i="102"/>
  <c r="AB27" i="102"/>
  <c r="AM26" i="102"/>
  <c r="AM32" i="102" s="1"/>
  <c r="AN32" i="102" s="1"/>
  <c r="AR32" i="102" s="1"/>
  <c r="AB26" i="102"/>
  <c r="AB32" i="102" s="1"/>
  <c r="AC32" i="102" s="1"/>
  <c r="AQ32" i="102" s="1"/>
  <c r="Q25" i="102"/>
  <c r="N25" i="102"/>
  <c r="R25" i="102"/>
  <c r="AM24" i="102"/>
  <c r="AB24" i="102"/>
  <c r="AM23" i="102"/>
  <c r="AB23" i="102"/>
  <c r="AM22" i="102"/>
  <c r="AB22" i="102"/>
  <c r="AM21" i="102"/>
  <c r="AB21" i="102"/>
  <c r="AM20" i="102"/>
  <c r="AB20" i="102"/>
  <c r="AM19" i="102"/>
  <c r="AM25" i="102" s="1"/>
  <c r="AN25" i="102" s="1"/>
  <c r="AR25" i="102" s="1"/>
  <c r="AB19" i="102"/>
  <c r="AB25" i="102" s="1"/>
  <c r="AC25" i="102" s="1"/>
  <c r="AQ25" i="102" s="1"/>
  <c r="AC13" i="155"/>
  <c r="AE13" i="155" s="1"/>
  <c r="AI13" i="155" s="1"/>
  <c r="U13" i="155"/>
  <c r="W13" i="155" s="1"/>
  <c r="AH13" i="155" s="1"/>
  <c r="Q13" i="155"/>
  <c r="N13" i="155"/>
  <c r="K13" i="155"/>
  <c r="R13" i="155" s="1"/>
  <c r="AC12" i="155"/>
  <c r="AE12" i="155" s="1"/>
  <c r="AI12" i="155" s="1"/>
  <c r="U12" i="155"/>
  <c r="W12" i="155" s="1"/>
  <c r="AH12" i="155" s="1"/>
  <c r="Q12" i="155"/>
  <c r="N12" i="155"/>
  <c r="K12" i="155"/>
  <c r="R12" i="155" s="1"/>
  <c r="AC15" i="155"/>
  <c r="AE15" i="155" s="1"/>
  <c r="AI15" i="155" s="1"/>
  <c r="U15" i="155"/>
  <c r="W15" i="155" s="1"/>
  <c r="AH15" i="155" s="1"/>
  <c r="Q15" i="155"/>
  <c r="N15" i="155"/>
  <c r="K15" i="155"/>
  <c r="R15" i="155" s="1"/>
  <c r="A3" i="155"/>
  <c r="A1" i="155"/>
  <c r="AC14" i="155"/>
  <c r="AE14" i="155" s="1"/>
  <c r="AI14" i="155" s="1"/>
  <c r="U14" i="155"/>
  <c r="W14" i="155" s="1"/>
  <c r="AH14" i="155" s="1"/>
  <c r="Q14" i="155"/>
  <c r="N14" i="155"/>
  <c r="K14" i="155"/>
  <c r="R14" i="155" s="1"/>
  <c r="Z6" i="155"/>
  <c r="U6" i="155"/>
  <c r="H6" i="155"/>
  <c r="AM2" i="155"/>
  <c r="AM1" i="155"/>
  <c r="AL18" i="154"/>
  <c r="AM18" i="154" s="1"/>
  <c r="AQ18" i="154" s="1"/>
  <c r="AA18" i="154"/>
  <c r="AB18" i="154" s="1"/>
  <c r="AP18" i="154" s="1"/>
  <c r="P18" i="154"/>
  <c r="M18" i="154"/>
  <c r="J18" i="154"/>
  <c r="Q18" i="154" s="1"/>
  <c r="AL14" i="154"/>
  <c r="AM14" i="154" s="1"/>
  <c r="AQ14" i="154" s="1"/>
  <c r="AA14" i="154"/>
  <c r="AB14" i="154" s="1"/>
  <c r="AP14" i="154" s="1"/>
  <c r="P14" i="154"/>
  <c r="M14" i="154"/>
  <c r="J14" i="154"/>
  <c r="Q14" i="154" s="1"/>
  <c r="AL11" i="154"/>
  <c r="AM11" i="154" s="1"/>
  <c r="AQ11" i="154" s="1"/>
  <c r="AA11" i="154"/>
  <c r="AB11" i="154" s="1"/>
  <c r="AP11" i="154" s="1"/>
  <c r="P11" i="154"/>
  <c r="M11" i="154"/>
  <c r="J11" i="154"/>
  <c r="Q11" i="154" s="1"/>
  <c r="A3" i="154"/>
  <c r="A1" i="154"/>
  <c r="AL15" i="154"/>
  <c r="AM15" i="154" s="1"/>
  <c r="AQ15" i="154" s="1"/>
  <c r="AA15" i="154"/>
  <c r="AB15" i="154" s="1"/>
  <c r="AP15" i="154" s="1"/>
  <c r="P15" i="154"/>
  <c r="M15" i="154"/>
  <c r="J15" i="154"/>
  <c r="Q15" i="154" s="1"/>
  <c r="AE5" i="154"/>
  <c r="T5" i="154"/>
  <c r="G5" i="154"/>
  <c r="AT2" i="154"/>
  <c r="AT1" i="154"/>
  <c r="L23" i="96"/>
  <c r="O23" i="96"/>
  <c r="R23" i="96"/>
  <c r="S23" i="96"/>
  <c r="AQ23" i="96"/>
  <c r="AR23" i="96"/>
  <c r="Y23" i="96"/>
  <c r="AC23" i="96"/>
  <c r="AF23" i="96"/>
  <c r="AG23" i="96"/>
  <c r="BN23" i="96"/>
  <c r="BP23" i="96"/>
  <c r="BT23" i="96" s="1"/>
  <c r="AU23" i="96"/>
  <c r="AW23" i="96"/>
  <c r="BW23" i="96"/>
  <c r="L21" i="96"/>
  <c r="O21" i="96"/>
  <c r="R21" i="96"/>
  <c r="S21" i="96"/>
  <c r="AQ21" i="96"/>
  <c r="AR21" i="96"/>
  <c r="Y21" i="96"/>
  <c r="AF21" i="96"/>
  <c r="AG21" i="96"/>
  <c r="BN21" i="96"/>
  <c r="BP21" i="96"/>
  <c r="BT21" i="96" s="1"/>
  <c r="AU21" i="96"/>
  <c r="AW21" i="96"/>
  <c r="L19" i="96"/>
  <c r="O19" i="96"/>
  <c r="R19" i="96"/>
  <c r="S19" i="96"/>
  <c r="AQ19" i="96"/>
  <c r="AR19" i="96"/>
  <c r="Y19" i="96"/>
  <c r="AC19" i="96"/>
  <c r="AF19" i="96"/>
  <c r="AG19" i="96"/>
  <c r="BN19" i="96"/>
  <c r="BP19" i="96"/>
  <c r="BT19" i="96" s="1"/>
  <c r="AU19" i="96"/>
  <c r="AW19" i="96"/>
  <c r="BW19" i="96"/>
  <c r="L17" i="96"/>
  <c r="O17" i="96"/>
  <c r="R17" i="96"/>
  <c r="S17" i="96"/>
  <c r="AQ17" i="96"/>
  <c r="AR17" i="96"/>
  <c r="Y17" i="96"/>
  <c r="AC17" i="96"/>
  <c r="AF17" i="96"/>
  <c r="AG17" i="96"/>
  <c r="BN17" i="96"/>
  <c r="BP17" i="96"/>
  <c r="BT17" i="96" s="1"/>
  <c r="AU17" i="96"/>
  <c r="AW17" i="96"/>
  <c r="BW17" i="96"/>
  <c r="L24" i="96"/>
  <c r="O24" i="96"/>
  <c r="R24" i="96"/>
  <c r="S24" i="96"/>
  <c r="AQ24" i="96"/>
  <c r="AR24" i="96"/>
  <c r="Y24" i="96"/>
  <c r="AC24" i="96"/>
  <c r="AF24" i="96"/>
  <c r="AG24" i="96"/>
  <c r="BN24" i="96"/>
  <c r="BP24" i="96"/>
  <c r="BT24" i="96" s="1"/>
  <c r="AU24" i="96"/>
  <c r="AW24" i="96"/>
  <c r="BW24" i="96"/>
  <c r="L22" i="96"/>
  <c r="O22" i="96"/>
  <c r="R22" i="96"/>
  <c r="S22" i="96"/>
  <c r="AQ22" i="96"/>
  <c r="AR22" i="96"/>
  <c r="Y22" i="96"/>
  <c r="AC22" i="96"/>
  <c r="AF22" i="96"/>
  <c r="AG22" i="96"/>
  <c r="BN22" i="96"/>
  <c r="BP22" i="96"/>
  <c r="BT22" i="96" s="1"/>
  <c r="AU22" i="96"/>
  <c r="AW22" i="96"/>
  <c r="BW22" i="96"/>
  <c r="L15" i="96"/>
  <c r="O15" i="96"/>
  <c r="R15" i="96"/>
  <c r="S15" i="96"/>
  <c r="AQ15" i="96"/>
  <c r="AR15" i="96"/>
  <c r="Y15" i="96"/>
  <c r="AC15" i="96"/>
  <c r="AF15" i="96"/>
  <c r="AG15" i="96"/>
  <c r="BN15" i="96"/>
  <c r="BP15" i="96"/>
  <c r="BT15" i="96" s="1"/>
  <c r="AU15" i="96"/>
  <c r="AW15" i="96"/>
  <c r="BW15" i="96"/>
  <c r="L18" i="96"/>
  <c r="O18" i="96"/>
  <c r="R18" i="96"/>
  <c r="S18" i="96"/>
  <c r="AQ18" i="96"/>
  <c r="AR18" i="96"/>
  <c r="Y18" i="96"/>
  <c r="AC18" i="96"/>
  <c r="AF18" i="96"/>
  <c r="AG18" i="96"/>
  <c r="BN18" i="96"/>
  <c r="BP18" i="96"/>
  <c r="BT18" i="96" s="1"/>
  <c r="AU18" i="96"/>
  <c r="AW18" i="96"/>
  <c r="BW18" i="96"/>
  <c r="L13" i="96"/>
  <c r="O13" i="96"/>
  <c r="R13" i="96"/>
  <c r="S13" i="96"/>
  <c r="AQ13" i="96"/>
  <c r="AR13" i="96"/>
  <c r="Y13" i="96"/>
  <c r="AC13" i="96"/>
  <c r="AF13" i="96"/>
  <c r="AG13" i="96"/>
  <c r="BN13" i="96"/>
  <c r="BP13" i="96"/>
  <c r="BT13" i="96" s="1"/>
  <c r="AU13" i="96"/>
  <c r="AW13" i="96"/>
  <c r="BW13" i="96"/>
  <c r="L14" i="96"/>
  <c r="O14" i="96"/>
  <c r="R14" i="96"/>
  <c r="S14" i="96"/>
  <c r="AQ14" i="96"/>
  <c r="AR14" i="96"/>
  <c r="Y14" i="96"/>
  <c r="AC14" i="96"/>
  <c r="AF14" i="96"/>
  <c r="AG14" i="96"/>
  <c r="BN14" i="96"/>
  <c r="BP14" i="96"/>
  <c r="BT14" i="96" s="1"/>
  <c r="AU14" i="96"/>
  <c r="AW14" i="96"/>
  <c r="BW14" i="96"/>
  <c r="L16" i="96"/>
  <c r="O16" i="96"/>
  <c r="R16" i="96"/>
  <c r="S16" i="96"/>
  <c r="AQ16" i="96"/>
  <c r="AR16" i="96"/>
  <c r="Y16" i="96"/>
  <c r="AC16" i="96"/>
  <c r="AF16" i="96"/>
  <c r="AG16" i="96"/>
  <c r="BN16" i="96"/>
  <c r="BP16" i="96"/>
  <c r="BT16" i="96" s="1"/>
  <c r="AU16" i="96"/>
  <c r="AW16" i="96"/>
  <c r="BW16" i="96"/>
  <c r="L20" i="96"/>
  <c r="O20" i="96"/>
  <c r="R20" i="96"/>
  <c r="S20" i="96"/>
  <c r="AQ20" i="96"/>
  <c r="AR20" i="96"/>
  <c r="Y20" i="96"/>
  <c r="AC20" i="96"/>
  <c r="AF20" i="96"/>
  <c r="AG20" i="96"/>
  <c r="BN20" i="96"/>
  <c r="BP20" i="96"/>
  <c r="BT20" i="96" s="1"/>
  <c r="AU20" i="96"/>
  <c r="AW20" i="96"/>
  <c r="BW20" i="96"/>
  <c r="Q16" i="153"/>
  <c r="U16" i="153" s="1"/>
  <c r="M16" i="153"/>
  <c r="T16" i="153" s="1"/>
  <c r="I16" i="153"/>
  <c r="S16" i="153" s="1"/>
  <c r="V16" i="153" s="1"/>
  <c r="Q15" i="153"/>
  <c r="U15" i="153" s="1"/>
  <c r="M15" i="153"/>
  <c r="T15" i="153" s="1"/>
  <c r="I15" i="153"/>
  <c r="S15" i="153" s="1"/>
  <c r="V15" i="153" s="1"/>
  <c r="Q17" i="153"/>
  <c r="U17" i="153" s="1"/>
  <c r="M17" i="153"/>
  <c r="T17" i="153" s="1"/>
  <c r="I17" i="153"/>
  <c r="S17" i="153" s="1"/>
  <c r="V17" i="153" s="1"/>
  <c r="Q14" i="153"/>
  <c r="U14" i="153" s="1"/>
  <c r="M14" i="153"/>
  <c r="T14" i="153" s="1"/>
  <c r="I14" i="153"/>
  <c r="S14" i="153" s="1"/>
  <c r="V14" i="153" s="1"/>
  <c r="O9" i="153"/>
  <c r="K9" i="153"/>
  <c r="G9" i="153"/>
  <c r="A3" i="153"/>
  <c r="W2" i="153"/>
  <c r="W1" i="153"/>
  <c r="A1" i="153"/>
  <c r="BJ25" i="121"/>
  <c r="BL25" i="121" s="1"/>
  <c r="BC25" i="121"/>
  <c r="BD25" i="121" s="1"/>
  <c r="BP25" i="121" s="1"/>
  <c r="AS25" i="121"/>
  <c r="AN25" i="121"/>
  <c r="AO25" i="121" s="1"/>
  <c r="BO25" i="121" s="1"/>
  <c r="AC25" i="121"/>
  <c r="Z25" i="121"/>
  <c r="AD25" i="121"/>
  <c r="BS25" i="121" s="1"/>
  <c r="P25" i="121"/>
  <c r="M25" i="121"/>
  <c r="Q25" i="121"/>
  <c r="BJ20" i="121"/>
  <c r="BL20" i="121" s="1"/>
  <c r="BC20" i="121"/>
  <c r="BD20" i="121" s="1"/>
  <c r="BP20" i="121" s="1"/>
  <c r="AN20" i="121"/>
  <c r="AO20" i="121" s="1"/>
  <c r="BO20" i="121" s="1"/>
  <c r="AC20" i="121"/>
  <c r="Z20" i="121"/>
  <c r="AD20" i="121"/>
  <c r="BS20" i="121" s="1"/>
  <c r="P20" i="121"/>
  <c r="M20" i="121"/>
  <c r="Q20" i="121"/>
  <c r="BJ24" i="121"/>
  <c r="BL24" i="121" s="1"/>
  <c r="BC24" i="121"/>
  <c r="BD24" i="121" s="1"/>
  <c r="BP24" i="121" s="1"/>
  <c r="AS24" i="121"/>
  <c r="AN24" i="121"/>
  <c r="AO24" i="121" s="1"/>
  <c r="BO24" i="121" s="1"/>
  <c r="AC24" i="121"/>
  <c r="Z24" i="121"/>
  <c r="AD24" i="121"/>
  <c r="BS24" i="121" s="1"/>
  <c r="P24" i="121"/>
  <c r="M24" i="121"/>
  <c r="Q24" i="121"/>
  <c r="BJ31" i="121"/>
  <c r="BL31" i="121" s="1"/>
  <c r="BC31" i="121"/>
  <c r="BD31" i="121" s="1"/>
  <c r="BP31" i="121" s="1"/>
  <c r="AS31" i="121"/>
  <c r="AN31" i="121"/>
  <c r="AO31" i="121" s="1"/>
  <c r="BO31" i="121" s="1"/>
  <c r="AC31" i="121"/>
  <c r="Z31" i="121"/>
  <c r="AD31" i="121"/>
  <c r="BS31" i="121" s="1"/>
  <c r="P31" i="121"/>
  <c r="M31" i="121"/>
  <c r="Q31" i="121"/>
  <c r="BJ22" i="121"/>
  <c r="BL22" i="121" s="1"/>
  <c r="BC22" i="121"/>
  <c r="BD22" i="121" s="1"/>
  <c r="BP22" i="121" s="1"/>
  <c r="AS22" i="121"/>
  <c r="AN22" i="121"/>
  <c r="AO22" i="121" s="1"/>
  <c r="BO22" i="121" s="1"/>
  <c r="AC22" i="121"/>
  <c r="Z22" i="121"/>
  <c r="AD22" i="121"/>
  <c r="BS22" i="121" s="1"/>
  <c r="P22" i="121"/>
  <c r="M22" i="121"/>
  <c r="Q22" i="121"/>
  <c r="BJ19" i="121"/>
  <c r="BL19" i="121" s="1"/>
  <c r="BC19" i="121"/>
  <c r="BD19" i="121" s="1"/>
  <c r="BP19" i="121" s="1"/>
  <c r="AS19" i="121"/>
  <c r="AN19" i="121"/>
  <c r="AO19" i="121" s="1"/>
  <c r="BO19" i="121" s="1"/>
  <c r="AC19" i="121"/>
  <c r="Z19" i="121"/>
  <c r="AD19" i="121"/>
  <c r="BS19" i="121" s="1"/>
  <c r="P19" i="121"/>
  <c r="M19" i="121"/>
  <c r="Q19" i="121"/>
  <c r="BJ11" i="121"/>
  <c r="BL11" i="121" s="1"/>
  <c r="BC11" i="121"/>
  <c r="BD11" i="121" s="1"/>
  <c r="BP11" i="121" s="1"/>
  <c r="AS11" i="121"/>
  <c r="AN11" i="121"/>
  <c r="AO11" i="121" s="1"/>
  <c r="BO11" i="121" s="1"/>
  <c r="AC11" i="121"/>
  <c r="Z11" i="121"/>
  <c r="AD11" i="121"/>
  <c r="BS11" i="121" s="1"/>
  <c r="P11" i="121"/>
  <c r="M11" i="121"/>
  <c r="Q11" i="121"/>
  <c r="BJ30" i="121"/>
  <c r="BL30" i="121" s="1"/>
  <c r="BC30" i="121"/>
  <c r="BD30" i="121" s="1"/>
  <c r="BP30" i="121" s="1"/>
  <c r="AS30" i="121"/>
  <c r="AN30" i="121"/>
  <c r="AO30" i="121" s="1"/>
  <c r="BO30" i="121" s="1"/>
  <c r="AC30" i="121"/>
  <c r="Z30" i="121"/>
  <c r="AD30" i="121"/>
  <c r="BS30" i="121" s="1"/>
  <c r="P30" i="121"/>
  <c r="M30" i="121"/>
  <c r="Q30" i="121"/>
  <c r="BJ12" i="121"/>
  <c r="BL12" i="121" s="1"/>
  <c r="BC12" i="121"/>
  <c r="BD12" i="121" s="1"/>
  <c r="BP12" i="121" s="1"/>
  <c r="AS12" i="121"/>
  <c r="AN12" i="121"/>
  <c r="AO12" i="121" s="1"/>
  <c r="BO12" i="121" s="1"/>
  <c r="AC12" i="121"/>
  <c r="Z12" i="121"/>
  <c r="AD12" i="121"/>
  <c r="BS12" i="121" s="1"/>
  <c r="P12" i="121"/>
  <c r="M12" i="121"/>
  <c r="Q12" i="121"/>
  <c r="BJ21" i="121"/>
  <c r="BL21" i="121" s="1"/>
  <c r="BC21" i="121"/>
  <c r="BD21" i="121" s="1"/>
  <c r="BP21" i="121" s="1"/>
  <c r="AS21" i="121"/>
  <c r="AN21" i="121"/>
  <c r="AO21" i="121" s="1"/>
  <c r="BO21" i="121" s="1"/>
  <c r="AC21" i="121"/>
  <c r="Z21" i="121"/>
  <c r="AD21" i="121"/>
  <c r="BS21" i="121" s="1"/>
  <c r="P21" i="121"/>
  <c r="M21" i="121"/>
  <c r="Q21" i="121"/>
  <c r="BJ15" i="121"/>
  <c r="BL15" i="121" s="1"/>
  <c r="BC15" i="121"/>
  <c r="BD15" i="121" s="1"/>
  <c r="BP15" i="121" s="1"/>
  <c r="AS15" i="121"/>
  <c r="AN15" i="121"/>
  <c r="AO15" i="121" s="1"/>
  <c r="BO15" i="121" s="1"/>
  <c r="AC15" i="121"/>
  <c r="Z15" i="121"/>
  <c r="AD15" i="121"/>
  <c r="BS15" i="121" s="1"/>
  <c r="P15" i="121"/>
  <c r="M15" i="121"/>
  <c r="Q15" i="121"/>
  <c r="BJ29" i="121"/>
  <c r="BL29" i="121" s="1"/>
  <c r="BC29" i="121"/>
  <c r="BD29" i="121" s="1"/>
  <c r="BP29" i="121" s="1"/>
  <c r="AS29" i="121"/>
  <c r="AN29" i="121"/>
  <c r="AO29" i="121" s="1"/>
  <c r="BO29" i="121" s="1"/>
  <c r="AC29" i="121"/>
  <c r="Z29" i="121"/>
  <c r="AD29" i="121"/>
  <c r="BS29" i="121" s="1"/>
  <c r="P29" i="121"/>
  <c r="M29" i="121"/>
  <c r="Q29" i="121"/>
  <c r="BJ28" i="121"/>
  <c r="BL28" i="121" s="1"/>
  <c r="BC28" i="121"/>
  <c r="BD28" i="121" s="1"/>
  <c r="BP28" i="121" s="1"/>
  <c r="AS28" i="121"/>
  <c r="AN28" i="121"/>
  <c r="AO28" i="121" s="1"/>
  <c r="BO28" i="121" s="1"/>
  <c r="AC28" i="121"/>
  <c r="Z28" i="121"/>
  <c r="AD28" i="121"/>
  <c r="BS28" i="121" s="1"/>
  <c r="P28" i="121"/>
  <c r="M28" i="121"/>
  <c r="Q28" i="121"/>
  <c r="BJ27" i="121"/>
  <c r="BL27" i="121" s="1"/>
  <c r="BC27" i="121"/>
  <c r="BD27" i="121" s="1"/>
  <c r="BP27" i="121" s="1"/>
  <c r="AS27" i="121"/>
  <c r="AN27" i="121"/>
  <c r="AO27" i="121" s="1"/>
  <c r="BO27" i="121" s="1"/>
  <c r="AC27" i="121"/>
  <c r="Z27" i="121"/>
  <c r="AD27" i="121"/>
  <c r="BS27" i="121" s="1"/>
  <c r="P27" i="121"/>
  <c r="M27" i="121"/>
  <c r="Q27" i="121"/>
  <c r="BJ13" i="121"/>
  <c r="BL13" i="121" s="1"/>
  <c r="BC13" i="121"/>
  <c r="BD13" i="121" s="1"/>
  <c r="BP13" i="121" s="1"/>
  <c r="AS13" i="121"/>
  <c r="AN13" i="121"/>
  <c r="AO13" i="121" s="1"/>
  <c r="BO13" i="121" s="1"/>
  <c r="AC13" i="121"/>
  <c r="Z13" i="121"/>
  <c r="AD13" i="121"/>
  <c r="BS13" i="121" s="1"/>
  <c r="P13" i="121"/>
  <c r="M13" i="121"/>
  <c r="Q13" i="121"/>
  <c r="BJ17" i="121"/>
  <c r="BL17" i="121" s="1"/>
  <c r="BC17" i="121"/>
  <c r="BD17" i="121" s="1"/>
  <c r="BP17" i="121" s="1"/>
  <c r="AS17" i="121"/>
  <c r="AN17" i="121"/>
  <c r="AO17" i="121" s="1"/>
  <c r="BO17" i="121" s="1"/>
  <c r="AC17" i="121"/>
  <c r="Z17" i="121"/>
  <c r="AD17" i="121"/>
  <c r="BS17" i="121" s="1"/>
  <c r="P17" i="121"/>
  <c r="M17" i="121"/>
  <c r="Q17" i="121"/>
  <c r="BJ23" i="121"/>
  <c r="BL23" i="121" s="1"/>
  <c r="BC23" i="121"/>
  <c r="BD23" i="121" s="1"/>
  <c r="BP23" i="121" s="1"/>
  <c r="AS23" i="121"/>
  <c r="AO23" i="121"/>
  <c r="BO23" i="121" s="1"/>
  <c r="AC23" i="121"/>
  <c r="Z23" i="121"/>
  <c r="AD23" i="121"/>
  <c r="BS23" i="121" s="1"/>
  <c r="P23" i="121"/>
  <c r="M23" i="121"/>
  <c r="Q23" i="121"/>
  <c r="BJ26" i="121"/>
  <c r="BL26" i="121" s="1"/>
  <c r="BC26" i="121"/>
  <c r="BD26" i="121" s="1"/>
  <c r="BP26" i="121" s="1"/>
  <c r="AS26" i="121"/>
  <c r="AN26" i="121"/>
  <c r="AO26" i="121" s="1"/>
  <c r="BO26" i="121" s="1"/>
  <c r="AC26" i="121"/>
  <c r="Z26" i="121"/>
  <c r="AD26" i="121"/>
  <c r="BS26" i="121" s="1"/>
  <c r="P26" i="121"/>
  <c r="M26" i="121"/>
  <c r="Q26" i="121"/>
  <c r="BJ16" i="121"/>
  <c r="BL16" i="121" s="1"/>
  <c r="BC16" i="121"/>
  <c r="BD16" i="121" s="1"/>
  <c r="BP16" i="121" s="1"/>
  <c r="AS16" i="121"/>
  <c r="AN16" i="121"/>
  <c r="AO16" i="121" s="1"/>
  <c r="BO16" i="121" s="1"/>
  <c r="AC16" i="121"/>
  <c r="Z16" i="121"/>
  <c r="AD16" i="121"/>
  <c r="BS16" i="121" s="1"/>
  <c r="P16" i="121"/>
  <c r="M16" i="121"/>
  <c r="Q16" i="121"/>
  <c r="BJ18" i="121"/>
  <c r="BL18" i="121" s="1"/>
  <c r="BC18" i="121"/>
  <c r="BD18" i="121" s="1"/>
  <c r="BP18" i="121" s="1"/>
  <c r="AS18" i="121"/>
  <c r="AN18" i="121"/>
  <c r="AO18" i="121" s="1"/>
  <c r="BO18" i="121" s="1"/>
  <c r="AC18" i="121"/>
  <c r="Z18" i="121"/>
  <c r="AD18" i="121"/>
  <c r="BS18" i="121" s="1"/>
  <c r="P18" i="121"/>
  <c r="M18" i="121"/>
  <c r="Q18" i="121"/>
  <c r="AD10" i="138"/>
  <c r="AD13" i="152"/>
  <c r="AF13" i="152" s="1"/>
  <c r="AJ13" i="152" s="1"/>
  <c r="X13" i="152"/>
  <c r="AI13" i="152" s="1"/>
  <c r="S13" i="152"/>
  <c r="P13" i="152"/>
  <c r="L13" i="152"/>
  <c r="I13" i="152"/>
  <c r="M13" i="152" s="1"/>
  <c r="T13" i="152" s="1"/>
  <c r="AD11" i="152"/>
  <c r="AF11" i="152" s="1"/>
  <c r="AJ11" i="152" s="1"/>
  <c r="X11" i="152"/>
  <c r="AI11" i="152" s="1"/>
  <c r="S11" i="152"/>
  <c r="P11" i="152"/>
  <c r="L11" i="152"/>
  <c r="I11" i="152"/>
  <c r="M11" i="152" s="1"/>
  <c r="T11" i="152" s="1"/>
  <c r="AA5" i="152"/>
  <c r="W5" i="152"/>
  <c r="A3" i="152"/>
  <c r="AL2" i="152"/>
  <c r="AL1" i="152"/>
  <c r="A1" i="152"/>
  <c r="AB11" i="124"/>
  <c r="AD11" i="124" s="1"/>
  <c r="AH11" i="124" s="1"/>
  <c r="V11" i="124"/>
  <c r="AG11" i="124" s="1"/>
  <c r="Q11" i="124"/>
  <c r="N11" i="124"/>
  <c r="R11" i="124"/>
  <c r="Q14" i="150"/>
  <c r="U14" i="150" s="1"/>
  <c r="M14" i="150"/>
  <c r="T14" i="150" s="1"/>
  <c r="I14" i="150"/>
  <c r="S14" i="150" s="1"/>
  <c r="V14" i="150" s="1"/>
  <c r="Q17" i="150"/>
  <c r="U17" i="150" s="1"/>
  <c r="M17" i="150"/>
  <c r="T17" i="150" s="1"/>
  <c r="I17" i="150"/>
  <c r="S17" i="150" s="1"/>
  <c r="V17" i="150" s="1"/>
  <c r="Q16" i="150"/>
  <c r="U16" i="150" s="1"/>
  <c r="M16" i="150"/>
  <c r="T16" i="150" s="1"/>
  <c r="I16" i="150"/>
  <c r="S16" i="150" s="1"/>
  <c r="V16" i="150" s="1"/>
  <c r="A3" i="150"/>
  <c r="A1" i="150"/>
  <c r="Q15" i="150"/>
  <c r="U15" i="150" s="1"/>
  <c r="M15" i="150"/>
  <c r="T15" i="150" s="1"/>
  <c r="I15" i="150"/>
  <c r="S15" i="150" s="1"/>
  <c r="V15" i="150" s="1"/>
  <c r="O9" i="150"/>
  <c r="K9" i="150"/>
  <c r="G9" i="150"/>
  <c r="W2" i="150"/>
  <c r="W1" i="150"/>
  <c r="BS20" i="96" l="1"/>
  <c r="BU20" i="96"/>
  <c r="BY20" i="96" s="1"/>
  <c r="BR20" i="96"/>
  <c r="BS16" i="96"/>
  <c r="BU16" i="96"/>
  <c r="BY16" i="96" s="1"/>
  <c r="BR16" i="96"/>
  <c r="BS14" i="96"/>
  <c r="BU14" i="96"/>
  <c r="BY14" i="96" s="1"/>
  <c r="BR14" i="96"/>
  <c r="BS13" i="96"/>
  <c r="BU13" i="96"/>
  <c r="BY13" i="96" s="1"/>
  <c r="BR13" i="96"/>
  <c r="BS18" i="96"/>
  <c r="BU18" i="96"/>
  <c r="BY18" i="96" s="1"/>
  <c r="BR18" i="96"/>
  <c r="BS15" i="96"/>
  <c r="BU15" i="96"/>
  <c r="BY15" i="96" s="1"/>
  <c r="BR15" i="96"/>
  <c r="BS24" i="96"/>
  <c r="BU24" i="96"/>
  <c r="BY24" i="96" s="1"/>
  <c r="BR24" i="96"/>
  <c r="BW21" i="96"/>
  <c r="BU21" i="96"/>
  <c r="BY21" i="96" s="1"/>
  <c r="BS23" i="96"/>
  <c r="BU23" i="96"/>
  <c r="BY23" i="96" s="1"/>
  <c r="BR23" i="96"/>
  <c r="BS17" i="96"/>
  <c r="BU17" i="96"/>
  <c r="BY17" i="96" s="1"/>
  <c r="BR17" i="96"/>
  <c r="BS19" i="96"/>
  <c r="BU19" i="96"/>
  <c r="BY19" i="96" s="1"/>
  <c r="BR19" i="96"/>
  <c r="BS22" i="96"/>
  <c r="BU22" i="96"/>
  <c r="BY22" i="96" s="1"/>
  <c r="BR22" i="96"/>
  <c r="BS21" i="96"/>
  <c r="BR21" i="96"/>
  <c r="Q17" i="161"/>
  <c r="P17" i="161"/>
  <c r="Q31" i="161"/>
  <c r="P31" i="161"/>
  <c r="Q21" i="161"/>
  <c r="P21" i="161"/>
  <c r="Q25" i="161"/>
  <c r="P25" i="161"/>
  <c r="Q13" i="161"/>
  <c r="P13" i="161"/>
  <c r="Q27" i="161"/>
  <c r="P27" i="161"/>
  <c r="Q11" i="161"/>
  <c r="P11" i="161"/>
  <c r="Q19" i="161"/>
  <c r="P19" i="161"/>
  <c r="Q15" i="161"/>
  <c r="P15" i="161"/>
  <c r="Q29" i="161"/>
  <c r="P29" i="161"/>
  <c r="Q33" i="161"/>
  <c r="P33" i="161"/>
  <c r="Q23" i="161"/>
  <c r="P23" i="161"/>
  <c r="Q19" i="160"/>
  <c r="P19" i="160"/>
  <c r="Q27" i="160"/>
  <c r="P27" i="160"/>
  <c r="Q13" i="160"/>
  <c r="P13" i="160"/>
  <c r="Q21" i="160"/>
  <c r="P21" i="160"/>
  <c r="Q25" i="160"/>
  <c r="P25" i="160"/>
  <c r="Q29" i="160"/>
  <c r="P29" i="160"/>
  <c r="Q23" i="160"/>
  <c r="P23" i="160"/>
  <c r="Q15" i="160"/>
  <c r="P15" i="160"/>
  <c r="Q11" i="160"/>
  <c r="P11" i="160"/>
  <c r="Q17" i="160"/>
  <c r="P17" i="160"/>
  <c r="Q27" i="159"/>
  <c r="P27" i="159"/>
  <c r="Q15" i="159"/>
  <c r="P15" i="159"/>
  <c r="Q17" i="159"/>
  <c r="P17" i="159"/>
  <c r="Q13" i="159"/>
  <c r="P13" i="159"/>
  <c r="Q14" i="159"/>
  <c r="P14" i="159"/>
  <c r="Q20" i="159"/>
  <c r="P20" i="159"/>
  <c r="Q18" i="159"/>
  <c r="P18" i="159"/>
  <c r="Q21" i="159"/>
  <c r="P21" i="159"/>
  <c r="Q23" i="158"/>
  <c r="P23" i="158"/>
  <c r="Q22" i="158"/>
  <c r="P22" i="158"/>
  <c r="Q21" i="158"/>
  <c r="P21" i="158"/>
  <c r="Q26" i="158"/>
  <c r="P26" i="158"/>
  <c r="Q24" i="158"/>
  <c r="P24" i="158"/>
  <c r="Q25" i="158"/>
  <c r="P25" i="158"/>
  <c r="Q17" i="158"/>
  <c r="P17" i="158"/>
  <c r="Q12" i="159"/>
  <c r="P12" i="159"/>
  <c r="Q26" i="159"/>
  <c r="P26" i="159"/>
  <c r="Q16" i="159"/>
  <c r="P16" i="159"/>
  <c r="Q23" i="159"/>
  <c r="P23" i="159"/>
  <c r="Q19" i="159"/>
  <c r="P19" i="159"/>
  <c r="Q22" i="159"/>
  <c r="P22" i="159"/>
  <c r="Q24" i="159"/>
  <c r="P24" i="159"/>
  <c r="Q25" i="159"/>
  <c r="P25" i="159"/>
  <c r="Q12" i="158"/>
  <c r="P12" i="158"/>
  <c r="Q20" i="158"/>
  <c r="P20" i="158"/>
  <c r="Q18" i="158"/>
  <c r="P18" i="158"/>
  <c r="Q14" i="158"/>
  <c r="P14" i="158"/>
  <c r="Q15" i="158"/>
  <c r="P15" i="158"/>
  <c r="Q13" i="158"/>
  <c r="P13" i="158"/>
  <c r="Q19" i="158"/>
  <c r="P19" i="158"/>
  <c r="Q16" i="158"/>
  <c r="P16" i="158"/>
  <c r="Q14" i="157"/>
  <c r="P14" i="157"/>
  <c r="Q11" i="157"/>
  <c r="P11" i="157"/>
  <c r="Q15" i="157"/>
  <c r="P15" i="157"/>
  <c r="Q12" i="157"/>
  <c r="P12" i="157"/>
  <c r="Q18" i="157"/>
  <c r="P18" i="157"/>
  <c r="Q13" i="157"/>
  <c r="P13" i="157"/>
  <c r="Q17" i="157"/>
  <c r="P17" i="157"/>
  <c r="Q16" i="157"/>
  <c r="P16" i="157"/>
  <c r="Q11" i="156"/>
  <c r="P11" i="156"/>
  <c r="AT32" i="102"/>
  <c r="AP32" i="102"/>
  <c r="AT25" i="102"/>
  <c r="AP25" i="102"/>
  <c r="AK13" i="155"/>
  <c r="AG13" i="155"/>
  <c r="AK15" i="155"/>
  <c r="AG15" i="155"/>
  <c r="AK12" i="155"/>
  <c r="AG12" i="155"/>
  <c r="AK14" i="155"/>
  <c r="AG14" i="155"/>
  <c r="AR11" i="154"/>
  <c r="AO11" i="154"/>
  <c r="AR14" i="154"/>
  <c r="AO14" i="154"/>
  <c r="AR18" i="154"/>
  <c r="AO18" i="154"/>
  <c r="AR15" i="154"/>
  <c r="AO15" i="154"/>
  <c r="BQ18" i="121"/>
  <c r="BU18" i="121" s="1"/>
  <c r="BN18" i="121"/>
  <c r="BQ16" i="121"/>
  <c r="BU16" i="121" s="1"/>
  <c r="BN16" i="121"/>
  <c r="BQ26" i="121"/>
  <c r="BU26" i="121" s="1"/>
  <c r="BN26" i="121"/>
  <c r="BQ23" i="121"/>
  <c r="BU23" i="121" s="1"/>
  <c r="BN23" i="121"/>
  <c r="BQ17" i="121"/>
  <c r="BU17" i="121" s="1"/>
  <c r="BN17" i="121"/>
  <c r="BQ13" i="121"/>
  <c r="BU13" i="121" s="1"/>
  <c r="BN13" i="121"/>
  <c r="BQ27" i="121"/>
  <c r="BU27" i="121" s="1"/>
  <c r="BN27" i="121"/>
  <c r="BQ28" i="121"/>
  <c r="BU28" i="121" s="1"/>
  <c r="BN28" i="121"/>
  <c r="BQ29" i="121"/>
  <c r="BU29" i="121" s="1"/>
  <c r="BN29" i="121"/>
  <c r="BQ15" i="121"/>
  <c r="BU15" i="121" s="1"/>
  <c r="BN15" i="121"/>
  <c r="BQ21" i="121"/>
  <c r="BU21" i="121" s="1"/>
  <c r="BN21" i="121"/>
  <c r="BQ12" i="121"/>
  <c r="BU12" i="121" s="1"/>
  <c r="BN12" i="121"/>
  <c r="BQ30" i="121"/>
  <c r="BU30" i="121" s="1"/>
  <c r="BN30" i="121"/>
  <c r="BQ11" i="121"/>
  <c r="BU11" i="121" s="1"/>
  <c r="BN11" i="121"/>
  <c r="BQ19" i="121"/>
  <c r="BU19" i="121" s="1"/>
  <c r="BN19" i="121"/>
  <c r="BQ22" i="121"/>
  <c r="BU22" i="121" s="1"/>
  <c r="BN22" i="121"/>
  <c r="BQ31" i="121"/>
  <c r="BU31" i="121" s="1"/>
  <c r="BN31" i="121"/>
  <c r="BQ24" i="121"/>
  <c r="BU24" i="121" s="1"/>
  <c r="BN24" i="121"/>
  <c r="BQ20" i="121"/>
  <c r="BU20" i="121" s="1"/>
  <c r="BN20" i="121"/>
  <c r="BQ25" i="121"/>
  <c r="BU25" i="121" s="1"/>
  <c r="BN25" i="121"/>
  <c r="AK11" i="152"/>
  <c r="AH11" i="152"/>
  <c r="AK13" i="152"/>
  <c r="AH13" i="152"/>
  <c r="AI11" i="124"/>
  <c r="AF11" i="124"/>
  <c r="A3" i="142"/>
  <c r="A1" i="142"/>
  <c r="A3" i="141"/>
  <c r="A1" i="141"/>
  <c r="CB15" i="141"/>
  <c r="CD15" i="141" s="1"/>
  <c r="CO15" i="141" s="1"/>
  <c r="BW15" i="141"/>
  <c r="BY15" i="141" s="1"/>
  <c r="CN15" i="141" s="1"/>
  <c r="BO15" i="141"/>
  <c r="BQ15" i="141" s="1"/>
  <c r="CM15" i="141" s="1"/>
  <c r="BK15" i="141"/>
  <c r="BH15" i="141"/>
  <c r="BE15" i="141"/>
  <c r="BL15" i="141" s="1"/>
  <c r="AV15" i="141"/>
  <c r="AW15" i="141" s="1"/>
  <c r="CI15" i="141" s="1"/>
  <c r="AL15" i="141"/>
  <c r="AM15" i="141" s="1"/>
  <c r="CH15" i="141" s="1"/>
  <c r="AB15" i="141"/>
  <c r="AC15" i="141" s="1"/>
  <c r="CG15" i="141" s="1"/>
  <c r="R15" i="141"/>
  <c r="O15" i="141"/>
  <c r="L15" i="141"/>
  <c r="S15" i="141" s="1"/>
  <c r="CB12" i="141"/>
  <c r="CD12" i="141" s="1"/>
  <c r="CO12" i="141" s="1"/>
  <c r="BW12" i="141"/>
  <c r="BY12" i="141" s="1"/>
  <c r="CN12" i="141" s="1"/>
  <c r="BO12" i="141"/>
  <c r="BQ12" i="141" s="1"/>
  <c r="CM12" i="141" s="1"/>
  <c r="BK12" i="141"/>
  <c r="BH12" i="141"/>
  <c r="BE12" i="141"/>
  <c r="BL12" i="141" s="1"/>
  <c r="AV12" i="141"/>
  <c r="AW12" i="141" s="1"/>
  <c r="CI12" i="141" s="1"/>
  <c r="AL12" i="141"/>
  <c r="AM12" i="141" s="1"/>
  <c r="CH12" i="141" s="1"/>
  <c r="AB12" i="141"/>
  <c r="AC12" i="141" s="1"/>
  <c r="CG12" i="141" s="1"/>
  <c r="R12" i="141"/>
  <c r="O12" i="141"/>
  <c r="L12" i="141"/>
  <c r="S12" i="141" s="1"/>
  <c r="CB13" i="141"/>
  <c r="CD13" i="141" s="1"/>
  <c r="CO13" i="141" s="1"/>
  <c r="BW13" i="141"/>
  <c r="BY13" i="141" s="1"/>
  <c r="CN13" i="141" s="1"/>
  <c r="BO13" i="141"/>
  <c r="BQ13" i="141" s="1"/>
  <c r="CM13" i="141" s="1"/>
  <c r="BK13" i="141"/>
  <c r="BH13" i="141"/>
  <c r="BE13" i="141"/>
  <c r="BL13" i="141" s="1"/>
  <c r="AV13" i="141"/>
  <c r="AW13" i="141" s="1"/>
  <c r="CI13" i="141" s="1"/>
  <c r="AL13" i="141"/>
  <c r="AM13" i="141" s="1"/>
  <c r="CH13" i="141" s="1"/>
  <c r="AB13" i="141"/>
  <c r="AC13" i="141" s="1"/>
  <c r="CG13" i="141" s="1"/>
  <c r="R13" i="141"/>
  <c r="O13" i="141"/>
  <c r="L13" i="141"/>
  <c r="S13" i="141" s="1"/>
  <c r="BE14" i="141"/>
  <c r="BZ15" i="142"/>
  <c r="CB15" i="142" s="1"/>
  <c r="BK15" i="142"/>
  <c r="BM15" i="142" s="1"/>
  <c r="AS15" i="142"/>
  <c r="AU15" i="142" s="1"/>
  <c r="AE15" i="142"/>
  <c r="AB15" i="142"/>
  <c r="Y15" i="142"/>
  <c r="AF15" i="142" s="1"/>
  <c r="CJ15" i="142" s="1"/>
  <c r="BV15" i="142"/>
  <c r="BW15" i="142" s="1"/>
  <c r="CG15" i="142" s="1"/>
  <c r="BD15" i="142"/>
  <c r="BE15" i="142" s="1"/>
  <c r="CF15" i="142" s="1"/>
  <c r="AO15" i="142"/>
  <c r="AP15" i="142" s="1"/>
  <c r="CE15" i="142" s="1"/>
  <c r="R15" i="142"/>
  <c r="O15" i="142"/>
  <c r="L15" i="142"/>
  <c r="S15" i="142" s="1"/>
  <c r="BZ16" i="142"/>
  <c r="CB16" i="142" s="1"/>
  <c r="BK16" i="142"/>
  <c r="BM16" i="142" s="1"/>
  <c r="AS16" i="142"/>
  <c r="AU16" i="142" s="1"/>
  <c r="AE16" i="142"/>
  <c r="AB16" i="142"/>
  <c r="Y16" i="142"/>
  <c r="AF16" i="142" s="1"/>
  <c r="CJ16" i="142" s="1"/>
  <c r="BV16" i="142"/>
  <c r="BW16" i="142" s="1"/>
  <c r="CG16" i="142" s="1"/>
  <c r="BD16" i="142"/>
  <c r="BE16" i="142" s="1"/>
  <c r="CF16" i="142" s="1"/>
  <c r="AO16" i="142"/>
  <c r="AP16" i="142" s="1"/>
  <c r="CE16" i="142" s="1"/>
  <c r="R16" i="142"/>
  <c r="O16" i="142"/>
  <c r="L16" i="142"/>
  <c r="S16" i="142" s="1"/>
  <c r="BZ14" i="142"/>
  <c r="CB14" i="142" s="1"/>
  <c r="BK14" i="142"/>
  <c r="BM14" i="142" s="1"/>
  <c r="AS14" i="142"/>
  <c r="AU14" i="142" s="1"/>
  <c r="AE14" i="142"/>
  <c r="AB14" i="142"/>
  <c r="Y14" i="142"/>
  <c r="AF14" i="142" s="1"/>
  <c r="CJ14" i="142" s="1"/>
  <c r="BV14" i="142"/>
  <c r="BW14" i="142" s="1"/>
  <c r="CG14" i="142" s="1"/>
  <c r="BD14" i="142"/>
  <c r="BE14" i="142" s="1"/>
  <c r="CF14" i="142" s="1"/>
  <c r="AO14" i="142"/>
  <c r="AP14" i="142" s="1"/>
  <c r="CE14" i="142" s="1"/>
  <c r="R14" i="142"/>
  <c r="O14" i="142"/>
  <c r="L14" i="142"/>
  <c r="S14" i="142" s="1"/>
  <c r="BZ13" i="142"/>
  <c r="CB13" i="142" s="1"/>
  <c r="BK13" i="142"/>
  <c r="BM13" i="142" s="1"/>
  <c r="AS13" i="142"/>
  <c r="AU13" i="142" s="1"/>
  <c r="AE13" i="142"/>
  <c r="AB13" i="142"/>
  <c r="Y13" i="142"/>
  <c r="AF13" i="142" s="1"/>
  <c r="CJ13" i="142" s="1"/>
  <c r="BV13" i="142"/>
  <c r="BW13" i="142" s="1"/>
  <c r="CG13" i="142" s="1"/>
  <c r="BD13" i="142"/>
  <c r="BE13" i="142" s="1"/>
  <c r="CF13" i="142" s="1"/>
  <c r="AO13" i="142"/>
  <c r="AP13" i="142" s="1"/>
  <c r="CE13" i="142" s="1"/>
  <c r="R13" i="142"/>
  <c r="O13" i="142"/>
  <c r="L13" i="142"/>
  <c r="S13" i="142" s="1"/>
  <c r="BZ12" i="142"/>
  <c r="CB12" i="142" s="1"/>
  <c r="BK12" i="142"/>
  <c r="BM12" i="142" s="1"/>
  <c r="AS12" i="142"/>
  <c r="AU12" i="142" s="1"/>
  <c r="AE12" i="142"/>
  <c r="AB12" i="142"/>
  <c r="Y12" i="142"/>
  <c r="AF12" i="142" s="1"/>
  <c r="CJ12" i="142" s="1"/>
  <c r="BV12" i="142"/>
  <c r="BW12" i="142" s="1"/>
  <c r="CG12" i="142" s="1"/>
  <c r="BD12" i="142"/>
  <c r="BE12" i="142" s="1"/>
  <c r="CF12" i="142" s="1"/>
  <c r="AO12" i="142"/>
  <c r="AP12" i="142" s="1"/>
  <c r="CE12" i="142" s="1"/>
  <c r="R12" i="142"/>
  <c r="O12" i="142"/>
  <c r="L12" i="142"/>
  <c r="S12" i="142" s="1"/>
  <c r="BZ7" i="142"/>
  <c r="BH7" i="142"/>
  <c r="AS7" i="142"/>
  <c r="V7" i="142"/>
  <c r="BP7" i="142"/>
  <c r="AX7" i="142"/>
  <c r="AI7" i="142"/>
  <c r="G7" i="142"/>
  <c r="CM2" i="142"/>
  <c r="CM1" i="142"/>
  <c r="CB14" i="141"/>
  <c r="CD14" i="141" s="1"/>
  <c r="CO14" i="141" s="1"/>
  <c r="BW14" i="141"/>
  <c r="BY14" i="141" s="1"/>
  <c r="CN14" i="141" s="1"/>
  <c r="BO14" i="141"/>
  <c r="BQ14" i="141" s="1"/>
  <c r="CM14" i="141" s="1"/>
  <c r="BK14" i="141"/>
  <c r="BH14" i="141"/>
  <c r="BL14" i="141"/>
  <c r="AV14" i="141"/>
  <c r="AW14" i="141" s="1"/>
  <c r="CI14" i="141" s="1"/>
  <c r="AL14" i="141"/>
  <c r="AM14" i="141" s="1"/>
  <c r="CH14" i="141" s="1"/>
  <c r="AB14" i="141"/>
  <c r="AC14" i="141" s="1"/>
  <c r="CG14" i="141" s="1"/>
  <c r="R14" i="141"/>
  <c r="O14" i="141"/>
  <c r="L14" i="141"/>
  <c r="S14" i="141" s="1"/>
  <c r="CS2" i="141"/>
  <c r="CS1" i="141"/>
  <c r="A3" i="139"/>
  <c r="A1" i="139"/>
  <c r="A3" i="138"/>
  <c r="A1" i="138"/>
  <c r="A3" i="131"/>
  <c r="A1" i="131"/>
  <c r="A3" i="102"/>
  <c r="A1" i="102"/>
  <c r="A3" i="124"/>
  <c r="A1" i="124"/>
  <c r="A3" i="121"/>
  <c r="A1" i="121"/>
  <c r="A3" i="96"/>
  <c r="A1" i="96"/>
  <c r="A3" i="125"/>
  <c r="A1" i="125"/>
  <c r="AA6" i="139"/>
  <c r="W6" i="139"/>
  <c r="AH7" i="138"/>
  <c r="W7" i="138"/>
  <c r="H6" i="138"/>
  <c r="X16" i="139"/>
  <c r="AG16" i="139" s="1"/>
  <c r="AD16" i="139"/>
  <c r="AH16" i="139" s="1"/>
  <c r="S16" i="139"/>
  <c r="P16" i="139"/>
  <c r="M16" i="139"/>
  <c r="H6" i="139"/>
  <c r="AK2" i="139"/>
  <c r="AK1" i="139"/>
  <c r="S16" i="138"/>
  <c r="P16" i="138"/>
  <c r="M16" i="138"/>
  <c r="T16" i="138" s="1"/>
  <c r="AR16" i="138" s="1"/>
  <c r="AO15" i="138"/>
  <c r="AD15" i="138"/>
  <c r="AO14" i="138"/>
  <c r="AD14" i="138"/>
  <c r="AO13" i="138"/>
  <c r="AD13" i="138"/>
  <c r="AO12" i="138"/>
  <c r="AD12" i="138"/>
  <c r="AO11" i="138"/>
  <c r="AD11" i="138"/>
  <c r="AO10" i="138"/>
  <c r="AO16" i="138"/>
  <c r="AP16" i="138"/>
  <c r="AT16" i="138" s="1"/>
  <c r="AD16" i="138"/>
  <c r="AE16" i="138" s="1"/>
  <c r="AS16" i="138"/>
  <c r="AW2" i="138"/>
  <c r="AW1" i="138"/>
  <c r="Y7" i="131"/>
  <c r="H7" i="131"/>
  <c r="U7" i="131"/>
  <c r="AB18" i="131"/>
  <c r="AF18" i="131" s="1"/>
  <c r="Q18" i="131"/>
  <c r="N18" i="131"/>
  <c r="H7" i="102"/>
  <c r="Q18" i="102"/>
  <c r="N18" i="102"/>
  <c r="Q13" i="124"/>
  <c r="N13" i="124"/>
  <c r="R13" i="124"/>
  <c r="H5" i="124"/>
  <c r="AB13" i="124"/>
  <c r="AD13" i="124"/>
  <c r="AH13" i="124"/>
  <c r="BG6" i="121"/>
  <c r="AV6" i="121"/>
  <c r="AR6" i="121"/>
  <c r="AG6" i="121"/>
  <c r="T6" i="121"/>
  <c r="AC14" i="121"/>
  <c r="Z14" i="121"/>
  <c r="AD14" i="121"/>
  <c r="P14" i="121"/>
  <c r="M14" i="121"/>
  <c r="G6" i="121"/>
  <c r="V7" i="96"/>
  <c r="AU7" i="96"/>
  <c r="CF11" i="125"/>
  <c r="CC11" i="125"/>
  <c r="BZ11" i="125"/>
  <c r="CG11" i="125"/>
  <c r="BC11" i="125"/>
  <c r="AZ11" i="125"/>
  <c r="AW11" i="125"/>
  <c r="R11" i="125"/>
  <c r="O11" i="125"/>
  <c r="L11" i="125"/>
  <c r="G7" i="96"/>
  <c r="V18" i="131"/>
  <c r="AE18" i="131" s="1"/>
  <c r="AB12" i="102"/>
  <c r="AB13" i="102"/>
  <c r="AB14" i="102"/>
  <c r="AB15" i="102"/>
  <c r="AB16" i="102"/>
  <c r="AB17" i="102"/>
  <c r="AM12" i="102"/>
  <c r="AM13" i="102"/>
  <c r="AM14" i="102"/>
  <c r="AM15" i="102"/>
  <c r="AM16" i="102"/>
  <c r="AM17" i="102"/>
  <c r="V13" i="124"/>
  <c r="AG13" i="124"/>
  <c r="Y5" i="124"/>
  <c r="U5" i="124"/>
  <c r="AJ2" i="124"/>
  <c r="AJ1" i="124"/>
  <c r="AS14" i="121"/>
  <c r="BJ14" i="121"/>
  <c r="BL14" i="121"/>
  <c r="BC14" i="121"/>
  <c r="BD14" i="121"/>
  <c r="CS11" i="125"/>
  <c r="CU11" i="125"/>
  <c r="BP11" i="125"/>
  <c r="BR11" i="125"/>
  <c r="BH11" i="125"/>
  <c r="BJ11" i="125"/>
  <c r="DC11" i="125"/>
  <c r="CK11" i="125"/>
  <c r="CM11" i="125"/>
  <c r="DH11" i="125" s="1"/>
  <c r="AN11" i="125"/>
  <c r="AO11" i="125"/>
  <c r="CY11" i="125" s="1"/>
  <c r="AC11" i="125"/>
  <c r="AD11" i="125"/>
  <c r="AF7" i="102"/>
  <c r="U7" i="102"/>
  <c r="AN14" i="121"/>
  <c r="AO14" i="121"/>
  <c r="BO14" i="121"/>
  <c r="AG6" i="125"/>
  <c r="V6" i="125"/>
  <c r="DP2" i="125"/>
  <c r="DP1" i="125"/>
  <c r="BV2" i="121"/>
  <c r="BV1" i="121"/>
  <c r="BZ2" i="96"/>
  <c r="BZ1" i="96"/>
  <c r="T16" i="139"/>
  <c r="AV16" i="138"/>
  <c r="R18" i="131"/>
  <c r="R18" i="102"/>
  <c r="AM18" i="102"/>
  <c r="AN18" i="102"/>
  <c r="AR18" i="102"/>
  <c r="AB18" i="102"/>
  <c r="AC18" i="102"/>
  <c r="AQ18" i="102"/>
  <c r="Q14" i="121"/>
  <c r="BP14" i="121"/>
  <c r="BD11" i="125"/>
  <c r="S11" i="125"/>
  <c r="CW11" i="125" s="1"/>
  <c r="DD11" i="125"/>
  <c r="DI11" i="125"/>
  <c r="AI13" i="124" l="1"/>
  <c r="AF13" i="124"/>
  <c r="AJ16" i="139"/>
  <c r="AF16" i="139"/>
  <c r="AH18" i="131"/>
  <c r="AD18" i="131"/>
  <c r="AP18" i="102"/>
  <c r="AT18" i="102"/>
  <c r="BQ14" i="121"/>
  <c r="BN14" i="121"/>
  <c r="BS14" i="121"/>
  <c r="DL11" i="125"/>
  <c r="DM11" i="125"/>
  <c r="DE11" i="125" s="1"/>
  <c r="DB11" i="125"/>
  <c r="DN11" i="125"/>
  <c r="DJ11" i="125" s="1"/>
  <c r="DG11" i="125"/>
  <c r="CJ13" i="141"/>
  <c r="CF13" i="141"/>
  <c r="CP13" i="141"/>
  <c r="CL13" i="141"/>
  <c r="CJ12" i="141"/>
  <c r="CF12" i="141"/>
  <c r="CP12" i="141"/>
  <c r="CL12" i="141"/>
  <c r="CJ15" i="141"/>
  <c r="CF15" i="141"/>
  <c r="CP15" i="141"/>
  <c r="CL15" i="141"/>
  <c r="CH13" i="142"/>
  <c r="CL13" i="142" s="1"/>
  <c r="CD13" i="142"/>
  <c r="CH14" i="142"/>
  <c r="CL14" i="142" s="1"/>
  <c r="CD14" i="142"/>
  <c r="CH16" i="142"/>
  <c r="CL16" i="142" s="1"/>
  <c r="CD16" i="142"/>
  <c r="CH15" i="142"/>
  <c r="CL15" i="142" s="1"/>
  <c r="CD15" i="142"/>
  <c r="CH12" i="142"/>
  <c r="CL12" i="142" s="1"/>
  <c r="CD12" i="142"/>
  <c r="CJ14" i="141"/>
  <c r="CF14" i="141"/>
  <c r="CP14" i="141"/>
  <c r="CL14" i="141"/>
  <c r="BU14" i="121" l="1"/>
  <c r="CZ11" i="125"/>
  <c r="DO11" i="125"/>
  <c r="DP11" i="125" s="1"/>
  <c r="CR15" i="141"/>
  <c r="CR12" i="141"/>
  <c r="CR13" i="141"/>
  <c r="CR14" i="141"/>
</calcChain>
</file>

<file path=xl/sharedStrings.xml><?xml version="1.0" encoding="utf-8"?>
<sst xmlns="http://schemas.openxmlformats.org/spreadsheetml/2006/main" count="1928" uniqueCount="300">
  <si>
    <t>DoD</t>
  </si>
  <si>
    <t>A1</t>
  </si>
  <si>
    <t>A2</t>
  </si>
  <si>
    <t>A3</t>
  </si>
  <si>
    <t>C1</t>
  </si>
  <si>
    <t>C2</t>
  </si>
  <si>
    <t>C3</t>
  </si>
  <si>
    <t>C4</t>
  </si>
  <si>
    <t>Comp</t>
  </si>
  <si>
    <t>falls</t>
  </si>
  <si>
    <t>Deduct</t>
  </si>
  <si>
    <t>FREESTYLE</t>
  </si>
  <si>
    <t>Final Scores</t>
  </si>
  <si>
    <t>Technique</t>
  </si>
  <si>
    <t>Artistic</t>
  </si>
  <si>
    <t>Final</t>
  </si>
  <si>
    <t>Div. by</t>
  </si>
  <si>
    <t>1/2 Fl</t>
  </si>
  <si>
    <t>V'lt Off</t>
  </si>
  <si>
    <t>No&amp;Ex</t>
  </si>
  <si>
    <t>Sub-total</t>
  </si>
  <si>
    <t>Deductions</t>
  </si>
  <si>
    <t>COMPULSORIES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</si>
  <si>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</si>
  <si>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</si>
  <si>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</si>
  <si>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</si>
  <si>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</si>
  <si>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</si>
  <si>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</si>
  <si>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</si>
  <si>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Kneel</t>
  </si>
  <si>
    <t>Score</t>
  </si>
  <si>
    <t>Art.</t>
  </si>
  <si>
    <t>SCORE</t>
  </si>
  <si>
    <t>Place</t>
  </si>
  <si>
    <t>Perf</t>
  </si>
  <si>
    <t>Ex Sc</t>
  </si>
  <si>
    <t>Sub</t>
  </si>
  <si>
    <t>Stand</t>
  </si>
  <si>
    <t>S Bwd</t>
  </si>
  <si>
    <t>S Fwd</t>
  </si>
  <si>
    <t>Flag</t>
  </si>
  <si>
    <t>1/2 Mill</t>
  </si>
  <si>
    <t>Novice Individual</t>
  </si>
  <si>
    <t>Art</t>
  </si>
  <si>
    <t>Judge B</t>
  </si>
  <si>
    <t>Judge A</t>
  </si>
  <si>
    <t>Judge C</t>
  </si>
  <si>
    <t>Total</t>
  </si>
  <si>
    <t>Compulsory</t>
  </si>
  <si>
    <t>Freestyle</t>
  </si>
  <si>
    <t>Overall</t>
  </si>
  <si>
    <t>Class</t>
  </si>
  <si>
    <t>Club/Team</t>
  </si>
  <si>
    <t>PreNovice</t>
  </si>
  <si>
    <t>Tech</t>
  </si>
  <si>
    <t>Plank</t>
  </si>
  <si>
    <t>Dism't</t>
  </si>
  <si>
    <t>D'm't</t>
  </si>
  <si>
    <t>Falls</t>
  </si>
  <si>
    <t>I/S Seat</t>
  </si>
  <si>
    <t>O/S Seat</t>
  </si>
  <si>
    <t>O/S</t>
  </si>
  <si>
    <t>Judges</t>
    <phoneticPr fontId="0" type="noConversion"/>
  </si>
  <si>
    <t>Advanced Individual</t>
    <phoneticPr fontId="0" type="noConversion"/>
  </si>
  <si>
    <t>Mill</t>
    <phoneticPr fontId="0" type="noConversion"/>
  </si>
  <si>
    <t>Stand</t>
    <phoneticPr fontId="0" type="noConversion"/>
  </si>
  <si>
    <t>A</t>
  </si>
  <si>
    <t>B</t>
  </si>
  <si>
    <t>C</t>
  </si>
  <si>
    <t>Judges</t>
  </si>
  <si>
    <t>FREESTYLE ROUND 1</t>
  </si>
  <si>
    <t>FREESTYLE ROUND 2</t>
  </si>
  <si>
    <t>FREESTYLE R1</t>
  </si>
  <si>
    <t>FREESTYLE R2</t>
  </si>
  <si>
    <t>Free 1</t>
  </si>
  <si>
    <t>SQ Preliminary Compulsories</t>
  </si>
  <si>
    <t>SQ Preliminary Freestyle</t>
  </si>
  <si>
    <t>Free R2</t>
  </si>
  <si>
    <t>Free R1</t>
  </si>
  <si>
    <t>Compulsories</t>
  </si>
  <si>
    <t>Free 2</t>
  </si>
  <si>
    <t>Dismount</t>
  </si>
  <si>
    <t>Judge A:</t>
  </si>
  <si>
    <t>Judge B:</t>
  </si>
  <si>
    <t>Judge C:</t>
  </si>
  <si>
    <t xml:space="preserve">Class </t>
  </si>
  <si>
    <t>HORSE</t>
  </si>
  <si>
    <t>Rhythm</t>
  </si>
  <si>
    <t>Relaxation</t>
  </si>
  <si>
    <t>Connection</t>
  </si>
  <si>
    <t>Impulsion</t>
  </si>
  <si>
    <t>Straightness</t>
  </si>
  <si>
    <t>Collection</t>
  </si>
  <si>
    <t>deduct</t>
  </si>
  <si>
    <t>Freestyle Round 1</t>
  </si>
  <si>
    <t>Freestyle Round 2</t>
  </si>
  <si>
    <t>1/2 Flag</t>
  </si>
  <si>
    <t>Seat In</t>
  </si>
  <si>
    <t>Seat Out</t>
  </si>
  <si>
    <t>Vlt Off</t>
  </si>
  <si>
    <t>Mill</t>
  </si>
  <si>
    <t>Sw Fwd</t>
  </si>
  <si>
    <t>Sw Bwd</t>
  </si>
  <si>
    <t>Vaulting NSW State Championships 2022</t>
  </si>
  <si>
    <t>11th and 12th June 2022</t>
  </si>
  <si>
    <t>Sofia Leonard</t>
  </si>
  <si>
    <t>Tess Coleman</t>
  </si>
  <si>
    <t>Hayley Lewis</t>
  </si>
  <si>
    <t>Emelia Griffiths</t>
  </si>
  <si>
    <t>Emma Bryan</t>
  </si>
  <si>
    <t>Maiya Garner</t>
  </si>
  <si>
    <t>Tuffrock Cruise</t>
  </si>
  <si>
    <t>Sharna Kirkham</t>
  </si>
  <si>
    <t>HVVT</t>
  </si>
  <si>
    <t>22F</t>
  </si>
  <si>
    <t>Chris Wicks</t>
  </si>
  <si>
    <t>Emily Leadbeater</t>
  </si>
  <si>
    <t>Janet Leadbeater</t>
  </si>
  <si>
    <t>Bronagh Miskelly</t>
  </si>
  <si>
    <t>Just Ciasso</t>
  </si>
  <si>
    <t>Erin Ryan</t>
  </si>
  <si>
    <t>SVG</t>
  </si>
  <si>
    <t>Robyn Bruderer</t>
  </si>
  <si>
    <t>Trista Mitchell</t>
  </si>
  <si>
    <t xml:space="preserve">Baiberraley Rules </t>
  </si>
  <si>
    <t>Karen Mitchell</t>
  </si>
  <si>
    <t>Capriole</t>
  </si>
  <si>
    <t>Charlotte Clark</t>
  </si>
  <si>
    <t>Hunterview Sinatra</t>
  </si>
  <si>
    <t>Robyn Boyle</t>
  </si>
  <si>
    <t>Sarah Clark</t>
  </si>
  <si>
    <t xml:space="preserve">Hunterview Sinatra </t>
  </si>
  <si>
    <t>Caitlin Fraser</t>
  </si>
  <si>
    <t xml:space="preserve">Just Ciasso </t>
  </si>
  <si>
    <t>SEVT</t>
  </si>
  <si>
    <t>Arabella Read</t>
  </si>
  <si>
    <t xml:space="preserve">Tuffrock Cruise </t>
  </si>
  <si>
    <t>Megan Couzins</t>
  </si>
  <si>
    <t>Kaitlyn Jones</t>
  </si>
  <si>
    <t>Lucia Rogan</t>
  </si>
  <si>
    <t xml:space="preserve">Goya </t>
  </si>
  <si>
    <t>Dodi Rogan</t>
  </si>
  <si>
    <t>Equiste</t>
  </si>
  <si>
    <t>Rachael Mackey</t>
  </si>
  <si>
    <t xml:space="preserve">Mischiev Maker </t>
  </si>
  <si>
    <t>Jo Kic</t>
  </si>
  <si>
    <t>Independent</t>
  </si>
  <si>
    <t>Intermediate</t>
  </si>
  <si>
    <t>Judge D</t>
  </si>
  <si>
    <t>D</t>
  </si>
  <si>
    <t>Judge D:</t>
  </si>
  <si>
    <t>Jenny Scott</t>
  </si>
  <si>
    <t>PDD  Barrel (A)</t>
  </si>
  <si>
    <t>Madelaine Ohare</t>
  </si>
  <si>
    <t>Peyton Halloran</t>
  </si>
  <si>
    <t>Daytona Halloran</t>
  </si>
  <si>
    <t>Aysha Pietersz</t>
  </si>
  <si>
    <t>Lungers Master - Walk</t>
  </si>
  <si>
    <t>Class 12</t>
  </si>
  <si>
    <t>Tegan Davis</t>
  </si>
  <si>
    <t xml:space="preserve">Donnacha </t>
  </si>
  <si>
    <t>Noelene Davis</t>
  </si>
  <si>
    <t>Kallie Hasselmann</t>
  </si>
  <si>
    <t xml:space="preserve">Putty Valley Georgia </t>
  </si>
  <si>
    <t>Catrina Cruickshank</t>
  </si>
  <si>
    <t>Lungers Master - Canter</t>
  </si>
  <si>
    <t>Class 11</t>
  </si>
  <si>
    <t>Natalie Grimson</t>
  </si>
  <si>
    <t xml:space="preserve">Andre </t>
  </si>
  <si>
    <t>Donnacha</t>
  </si>
  <si>
    <t>Calvados</t>
  </si>
  <si>
    <t>SHVT</t>
  </si>
  <si>
    <t>Eloise Tate</t>
  </si>
  <si>
    <t>Poppy Loveland</t>
  </si>
  <si>
    <t>Zoe Caddis</t>
  </si>
  <si>
    <t>Willow Vitu</t>
  </si>
  <si>
    <t>Lydia George</t>
  </si>
  <si>
    <t>Sabine Osmotherly</t>
  </si>
  <si>
    <t>PDD Walk (B)</t>
  </si>
  <si>
    <t>Marlia Stewart</t>
  </si>
  <si>
    <t>Baiberraley Rules</t>
  </si>
  <si>
    <t>Isabel Fitzsimmons</t>
  </si>
  <si>
    <t>Flank 1</t>
  </si>
  <si>
    <t>Flank 2</t>
  </si>
  <si>
    <t>Open Squad Compulsories</t>
  </si>
  <si>
    <t>19C</t>
  </si>
  <si>
    <t xml:space="preserve">Donati 3 </t>
  </si>
  <si>
    <t>Ruby Kennett</t>
  </si>
  <si>
    <t>Harlow Connor</t>
  </si>
  <si>
    <t>Ella Cranfield</t>
  </si>
  <si>
    <t>HC            15</t>
  </si>
  <si>
    <t>Gemma Boyson-rendall</t>
  </si>
  <si>
    <t xml:space="preserve">Kerrabee Leroy </t>
  </si>
  <si>
    <t>Karen Ford</t>
  </si>
  <si>
    <t>Robyn True</t>
  </si>
  <si>
    <t>Elyse Macdonald</t>
  </si>
  <si>
    <t>HC           27</t>
  </si>
  <si>
    <t>Elyssa O'Hanlon</t>
  </si>
  <si>
    <t xml:space="preserve">Le Grande Eli </t>
  </si>
  <si>
    <t>Nikki Connor</t>
  </si>
  <si>
    <t>HC           26</t>
  </si>
  <si>
    <t>HC             1</t>
  </si>
  <si>
    <t>Nicki Coleman</t>
  </si>
  <si>
    <t>J Adore</t>
  </si>
  <si>
    <t>Gillian Burns</t>
  </si>
  <si>
    <t>ARC Vaulters</t>
  </si>
  <si>
    <t>Christine Lawrence</t>
  </si>
  <si>
    <t>HC            13</t>
  </si>
  <si>
    <t xml:space="preserve">Putty Valley Georgia  </t>
  </si>
  <si>
    <t>Holly Maher</t>
  </si>
  <si>
    <t>Riley Dewall</t>
  </si>
  <si>
    <t>Kyesha Andrews</t>
  </si>
  <si>
    <t>HC            17</t>
  </si>
  <si>
    <t>Francesca Levee</t>
  </si>
  <si>
    <t>Andre</t>
  </si>
  <si>
    <t>Hanna Foster</t>
  </si>
  <si>
    <t>Jessica Cepak</t>
  </si>
  <si>
    <t xml:space="preserve">Widgee Total Contender </t>
  </si>
  <si>
    <t>NEqC</t>
  </si>
  <si>
    <t>PDD Walk (A)</t>
  </si>
  <si>
    <t xml:space="preserve">Noble Paladin </t>
  </si>
  <si>
    <t>Paula Clark</t>
  </si>
  <si>
    <t>Gina Sykes</t>
  </si>
  <si>
    <t xml:space="preserve">Rusty </t>
  </si>
  <si>
    <t>Bathurst &amp; District</t>
  </si>
  <si>
    <t>Isabelle Steinman</t>
  </si>
  <si>
    <t>Megan Nicholson</t>
  </si>
  <si>
    <t>Ivy Sykes</t>
  </si>
  <si>
    <t>Lauren Ford</t>
  </si>
  <si>
    <t>Sahara Hohnen-weil</t>
  </si>
  <si>
    <t>Ella Darmanin</t>
  </si>
  <si>
    <t>Lily Steinman</t>
  </si>
  <si>
    <t>Kerrabee Leroy</t>
  </si>
  <si>
    <t>Neqc</t>
  </si>
  <si>
    <t>Isla Mcgregor</t>
  </si>
  <si>
    <t>Grace Sandlin</t>
  </si>
  <si>
    <t>Alyssa Cepak</t>
  </si>
  <si>
    <t>Gabriella Jones</t>
  </si>
  <si>
    <t>Ruby Ashton</t>
  </si>
  <si>
    <t>Hallie Ashton</t>
  </si>
  <si>
    <t>Willow Grimson</t>
  </si>
  <si>
    <t>Harper Grimson</t>
  </si>
  <si>
    <t>Ruby Jackson</t>
  </si>
  <si>
    <t>Felicity Sinclair</t>
  </si>
  <si>
    <t>ARC Vaulters Vaulters</t>
  </si>
  <si>
    <t>22C</t>
  </si>
  <si>
    <t>Ruth Skrzypek</t>
  </si>
  <si>
    <t>IND  Barrel Open/Adv</t>
  </si>
  <si>
    <t>IND  Barrel Int/Nov</t>
  </si>
  <si>
    <t>Ceridwen Fenemore</t>
  </si>
  <si>
    <t xml:space="preserve">ARC Vaulters </t>
  </si>
  <si>
    <t>26A</t>
  </si>
  <si>
    <t>IND  Barrel Prelim/PreNov A</t>
  </si>
  <si>
    <t>IND  Barrel Prelim/PreNov B</t>
  </si>
  <si>
    <t>26B</t>
  </si>
  <si>
    <t>Kendall Burtenshaw</t>
  </si>
  <si>
    <t>Isabella Testone</t>
  </si>
  <si>
    <t>Audrey Stirzaker</t>
  </si>
  <si>
    <t>(11 Years &amp; Under)</t>
  </si>
  <si>
    <t>(12 years &amp; over)</t>
  </si>
  <si>
    <t>Abbie-grace Searle</t>
  </si>
  <si>
    <t>Ceren Akbuz</t>
  </si>
  <si>
    <t>Ella Burtenshaw</t>
  </si>
  <si>
    <t>PDD  Barrel (B)</t>
  </si>
  <si>
    <t>SQUAD - BARREL</t>
  </si>
  <si>
    <t>Equiste Minis</t>
  </si>
  <si>
    <t>Equiste Seniors</t>
  </si>
  <si>
    <t>Equiste Juniors</t>
  </si>
  <si>
    <t>SCR</t>
  </si>
  <si>
    <t>Intro Preliminary Individual Compulsories</t>
  </si>
  <si>
    <t>Intro Preliminary Individual Freestyle</t>
  </si>
  <si>
    <t>HC</t>
  </si>
  <si>
    <t xml:space="preserve">Preliminary </t>
  </si>
  <si>
    <t>Judge</t>
  </si>
  <si>
    <t>20F</t>
  </si>
  <si>
    <t>Open/Advanced Squad Freestyle</t>
  </si>
  <si>
    <t>HVVT 1</t>
  </si>
  <si>
    <t>HVVT 2</t>
  </si>
  <si>
    <r>
      <t>VAULTER AWARDS</t>
    </r>
    <r>
      <rPr>
        <sz val="22.5"/>
        <rFont val="Arial"/>
        <family val="2"/>
      </rPr>
      <t>:</t>
    </r>
  </si>
  <si>
    <t>Individual Awards:</t>
  </si>
  <si>
    <r>
      <t>·</t>
    </r>
    <r>
      <rPr>
        <sz val="14.5"/>
        <rFont val="Arial"/>
        <family val="2"/>
      </rPr>
      <t xml:space="preserve"> Under 13 years – Isla Mcgregor</t>
    </r>
  </si>
  <si>
    <r>
      <t>·</t>
    </r>
    <r>
      <rPr>
        <sz val="14.5"/>
        <rFont val="Arial"/>
        <family val="2"/>
      </rPr>
      <t xml:space="preserve"> 13 years to 17 years – Bronagh Miskelly</t>
    </r>
  </si>
  <si>
    <r>
      <t>·</t>
    </r>
    <r>
      <rPr>
        <sz val="14.5"/>
        <rFont val="Arial"/>
        <family val="2"/>
      </rPr>
      <t xml:space="preserve"> 18 years and over – Megan Couzins</t>
    </r>
  </si>
  <si>
    <t>AWD</t>
  </si>
  <si>
    <r>
      <t>·</t>
    </r>
    <r>
      <rPr>
        <sz val="14.5"/>
        <rFont val="Arial"/>
        <family val="2"/>
      </rPr>
      <t xml:space="preserve"> Under 13 years – Nil entries</t>
    </r>
  </si>
  <si>
    <r>
      <t>·</t>
    </r>
    <r>
      <rPr>
        <sz val="14.5"/>
        <rFont val="Arial"/>
        <family val="2"/>
      </rPr>
      <t xml:space="preserve"> 13 years to 17 years – Nil entries</t>
    </r>
  </si>
  <si>
    <r>
      <t>·</t>
    </r>
    <r>
      <rPr>
        <sz val="14.5"/>
        <rFont val="Arial"/>
        <family val="2"/>
      </rPr>
      <t xml:space="preserve"> 18 years and over – Christine Lawrence</t>
    </r>
  </si>
  <si>
    <t>Pas De Deux Award:</t>
  </si>
  <si>
    <r>
      <t>·</t>
    </r>
    <r>
      <rPr>
        <sz val="14.5"/>
        <rFont val="Arial"/>
        <family val="2"/>
      </rPr>
      <t xml:space="preserve"> Nil entries</t>
    </r>
  </si>
  <si>
    <t>Squad Award:</t>
  </si>
  <si>
    <t>Hunter Valley Vaulting Team</t>
  </si>
  <si>
    <t>HORSE &amp; LUNGER COMBINATION AWARDS</t>
  </si>
  <si>
    <t>Best Individual Vaulting Horse &amp; Lunger Combination of the Championships</t>
  </si>
  <si>
    <r>
      <t>·</t>
    </r>
    <r>
      <rPr>
        <sz val="7"/>
        <rFont val="Times New Roman"/>
        <family val="1"/>
      </rPr>
      <t xml:space="preserve">        </t>
    </r>
    <r>
      <rPr>
        <sz val="14.5"/>
        <rFont val="Arial"/>
        <family val="2"/>
      </rPr>
      <t>Hunterview Sinatra &amp; Robyn Boyle</t>
    </r>
  </si>
  <si>
    <t>Best NSW Pdd Horse &amp; Lunger Combination of the Championships:</t>
  </si>
  <si>
    <r>
      <t>·</t>
    </r>
    <r>
      <rPr>
        <sz val="7"/>
        <rFont val="Times New Roman"/>
        <family val="1"/>
      </rPr>
      <t xml:space="preserve">       </t>
    </r>
    <r>
      <rPr>
        <sz val="14.5"/>
        <rFont val="Arial"/>
        <family val="2"/>
      </rPr>
      <t>Nil entries</t>
    </r>
  </si>
  <si>
    <t>Best Squad Horse &amp; Lunger Combination of the Championships:</t>
  </si>
  <si>
    <r>
      <t>·</t>
    </r>
    <r>
      <rPr>
        <sz val="7"/>
        <rFont val="Times New Roman"/>
        <family val="1"/>
      </rPr>
      <t xml:space="preserve">       </t>
    </r>
    <r>
      <rPr>
        <sz val="14.5"/>
        <rFont val="Arial"/>
        <family val="2"/>
      </rPr>
      <t>Tuffrock Cruise &amp; Sharna Kirkham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</si>
</sst>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\-yy;@"/>
    <numFmt numFmtId="165" formatCode="[$-409]h:mm:ss\ AM/PM;@"/>
    <numFmt numFmtId="166" formatCode="0.0"/>
    <numFmt numFmtId="167" formatCode="0.000"/>
    <numFmt numFmtId="168" formatCode="0.000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0"/>
      <name val="Arial"/>
      <family val="2"/>
    </font>
    <font>
      <b/>
      <strike/>
      <sz val="10"/>
      <name val="Arial"/>
      <family val="2"/>
    </font>
    <font>
      <sz val="17.5"/>
      <name val="Arial"/>
      <family val="2"/>
    </font>
    <font>
      <sz val="22.5"/>
      <name val="Arial"/>
      <family val="2"/>
    </font>
    <font>
      <sz val="14.5"/>
      <name val="Arial"/>
      <family val="2"/>
    </font>
    <font>
      <sz val="14.5"/>
      <name val="Symbol"/>
      <family val="1"/>
      <charset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00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CC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5" fillId="0" borderId="0"/>
    <xf numFmtId="0" fontId="23" fillId="0" borderId="0"/>
    <xf numFmtId="0" fontId="23" fillId="0" borderId="0"/>
    <xf numFmtId="0" fontId="21" fillId="0" borderId="0"/>
    <xf numFmtId="0" fontId="30" fillId="0" borderId="0"/>
    <xf numFmtId="0" fontId="20" fillId="0" borderId="0"/>
    <xf numFmtId="0" fontId="34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8" fillId="0" borderId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3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9" borderId="8" applyNumberFormat="0" applyAlignment="0" applyProtection="0"/>
    <xf numFmtId="0" fontId="49" fillId="20" borderId="9" applyNumberFormat="0" applyAlignment="0" applyProtection="0"/>
    <xf numFmtId="0" fontId="50" fillId="20" borderId="8" applyNumberFormat="0" applyAlignment="0" applyProtection="0"/>
    <xf numFmtId="0" fontId="51" fillId="0" borderId="10" applyNumberFormat="0" applyFill="0" applyAlignment="0" applyProtection="0"/>
    <xf numFmtId="0" fontId="52" fillId="21" borderId="11" applyNumberFormat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54" fillId="23" borderId="0" applyNumberFormat="0" applyBorder="0" applyAlignment="0" applyProtection="0"/>
    <xf numFmtId="0" fontId="7" fillId="24" borderId="0" applyNumberFormat="0" applyBorder="0" applyAlignment="0" applyProtection="0"/>
    <xf numFmtId="0" fontId="54" fillId="26" borderId="0" applyNumberFormat="0" applyBorder="0" applyAlignment="0" applyProtection="0"/>
    <xf numFmtId="0" fontId="7" fillId="27" borderId="0" applyNumberFormat="0" applyBorder="0" applyAlignment="0" applyProtection="0"/>
    <xf numFmtId="0" fontId="5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54" fillId="36" borderId="0" applyNumberFormat="0" applyBorder="0" applyAlignment="0" applyProtection="0"/>
    <xf numFmtId="0" fontId="7" fillId="37" borderId="0" applyNumberFormat="0" applyBorder="0" applyAlignment="0" applyProtection="0"/>
    <xf numFmtId="0" fontId="54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0" borderId="0"/>
    <xf numFmtId="0" fontId="55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7" fillId="22" borderId="12" applyNumberFormat="0" applyFont="0" applyAlignment="0" applyProtection="0"/>
    <xf numFmtId="0" fontId="7" fillId="9" borderId="0" applyNumberFormat="0" applyBorder="0" applyAlignment="0" applyProtection="0"/>
    <xf numFmtId="0" fontId="54" fillId="25" borderId="0" applyNumberFormat="0" applyBorder="0" applyAlignment="0" applyProtection="0"/>
    <xf numFmtId="0" fontId="7" fillId="12" borderId="0" applyNumberFormat="0" applyBorder="0" applyAlignment="0" applyProtection="0"/>
    <xf numFmtId="0" fontId="54" fillId="28" borderId="0" applyNumberFormat="0" applyBorder="0" applyAlignment="0" applyProtection="0"/>
    <xf numFmtId="0" fontId="54" fillId="10" borderId="0" applyNumberFormat="0" applyBorder="0" applyAlignment="0" applyProtection="0"/>
    <xf numFmtId="0" fontId="54" fillId="35" borderId="0" applyNumberFormat="0" applyBorder="0" applyAlignment="0" applyProtection="0"/>
    <xf numFmtId="0" fontId="7" fillId="11" borderId="0" applyNumberFormat="0" applyBorder="0" applyAlignment="0" applyProtection="0"/>
    <xf numFmtId="0" fontId="54" fillId="38" borderId="0" applyNumberFormat="0" applyBorder="0" applyAlignment="0" applyProtection="0"/>
    <xf numFmtId="0" fontId="54" fillId="13" borderId="0" applyNumberFormat="0" applyBorder="0" applyAlignment="0" applyProtection="0"/>
    <xf numFmtId="0" fontId="6" fillId="0" borderId="0"/>
    <xf numFmtId="0" fontId="6" fillId="22" borderId="12" applyNumberFormat="0" applyFont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27" borderId="0" applyNumberFormat="0" applyBorder="0" applyAlignment="0" applyProtection="0"/>
    <xf numFmtId="0" fontId="6" fillId="1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1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</cellStyleXfs>
  <cellXfs count="520">
    <xf numFmtId="0" fontId="0" fillId="0" borderId="0" xfId="0"/>
    <xf numFmtId="0" fontId="32" fillId="0" borderId="0" xfId="0" applyFont="1"/>
    <xf numFmtId="0" fontId="3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32" fillId="0" borderId="0" xfId="0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0" fontId="26" fillId="0" borderId="0" xfId="0" applyFont="1" applyProtection="1">
      <protection locked="0"/>
    </xf>
    <xf numFmtId="165" fontId="24" fillId="0" borderId="0" xfId="0" applyNumberFormat="1" applyFont="1" applyAlignment="1" applyProtection="1">
      <alignment horizontal="right"/>
      <protection locked="0"/>
    </xf>
    <xf numFmtId="0" fontId="36" fillId="0" borderId="0" xfId="9" applyFont="1" applyFill="1" applyProtection="1">
      <protection locked="0"/>
    </xf>
    <xf numFmtId="0" fontId="36" fillId="0" borderId="0" xfId="8" applyFont="1" applyFill="1" applyProtection="1">
      <protection locked="0"/>
    </xf>
    <xf numFmtId="0" fontId="36" fillId="10" borderId="0" xfId="9" applyFont="1" applyProtection="1">
      <protection locked="0"/>
    </xf>
    <xf numFmtId="0" fontId="36" fillId="9" borderId="0" xfId="8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66" fontId="29" fillId="5" borderId="0" xfId="0" applyNumberFormat="1" applyFont="1" applyFill="1" applyProtection="1">
      <protection locked="0"/>
    </xf>
    <xf numFmtId="166" fontId="24" fillId="5" borderId="0" xfId="0" applyNumberFormat="1" applyFont="1" applyFill="1" applyProtection="1">
      <protection locked="0"/>
    </xf>
    <xf numFmtId="167" fontId="24" fillId="0" borderId="0" xfId="0" applyNumberFormat="1" applyFont="1"/>
    <xf numFmtId="166" fontId="24" fillId="0" borderId="0" xfId="0" applyNumberFormat="1" applyFont="1"/>
    <xf numFmtId="166" fontId="24" fillId="4" borderId="0" xfId="0" applyNumberFormat="1" applyFont="1" applyFill="1"/>
    <xf numFmtId="167" fontId="24" fillId="0" borderId="0" xfId="0" applyNumberFormat="1" applyFont="1" applyAlignment="1">
      <alignment horizontal="left"/>
    </xf>
    <xf numFmtId="166" fontId="24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left"/>
    </xf>
    <xf numFmtId="0" fontId="24" fillId="4" borderId="0" xfId="0" applyFont="1" applyFill="1"/>
    <xf numFmtId="0" fontId="27" fillId="0" borderId="0" xfId="0" applyFont="1" applyProtection="1"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2" fillId="0" borderId="0" xfId="3" applyFont="1" applyProtection="1">
      <protection locked="0"/>
    </xf>
    <xf numFmtId="167" fontId="32" fillId="0" borderId="0" xfId="0" applyNumberFormat="1" applyFont="1"/>
    <xf numFmtId="15" fontId="3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9" fillId="10" borderId="0" xfId="9"/>
    <xf numFmtId="0" fontId="24" fillId="0" borderId="0" xfId="0" applyFont="1" applyAlignment="1">
      <alignment horizontal="left"/>
    </xf>
    <xf numFmtId="0" fontId="24" fillId="2" borderId="0" xfId="0" applyFont="1" applyFill="1" applyAlignment="1" applyProtection="1">
      <alignment horizontal="center"/>
      <protection locked="0"/>
    </xf>
    <xf numFmtId="0" fontId="24" fillId="2" borderId="0" xfId="0" applyFont="1" applyFill="1"/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164" fontId="32" fillId="0" borderId="0" xfId="0" applyNumberFormat="1" applyFont="1" applyAlignment="1" applyProtection="1">
      <alignment horizontal="right"/>
      <protection locked="0"/>
    </xf>
    <xf numFmtId="165" fontId="32" fillId="0" borderId="0" xfId="0" applyNumberFormat="1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2" fillId="4" borderId="1" xfId="0" applyFont="1" applyFill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32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 applyProtection="1">
      <protection locked="0"/>
    </xf>
    <xf numFmtId="166" fontId="32" fillId="4" borderId="0" xfId="0" applyNumberFormat="1" applyFont="1" applyFill="1" applyProtection="1">
      <protection locked="0"/>
    </xf>
    <xf numFmtId="0" fontId="32" fillId="4" borderId="0" xfId="0" applyFont="1" applyFill="1"/>
    <xf numFmtId="0" fontId="33" fillId="0" borderId="0" xfId="0" applyFont="1" applyAlignment="1" applyProtection="1">
      <alignment horizontal="center" vertical="center"/>
      <protection locked="0"/>
    </xf>
    <xf numFmtId="167" fontId="32" fillId="4" borderId="0" xfId="0" applyNumberFormat="1" applyFont="1" applyFill="1" applyProtection="1">
      <protection locked="0"/>
    </xf>
    <xf numFmtId="0" fontId="31" fillId="0" borderId="0" xfId="10" applyFont="1" applyProtection="1">
      <protection locked="0"/>
    </xf>
    <xf numFmtId="0" fontId="24" fillId="0" borderId="0" xfId="10" applyFont="1" applyProtection="1">
      <protection locked="0"/>
    </xf>
    <xf numFmtId="0" fontId="32" fillId="0" borderId="0" xfId="10" applyFont="1" applyProtection="1">
      <protection locked="0"/>
    </xf>
    <xf numFmtId="164" fontId="24" fillId="0" borderId="0" xfId="10" applyNumberFormat="1" applyFont="1" applyAlignment="1" applyProtection="1">
      <alignment horizontal="right"/>
      <protection locked="0"/>
    </xf>
    <xf numFmtId="0" fontId="27" fillId="0" borderId="0" xfId="10" applyFont="1" applyProtection="1">
      <protection locked="0"/>
    </xf>
    <xf numFmtId="165" fontId="24" fillId="0" borderId="0" xfId="10" applyNumberFormat="1" applyFont="1" applyAlignment="1" applyProtection="1">
      <alignment horizontal="right"/>
      <protection locked="0"/>
    </xf>
    <xf numFmtId="0" fontId="36" fillId="0" borderId="0" xfId="11" applyFont="1" applyFill="1" applyProtection="1">
      <protection locked="0"/>
    </xf>
    <xf numFmtId="0" fontId="36" fillId="0" borderId="0" xfId="12" applyFont="1" applyFill="1" applyProtection="1">
      <protection locked="0"/>
    </xf>
    <xf numFmtId="15" fontId="31" fillId="0" borderId="0" xfId="10" applyNumberFormat="1" applyFont="1" applyAlignment="1" applyProtection="1">
      <alignment horizontal="right"/>
      <protection locked="0"/>
    </xf>
    <xf numFmtId="0" fontId="18" fillId="0" borderId="0" xfId="10" applyAlignment="1" applyProtection="1">
      <alignment horizontal="right"/>
      <protection locked="0"/>
    </xf>
    <xf numFmtId="0" fontId="36" fillId="9" borderId="0" xfId="11" applyFont="1" applyProtection="1">
      <protection locked="0"/>
    </xf>
    <xf numFmtId="0" fontId="26" fillId="0" borderId="0" xfId="10" applyFont="1" applyProtection="1">
      <protection locked="0"/>
    </xf>
    <xf numFmtId="0" fontId="27" fillId="0" borderId="0" xfId="10" applyFont="1" applyAlignment="1" applyProtection="1">
      <alignment horizontal="left"/>
      <protection locked="0"/>
    </xf>
    <xf numFmtId="0" fontId="24" fillId="0" borderId="0" xfId="10" applyFont="1" applyAlignment="1" applyProtection="1">
      <alignment horizontal="center"/>
      <protection locked="0"/>
    </xf>
    <xf numFmtId="0" fontId="24" fillId="4" borderId="0" xfId="10" applyFont="1" applyFill="1" applyProtection="1">
      <protection locked="0"/>
    </xf>
    <xf numFmtId="0" fontId="26" fillId="0" borderId="0" xfId="10" applyFont="1" applyAlignment="1" applyProtection="1">
      <alignment horizontal="center" vertical="center"/>
      <protection locked="0"/>
    </xf>
    <xf numFmtId="0" fontId="24" fillId="0" borderId="0" xfId="10" applyFont="1" applyAlignment="1" applyProtection="1">
      <alignment horizontal="center" vertical="center"/>
      <protection locked="0"/>
    </xf>
    <xf numFmtId="0" fontId="24" fillId="4" borderId="0" xfId="10" applyFont="1" applyFill="1" applyAlignment="1" applyProtection="1">
      <alignment horizontal="center"/>
      <protection locked="0"/>
    </xf>
    <xf numFmtId="0" fontId="24" fillId="4" borderId="0" xfId="10" applyFont="1" applyFill="1" applyAlignment="1" applyProtection="1">
      <alignment horizontal="center" vertical="center"/>
      <protection locked="0"/>
    </xf>
    <xf numFmtId="0" fontId="32" fillId="0" borderId="0" xfId="10" applyFont="1" applyAlignment="1" applyProtection="1">
      <alignment horizontal="center"/>
      <protection locked="0"/>
    </xf>
    <xf numFmtId="0" fontId="18" fillId="0" borderId="0" xfId="10" applyAlignment="1" applyProtection="1">
      <alignment horizontal="center"/>
      <protection locked="0"/>
    </xf>
    <xf numFmtId="0" fontId="32" fillId="0" borderId="0" xfId="10" applyFont="1" applyAlignment="1" applyProtection="1">
      <alignment horizontal="center" vertical="center"/>
      <protection locked="0"/>
    </xf>
    <xf numFmtId="0" fontId="24" fillId="6" borderId="0" xfId="10" applyFont="1" applyFill="1" applyAlignment="1" applyProtection="1">
      <alignment horizontal="center"/>
      <protection locked="0"/>
    </xf>
    <xf numFmtId="166" fontId="32" fillId="0" borderId="0" xfId="10" applyNumberFormat="1" applyFont="1" applyProtection="1">
      <protection locked="0"/>
    </xf>
    <xf numFmtId="166" fontId="29" fillId="5" borderId="0" xfId="10" applyNumberFormat="1" applyFont="1" applyFill="1" applyProtection="1">
      <protection locked="0"/>
    </xf>
    <xf numFmtId="167" fontId="24" fillId="0" borderId="0" xfId="10" applyNumberFormat="1" applyFont="1"/>
    <xf numFmtId="0" fontId="24" fillId="4" borderId="0" xfId="10" applyFont="1" applyFill="1"/>
    <xf numFmtId="166" fontId="24" fillId="4" borderId="0" xfId="10" applyNumberFormat="1" applyFont="1" applyFill="1"/>
    <xf numFmtId="166" fontId="24" fillId="0" borderId="0" xfId="10" applyNumberFormat="1" applyFont="1"/>
    <xf numFmtId="2" fontId="32" fillId="3" borderId="0" xfId="10" applyNumberFormat="1" applyFont="1" applyFill="1" applyProtection="1">
      <protection locked="0"/>
    </xf>
    <xf numFmtId="166" fontId="32" fillId="3" borderId="0" xfId="10" applyNumberFormat="1" applyFont="1" applyFill="1" applyProtection="1">
      <protection locked="0"/>
    </xf>
    <xf numFmtId="166" fontId="32" fillId="0" borderId="0" xfId="10" applyNumberFormat="1" applyFont="1"/>
    <xf numFmtId="167" fontId="32" fillId="0" borderId="0" xfId="10" applyNumberFormat="1" applyFont="1"/>
    <xf numFmtId="166" fontId="24" fillId="6" borderId="0" xfId="10" applyNumberFormat="1" applyFont="1" applyFill="1"/>
    <xf numFmtId="166" fontId="24" fillId="5" borderId="0" xfId="10" applyNumberFormat="1" applyFont="1" applyFill="1" applyProtection="1">
      <protection locked="0"/>
    </xf>
    <xf numFmtId="167" fontId="26" fillId="0" borderId="0" xfId="10" applyNumberFormat="1" applyFont="1"/>
    <xf numFmtId="0" fontId="28" fillId="0" borderId="0" xfId="13" applyFont="1" applyProtection="1">
      <protection locked="0"/>
    </xf>
    <xf numFmtId="0" fontId="18" fillId="0" borderId="0" xfId="13" applyProtection="1">
      <protection locked="0"/>
    </xf>
    <xf numFmtId="0" fontId="26" fillId="0" borderId="0" xfId="10" applyFont="1" applyAlignment="1" applyProtection="1">
      <alignment horizontal="left"/>
      <protection locked="0"/>
    </xf>
    <xf numFmtId="0" fontId="18" fillId="0" borderId="0" xfId="10" applyProtection="1">
      <protection locked="0"/>
    </xf>
    <xf numFmtId="166" fontId="29" fillId="0" borderId="0" xfId="10" applyNumberFormat="1" applyFont="1" applyProtection="1">
      <protection locked="0"/>
    </xf>
    <xf numFmtId="167" fontId="24" fillId="0" borderId="0" xfId="10" applyNumberFormat="1" applyFont="1" applyProtection="1">
      <protection locked="0"/>
    </xf>
    <xf numFmtId="166" fontId="24" fillId="0" borderId="0" xfId="10" applyNumberFormat="1" applyFont="1" applyProtection="1">
      <protection locked="0"/>
    </xf>
    <xf numFmtId="167" fontId="32" fillId="0" borderId="0" xfId="10" applyNumberFormat="1" applyFont="1" applyProtection="1">
      <protection locked="0"/>
    </xf>
    <xf numFmtId="167" fontId="26" fillId="0" borderId="0" xfId="10" applyNumberFormat="1" applyFont="1" applyProtection="1">
      <protection locked="0"/>
    </xf>
    <xf numFmtId="0" fontId="23" fillId="0" borderId="0" xfId="10" applyFont="1" applyProtection="1">
      <protection locked="0"/>
    </xf>
    <xf numFmtId="0" fontId="38" fillId="0" borderId="0" xfId="8" applyFont="1" applyFill="1"/>
    <xf numFmtId="0" fontId="31" fillId="0" borderId="0" xfId="0" applyFont="1"/>
    <xf numFmtId="0" fontId="24" fillId="0" borderId="0" xfId="3" applyFont="1"/>
    <xf numFmtId="0" fontId="24" fillId="0" borderId="0" xfId="3" applyFont="1" applyAlignment="1">
      <alignment horizontal="center"/>
    </xf>
    <xf numFmtId="167" fontId="24" fillId="0" borderId="0" xfId="3" applyNumberFormat="1" applyFont="1"/>
    <xf numFmtId="167" fontId="24" fillId="0" borderId="0" xfId="3" applyNumberFormat="1" applyFont="1" applyAlignment="1">
      <alignment horizontal="center"/>
    </xf>
    <xf numFmtId="0" fontId="24" fillId="4" borderId="0" xfId="3" applyFont="1" applyFill="1" applyAlignment="1">
      <alignment horizontal="center"/>
    </xf>
    <xf numFmtId="0" fontId="24" fillId="0" borderId="1" xfId="3" applyFont="1" applyBorder="1"/>
    <xf numFmtId="0" fontId="24" fillId="0" borderId="2" xfId="3" applyFont="1" applyBorder="1" applyAlignment="1">
      <alignment horizontal="center"/>
    </xf>
    <xf numFmtId="167" fontId="24" fillId="0" borderId="2" xfId="3" applyNumberFormat="1" applyFont="1" applyBorder="1" applyAlignment="1">
      <alignment horizontal="center"/>
    </xf>
    <xf numFmtId="0" fontId="24" fillId="0" borderId="0" xfId="3" applyFont="1" applyProtection="1">
      <protection locked="0"/>
    </xf>
    <xf numFmtId="0" fontId="24" fillId="0" borderId="0" xfId="0" applyFont="1"/>
    <xf numFmtId="0" fontId="33" fillId="0" borderId="0" xfId="0" applyFont="1"/>
    <xf numFmtId="0" fontId="27" fillId="0" borderId="0" xfId="0" applyFont="1"/>
    <xf numFmtId="0" fontId="41" fillId="0" borderId="0" xfId="0" applyFont="1"/>
    <xf numFmtId="165" fontId="32" fillId="0" borderId="0" xfId="0" applyNumberFormat="1" applyFont="1" applyAlignment="1">
      <alignment horizontal="right"/>
    </xf>
    <xf numFmtId="0" fontId="40" fillId="0" borderId="0" xfId="0" applyFont="1"/>
    <xf numFmtId="0" fontId="32" fillId="0" borderId="0" xfId="0" applyFont="1" applyAlignment="1">
      <alignment horizontal="center"/>
    </xf>
    <xf numFmtId="0" fontId="32" fillId="7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2" fillId="7" borderId="0" xfId="0" applyFont="1" applyFill="1"/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66" fontId="32" fillId="3" borderId="0" xfId="0" applyNumberFormat="1" applyFont="1" applyFill="1"/>
    <xf numFmtId="167" fontId="32" fillId="2" borderId="0" xfId="0" applyNumberFormat="1" applyFont="1" applyFill="1"/>
    <xf numFmtId="166" fontId="32" fillId="2" borderId="0" xfId="0" applyNumberFormat="1" applyFont="1" applyFill="1"/>
    <xf numFmtId="166" fontId="32" fillId="7" borderId="0" xfId="0" applyNumberFormat="1" applyFont="1" applyFill="1"/>
    <xf numFmtId="167" fontId="32" fillId="7" borderId="0" xfId="0" applyNumberFormat="1" applyFont="1" applyFill="1"/>
    <xf numFmtId="167" fontId="32" fillId="0" borderId="0" xfId="3" applyNumberFormat="1" applyFont="1"/>
    <xf numFmtId="0" fontId="0" fillId="0" borderId="0" xfId="0" applyAlignment="1">
      <alignment horizontal="center"/>
    </xf>
    <xf numFmtId="0" fontId="23" fillId="0" borderId="0" xfId="3"/>
    <xf numFmtId="0" fontId="24" fillId="0" borderId="2" xfId="3" applyFont="1" applyBorder="1"/>
    <xf numFmtId="0" fontId="32" fillId="8" borderId="0" xfId="0" applyFont="1" applyFill="1" applyAlignment="1">
      <alignment horizontal="center"/>
    </xf>
    <xf numFmtId="0" fontId="32" fillId="8" borderId="0" xfId="0" applyFont="1" applyFill="1"/>
    <xf numFmtId="0" fontId="24" fillId="7" borderId="0" xfId="0" applyFont="1" applyFill="1"/>
    <xf numFmtId="166" fontId="32" fillId="5" borderId="0" xfId="0" applyNumberFormat="1" applyFont="1" applyFill="1"/>
    <xf numFmtId="167" fontId="29" fillId="8" borderId="0" xfId="0" applyNumberFormat="1" applyFont="1" applyFill="1"/>
    <xf numFmtId="0" fontId="32" fillId="2" borderId="0" xfId="0" applyFont="1" applyFill="1"/>
    <xf numFmtId="0" fontId="24" fillId="0" borderId="0" xfId="0" applyFont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166" fontId="32" fillId="0" borderId="1" xfId="0" applyNumberFormat="1" applyFont="1" applyBorder="1"/>
    <xf numFmtId="167" fontId="29" fillId="7" borderId="1" xfId="0" applyNumberFormat="1" applyFont="1" applyFill="1" applyBorder="1"/>
    <xf numFmtId="166" fontId="32" fillId="3" borderId="1" xfId="0" applyNumberFormat="1" applyFont="1" applyFill="1" applyBorder="1"/>
    <xf numFmtId="167" fontId="32" fillId="0" borderId="1" xfId="0" applyNumberFormat="1" applyFont="1" applyBorder="1"/>
    <xf numFmtId="166" fontId="32" fillId="7" borderId="1" xfId="0" applyNumberFormat="1" applyFont="1" applyFill="1" applyBorder="1"/>
    <xf numFmtId="0" fontId="32" fillId="7" borderId="1" xfId="0" applyFont="1" applyFill="1" applyBorder="1"/>
    <xf numFmtId="0" fontId="32" fillId="0" borderId="1" xfId="0" applyFont="1" applyBorder="1"/>
    <xf numFmtId="0" fontId="33" fillId="7" borderId="0" xfId="0" applyFont="1" applyFill="1" applyAlignment="1">
      <alignment horizontal="center"/>
    </xf>
    <xf numFmtId="0" fontId="32" fillId="2" borderId="1" xfId="0" applyFont="1" applyFill="1" applyBorder="1"/>
    <xf numFmtId="167" fontId="32" fillId="7" borderId="1" xfId="0" applyNumberFormat="1" applyFont="1" applyFill="1" applyBorder="1"/>
    <xf numFmtId="0" fontId="36" fillId="0" borderId="0" xfId="14" applyFont="1" applyFill="1"/>
    <xf numFmtId="167" fontId="29" fillId="0" borderId="1" xfId="0" applyNumberFormat="1" applyFont="1" applyBorder="1"/>
    <xf numFmtId="0" fontId="32" fillId="0" borderId="3" xfId="0" applyFont="1" applyBorder="1"/>
    <xf numFmtId="0" fontId="32" fillId="0" borderId="3" xfId="0" applyFont="1" applyBorder="1" applyAlignment="1">
      <alignment horizontal="center"/>
    </xf>
    <xf numFmtId="167" fontId="29" fillId="0" borderId="4" xfId="0" applyNumberFormat="1" applyFont="1" applyBorder="1"/>
    <xf numFmtId="0" fontId="32" fillId="4" borderId="3" xfId="0" applyFont="1" applyFill="1" applyBorder="1"/>
    <xf numFmtId="0" fontId="19" fillId="0" borderId="0" xfId="8" applyFill="1"/>
    <xf numFmtId="0" fontId="24" fillId="0" borderId="1" xfId="3" applyFont="1" applyBorder="1" applyAlignment="1">
      <alignment horizontal="center"/>
    </xf>
    <xf numFmtId="0" fontId="42" fillId="7" borderId="0" xfId="0" applyFont="1" applyFill="1"/>
    <xf numFmtId="0" fontId="42" fillId="4" borderId="0" xfId="0" applyFont="1" applyFill="1"/>
    <xf numFmtId="0" fontId="42" fillId="4" borderId="3" xfId="0" applyFont="1" applyFill="1" applyBorder="1"/>
    <xf numFmtId="0" fontId="24" fillId="4" borderId="0" xfId="3" applyFont="1" applyFill="1"/>
    <xf numFmtId="167" fontId="24" fillId="4" borderId="0" xfId="3" applyNumberFormat="1" applyFont="1" applyFill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167" fontId="26" fillId="0" borderId="0" xfId="3" applyNumberFormat="1" applyFont="1" applyAlignment="1">
      <alignment horizontal="center"/>
    </xf>
    <xf numFmtId="0" fontId="26" fillId="7" borderId="0" xfId="10" applyFont="1" applyFill="1" applyProtection="1">
      <protection locked="0"/>
    </xf>
    <xf numFmtId="0" fontId="26" fillId="7" borderId="0" xfId="10" applyFont="1" applyFill="1" applyAlignment="1" applyProtection="1">
      <alignment horizontal="center" vertical="center"/>
      <protection locked="0"/>
    </xf>
    <xf numFmtId="167" fontId="26" fillId="7" borderId="0" xfId="10" applyNumberFormat="1" applyFont="1" applyFill="1"/>
    <xf numFmtId="0" fontId="24" fillId="0" borderId="3" xfId="3" applyFont="1" applyBorder="1" applyAlignment="1">
      <alignment horizontal="center"/>
    </xf>
    <xf numFmtId="167" fontId="24" fillId="0" borderId="3" xfId="3" applyNumberFormat="1" applyFont="1" applyBorder="1" applyAlignment="1">
      <alignment horizontal="center"/>
    </xf>
    <xf numFmtId="0" fontId="24" fillId="0" borderId="3" xfId="3" applyFont="1" applyBorder="1"/>
    <xf numFmtId="0" fontId="26" fillId="0" borderId="3" xfId="3" applyFont="1" applyBorder="1" applyAlignment="1">
      <alignment horizontal="center"/>
    </xf>
    <xf numFmtId="0" fontId="32" fillId="4" borderId="1" xfId="0" applyFont="1" applyFill="1" applyBorder="1"/>
    <xf numFmtId="166" fontId="24" fillId="5" borderId="1" xfId="0" applyNumberFormat="1" applyFont="1" applyFill="1" applyBorder="1" applyProtection="1">
      <protection locked="0"/>
    </xf>
    <xf numFmtId="167" fontId="24" fillId="0" borderId="1" xfId="0" applyNumberFormat="1" applyFont="1" applyBorder="1"/>
    <xf numFmtId="166" fontId="32" fillId="4" borderId="1" xfId="0" applyNumberFormat="1" applyFont="1" applyFill="1" applyBorder="1"/>
    <xf numFmtId="166" fontId="32" fillId="3" borderId="1" xfId="0" applyNumberFormat="1" applyFont="1" applyFill="1" applyBorder="1" applyProtection="1">
      <protection locked="0"/>
    </xf>
    <xf numFmtId="167" fontId="24" fillId="0" borderId="1" xfId="3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6" fontId="29" fillId="5" borderId="0" xfId="0" applyNumberFormat="1" applyFont="1" applyFill="1"/>
    <xf numFmtId="0" fontId="24" fillId="0" borderId="0" xfId="3" applyFont="1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/>
    </xf>
    <xf numFmtId="0" fontId="24" fillId="0" borderId="1" xfId="0" applyFont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4" fillId="4" borderId="1" xfId="0" applyFont="1" applyFill="1" applyBorder="1"/>
    <xf numFmtId="2" fontId="29" fillId="5" borderId="1" xfId="0" applyNumberFormat="1" applyFont="1" applyFill="1" applyBorder="1" applyProtection="1">
      <protection locked="0"/>
    </xf>
    <xf numFmtId="0" fontId="33" fillId="0" borderId="1" xfId="0" applyFont="1" applyBorder="1" applyProtection="1">
      <protection locked="0"/>
    </xf>
    <xf numFmtId="0" fontId="32" fillId="0" borderId="0" xfId="0" applyFont="1"/>
    <xf numFmtId="15" fontId="3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/>
    <xf numFmtId="0" fontId="0" fillId="0" borderId="0" xfId="0" applyAlignment="1">
      <alignment horizontal="left"/>
    </xf>
    <xf numFmtId="0" fontId="31" fillId="0" borderId="0" xfId="0" applyFont="1"/>
    <xf numFmtId="0" fontId="32" fillId="0" borderId="0" xfId="0" applyFont="1"/>
    <xf numFmtId="0" fontId="26" fillId="14" borderId="0" xfId="0" applyFont="1" applyFill="1"/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166" fontId="29" fillId="0" borderId="0" xfId="0" applyNumberFormat="1" applyFont="1"/>
    <xf numFmtId="0" fontId="26" fillId="0" borderId="0" xfId="0" applyFont="1" applyFill="1"/>
    <xf numFmtId="0" fontId="27" fillId="15" borderId="0" xfId="0" applyFont="1" applyFill="1"/>
    <xf numFmtId="0" fontId="24" fillId="14" borderId="0" xfId="0" applyFont="1" applyFill="1"/>
    <xf numFmtId="0" fontId="24" fillId="2" borderId="0" xfId="0" applyFont="1" applyFill="1" applyAlignment="1">
      <alignment horizontal="center"/>
    </xf>
    <xf numFmtId="166" fontId="24" fillId="3" borderId="0" xfId="0" applyNumberFormat="1" applyFont="1" applyFill="1"/>
    <xf numFmtId="0" fontId="24" fillId="15" borderId="0" xfId="0" applyFont="1" applyFill="1"/>
    <xf numFmtId="167" fontId="26" fillId="15" borderId="0" xfId="0" applyNumberFormat="1" applyFont="1" applyFill="1" applyAlignment="1">
      <alignment horizontal="left"/>
    </xf>
    <xf numFmtId="0" fontId="24" fillId="4" borderId="0" xfId="0" applyFont="1" applyFill="1" applyAlignment="1">
      <alignment horizontal="center"/>
    </xf>
    <xf numFmtId="167" fontId="24" fillId="0" borderId="1" xfId="0" applyNumberFormat="1" applyFont="1" applyBorder="1" applyAlignment="1">
      <alignment horizontal="left"/>
    </xf>
    <xf numFmtId="166" fontId="24" fillId="5" borderId="0" xfId="0" applyNumberFormat="1" applyFont="1" applyFill="1"/>
    <xf numFmtId="167" fontId="24" fillId="3" borderId="0" xfId="0" applyNumberFormat="1" applyFont="1" applyFill="1" applyAlignment="1">
      <alignment horizontal="left"/>
    </xf>
    <xf numFmtId="167" fontId="24" fillId="5" borderId="0" xfId="0" applyNumberFormat="1" applyFont="1" applyFill="1" applyAlignment="1">
      <alignment horizontal="left"/>
    </xf>
    <xf numFmtId="168" fontId="24" fillId="0" borderId="0" xfId="0" applyNumberFormat="1" applyFont="1" applyAlignment="1">
      <alignment horizontal="left"/>
    </xf>
    <xf numFmtId="167" fontId="26" fillId="0" borderId="0" xfId="0" applyNumberFormat="1" applyFont="1" applyAlignment="1" applyProtection="1">
      <alignment horizontal="center"/>
      <protection locked="0"/>
    </xf>
    <xf numFmtId="167" fontId="26" fillId="0" borderId="0" xfId="0" applyNumberFormat="1" applyFont="1" applyAlignment="1" applyProtection="1">
      <alignment horizontal="center" vertical="center"/>
      <protection locked="0"/>
    </xf>
    <xf numFmtId="164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0" fontId="17" fillId="13" borderId="0" xfId="14"/>
    <xf numFmtId="0" fontId="36" fillId="0" borderId="0" xfId="0" applyFont="1"/>
    <xf numFmtId="0" fontId="26" fillId="0" borderId="0" xfId="0" applyFont="1" applyAlignment="1">
      <alignment horizontal="left"/>
    </xf>
    <xf numFmtId="0" fontId="17" fillId="13" borderId="0" xfId="14" applyAlignment="1">
      <alignment horizont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0" fontId="39" fillId="0" borderId="0" xfId="4" applyFont="1" applyAlignment="1">
      <alignment horizontal="left"/>
    </xf>
    <xf numFmtId="0" fontId="39" fillId="4" borderId="0" xfId="4" applyFont="1" applyFill="1" applyAlignment="1">
      <alignment horizontal="left"/>
    </xf>
    <xf numFmtId="167" fontId="17" fillId="13" borderId="0" xfId="14" applyNumberFormat="1"/>
    <xf numFmtId="167" fontId="24" fillId="2" borderId="0" xfId="0" applyNumberFormat="1" applyFont="1" applyFill="1"/>
    <xf numFmtId="0" fontId="39" fillId="0" borderId="1" xfId="4" applyFont="1" applyBorder="1" applyAlignment="1">
      <alignment horizontal="left"/>
    </xf>
    <xf numFmtId="167" fontId="17" fillId="13" borderId="1" xfId="14" applyNumberFormat="1" applyBorder="1"/>
    <xf numFmtId="166" fontId="24" fillId="5" borderId="1" xfId="0" applyNumberFormat="1" applyFont="1" applyFill="1" applyBorder="1"/>
    <xf numFmtId="166" fontId="17" fillId="13" borderId="1" xfId="14" applyNumberFormat="1" applyBorder="1"/>
    <xf numFmtId="167" fontId="26" fillId="0" borderId="0" xfId="0" applyNumberFormat="1" applyFont="1"/>
    <xf numFmtId="0" fontId="19" fillId="10" borderId="0" xfId="9" applyAlignment="1">
      <alignment horizontal="center"/>
    </xf>
    <xf numFmtId="0" fontId="19" fillId="10" borderId="1" xfId="9" applyBorder="1"/>
    <xf numFmtId="167" fontId="24" fillId="0" borderId="1" xfId="0" applyNumberFormat="1" applyFont="1" applyBorder="1" applyAlignment="1">
      <alignment horizontal="center"/>
    </xf>
    <xf numFmtId="0" fontId="17" fillId="13" borderId="1" xfId="14" applyBorder="1" applyAlignment="1">
      <alignment horizontal="center" vertical="center"/>
    </xf>
    <xf numFmtId="166" fontId="17" fillId="13" borderId="0" xfId="14" applyNumberFormat="1"/>
    <xf numFmtId="166" fontId="29" fillId="5" borderId="1" xfId="0" applyNumberFormat="1" applyFont="1" applyFill="1" applyBorder="1"/>
    <xf numFmtId="166" fontId="29" fillId="0" borderId="1" xfId="0" applyNumberFormat="1" applyFont="1" applyBorder="1"/>
    <xf numFmtId="167" fontId="24" fillId="5" borderId="1" xfId="0" applyNumberFormat="1" applyFont="1" applyFill="1" applyBorder="1"/>
    <xf numFmtId="0" fontId="24" fillId="4" borderId="0" xfId="0" applyFont="1" applyFill="1" applyAlignment="1">
      <alignment horizontal="left"/>
    </xf>
    <xf numFmtId="0" fontId="24" fillId="2" borderId="1" xfId="0" applyFont="1" applyFill="1" applyBorder="1"/>
    <xf numFmtId="0" fontId="17" fillId="13" borderId="1" xfId="14" applyBorder="1"/>
    <xf numFmtId="0" fontId="31" fillId="0" borderId="0" xfId="0" applyFont="1"/>
    <xf numFmtId="0" fontId="32" fillId="0" borderId="0" xfId="0" applyFont="1"/>
    <xf numFmtId="0" fontId="58" fillId="0" borderId="0" xfId="54" applyFont="1"/>
    <xf numFmtId="0" fontId="24" fillId="0" borderId="0" xfId="0" applyFont="1" applyBorder="1" applyAlignment="1">
      <alignment horizontal="left"/>
    </xf>
    <xf numFmtId="0" fontId="24" fillId="0" borderId="0" xfId="1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/>
    <xf numFmtId="0" fontId="24" fillId="0" borderId="0" xfId="10" applyFont="1" applyBorder="1" applyProtection="1">
      <protection locked="0"/>
    </xf>
    <xf numFmtId="0" fontId="58" fillId="0" borderId="0" xfId="54" applyFont="1" applyFill="1"/>
    <xf numFmtId="0" fontId="24" fillId="0" borderId="0" xfId="3" applyFont="1" applyBorder="1"/>
    <xf numFmtId="0" fontId="24" fillId="0" borderId="0" xfId="1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 vertical="center"/>
    </xf>
    <xf numFmtId="0" fontId="7" fillId="0" borderId="0" xfId="54" applyFont="1" applyFill="1"/>
    <xf numFmtId="0" fontId="26" fillId="0" borderId="0" xfId="10" applyFont="1" applyBorder="1" applyProtection="1">
      <protection locked="0"/>
    </xf>
    <xf numFmtId="0" fontId="26" fillId="0" borderId="0" xfId="10" applyFont="1" applyBorder="1" applyAlignment="1" applyProtection="1">
      <alignment horizontal="center" vertical="center"/>
      <protection locked="0"/>
    </xf>
    <xf numFmtId="0" fontId="57" fillId="0" borderId="0" xfId="54" applyFont="1"/>
    <xf numFmtId="0" fontId="57" fillId="0" borderId="0" xfId="54" applyFont="1"/>
    <xf numFmtId="0" fontId="7" fillId="0" borderId="0" xfId="54" applyFont="1"/>
    <xf numFmtId="15" fontId="3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4" fillId="0" borderId="0" xfId="3" applyFont="1" applyAlignment="1">
      <alignment horizontal="center"/>
    </xf>
    <xf numFmtId="0" fontId="32" fillId="2" borderId="1" xfId="0" applyFont="1" applyFill="1" applyBorder="1"/>
    <xf numFmtId="0" fontId="31" fillId="0" borderId="0" xfId="0" applyFont="1"/>
    <xf numFmtId="0" fontId="32" fillId="0" borderId="0" xfId="0" applyFont="1"/>
    <xf numFmtId="167" fontId="26" fillId="15" borderId="0" xfId="0" applyNumberFormat="1" applyFont="1" applyFill="1"/>
    <xf numFmtId="167" fontId="24" fillId="15" borderId="0" xfId="0" applyNumberFormat="1" applyFont="1" applyFill="1"/>
    <xf numFmtId="0" fontId="0" fillId="42" borderId="0" xfId="0" applyFill="1"/>
    <xf numFmtId="0" fontId="17" fillId="0" borderId="0" xfId="14" applyFill="1"/>
    <xf numFmtId="0" fontId="17" fillId="4" borderId="0" xfId="14" applyFill="1"/>
    <xf numFmtId="0" fontId="24" fillId="42" borderId="0" xfId="0" applyFont="1" applyFill="1"/>
    <xf numFmtId="0" fontId="26" fillId="42" borderId="0" xfId="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42" borderId="1" xfId="0" applyFont="1" applyFill="1" applyBorder="1" applyAlignment="1">
      <alignment horizontal="center"/>
    </xf>
    <xf numFmtId="0" fontId="36" fillId="0" borderId="1" xfId="14" applyFont="1" applyFill="1" applyBorder="1" applyAlignment="1">
      <alignment horizontal="center"/>
    </xf>
    <xf numFmtId="0" fontId="36" fillId="4" borderId="1" xfId="14" applyFont="1" applyFill="1" applyBorder="1" applyAlignment="1">
      <alignment horizontal="center"/>
    </xf>
    <xf numFmtId="167" fontId="24" fillId="0" borderId="0" xfId="0" applyNumberFormat="1" applyFont="1" applyAlignment="1">
      <alignment horizontal="center"/>
    </xf>
    <xf numFmtId="0" fontId="17" fillId="0" borderId="0" xfId="14" applyFill="1" applyAlignment="1">
      <alignment horizontal="center"/>
    </xf>
    <xf numFmtId="0" fontId="17" fillId="4" borderId="0" xfId="14" applyFill="1" applyAlignment="1">
      <alignment horizontal="center"/>
    </xf>
    <xf numFmtId="167" fontId="24" fillId="42" borderId="0" xfId="0" applyNumberFormat="1" applyFont="1" applyFill="1"/>
    <xf numFmtId="167" fontId="24" fillId="3" borderId="0" xfId="0" applyNumberFormat="1" applyFont="1" applyFill="1"/>
    <xf numFmtId="167" fontId="24" fillId="5" borderId="0" xfId="0" applyNumberFormat="1" applyFont="1" applyFill="1"/>
    <xf numFmtId="167" fontId="17" fillId="0" borderId="0" xfId="14" applyNumberFormat="1" applyFill="1"/>
    <xf numFmtId="166" fontId="17" fillId="4" borderId="0" xfId="14" applyNumberFormat="1" applyFill="1"/>
    <xf numFmtId="0" fontId="22" fillId="0" borderId="0" xfId="3" applyFont="1"/>
    <xf numFmtId="0" fontId="19" fillId="0" borderId="0" xfId="9" applyFill="1"/>
    <xf numFmtId="0" fontId="19" fillId="0" borderId="1" xfId="9" applyFill="1" applyBorder="1" applyAlignment="1">
      <alignment horizontal="center" vertical="center"/>
    </xf>
    <xf numFmtId="0" fontId="19" fillId="0" borderId="0" xfId="9" applyFill="1" applyAlignment="1">
      <alignment horizontal="center" vertical="center"/>
    </xf>
    <xf numFmtId="167" fontId="0" fillId="0" borderId="0" xfId="0" applyNumberFormat="1"/>
    <xf numFmtId="0" fontId="57" fillId="0" borderId="0" xfId="67" applyFont="1"/>
    <xf numFmtId="0" fontId="0" fillId="0" borderId="0" xfId="0" applyAlignment="1">
      <alignment horizontal="left"/>
    </xf>
    <xf numFmtId="0" fontId="32" fillId="0" borderId="0" xfId="0" applyFont="1"/>
    <xf numFmtId="0" fontId="31" fillId="0" borderId="0" xfId="0" applyFont="1" applyProtection="1">
      <protection locked="0"/>
    </xf>
    <xf numFmtId="0" fontId="34" fillId="0" borderId="0" xfId="7" applyProtection="1">
      <protection locked="0"/>
    </xf>
    <xf numFmtId="0" fontId="26" fillId="0" borderId="0" xfId="7" applyFont="1" applyProtection="1">
      <protection locked="0"/>
    </xf>
    <xf numFmtId="0" fontId="24" fillId="0" borderId="0" xfId="7" applyFont="1" applyProtection="1">
      <protection locked="0"/>
    </xf>
    <xf numFmtId="0" fontId="34" fillId="0" borderId="0" xfId="7" applyAlignment="1" applyProtection="1">
      <alignment horizontal="center"/>
      <protection locked="0"/>
    </xf>
    <xf numFmtId="0" fontId="22" fillId="0" borderId="0" xfId="7" applyFont="1" applyAlignment="1" applyProtection="1">
      <alignment horizontal="left"/>
      <protection locked="0"/>
    </xf>
    <xf numFmtId="0" fontId="34" fillId="4" borderId="0" xfId="7" applyFill="1" applyAlignment="1" applyProtection="1">
      <alignment horizontal="center"/>
      <protection locked="0"/>
    </xf>
    <xf numFmtId="0" fontId="22" fillId="0" borderId="0" xfId="7" applyFont="1" applyProtection="1">
      <protection locked="0"/>
    </xf>
    <xf numFmtId="0" fontId="22" fillId="4" borderId="0" xfId="7" applyFont="1" applyFill="1" applyProtection="1">
      <protection locked="0"/>
    </xf>
    <xf numFmtId="0" fontId="22" fillId="0" borderId="3" xfId="7" applyFont="1" applyBorder="1" applyAlignment="1" applyProtection="1">
      <alignment horizontal="right"/>
      <protection locked="0"/>
    </xf>
    <xf numFmtId="0" fontId="34" fillId="4" borderId="0" xfId="7" applyFill="1" applyProtection="1">
      <protection locked="0"/>
    </xf>
    <xf numFmtId="0" fontId="24" fillId="4" borderId="0" xfId="0" applyFont="1" applyFill="1" applyProtection="1">
      <protection locked="0"/>
    </xf>
    <xf numFmtId="166" fontId="58" fillId="4" borderId="0" xfId="0" applyNumberFormat="1" applyFont="1" applyFill="1" applyProtection="1">
      <protection locked="0"/>
    </xf>
    <xf numFmtId="167" fontId="24" fillId="4" borderId="0" xfId="0" applyNumberFormat="1" applyFont="1" applyFill="1"/>
    <xf numFmtId="2" fontId="24" fillId="4" borderId="0" xfId="0" applyNumberFormat="1" applyFont="1" applyFill="1" applyProtection="1">
      <protection locked="0"/>
    </xf>
    <xf numFmtId="166" fontId="24" fillId="4" borderId="0" xfId="0" applyNumberFormat="1" applyFont="1" applyFill="1" applyProtection="1">
      <protection locked="0"/>
    </xf>
    <xf numFmtId="0" fontId="24" fillId="4" borderId="3" xfId="0" applyFont="1" applyFill="1" applyBorder="1" applyAlignment="1">
      <alignment horizontal="right"/>
    </xf>
    <xf numFmtId="0" fontId="34" fillId="4" borderId="1" xfId="7" applyFill="1" applyBorder="1" applyProtection="1">
      <protection locked="0"/>
    </xf>
    <xf numFmtId="166" fontId="0" fillId="5" borderId="1" xfId="0" applyNumberFormat="1" applyFill="1" applyBorder="1" applyProtection="1">
      <protection locked="0"/>
    </xf>
    <xf numFmtId="167" fontId="34" fillId="0" borderId="1" xfId="7" applyNumberFormat="1" applyBorder="1"/>
    <xf numFmtId="167" fontId="34" fillId="4" borderId="1" xfId="7" applyNumberFormat="1" applyFill="1" applyBorder="1"/>
    <xf numFmtId="2" fontId="34" fillId="5" borderId="1" xfId="7" applyNumberFormat="1" applyFill="1" applyBorder="1" applyProtection="1">
      <protection locked="0"/>
    </xf>
    <xf numFmtId="166" fontId="34" fillId="5" borderId="1" xfId="7" applyNumberFormat="1" applyFill="1" applyBorder="1" applyProtection="1">
      <protection locked="0"/>
    </xf>
    <xf numFmtId="0" fontId="34" fillId="4" borderId="1" xfId="7" applyFill="1" applyBorder="1"/>
    <xf numFmtId="0" fontId="34" fillId="0" borderId="1" xfId="7" applyBorder="1" applyProtection="1">
      <protection locked="0"/>
    </xf>
    <xf numFmtId="15" fontId="33" fillId="0" borderId="0" xfId="0" applyNumberFormat="1" applyFont="1" applyAlignment="1" applyProtection="1">
      <alignment horizontal="right"/>
      <protection locked="0"/>
    </xf>
    <xf numFmtId="0" fontId="37" fillId="0" borderId="0" xfId="0" applyFont="1" applyAlignment="1" applyProtection="1">
      <alignment horizontal="right"/>
      <protection locked="0"/>
    </xf>
    <xf numFmtId="0" fontId="22" fillId="0" borderId="0" xfId="0" applyFont="1"/>
    <xf numFmtId="0" fontId="26" fillId="43" borderId="0" xfId="10" applyFont="1" applyFill="1" applyProtection="1">
      <protection locked="0"/>
    </xf>
    <xf numFmtId="0" fontId="24" fillId="43" borderId="0" xfId="10" applyFont="1" applyFill="1" applyProtection="1">
      <protection locked="0"/>
    </xf>
    <xf numFmtId="0" fontId="0" fillId="43" borderId="0" xfId="0" applyFill="1"/>
    <xf numFmtId="0" fontId="24" fillId="0" borderId="1" xfId="10" applyFont="1" applyBorder="1" applyAlignment="1" applyProtection="1">
      <alignment horizontal="center"/>
      <protection locked="0"/>
    </xf>
    <xf numFmtId="167" fontId="29" fillId="5" borderId="0" xfId="0" applyNumberFormat="1" applyFont="1" applyFill="1"/>
    <xf numFmtId="0" fontId="57" fillId="0" borderId="0" xfId="0" applyFont="1"/>
    <xf numFmtId="0" fontId="5" fillId="0" borderId="0" xfId="0" applyFont="1"/>
    <xf numFmtId="0" fontId="5" fillId="0" borderId="1" xfId="0" applyFont="1" applyBorder="1"/>
    <xf numFmtId="0" fontId="23" fillId="0" borderId="0" xfId="0" applyFont="1"/>
    <xf numFmtId="0" fontId="24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24" fillId="0" borderId="0" xfId="0" applyFont="1" applyFill="1" applyBorder="1" applyProtection="1">
      <protection locked="0"/>
    </xf>
    <xf numFmtId="166" fontId="29" fillId="0" borderId="0" xfId="0" applyNumberFormat="1" applyFont="1" applyFill="1" applyBorder="1" applyProtection="1">
      <protection locked="0"/>
    </xf>
    <xf numFmtId="166" fontId="24" fillId="0" borderId="0" xfId="0" applyNumberFormat="1" applyFont="1" applyFill="1" applyBorder="1"/>
    <xf numFmtId="167" fontId="24" fillId="0" borderId="0" xfId="0" applyNumberFormat="1" applyFont="1" applyFill="1" applyBorder="1"/>
    <xf numFmtId="0" fontId="5" fillId="0" borderId="0" xfId="4" applyFont="1" applyAlignment="1">
      <alignment horizontal="left"/>
    </xf>
    <xf numFmtId="0" fontId="5" fillId="13" borderId="0" xfId="14" applyFont="1"/>
    <xf numFmtId="0" fontId="5" fillId="4" borderId="0" xfId="4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Fill="1" applyBorder="1"/>
    <xf numFmtId="0" fontId="26" fillId="0" borderId="1" xfId="0" applyFont="1" applyBorder="1" applyAlignment="1">
      <alignment horizontal="left" vertical="center"/>
    </xf>
    <xf numFmtId="167" fontId="26" fillId="0" borderId="0" xfId="0" applyNumberFormat="1" applyFont="1" applyAlignment="1">
      <alignment horizontal="right"/>
    </xf>
    <xf numFmtId="167" fontId="24" fillId="15" borderId="0" xfId="0" applyNumberFormat="1" applyFont="1" applyFill="1" applyAlignment="1">
      <alignment horizontal="left"/>
    </xf>
    <xf numFmtId="0" fontId="26" fillId="0" borderId="1" xfId="0" applyFont="1" applyBorder="1" applyAlignment="1">
      <alignment horizontal="left"/>
    </xf>
    <xf numFmtId="0" fontId="58" fillId="0" borderId="1" xfId="54" applyFont="1" applyFill="1" applyBorder="1"/>
    <xf numFmtId="0" fontId="22" fillId="0" borderId="0" xfId="7" applyFont="1" applyAlignment="1" applyProtection="1">
      <alignment horizontal="right"/>
      <protection locked="0"/>
    </xf>
    <xf numFmtId="166" fontId="0" fillId="5" borderId="0" xfId="0" applyNumberFormat="1" applyFill="1" applyProtection="1">
      <protection locked="0"/>
    </xf>
    <xf numFmtId="167" fontId="34" fillId="0" borderId="0" xfId="7" applyNumberFormat="1"/>
    <xf numFmtId="167" fontId="34" fillId="4" borderId="0" xfId="7" applyNumberFormat="1" applyFill="1"/>
    <xf numFmtId="166" fontId="34" fillId="5" borderId="0" xfId="7" applyNumberFormat="1" applyFill="1" applyProtection="1">
      <protection locked="0"/>
    </xf>
    <xf numFmtId="0" fontId="34" fillId="4" borderId="0" xfId="7" applyFill="1"/>
    <xf numFmtId="0" fontId="5" fillId="4" borderId="0" xfId="0" applyFont="1" applyFill="1" applyProtection="1">
      <protection locked="0"/>
    </xf>
    <xf numFmtId="0" fontId="37" fillId="0" borderId="0" xfId="0" applyFont="1"/>
    <xf numFmtId="0" fontId="33" fillId="0" borderId="0" xfId="7" applyFont="1" applyAlignment="1" applyProtection="1">
      <alignment horizontal="center"/>
      <protection locked="0"/>
    </xf>
    <xf numFmtId="0" fontId="32" fillId="7" borderId="0" xfId="7" applyFont="1" applyFill="1" applyProtection="1">
      <protection locked="0"/>
    </xf>
    <xf numFmtId="0" fontId="32" fillId="0" borderId="0" xfId="7" applyFont="1" applyAlignment="1" applyProtection="1">
      <alignment horizontal="center"/>
      <protection locked="0"/>
    </xf>
    <xf numFmtId="0" fontId="32" fillId="0" borderId="0" xfId="7" applyFont="1" applyProtection="1">
      <protection locked="0"/>
    </xf>
    <xf numFmtId="0" fontId="32" fillId="4" borderId="0" xfId="7" applyFont="1" applyFill="1" applyProtection="1">
      <protection locked="0"/>
    </xf>
    <xf numFmtId="0" fontId="32" fillId="4" borderId="0" xfId="7" applyFont="1" applyFill="1"/>
    <xf numFmtId="166" fontId="32" fillId="4" borderId="0" xfId="7" applyNumberFormat="1" applyFont="1" applyFill="1" applyProtection="1">
      <protection locked="0"/>
    </xf>
    <xf numFmtId="167" fontId="32" fillId="4" borderId="0" xfId="7" applyNumberFormat="1" applyFont="1" applyFill="1"/>
    <xf numFmtId="0" fontId="32" fillId="7" borderId="0" xfId="0" applyFont="1" applyFill="1" applyProtection="1">
      <protection locked="0"/>
    </xf>
    <xf numFmtId="0" fontId="5" fillId="0" borderId="1" xfId="15" applyFont="1" applyBorder="1"/>
    <xf numFmtId="0" fontId="34" fillId="5" borderId="1" xfId="7" applyFill="1" applyBorder="1" applyProtection="1">
      <protection locked="0"/>
    </xf>
    <xf numFmtId="0" fontId="32" fillId="7" borderId="1" xfId="7" applyFont="1" applyFill="1" applyBorder="1" applyProtection="1">
      <protection locked="0"/>
    </xf>
    <xf numFmtId="166" fontId="32" fillId="5" borderId="1" xfId="0" applyNumberFormat="1" applyFont="1" applyFill="1" applyBorder="1" applyProtection="1">
      <protection locked="0"/>
    </xf>
    <xf numFmtId="167" fontId="32" fillId="0" borderId="1" xfId="7" applyNumberFormat="1" applyFont="1" applyBorder="1"/>
    <xf numFmtId="167" fontId="32" fillId="7" borderId="1" xfId="7" applyNumberFormat="1" applyFont="1" applyFill="1" applyBorder="1" applyProtection="1">
      <protection locked="0"/>
    </xf>
    <xf numFmtId="0" fontId="32" fillId="0" borderId="0" xfId="0" applyFont="1"/>
    <xf numFmtId="167" fontId="4" fillId="0" borderId="0" xfId="14" applyNumberFormat="1" applyFont="1" applyFill="1"/>
    <xf numFmtId="0" fontId="4" fillId="0" borderId="0" xfId="9" applyFont="1" applyFill="1"/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Protection="1">
      <protection locked="0"/>
    </xf>
    <xf numFmtId="0" fontId="24" fillId="0" borderId="1" xfId="0" applyFont="1" applyBorder="1" applyProtection="1"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44" borderId="0" xfId="0" applyFont="1" applyFill="1" applyBorder="1" applyAlignment="1" applyProtection="1">
      <alignment horizontal="center"/>
      <protection locked="0"/>
    </xf>
    <xf numFmtId="0" fontId="26" fillId="44" borderId="1" xfId="0" applyFont="1" applyFill="1" applyBorder="1" applyAlignment="1" applyProtection="1">
      <alignment horizontal="center"/>
      <protection locked="0"/>
    </xf>
    <xf numFmtId="0" fontId="26" fillId="44" borderId="14" xfId="0" applyFont="1" applyFill="1" applyBorder="1" applyAlignment="1" applyProtection="1">
      <alignment horizontal="center"/>
      <protection locked="0"/>
    </xf>
    <xf numFmtId="0" fontId="32" fillId="44" borderId="0" xfId="0" applyFont="1" applyFill="1" applyProtection="1">
      <protection locked="0"/>
    </xf>
    <xf numFmtId="0" fontId="32" fillId="44" borderId="0" xfId="0" applyFont="1" applyFill="1" applyAlignment="1" applyProtection="1">
      <alignment horizontal="center" vertical="center"/>
      <protection locked="0"/>
    </xf>
    <xf numFmtId="0" fontId="32" fillId="44" borderId="1" xfId="0" applyFont="1" applyFill="1" applyBorder="1" applyAlignment="1" applyProtection="1">
      <alignment horizontal="center" vertical="center"/>
      <protection locked="0"/>
    </xf>
    <xf numFmtId="166" fontId="32" fillId="44" borderId="1" xfId="0" applyNumberFormat="1" applyFont="1" applyFill="1" applyBorder="1"/>
    <xf numFmtId="0" fontId="32" fillId="0" borderId="4" xfId="0" applyFont="1" applyBorder="1"/>
    <xf numFmtId="0" fontId="32" fillId="0" borderId="0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1" xfId="1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1" xfId="0" applyFont="1" applyBorder="1" applyAlignment="1" applyProtection="1">
      <alignment horizontal="left"/>
      <protection locked="0"/>
    </xf>
    <xf numFmtId="0" fontId="22" fillId="0" borderId="1" xfId="7" applyFont="1" applyBorder="1" applyProtection="1">
      <protection locked="0"/>
    </xf>
    <xf numFmtId="0" fontId="22" fillId="4" borderId="1" xfId="7" applyFont="1" applyFill="1" applyBorder="1" applyProtection="1">
      <protection locked="0"/>
    </xf>
    <xf numFmtId="0" fontId="34" fillId="0" borderId="1" xfId="7" applyBorder="1" applyAlignment="1" applyProtection="1">
      <alignment horizontal="center"/>
      <protection locked="0"/>
    </xf>
    <xf numFmtId="0" fontId="22" fillId="0" borderId="1" xfId="7" applyFont="1" applyBorder="1" applyAlignment="1" applyProtection="1">
      <alignment horizontal="right"/>
      <protection locked="0"/>
    </xf>
    <xf numFmtId="0" fontId="24" fillId="0" borderId="0" xfId="3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22" fillId="0" borderId="4" xfId="7" applyFont="1" applyBorder="1" applyAlignment="1" applyProtection="1">
      <alignment horizontal="right"/>
      <protection locked="0"/>
    </xf>
    <xf numFmtId="0" fontId="33" fillId="0" borderId="1" xfId="7" applyFont="1" applyBorder="1" applyAlignment="1" applyProtection="1">
      <alignment horizontal="center"/>
      <protection locked="0"/>
    </xf>
    <xf numFmtId="0" fontId="32" fillId="7" borderId="1" xfId="7" applyFont="1" applyFill="1" applyBorder="1" applyAlignment="1" applyProtection="1">
      <alignment horizontal="center"/>
      <protection locked="0"/>
    </xf>
    <xf numFmtId="0" fontId="32" fillId="0" borderId="1" xfId="7" applyFont="1" applyBorder="1" applyAlignment="1" applyProtection="1">
      <alignment horizontal="center"/>
      <protection locked="0"/>
    </xf>
    <xf numFmtId="0" fontId="23" fillId="0" borderId="1" xfId="7" applyFont="1" applyBorder="1" applyProtection="1">
      <protection locked="0"/>
    </xf>
    <xf numFmtId="0" fontId="23" fillId="0" borderId="1" xfId="7" applyFont="1" applyBorder="1" applyAlignment="1" applyProtection="1">
      <alignment horizontal="center"/>
      <protection locked="0"/>
    </xf>
    <xf numFmtId="0" fontId="32" fillId="0" borderId="0" xfId="7" applyFont="1" applyFill="1" applyProtection="1">
      <protection locked="0"/>
    </xf>
    <xf numFmtId="0" fontId="32" fillId="0" borderId="1" xfId="7" applyFont="1" applyFill="1" applyBorder="1" applyAlignment="1" applyProtection="1">
      <alignment horizontal="center"/>
      <protection locked="0"/>
    </xf>
    <xf numFmtId="167" fontId="32" fillId="0" borderId="1" xfId="7" applyNumberFormat="1" applyFont="1" applyFill="1" applyBorder="1" applyProtection="1">
      <protection locked="0"/>
    </xf>
    <xf numFmtId="167" fontId="24" fillId="0" borderId="1" xfId="0" applyNumberFormat="1" applyFont="1" applyFill="1" applyBorder="1" applyProtection="1">
      <protection locked="0"/>
    </xf>
    <xf numFmtId="0" fontId="59" fillId="0" borderId="0" xfId="0" applyFont="1"/>
    <xf numFmtId="167" fontId="60" fillId="0" borderId="0" xfId="0" applyNumberFormat="1" applyFont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/>
      <protection locked="0"/>
    </xf>
    <xf numFmtId="167" fontId="60" fillId="0" borderId="0" xfId="0" applyNumberFormat="1" applyFont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167" fontId="61" fillId="0" borderId="0" xfId="3" applyNumberFormat="1" applyFont="1" applyAlignment="1">
      <alignment horizontal="center"/>
    </xf>
    <xf numFmtId="0" fontId="3" fillId="0" borderId="0" xfId="0" applyFont="1"/>
    <xf numFmtId="0" fontId="59" fillId="0" borderId="0" xfId="0" applyFont="1" applyAlignment="1">
      <alignment horizontal="left"/>
    </xf>
    <xf numFmtId="0" fontId="61" fillId="0" borderId="0" xfId="0" applyFont="1"/>
    <xf numFmtId="0" fontId="62" fillId="4" borderId="0" xfId="7" applyFont="1" applyFill="1" applyProtection="1">
      <protection locked="0"/>
    </xf>
    <xf numFmtId="166" fontId="62" fillId="5" borderId="0" xfId="0" applyNumberFormat="1" applyFont="1" applyFill="1" applyProtection="1">
      <protection locked="0"/>
    </xf>
    <xf numFmtId="167" fontId="62" fillId="0" borderId="0" xfId="7" applyNumberFormat="1" applyFont="1"/>
    <xf numFmtId="167" fontId="62" fillId="4" borderId="0" xfId="7" applyNumberFormat="1" applyFont="1" applyFill="1"/>
    <xf numFmtId="166" fontId="62" fillId="5" borderId="0" xfId="7" applyNumberFormat="1" applyFont="1" applyFill="1" applyProtection="1">
      <protection locked="0"/>
    </xf>
    <xf numFmtId="0" fontId="62" fillId="4" borderId="0" xfId="7" applyFont="1" applyFill="1"/>
    <xf numFmtId="167" fontId="62" fillId="0" borderId="0" xfId="7" applyNumberFormat="1" applyFont="1" applyAlignment="1">
      <alignment horizontal="right"/>
    </xf>
    <xf numFmtId="0" fontId="63" fillId="0" borderId="0" xfId="7" applyFont="1" applyAlignment="1" applyProtection="1">
      <alignment horizontal="right"/>
      <protection locked="0"/>
    </xf>
    <xf numFmtId="0" fontId="24" fillId="0" borderId="0" xfId="10" applyFont="1" applyAlignment="1" applyProtection="1">
      <alignment horizontal="left"/>
      <protection locked="0"/>
    </xf>
    <xf numFmtId="167" fontId="61" fillId="0" borderId="0" xfId="0" applyNumberFormat="1" applyFont="1" applyAlignment="1">
      <alignment horizontal="left"/>
    </xf>
    <xf numFmtId="166" fontId="61" fillId="0" borderId="0" xfId="0" applyNumberFormat="1" applyFont="1" applyAlignment="1">
      <alignment horizontal="left"/>
    </xf>
    <xf numFmtId="0" fontId="61" fillId="0" borderId="0" xfId="0" applyFont="1" applyAlignment="1">
      <alignment horizontal="left"/>
    </xf>
    <xf numFmtId="167" fontId="60" fillId="0" borderId="0" xfId="0" applyNumberFormat="1" applyFont="1" applyAlignment="1">
      <alignment horizontal="left"/>
    </xf>
    <xf numFmtId="167" fontId="61" fillId="0" borderId="0" xfId="10" applyNumberFormat="1" applyFont="1" applyProtection="1">
      <protection locked="0"/>
    </xf>
    <xf numFmtId="167" fontId="61" fillId="0" borderId="0" xfId="10" applyNumberFormat="1" applyFont="1"/>
    <xf numFmtId="0" fontId="24" fillId="0" borderId="0" xfId="0" applyFont="1" applyFill="1"/>
    <xf numFmtId="0" fontId="27" fillId="0" borderId="0" xfId="0" applyFont="1" applyFill="1"/>
    <xf numFmtId="0" fontId="26" fillId="15" borderId="0" xfId="0" applyFont="1" applyFill="1"/>
    <xf numFmtId="167" fontId="33" fillId="0" borderId="1" xfId="0" applyNumberFormat="1" applyFont="1" applyBorder="1"/>
    <xf numFmtId="167" fontId="22" fillId="0" borderId="0" xfId="7" applyNumberFormat="1" applyFont="1" applyAlignment="1">
      <alignment horizontal="right"/>
    </xf>
    <xf numFmtId="167" fontId="63" fillId="0" borderId="0" xfId="7" applyNumberFormat="1" applyFont="1" applyAlignment="1">
      <alignment horizontal="right"/>
    </xf>
    <xf numFmtId="0" fontId="3" fillId="0" borderId="0" xfId="0" applyFont="1" applyAlignment="1">
      <alignment horizontal="left"/>
    </xf>
    <xf numFmtId="167" fontId="23" fillId="0" borderId="0" xfId="7" applyNumberFormat="1" applyFont="1"/>
    <xf numFmtId="167" fontId="23" fillId="4" borderId="0" xfId="7" applyNumberFormat="1" applyFont="1" applyFill="1"/>
    <xf numFmtId="166" fontId="23" fillId="5" borderId="0" xfId="7" applyNumberFormat="1" applyFont="1" applyFill="1" applyProtection="1">
      <protection locked="0"/>
    </xf>
    <xf numFmtId="0" fontId="23" fillId="4" borderId="0" xfId="7" applyFont="1" applyFill="1"/>
    <xf numFmtId="0" fontId="23" fillId="4" borderId="0" xfId="7" applyFont="1" applyFill="1" applyProtection="1">
      <protection locked="0"/>
    </xf>
    <xf numFmtId="166" fontId="23" fillId="5" borderId="0" xfId="0" applyNumberFormat="1" applyFont="1" applyFill="1" applyProtection="1">
      <protection locked="0"/>
    </xf>
    <xf numFmtId="0" fontId="59" fillId="0" borderId="0" xfId="54" applyFont="1"/>
    <xf numFmtId="167" fontId="59" fillId="0" borderId="0" xfId="14" applyNumberFormat="1" applyFont="1" applyFill="1"/>
    <xf numFmtId="167" fontId="61" fillId="0" borderId="0" xfId="0" applyNumberFormat="1" applyFont="1"/>
    <xf numFmtId="0" fontId="59" fillId="0" borderId="0" xfId="9" applyFont="1" applyFill="1"/>
    <xf numFmtId="167" fontId="60" fillId="0" borderId="0" xfId="0" applyNumberFormat="1" applyFont="1"/>
    <xf numFmtId="0" fontId="63" fillId="0" borderId="0" xfId="3" applyFont="1"/>
    <xf numFmtId="0" fontId="2" fillId="0" borderId="0" xfId="0" applyFont="1"/>
    <xf numFmtId="2" fontId="32" fillId="3" borderId="1" xfId="0" applyNumberFormat="1" applyFont="1" applyFill="1" applyBorder="1"/>
    <xf numFmtId="2" fontId="32" fillId="0" borderId="0" xfId="10" applyNumberFormat="1" applyFont="1"/>
    <xf numFmtId="0" fontId="63" fillId="0" borderId="0" xfId="3" applyFont="1" applyProtection="1">
      <protection locked="0"/>
    </xf>
    <xf numFmtId="167" fontId="26" fillId="0" borderId="1" xfId="0" applyNumberFormat="1" applyFont="1" applyBorder="1"/>
    <xf numFmtId="167" fontId="33" fillId="4" borderId="0" xfId="0" applyNumberFormat="1" applyFont="1" applyFill="1" applyProtection="1">
      <protection locked="0"/>
    </xf>
    <xf numFmtId="167" fontId="22" fillId="0" borderId="4" xfId="7" applyNumberFormat="1" applyFont="1" applyBorder="1" applyAlignment="1">
      <alignment horizontal="right"/>
    </xf>
    <xf numFmtId="0" fontId="26" fillId="4" borderId="3" xfId="0" applyFont="1" applyFill="1" applyBorder="1" applyAlignment="1">
      <alignment horizontal="right"/>
    </xf>
    <xf numFmtId="0" fontId="1" fillId="0" borderId="0" xfId="0" applyFont="1"/>
    <xf numFmtId="0" fontId="26" fillId="4" borderId="0" xfId="0" applyFont="1" applyFill="1" applyProtection="1">
      <protection locked="0"/>
    </xf>
    <xf numFmtId="0" fontId="59" fillId="4" borderId="0" xfId="0" applyFont="1" applyFill="1" applyProtection="1">
      <protection locked="0"/>
    </xf>
    <xf numFmtId="0" fontId="59" fillId="0" borderId="1" xfId="0" applyFont="1" applyBorder="1" applyAlignment="1">
      <alignment horizontal="left"/>
    </xf>
    <xf numFmtId="0" fontId="59" fillId="0" borderId="1" xfId="0" applyFont="1" applyBorder="1"/>
    <xf numFmtId="0" fontId="59" fillId="0" borderId="0" xfId="0" applyFont="1" applyBorder="1" applyAlignment="1">
      <alignment horizontal="left"/>
    </xf>
    <xf numFmtId="0" fontId="59" fillId="0" borderId="0" xfId="0" applyFont="1" applyBorder="1"/>
    <xf numFmtId="0" fontId="59" fillId="4" borderId="0" xfId="0" applyFont="1" applyFill="1" applyBorder="1" applyProtection="1">
      <protection locked="0"/>
    </xf>
    <xf numFmtId="167" fontId="63" fillId="0" borderId="4" xfId="7" applyNumberFormat="1" applyFont="1" applyBorder="1" applyAlignment="1">
      <alignment horizontal="right"/>
    </xf>
    <xf numFmtId="167" fontId="33" fillId="0" borderId="1" xfId="7" applyNumberFormat="1" applyFont="1" applyBorder="1"/>
    <xf numFmtId="0" fontId="33" fillId="4" borderId="0" xfId="7" applyFont="1" applyFill="1"/>
    <xf numFmtId="167" fontId="33" fillId="4" borderId="0" xfId="7" applyNumberFormat="1" applyFont="1" applyFill="1"/>
    <xf numFmtId="0" fontId="33" fillId="0" borderId="0" xfId="7" applyFont="1" applyProtection="1">
      <protection locked="0"/>
    </xf>
    <xf numFmtId="0" fontId="33" fillId="0" borderId="1" xfId="7" applyFont="1" applyBorder="1" applyProtection="1">
      <protection locked="0"/>
    </xf>
    <xf numFmtId="0" fontId="32" fillId="0" borderId="0" xfId="0" applyFont="1"/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68" fillId="0" borderId="0" xfId="0" applyFont="1" applyAlignment="1">
      <alignment horizontal="left" vertical="center" indent="4"/>
    </xf>
    <xf numFmtId="0" fontId="67" fillId="0" borderId="0" xfId="0" applyFont="1" applyAlignment="1">
      <alignment horizontal="left" vertical="center" indent="4"/>
    </xf>
    <xf numFmtId="0" fontId="70" fillId="0" borderId="0" xfId="0" applyFont="1" applyAlignment="1">
      <alignment vertical="center"/>
    </xf>
    <xf numFmtId="15" fontId="3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4" fillId="0" borderId="0" xfId="3" applyFont="1" applyAlignment="1">
      <alignment horizontal="center"/>
    </xf>
    <xf numFmtId="0" fontId="32" fillId="2" borderId="1" xfId="0" applyFont="1" applyFill="1" applyBorder="1"/>
    <xf numFmtId="0" fontId="33" fillId="0" borderId="0" xfId="0" applyFont="1" applyAlignment="1">
      <alignment horizontal="left"/>
    </xf>
    <xf numFmtId="0" fontId="32" fillId="0" borderId="0" xfId="0" applyFont="1"/>
    <xf numFmtId="0" fontId="31" fillId="0" borderId="0" xfId="0" applyFont="1"/>
  </cellXfs>
  <cellStyles count="81">
    <cellStyle name="20% - Accent1" xfId="40" builtinId="30" customBuiltin="1"/>
    <cellStyle name="20% - Accent1 2" xfId="69"/>
    <cellStyle name="20% - Accent2" xfId="42" builtinId="34" customBuiltin="1"/>
    <cellStyle name="20% - Accent2 2" xfId="71"/>
    <cellStyle name="20% - Accent3" xfId="44" builtinId="38" customBuiltin="1"/>
    <cellStyle name="20% - Accent3 2" xfId="73"/>
    <cellStyle name="20% - Accent4" xfId="47" builtinId="42" customBuiltin="1"/>
    <cellStyle name="20% - Accent4 2" xfId="75"/>
    <cellStyle name="20% - Accent5" xfId="50" builtinId="46" customBuiltin="1"/>
    <cellStyle name="20% - Accent5 2" xfId="77"/>
    <cellStyle name="20% - Accent6" xfId="52" builtinId="50" customBuiltin="1"/>
    <cellStyle name="20% - Accent6 2" xfId="79"/>
    <cellStyle name="40% - Accent1" xfId="8" builtinId="31"/>
    <cellStyle name="40% - Accent1 2" xfId="11"/>
    <cellStyle name="40% - Accent1 3" xfId="58"/>
    <cellStyle name="40% - Accent1 4" xfId="70"/>
    <cellStyle name="40% - Accent2 2" xfId="60"/>
    <cellStyle name="40% - Accent2 3" xfId="72"/>
    <cellStyle name="40% - Accent3" xfId="45" builtinId="39" customBuiltin="1"/>
    <cellStyle name="40% - Accent3 2" xfId="74"/>
    <cellStyle name="40% - Accent4" xfId="48" builtinId="43" customBuiltin="1"/>
    <cellStyle name="40% - Accent4 2" xfId="76"/>
    <cellStyle name="40% - Accent5 2" xfId="64"/>
    <cellStyle name="40% - Accent5 3" xfId="78"/>
    <cellStyle name="40% - Accent6" xfId="53" builtinId="51" customBuiltin="1"/>
    <cellStyle name="40% - Accent6 2" xfId="80"/>
    <cellStyle name="60% - Accent1 2" xfId="59"/>
    <cellStyle name="60% - Accent2 2" xfId="61"/>
    <cellStyle name="60% - Accent3" xfId="9" builtinId="40"/>
    <cellStyle name="60% - Accent3 2" xfId="12"/>
    <cellStyle name="60% - Accent3 3" xfId="62"/>
    <cellStyle name="60% - Accent4 2" xfId="63"/>
    <cellStyle name="60% - Accent5 2" xfId="65"/>
    <cellStyle name="60% - Accent6" xfId="14" builtinId="52"/>
    <cellStyle name="60% - Accent6 2" xfId="66"/>
    <cellStyle name="Accent1" xfId="39" builtinId="29" customBuiltin="1"/>
    <cellStyle name="Accent2" xfId="41" builtinId="33" customBuiltin="1"/>
    <cellStyle name="Accent3" xfId="43" builtinId="37" customBuiltin="1"/>
    <cellStyle name="Accent4" xfId="46" builtinId="41" customBuiltin="1"/>
    <cellStyle name="Accent5" xfId="49" builtinId="45" customBuiltin="1"/>
    <cellStyle name="Accent6" xfId="51" builtinId="49" customBuiltin="1"/>
    <cellStyle name="Bad" xfId="30" builtinId="27" customBuiltin="1"/>
    <cellStyle name="Calculation" xfId="33" builtinId="22" customBuiltin="1"/>
    <cellStyle name="Check Cell" xfId="35" builtinId="23" customBuiltin="1"/>
    <cellStyle name="Explanatory Text" xfId="37" builtinId="53" customBuilti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Input" xfId="31" builtinId="20" customBuiltin="1"/>
    <cellStyle name="Linked Cell" xfId="34" builtinId="24" customBuiltin="1"/>
    <cellStyle name="Neutral 2" xfId="56"/>
    <cellStyle name="Normal" xfId="0" builtinId="0"/>
    <cellStyle name="Normal 2" xfId="1"/>
    <cellStyle name="Normal 2 10" xfId="22"/>
    <cellStyle name="Normal 2 11" xfId="23"/>
    <cellStyle name="Normal 2 12" xfId="24"/>
    <cellStyle name="Normal 2 2" xfId="3"/>
    <cellStyle name="Normal 2 3" xfId="7"/>
    <cellStyle name="Normal 2 4" xfId="16"/>
    <cellStyle name="Normal 2 5" xfId="17"/>
    <cellStyle name="Normal 2 6" xfId="18"/>
    <cellStyle name="Normal 2 7" xfId="19"/>
    <cellStyle name="Normal 2 8" xfId="20"/>
    <cellStyle name="Normal 2 9" xfId="21"/>
    <cellStyle name="Normal 3" xfId="4"/>
    <cellStyle name="Normal 3 2" xfId="13"/>
    <cellStyle name="Normal 4" xfId="5"/>
    <cellStyle name="Normal 5" xfId="6"/>
    <cellStyle name="Normal 6" xfId="10"/>
    <cellStyle name="Normal 7" xfId="15"/>
    <cellStyle name="Normal 8" xfId="54"/>
    <cellStyle name="Normal 9" xfId="67"/>
    <cellStyle name="Note 2" xfId="57"/>
    <cellStyle name="Note 3" xfId="68"/>
    <cellStyle name="Output" xfId="32" builtinId="21" customBuiltin="1"/>
    <cellStyle name="Standard 2" xfId="2"/>
    <cellStyle name="Title 2" xfId="55"/>
    <cellStyle name="Total" xfId="38" builtinId="25" customBuiltin="1"/>
    <cellStyle name="Warning Text" xfId="36" builtinId="11" customBuiltin="1"/>
  </cellStyles>
  <dxfs count="0"/>
  <tableStyles count="0" defaultTableStyle="TableStyleMedium9"/>
  <colors>
    <mruColors>
      <color rgb="FF00FF00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3.2" x14ac:dyDescent="0.25"/>
  <sheetData>
    <row r="1" spans="1:1" ht="14.4" x14ac:dyDescent="0.3">
      <c r="A1" s="236" t="s">
        <v>105</v>
      </c>
    </row>
    <row r="2" spans="1:1" ht="14.4" x14ac:dyDescent="0.3">
      <c r="A2" s="236"/>
    </row>
    <row r="3" spans="1:1" ht="14.4" x14ac:dyDescent="0.3">
      <c r="A3" s="236" t="s">
        <v>106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"/>
  <sheetViews>
    <sheetView workbookViewId="0">
      <selection activeCell="B10" sqref="B10:B11"/>
    </sheetView>
  </sheetViews>
  <sheetFormatPr defaultRowHeight="14.4" x14ac:dyDescent="0.3"/>
  <cols>
    <col min="1" max="1" width="5.6640625" customWidth="1"/>
    <col min="2" max="2" width="20.88671875" customWidth="1"/>
    <col min="3" max="3" width="22.5546875" customWidth="1"/>
    <col min="4" max="4" width="14.109375" customWidth="1"/>
    <col min="5" max="5" width="22.109375" customWidth="1"/>
    <col min="6" max="6" width="2.88671875" customWidth="1"/>
    <col min="7" max="7" width="7.5546875" customWidth="1"/>
    <col min="8" max="8" width="10.6640625" customWidth="1"/>
    <col min="9" max="9" width="5.77734375" customWidth="1"/>
    <col min="10" max="10" width="9.33203125" customWidth="1"/>
    <col min="11" max="11" width="11" customWidth="1"/>
    <col min="12" max="12" width="5.77734375" customWidth="1"/>
    <col min="21" max="21" width="3.109375" style="4" customWidth="1"/>
    <col min="22" max="24" width="7.6640625" style="4" customWidth="1"/>
    <col min="25" max="25" width="3.33203125" style="4" customWidth="1"/>
    <col min="26" max="32" width="7.6640625" style="4" customWidth="1"/>
    <col min="33" max="33" width="2.88671875" style="4" customWidth="1"/>
    <col min="34" max="34" width="7.44140625" style="108" customWidth="1"/>
    <col min="35" max="36" width="7.6640625" style="108" customWidth="1"/>
    <col min="37" max="37" width="13.44140625" style="4" customWidth="1"/>
    <col min="38" max="38" width="12.44140625" style="4" customWidth="1"/>
  </cols>
  <sheetData>
    <row r="1" spans="1:38" ht="15.6" x14ac:dyDescent="0.3">
      <c r="A1" s="286" t="str">
        <f>'Comp Detail'!A1</f>
        <v>Vaulting NSW State Championships 2022</v>
      </c>
      <c r="B1" s="3"/>
      <c r="C1" s="117"/>
      <c r="D1" s="194" t="s">
        <v>84</v>
      </c>
      <c r="E1" s="349" t="s">
        <v>124</v>
      </c>
      <c r="G1" s="287"/>
      <c r="H1" s="287"/>
      <c r="I1" s="287"/>
      <c r="J1" s="287"/>
      <c r="K1" s="287"/>
      <c r="L1" s="287"/>
      <c r="M1" s="117"/>
      <c r="N1" s="117"/>
      <c r="O1" s="117"/>
      <c r="P1" s="117"/>
      <c r="Q1" s="117"/>
      <c r="R1" s="117"/>
      <c r="S1" s="117"/>
      <c r="T1" s="117"/>
      <c r="AL1" s="48">
        <f ca="1">NOW()</f>
        <v>44740.884816666665</v>
      </c>
    </row>
    <row r="2" spans="1:38" ht="15.6" x14ac:dyDescent="0.3">
      <c r="A2" s="28"/>
      <c r="B2" s="3"/>
      <c r="C2" s="117"/>
      <c r="D2" s="194" t="s">
        <v>85</v>
      </c>
      <c r="E2" s="349" t="s">
        <v>118</v>
      </c>
      <c r="G2" s="287"/>
      <c r="H2" s="287"/>
      <c r="I2" s="287"/>
      <c r="J2" s="287"/>
      <c r="K2" s="287"/>
      <c r="L2" s="287"/>
      <c r="M2" s="117"/>
      <c r="N2" s="117"/>
      <c r="O2" s="117"/>
      <c r="P2" s="117"/>
      <c r="Q2" s="117"/>
      <c r="R2" s="117"/>
      <c r="S2" s="117"/>
      <c r="T2" s="117"/>
      <c r="AL2" s="49">
        <f ca="1">NOW()</f>
        <v>44740.884816666665</v>
      </c>
    </row>
    <row r="3" spans="1:38" ht="15.6" x14ac:dyDescent="0.3">
      <c r="A3" s="513" t="str">
        <f>'Comp Detail'!A3</f>
        <v>11th and 12th June 2022</v>
      </c>
      <c r="B3" s="514"/>
      <c r="C3" s="117"/>
      <c r="D3" s="194" t="s">
        <v>86</v>
      </c>
      <c r="E3" s="349" t="s">
        <v>117</v>
      </c>
    </row>
    <row r="4" spans="1:38" ht="15.6" x14ac:dyDescent="0.3">
      <c r="A4" s="119"/>
      <c r="B4" s="117"/>
      <c r="C4" s="194"/>
      <c r="D4" s="117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38" ht="15.6" x14ac:dyDescent="0.3">
      <c r="A5" s="119" t="s">
        <v>221</v>
      </c>
      <c r="B5" s="195"/>
      <c r="C5" s="117"/>
      <c r="D5" s="117"/>
      <c r="G5" s="195" t="s">
        <v>47</v>
      </c>
      <c r="H5" s="117" t="str">
        <f>E1</f>
        <v>Robyn Bruderer</v>
      </c>
      <c r="I5" s="117"/>
      <c r="J5" s="117"/>
      <c r="K5" s="117"/>
      <c r="L5" s="117"/>
      <c r="N5" s="195"/>
      <c r="O5" s="195"/>
      <c r="P5" s="195"/>
      <c r="Q5" s="117"/>
      <c r="R5" s="117"/>
      <c r="S5" s="117"/>
      <c r="T5" s="117"/>
      <c r="U5" s="2"/>
      <c r="V5" s="2" t="s">
        <v>46</v>
      </c>
      <c r="W5" s="4" t="str">
        <f>E2</f>
        <v>Emily Leadbeater</v>
      </c>
      <c r="X5" s="2"/>
      <c r="Y5" s="2"/>
      <c r="Z5" s="2" t="s">
        <v>48</v>
      </c>
      <c r="AA5" s="4" t="str">
        <f>E3</f>
        <v>Chris Wicks</v>
      </c>
      <c r="AE5" s="2"/>
      <c r="AF5" s="2"/>
      <c r="AK5" s="2"/>
    </row>
    <row r="6" spans="1:38" ht="15.6" x14ac:dyDescent="0.3">
      <c r="A6" s="119" t="s">
        <v>87</v>
      </c>
      <c r="B6" s="196">
        <v>16</v>
      </c>
      <c r="C6" s="117"/>
      <c r="D6" s="117"/>
      <c r="G6" s="195" t="s">
        <v>26</v>
      </c>
      <c r="H6" s="117"/>
      <c r="I6" s="117"/>
      <c r="J6" s="117"/>
      <c r="K6" s="117"/>
      <c r="L6" s="117"/>
      <c r="N6" s="117"/>
      <c r="O6" s="117"/>
      <c r="P6" s="117"/>
      <c r="Q6" s="117"/>
      <c r="R6" s="117"/>
      <c r="S6" s="117"/>
      <c r="T6" s="117"/>
      <c r="AG6" s="410"/>
    </row>
    <row r="7" spans="1:38" ht="15" customHeight="1" x14ac:dyDescent="0.3">
      <c r="U7" s="30"/>
      <c r="V7" s="50" t="s">
        <v>13</v>
      </c>
      <c r="W7" s="31"/>
      <c r="X7" s="58" t="s">
        <v>56</v>
      </c>
      <c r="Y7" s="30"/>
      <c r="Z7" s="39" t="s">
        <v>14</v>
      </c>
      <c r="AF7" s="39" t="s">
        <v>45</v>
      </c>
      <c r="AG7" s="410"/>
      <c r="AH7" s="284"/>
      <c r="AI7" s="284"/>
      <c r="AJ7" s="284"/>
      <c r="AK7" s="39" t="s">
        <v>23</v>
      </c>
    </row>
    <row r="8" spans="1:38" ht="15" customHeight="1" x14ac:dyDescent="0.3">
      <c r="A8" s="117"/>
      <c r="B8" s="117"/>
      <c r="C8" s="117"/>
      <c r="D8" s="117"/>
      <c r="E8" s="117"/>
      <c r="F8" s="117"/>
      <c r="G8" s="195" t="s">
        <v>1</v>
      </c>
      <c r="H8" s="117"/>
      <c r="I8" s="117"/>
      <c r="J8" s="117"/>
      <c r="K8" s="117"/>
      <c r="L8" s="117"/>
      <c r="M8" s="212" t="s">
        <v>1</v>
      </c>
      <c r="N8" s="213"/>
      <c r="O8" s="213"/>
      <c r="P8" s="213" t="s">
        <v>2</v>
      </c>
      <c r="R8" s="213"/>
      <c r="S8" s="213" t="s">
        <v>3</v>
      </c>
      <c r="T8" s="213" t="s">
        <v>88</v>
      </c>
      <c r="U8" s="54"/>
      <c r="V8" s="36" t="s">
        <v>36</v>
      </c>
      <c r="W8" s="36" t="s">
        <v>60</v>
      </c>
      <c r="X8" s="38" t="s">
        <v>15</v>
      </c>
      <c r="Y8" s="51"/>
      <c r="Z8" s="52" t="s">
        <v>4</v>
      </c>
      <c r="AA8" s="52" t="s">
        <v>5</v>
      </c>
      <c r="AB8" s="52" t="s">
        <v>6</v>
      </c>
      <c r="AC8" s="52" t="s">
        <v>7</v>
      </c>
      <c r="AD8" s="52" t="s">
        <v>33</v>
      </c>
      <c r="AE8" s="37" t="s">
        <v>10</v>
      </c>
      <c r="AF8" s="53" t="s">
        <v>15</v>
      </c>
      <c r="AG8" s="411"/>
      <c r="AH8" s="113"/>
      <c r="AI8" s="113"/>
      <c r="AJ8" s="113"/>
      <c r="AK8" s="53" t="s">
        <v>34</v>
      </c>
      <c r="AL8" s="37" t="s">
        <v>35</v>
      </c>
    </row>
    <row r="9" spans="1:38" ht="15" customHeight="1" x14ac:dyDescent="0.3">
      <c r="A9" s="197" t="s">
        <v>24</v>
      </c>
      <c r="B9" s="197" t="s">
        <v>25</v>
      </c>
      <c r="C9" s="197" t="s">
        <v>26</v>
      </c>
      <c r="D9" s="197" t="s">
        <v>27</v>
      </c>
      <c r="E9" s="197" t="s">
        <v>28</v>
      </c>
      <c r="F9" s="198"/>
      <c r="G9" s="197" t="s">
        <v>89</v>
      </c>
      <c r="H9" s="197" t="s">
        <v>92</v>
      </c>
      <c r="I9" s="197"/>
      <c r="J9" s="197" t="s">
        <v>90</v>
      </c>
      <c r="K9" s="197" t="s">
        <v>93</v>
      </c>
      <c r="L9" s="197"/>
      <c r="M9" s="214" t="s">
        <v>34</v>
      </c>
      <c r="N9" s="190" t="s">
        <v>2</v>
      </c>
      <c r="O9" s="190" t="s">
        <v>95</v>
      </c>
      <c r="P9" s="214" t="s">
        <v>34</v>
      </c>
      <c r="Q9" s="215" t="s">
        <v>3</v>
      </c>
      <c r="R9" s="190" t="s">
        <v>95</v>
      </c>
      <c r="S9" s="214" t="s">
        <v>34</v>
      </c>
      <c r="T9" s="214" t="s">
        <v>34</v>
      </c>
      <c r="U9" s="199"/>
      <c r="V9" s="36"/>
      <c r="W9" s="36"/>
      <c r="X9" s="36"/>
      <c r="Y9" s="51"/>
      <c r="Z9" s="52"/>
      <c r="AA9" s="52"/>
      <c r="AB9" s="52"/>
      <c r="AC9" s="52"/>
      <c r="AD9" s="52"/>
      <c r="AE9" s="37"/>
      <c r="AF9" s="37"/>
      <c r="AG9" s="412"/>
      <c r="AH9" s="168" t="s">
        <v>68</v>
      </c>
      <c r="AI9" s="168" t="s">
        <v>69</v>
      </c>
      <c r="AJ9" s="168" t="s">
        <v>70</v>
      </c>
      <c r="AK9" s="53"/>
      <c r="AL9" s="37"/>
    </row>
    <row r="10" spans="1:38" x14ac:dyDescent="0.3">
      <c r="A10" s="349">
        <v>7</v>
      </c>
      <c r="B10" s="349" t="s">
        <v>125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57"/>
      <c r="V10" s="17"/>
      <c r="W10" s="17"/>
      <c r="X10" s="17"/>
      <c r="Y10" s="56"/>
      <c r="Z10" s="55"/>
      <c r="AA10" s="55"/>
      <c r="AB10" s="55"/>
      <c r="AC10" s="55"/>
      <c r="AD10" s="55"/>
      <c r="AE10" s="55"/>
      <c r="AF10" s="55"/>
      <c r="AG10" s="410"/>
      <c r="AH10" s="112"/>
      <c r="AI10" s="112"/>
      <c r="AJ10" s="112"/>
      <c r="AK10" s="59"/>
      <c r="AL10" s="55"/>
    </row>
    <row r="11" spans="1:38" s="200" customFormat="1" x14ac:dyDescent="0.3">
      <c r="A11" s="350">
        <v>12</v>
      </c>
      <c r="B11" s="350" t="s">
        <v>158</v>
      </c>
      <c r="C11" s="350" t="s">
        <v>126</v>
      </c>
      <c r="D11" s="350" t="s">
        <v>127</v>
      </c>
      <c r="E11" s="350" t="s">
        <v>128</v>
      </c>
      <c r="F11" s="201"/>
      <c r="G11" s="257">
        <v>5</v>
      </c>
      <c r="H11" s="257">
        <v>6</v>
      </c>
      <c r="I11" s="258">
        <f>(G11+H11)/2</f>
        <v>5.5</v>
      </c>
      <c r="J11" s="257">
        <v>5</v>
      </c>
      <c r="K11" s="257">
        <v>5.2</v>
      </c>
      <c r="L11" s="258">
        <f>(J11+K11)/2</f>
        <v>5.0999999999999996</v>
      </c>
      <c r="M11" s="258">
        <f>(I11+L11)/2</f>
        <v>5.3</v>
      </c>
      <c r="N11" s="257">
        <v>6</v>
      </c>
      <c r="O11" s="257"/>
      <c r="P11" s="258">
        <f>N11-O11</f>
        <v>6</v>
      </c>
      <c r="Q11" s="257">
        <v>6</v>
      </c>
      <c r="R11" s="257"/>
      <c r="S11" s="258">
        <f>Q11-R11</f>
        <v>6</v>
      </c>
      <c r="T11" s="186">
        <f>((M11*0.4)+(P11*0.4)+(S11*0.2))</f>
        <v>5.7200000000000006</v>
      </c>
      <c r="U11" s="184"/>
      <c r="V11" s="202">
        <v>5.6</v>
      </c>
      <c r="W11" s="185"/>
      <c r="X11" s="186">
        <f t="shared" ref="X11" si="0">V11-W11</f>
        <v>5.6</v>
      </c>
      <c r="Y11" s="187"/>
      <c r="Z11" s="188">
        <v>7</v>
      </c>
      <c r="AA11" s="188">
        <v>7.2</v>
      </c>
      <c r="AB11" s="188">
        <v>8</v>
      </c>
      <c r="AC11" s="188">
        <v>6</v>
      </c>
      <c r="AD11" s="154">
        <f>SUM((Z11*0.25),(AA11*0.25),(AB11*0.3),(AC11*0.2))</f>
        <v>7.1499999999999995</v>
      </c>
      <c r="AE11" s="188"/>
      <c r="AF11" s="151">
        <f t="shared" ref="AF11" si="1">AD11-AE11</f>
        <v>7.1499999999999995</v>
      </c>
      <c r="AG11" s="413"/>
      <c r="AH11" s="189">
        <f>T11</f>
        <v>5.7200000000000006</v>
      </c>
      <c r="AI11" s="189">
        <f>X11</f>
        <v>5.6</v>
      </c>
      <c r="AJ11" s="189">
        <f t="shared" ref="AJ11" si="2">AF11</f>
        <v>7.1499999999999995</v>
      </c>
      <c r="AK11" s="154">
        <f>SUM((T11*0.25)+(X11*0.5)+(AF11*0.25))</f>
        <v>6.0175000000000001</v>
      </c>
      <c r="AL11" s="203">
        <v>1</v>
      </c>
    </row>
    <row r="12" spans="1:38" x14ac:dyDescent="0.3">
      <c r="A12" s="349">
        <v>63</v>
      </c>
      <c r="B12" s="349" t="s">
        <v>129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57"/>
      <c r="V12" s="17"/>
      <c r="W12" s="17"/>
      <c r="X12" s="17"/>
      <c r="Y12" s="56"/>
      <c r="Z12" s="55"/>
      <c r="AA12" s="55"/>
      <c r="AB12" s="55"/>
      <c r="AC12" s="55"/>
      <c r="AD12" s="55"/>
      <c r="AE12" s="55"/>
      <c r="AF12" s="55"/>
      <c r="AG12" s="410"/>
      <c r="AH12" s="112"/>
      <c r="AI12" s="112"/>
      <c r="AJ12" s="112"/>
      <c r="AK12" s="59"/>
      <c r="AL12" s="55"/>
    </row>
    <row r="13" spans="1:38" s="200" customFormat="1" x14ac:dyDescent="0.3">
      <c r="A13" s="365">
        <v>65</v>
      </c>
      <c r="B13" s="365" t="s">
        <v>157</v>
      </c>
      <c r="C13" s="350" t="s">
        <v>222</v>
      </c>
      <c r="D13" s="350" t="s">
        <v>223</v>
      </c>
      <c r="E13" s="350" t="s">
        <v>136</v>
      </c>
      <c r="F13" s="201"/>
      <c r="G13" s="257">
        <v>5</v>
      </c>
      <c r="H13" s="257">
        <v>6</v>
      </c>
      <c r="I13" s="258">
        <f>(G13+H13)/2</f>
        <v>5.5</v>
      </c>
      <c r="J13" s="257">
        <v>6</v>
      </c>
      <c r="K13" s="257">
        <v>4</v>
      </c>
      <c r="L13" s="258">
        <f>(J13+K13)/2</f>
        <v>5</v>
      </c>
      <c r="M13" s="258">
        <f>(I13+L13)/2</f>
        <v>5.25</v>
      </c>
      <c r="N13" s="257">
        <v>4.7</v>
      </c>
      <c r="O13" s="257"/>
      <c r="P13" s="258">
        <f>N13-O13</f>
        <v>4.7</v>
      </c>
      <c r="Q13" s="257">
        <v>5.2</v>
      </c>
      <c r="R13" s="257">
        <v>0.2</v>
      </c>
      <c r="S13" s="258">
        <f>Q13-R13</f>
        <v>5</v>
      </c>
      <c r="T13" s="186">
        <f>((M13*0.4)+(P13*0.4)+(S13*0.2))</f>
        <v>4.9800000000000004</v>
      </c>
      <c r="U13" s="184"/>
      <c r="V13" s="202">
        <v>4.5999999999999996</v>
      </c>
      <c r="W13" s="185"/>
      <c r="X13" s="186">
        <f t="shared" ref="X13" si="3">V13-W13</f>
        <v>4.5999999999999996</v>
      </c>
      <c r="Y13" s="187"/>
      <c r="Z13" s="188">
        <v>5.5</v>
      </c>
      <c r="AA13" s="188">
        <v>6</v>
      </c>
      <c r="AB13" s="188">
        <v>5</v>
      </c>
      <c r="AC13" s="188">
        <v>4</v>
      </c>
      <c r="AD13" s="154">
        <f>SUM((Z13*0.25),(AA13*0.25),(AB13*0.3),(AC13*0.2))</f>
        <v>5.1749999999999998</v>
      </c>
      <c r="AE13" s="188"/>
      <c r="AF13" s="151">
        <f t="shared" ref="AF13" si="4">AD13-AE13</f>
        <v>5.1749999999999998</v>
      </c>
      <c r="AG13" s="413"/>
      <c r="AH13" s="189">
        <f>T13</f>
        <v>4.9800000000000004</v>
      </c>
      <c r="AI13" s="189">
        <f>X13</f>
        <v>4.5999999999999996</v>
      </c>
      <c r="AJ13" s="189">
        <f t="shared" ref="AJ13" si="5">AF13</f>
        <v>5.1749999999999998</v>
      </c>
      <c r="AK13" s="154">
        <f>SUM((T13*0.25)+(X13*0.5)+(AF13*0.25))</f>
        <v>4.8387500000000001</v>
      </c>
      <c r="AL13" s="203">
        <v>2</v>
      </c>
    </row>
    <row r="16" spans="1:38" ht="21" x14ac:dyDescent="0.4">
      <c r="E16" s="348"/>
    </row>
    <row r="21" spans="5:5" ht="21" x14ac:dyDescent="0.4">
      <c r="E21" s="348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"/>
  <sheetViews>
    <sheetView topLeftCell="C1" workbookViewId="0">
      <selection activeCell="AJ14" sqref="AJ14"/>
    </sheetView>
  </sheetViews>
  <sheetFormatPr defaultRowHeight="14.4" x14ac:dyDescent="0.3"/>
  <cols>
    <col min="1" max="1" width="5.6640625" customWidth="1"/>
    <col min="2" max="2" width="20.88671875" customWidth="1"/>
    <col min="3" max="3" width="22.5546875" customWidth="1"/>
    <col min="4" max="4" width="14.109375" customWidth="1"/>
    <col min="5" max="5" width="22.10937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.109375" style="4" customWidth="1"/>
    <col min="20" max="22" width="7.6640625" style="4" customWidth="1"/>
    <col min="23" max="23" width="3.33203125" style="4" customWidth="1"/>
    <col min="24" max="30" width="7.6640625" style="4" customWidth="1"/>
    <col min="31" max="31" width="2.88671875" style="4" customWidth="1"/>
    <col min="32" max="32" width="7.44140625" style="108" customWidth="1"/>
    <col min="33" max="34" width="7.6640625" style="108" customWidth="1"/>
    <col min="35" max="35" width="13.44140625" style="4" customWidth="1"/>
    <col min="36" max="36" width="12.44140625" style="4" customWidth="1"/>
  </cols>
  <sheetData>
    <row r="1" spans="1:36" ht="15.6" x14ac:dyDescent="0.3">
      <c r="A1" s="209" t="str">
        <f>'Comp Detail'!A1</f>
        <v>Vaulting NSW State Championships 2022</v>
      </c>
      <c r="B1" s="3"/>
      <c r="C1" s="117"/>
      <c r="D1" s="194" t="s">
        <v>84</v>
      </c>
      <c r="E1" s="349" t="s">
        <v>124</v>
      </c>
      <c r="G1" s="210"/>
      <c r="H1" s="210"/>
      <c r="I1" s="210"/>
      <c r="J1" s="210"/>
      <c r="K1" s="117"/>
      <c r="L1" s="117"/>
      <c r="M1" s="117"/>
      <c r="N1" s="117"/>
      <c r="O1" s="117"/>
      <c r="P1" s="117"/>
      <c r="Q1" s="117"/>
      <c r="R1" s="117"/>
      <c r="AJ1" s="48">
        <f ca="1">NOW()</f>
        <v>44740.884816666665</v>
      </c>
    </row>
    <row r="2" spans="1:36" ht="15.6" x14ac:dyDescent="0.3">
      <c r="A2" s="28"/>
      <c r="B2" s="3"/>
      <c r="C2" s="117"/>
      <c r="D2" s="194" t="s">
        <v>85</v>
      </c>
      <c r="E2" s="349" t="s">
        <v>117</v>
      </c>
      <c r="G2" s="210"/>
      <c r="H2" s="210"/>
      <c r="I2" s="210"/>
      <c r="J2" s="210"/>
      <c r="K2" s="117"/>
      <c r="L2" s="117"/>
      <c r="M2" s="117"/>
      <c r="N2" s="117"/>
      <c r="O2" s="117"/>
      <c r="P2" s="117"/>
      <c r="Q2" s="117"/>
      <c r="R2" s="117"/>
      <c r="AJ2" s="49">
        <f ca="1">NOW()</f>
        <v>44740.884816666665</v>
      </c>
    </row>
    <row r="3" spans="1:36" ht="15.6" x14ac:dyDescent="0.3">
      <c r="A3" s="513" t="str">
        <f>'Comp Detail'!A3</f>
        <v>11th and 12th June 2022</v>
      </c>
      <c r="B3" s="514"/>
      <c r="C3" s="117"/>
      <c r="D3" s="194" t="s">
        <v>86</v>
      </c>
      <c r="E3" s="349" t="s">
        <v>153</v>
      </c>
    </row>
    <row r="4" spans="1:36" ht="15.6" x14ac:dyDescent="0.3">
      <c r="A4" s="119"/>
      <c r="B4" s="117"/>
      <c r="C4" s="194"/>
      <c r="D4" s="117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36" ht="15.6" x14ac:dyDescent="0.3">
      <c r="A5" s="119" t="s">
        <v>180</v>
      </c>
      <c r="B5" s="195"/>
      <c r="C5" s="117"/>
      <c r="D5" s="117"/>
      <c r="G5" s="195" t="s">
        <v>47</v>
      </c>
      <c r="H5" s="117">
        <f>F1</f>
        <v>0</v>
      </c>
      <c r="I5" s="117"/>
      <c r="J5" s="117"/>
      <c r="L5" s="195"/>
      <c r="M5" s="195"/>
      <c r="N5" s="195"/>
      <c r="O5" s="117"/>
      <c r="P5" s="117"/>
      <c r="Q5" s="117"/>
      <c r="R5" s="117"/>
      <c r="S5" s="2"/>
      <c r="T5" s="2" t="s">
        <v>46</v>
      </c>
      <c r="U5" s="4" t="str">
        <f>E2</f>
        <v>Chris Wicks</v>
      </c>
      <c r="V5" s="2"/>
      <c r="W5" s="2"/>
      <c r="X5" s="2" t="s">
        <v>48</v>
      </c>
      <c r="Y5" s="4" t="str">
        <f>E3</f>
        <v>Jenny Scott</v>
      </c>
      <c r="AC5" s="2"/>
      <c r="AD5" s="2"/>
      <c r="AI5" s="2"/>
    </row>
    <row r="6" spans="1:36" ht="15.6" x14ac:dyDescent="0.3">
      <c r="A6" s="119" t="s">
        <v>87</v>
      </c>
      <c r="B6" s="196">
        <v>17</v>
      </c>
      <c r="C6" s="117"/>
      <c r="D6" s="117"/>
      <c r="G6" s="195" t="s">
        <v>26</v>
      </c>
      <c r="H6" s="117"/>
      <c r="I6" s="117"/>
      <c r="J6" s="117"/>
      <c r="L6" s="117"/>
      <c r="M6" s="117"/>
      <c r="N6" s="117"/>
      <c r="O6" s="117"/>
      <c r="P6" s="117"/>
      <c r="Q6" s="117"/>
      <c r="R6" s="117"/>
      <c r="AE6" s="406"/>
    </row>
    <row r="7" spans="1:36" ht="15" customHeight="1" x14ac:dyDescent="0.3">
      <c r="S7" s="30"/>
      <c r="T7" s="50" t="s">
        <v>13</v>
      </c>
      <c r="U7" s="31"/>
      <c r="V7" s="58" t="s">
        <v>56</v>
      </c>
      <c r="W7" s="30"/>
      <c r="X7" s="39" t="s">
        <v>14</v>
      </c>
      <c r="AD7" s="39" t="s">
        <v>45</v>
      </c>
      <c r="AE7" s="407"/>
      <c r="AF7" s="192"/>
      <c r="AG7" s="192"/>
      <c r="AH7" s="192"/>
      <c r="AI7" s="39" t="s">
        <v>23</v>
      </c>
    </row>
    <row r="8" spans="1:36" ht="15" customHeight="1" x14ac:dyDescent="0.3">
      <c r="A8" s="117"/>
      <c r="B8" s="117"/>
      <c r="C8" s="117"/>
      <c r="D8" s="117"/>
      <c r="E8" s="117"/>
      <c r="F8" s="117"/>
      <c r="G8" s="195" t="s">
        <v>1</v>
      </c>
      <c r="H8" s="117"/>
      <c r="I8" s="117"/>
      <c r="J8" s="117"/>
      <c r="K8" s="212" t="s">
        <v>1</v>
      </c>
      <c r="L8" s="213"/>
      <c r="M8" s="213"/>
      <c r="N8" s="213" t="s">
        <v>2</v>
      </c>
      <c r="P8" s="213"/>
      <c r="Q8" s="213" t="s">
        <v>3</v>
      </c>
      <c r="R8" s="213" t="s">
        <v>88</v>
      </c>
      <c r="S8" s="54"/>
      <c r="T8" s="36" t="s">
        <v>36</v>
      </c>
      <c r="U8" s="36" t="s">
        <v>60</v>
      </c>
      <c r="V8" s="38" t="s">
        <v>15</v>
      </c>
      <c r="W8" s="51"/>
      <c r="X8" s="52" t="s">
        <v>4</v>
      </c>
      <c r="Y8" s="52" t="s">
        <v>5</v>
      </c>
      <c r="Z8" s="52" t="s">
        <v>6</v>
      </c>
      <c r="AA8" s="52" t="s">
        <v>7</v>
      </c>
      <c r="AB8" s="52" t="s">
        <v>33</v>
      </c>
      <c r="AC8" s="37" t="s">
        <v>10</v>
      </c>
      <c r="AD8" s="53" t="s">
        <v>15</v>
      </c>
      <c r="AE8" s="408"/>
      <c r="AF8" s="113"/>
      <c r="AG8" s="113"/>
      <c r="AH8" s="113"/>
      <c r="AI8" s="53" t="s">
        <v>34</v>
      </c>
      <c r="AJ8" s="37" t="s">
        <v>35</v>
      </c>
    </row>
    <row r="9" spans="1:36" ht="15" customHeight="1" x14ac:dyDescent="0.3">
      <c r="A9" s="197" t="s">
        <v>24</v>
      </c>
      <c r="B9" s="197" t="s">
        <v>25</v>
      </c>
      <c r="C9" s="197" t="s">
        <v>26</v>
      </c>
      <c r="D9" s="197" t="s">
        <v>27</v>
      </c>
      <c r="E9" s="197" t="s">
        <v>28</v>
      </c>
      <c r="F9" s="198"/>
      <c r="G9" s="197" t="s">
        <v>89</v>
      </c>
      <c r="H9" s="197" t="s">
        <v>92</v>
      </c>
      <c r="I9" s="197" t="s">
        <v>90</v>
      </c>
      <c r="J9" s="197" t="s">
        <v>93</v>
      </c>
      <c r="K9" s="214" t="s">
        <v>34</v>
      </c>
      <c r="L9" s="190" t="s">
        <v>2</v>
      </c>
      <c r="M9" s="190" t="s">
        <v>95</v>
      </c>
      <c r="N9" s="214" t="s">
        <v>34</v>
      </c>
      <c r="O9" s="215" t="s">
        <v>3</v>
      </c>
      <c r="P9" s="190" t="s">
        <v>95</v>
      </c>
      <c r="Q9" s="214" t="s">
        <v>34</v>
      </c>
      <c r="R9" s="214" t="s">
        <v>34</v>
      </c>
      <c r="S9" s="199"/>
      <c r="T9" s="36"/>
      <c r="U9" s="36"/>
      <c r="V9" s="36"/>
      <c r="W9" s="51"/>
      <c r="X9" s="52"/>
      <c r="Y9" s="52"/>
      <c r="Z9" s="52"/>
      <c r="AA9" s="52"/>
      <c r="AB9" s="52"/>
      <c r="AC9" s="37"/>
      <c r="AD9" s="37"/>
      <c r="AE9" s="409"/>
      <c r="AF9" s="168" t="s">
        <v>68</v>
      </c>
      <c r="AG9" s="168" t="s">
        <v>69</v>
      </c>
      <c r="AH9" s="168" t="s">
        <v>70</v>
      </c>
      <c r="AI9" s="53"/>
      <c r="AJ9" s="37"/>
    </row>
    <row r="10" spans="1:36" x14ac:dyDescent="0.3">
      <c r="A10" s="349">
        <v>11</v>
      </c>
      <c r="B10" s="349" t="s">
        <v>140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57"/>
      <c r="T10" s="17"/>
      <c r="U10" s="17"/>
      <c r="V10" s="17"/>
      <c r="W10" s="56"/>
      <c r="X10" s="55"/>
      <c r="Y10" s="55"/>
      <c r="Z10" s="55"/>
      <c r="AA10" s="55"/>
      <c r="AB10" s="55"/>
      <c r="AC10" s="55"/>
      <c r="AD10" s="55"/>
      <c r="AE10" s="407"/>
      <c r="AF10" s="112"/>
      <c r="AG10" s="112"/>
      <c r="AH10" s="112"/>
      <c r="AI10" s="487"/>
      <c r="AJ10" s="55"/>
    </row>
    <row r="11" spans="1:36" s="200" customFormat="1" x14ac:dyDescent="0.3">
      <c r="A11" s="350">
        <v>10</v>
      </c>
      <c r="B11" s="350" t="s">
        <v>183</v>
      </c>
      <c r="C11" s="350" t="s">
        <v>182</v>
      </c>
      <c r="D11" s="350" t="s">
        <v>127</v>
      </c>
      <c r="E11" s="350" t="s">
        <v>128</v>
      </c>
      <c r="F11" s="201"/>
      <c r="G11" s="257">
        <v>5.3</v>
      </c>
      <c r="H11" s="257">
        <v>6</v>
      </c>
      <c r="I11" s="257">
        <v>5.5</v>
      </c>
      <c r="J11" s="257">
        <v>6</v>
      </c>
      <c r="K11" s="258">
        <f>(G11+H11+I11+J11)/4</f>
        <v>5.7</v>
      </c>
      <c r="L11" s="257">
        <v>7.3</v>
      </c>
      <c r="M11" s="257"/>
      <c r="N11" s="258">
        <f>L11-M11</f>
        <v>7.3</v>
      </c>
      <c r="O11" s="257">
        <v>6.7</v>
      </c>
      <c r="P11" s="257"/>
      <c r="Q11" s="258">
        <f>O11-P11</f>
        <v>6.7</v>
      </c>
      <c r="R11" s="186">
        <f>((K11*0.4)+(N11*0.4)+(Q11*0.2))</f>
        <v>6.54</v>
      </c>
      <c r="S11" s="184"/>
      <c r="T11" s="202">
        <v>7.45</v>
      </c>
      <c r="U11" s="185"/>
      <c r="V11" s="186">
        <f t="shared" ref="V11" si="0">T11-U11</f>
        <v>7.45</v>
      </c>
      <c r="W11" s="187"/>
      <c r="X11" s="188">
        <v>6.2</v>
      </c>
      <c r="Y11" s="188">
        <v>5.8</v>
      </c>
      <c r="Z11" s="188">
        <v>6</v>
      </c>
      <c r="AA11" s="188">
        <v>6</v>
      </c>
      <c r="AB11" s="154">
        <f>SUM((X11*0.25),(Y11*0.25),(Z11*0.3),(AA11*0.2))</f>
        <v>6</v>
      </c>
      <c r="AC11" s="188"/>
      <c r="AD11" s="151">
        <f t="shared" ref="AD11" si="1">AB11-AC11</f>
        <v>6</v>
      </c>
      <c r="AE11" s="408"/>
      <c r="AF11" s="189">
        <f>R11</f>
        <v>6.54</v>
      </c>
      <c r="AG11" s="189">
        <f>V11</f>
        <v>7.45</v>
      </c>
      <c r="AH11" s="189">
        <f t="shared" ref="AH11" si="2">AD11</f>
        <v>6</v>
      </c>
      <c r="AI11" s="466">
        <f>SUM((R11*0.25)+(V11*0.5)+(AD11*0.25))</f>
        <v>6.86</v>
      </c>
      <c r="AJ11" s="203">
        <v>1</v>
      </c>
    </row>
    <row r="12" spans="1:36" x14ac:dyDescent="0.3">
      <c r="A12" s="349">
        <v>9</v>
      </c>
      <c r="B12" s="349" t="s">
        <v>181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57"/>
      <c r="T12" s="17"/>
      <c r="U12" s="17"/>
      <c r="V12" s="17"/>
      <c r="W12" s="56"/>
      <c r="X12" s="55"/>
      <c r="Y12" s="55"/>
      <c r="Z12" s="55"/>
      <c r="AA12" s="55"/>
      <c r="AB12" s="55"/>
      <c r="AC12" s="55"/>
      <c r="AD12" s="55"/>
      <c r="AE12" s="407"/>
      <c r="AF12" s="112"/>
      <c r="AG12" s="112"/>
      <c r="AH12" s="112"/>
      <c r="AI12" s="59"/>
      <c r="AJ12" s="55"/>
    </row>
    <row r="13" spans="1:36" s="200" customFormat="1" x14ac:dyDescent="0.3">
      <c r="A13" s="350">
        <v>8</v>
      </c>
      <c r="B13" s="350" t="s">
        <v>139</v>
      </c>
      <c r="C13" s="350" t="s">
        <v>126</v>
      </c>
      <c r="D13" s="350" t="s">
        <v>127</v>
      </c>
      <c r="E13" s="350" t="s">
        <v>128</v>
      </c>
      <c r="F13" s="201"/>
      <c r="G13" s="257">
        <v>5.3</v>
      </c>
      <c r="H13" s="257">
        <v>6</v>
      </c>
      <c r="I13" s="257">
        <v>5.5</v>
      </c>
      <c r="J13" s="257">
        <v>6</v>
      </c>
      <c r="K13" s="258">
        <f>(G13+H13+I13+J13)/4</f>
        <v>5.7</v>
      </c>
      <c r="L13" s="257">
        <v>7.3</v>
      </c>
      <c r="M13" s="257"/>
      <c r="N13" s="258">
        <f>L13-M13</f>
        <v>7.3</v>
      </c>
      <c r="O13" s="257">
        <v>6.7</v>
      </c>
      <c r="P13" s="257"/>
      <c r="Q13" s="258">
        <f>O13-P13</f>
        <v>6.7</v>
      </c>
      <c r="R13" s="186">
        <f>((K13*0.4)+(N13*0.4)+(Q13*0.2))</f>
        <v>6.54</v>
      </c>
      <c r="S13" s="184"/>
      <c r="T13" s="202">
        <v>7.12</v>
      </c>
      <c r="U13" s="185"/>
      <c r="V13" s="186">
        <f t="shared" ref="V13" si="3">T13-U13</f>
        <v>7.12</v>
      </c>
      <c r="W13" s="187"/>
      <c r="X13" s="188">
        <v>4.5</v>
      </c>
      <c r="Y13" s="188">
        <v>5.5</v>
      </c>
      <c r="Z13" s="188">
        <v>5</v>
      </c>
      <c r="AA13" s="188">
        <v>4</v>
      </c>
      <c r="AB13" s="154">
        <f>SUM((X13*0.25),(Y13*0.25),(Z13*0.3),(AA13*0.2))</f>
        <v>4.8</v>
      </c>
      <c r="AC13" s="188"/>
      <c r="AD13" s="151">
        <f t="shared" ref="AD13" si="4">AB13-AC13</f>
        <v>4.8</v>
      </c>
      <c r="AE13" s="407"/>
      <c r="AF13" s="189">
        <f>R13</f>
        <v>6.54</v>
      </c>
      <c r="AG13" s="189">
        <f>V13</f>
        <v>7.12</v>
      </c>
      <c r="AH13" s="189">
        <f t="shared" ref="AH13" si="5">AD13</f>
        <v>4.8</v>
      </c>
      <c r="AI13" s="466">
        <f>SUM((R13*0.25)+(V13*0.5)+(AD13*0.25))</f>
        <v>6.3950000000000005</v>
      </c>
      <c r="AJ13" s="203">
        <v>2</v>
      </c>
    </row>
    <row r="16" spans="1:36" ht="21" x14ac:dyDescent="0.4">
      <c r="E16" s="348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7"/>
  <sheetViews>
    <sheetView zoomScalePageLayoutView="80" workbookViewId="0">
      <pane xSplit="2" ySplit="1" topLeftCell="C14" activePane="bottomRight" state="frozen"/>
      <selection activeCell="U17" sqref="U17"/>
      <selection pane="topRight" activeCell="U17" sqref="U17"/>
      <selection pane="bottomLeft" activeCell="U17" sqref="U17"/>
      <selection pane="bottomRight" activeCell="AV2" sqref="AV2:AV3"/>
    </sheetView>
  </sheetViews>
  <sheetFormatPr defaultColWidth="8.88671875" defaultRowHeight="13.2" x14ac:dyDescent="0.25"/>
  <cols>
    <col min="2" max="2" width="23" customWidth="1"/>
    <col min="3" max="3" width="16" customWidth="1"/>
    <col min="4" max="4" width="15.44140625" customWidth="1"/>
    <col min="5" max="5" width="16.6640625" customWidth="1"/>
    <col min="6" max="6" width="3.5546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6640625" customWidth="1"/>
    <col min="30" max="30" width="3" customWidth="1"/>
    <col min="41" max="41" width="3" customWidth="1"/>
    <col min="42" max="42" width="9.88671875" customWidth="1"/>
    <col min="43" max="43" width="10.88671875" customWidth="1"/>
    <col min="44" max="44" width="8" customWidth="1"/>
    <col min="45" max="45" width="2.6640625" customWidth="1"/>
    <col min="47" max="47" width="2.88671875" customWidth="1"/>
    <col min="48" max="48" width="12.33203125" customWidth="1"/>
  </cols>
  <sheetData>
    <row r="1" spans="1:48" ht="15.6" x14ac:dyDescent="0.3">
      <c r="A1" s="209" t="str">
        <f>'Comp Detail'!A1</f>
        <v>Vaulting NSW State Championships 2022</v>
      </c>
      <c r="B1" s="3"/>
      <c r="C1" s="116"/>
      <c r="D1" s="1" t="s">
        <v>47</v>
      </c>
      <c r="E1" s="1" t="s">
        <v>118</v>
      </c>
      <c r="F1" s="1"/>
      <c r="G1" s="210"/>
      <c r="H1" s="210"/>
      <c r="I1" s="210"/>
      <c r="J1" s="210"/>
      <c r="K1" s="117"/>
      <c r="L1" s="117"/>
      <c r="M1" s="117"/>
      <c r="N1" s="117"/>
      <c r="O1" s="117"/>
      <c r="P1" s="117"/>
      <c r="Q1" s="117"/>
      <c r="R1" s="11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04"/>
      <c r="AP1" s="1"/>
      <c r="AQ1" s="1"/>
      <c r="AR1" s="1"/>
      <c r="AS1" s="1"/>
      <c r="AT1" s="1"/>
      <c r="AU1" s="1"/>
      <c r="AV1" s="1"/>
    </row>
    <row r="2" spans="1:48" ht="15.6" x14ac:dyDescent="0.3">
      <c r="A2" s="28"/>
      <c r="B2" s="3"/>
      <c r="C2" s="116"/>
      <c r="D2" s="1" t="s">
        <v>46</v>
      </c>
      <c r="E2" s="1" t="s">
        <v>119</v>
      </c>
      <c r="F2" s="1"/>
      <c r="G2" s="210"/>
      <c r="H2" s="210"/>
      <c r="I2" s="210"/>
      <c r="J2" s="210"/>
      <c r="K2" s="117"/>
      <c r="L2" s="117"/>
      <c r="M2" s="117"/>
      <c r="N2" s="117"/>
      <c r="O2" s="117"/>
      <c r="P2" s="117"/>
      <c r="Q2" s="117"/>
      <c r="R2" s="117"/>
      <c r="S2" s="1"/>
      <c r="T2" s="1"/>
      <c r="U2" s="1"/>
      <c r="V2" s="1"/>
      <c r="W2" s="1"/>
      <c r="X2" s="1"/>
      <c r="Y2" s="1"/>
      <c r="Z2" s="1"/>
      <c r="AA2" s="118"/>
      <c r="AB2" s="1"/>
      <c r="AC2" s="1"/>
      <c r="AD2" s="118"/>
      <c r="AE2" s="1"/>
      <c r="AF2" s="1"/>
      <c r="AG2" s="1"/>
      <c r="AH2" s="1"/>
      <c r="AI2" s="1"/>
      <c r="AJ2" s="1"/>
      <c r="AK2" s="1"/>
      <c r="AL2" s="1"/>
      <c r="AM2" s="1"/>
      <c r="AN2" s="1"/>
      <c r="AO2" s="118"/>
      <c r="AP2" s="1"/>
      <c r="AQ2" s="1"/>
      <c r="AR2" s="1"/>
      <c r="AS2" s="1"/>
      <c r="AT2" s="1"/>
      <c r="AU2" s="1"/>
      <c r="AV2" s="48">
        <f ca="1">NOW()</f>
        <v>44740.884816666665</v>
      </c>
    </row>
    <row r="3" spans="1:48" ht="15.6" x14ac:dyDescent="0.3">
      <c r="A3" s="513" t="str">
        <f>'Comp Detail'!A3</f>
        <v>11th and 12th June 2022</v>
      </c>
      <c r="B3" s="514"/>
      <c r="C3" s="116"/>
      <c r="D3" s="210" t="s">
        <v>48</v>
      </c>
      <c r="E3" s="1" t="s">
        <v>124</v>
      </c>
      <c r="F3" s="1"/>
      <c r="S3" s="1"/>
      <c r="T3" s="1"/>
      <c r="U3" s="1"/>
      <c r="V3" s="1"/>
      <c r="W3" s="1"/>
      <c r="X3" s="1"/>
      <c r="Y3" s="1"/>
      <c r="Z3" s="1"/>
      <c r="AA3" s="118"/>
      <c r="AB3" s="1"/>
      <c r="AC3" s="1"/>
      <c r="AD3" s="118"/>
      <c r="AE3" s="1"/>
      <c r="AF3" s="1"/>
      <c r="AG3" s="1"/>
      <c r="AH3" s="1"/>
      <c r="AI3" s="1"/>
      <c r="AJ3" s="1"/>
      <c r="AK3" s="1"/>
      <c r="AL3" s="1"/>
      <c r="AM3" s="1"/>
      <c r="AN3" s="1"/>
      <c r="AO3" s="118"/>
      <c r="AP3" s="1"/>
      <c r="AQ3" s="1"/>
      <c r="AR3" s="1"/>
      <c r="AS3" s="1"/>
      <c r="AT3" s="1"/>
      <c r="AU3" s="1"/>
      <c r="AV3" s="49">
        <f ca="1">NOW()</f>
        <v>44740.884816666665</v>
      </c>
    </row>
    <row r="4" spans="1:48" ht="15.6" x14ac:dyDescent="0.3">
      <c r="A4" s="64"/>
      <c r="B4" s="61"/>
      <c r="C4" s="116"/>
      <c r="D4" s="1"/>
      <c r="E4" s="1"/>
      <c r="F4" s="1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"/>
      <c r="T4" s="1"/>
      <c r="U4" s="1"/>
      <c r="V4" s="1"/>
      <c r="W4" s="1"/>
      <c r="X4" s="1"/>
      <c r="Y4" s="1"/>
      <c r="Z4" s="1"/>
      <c r="AA4" s="118"/>
      <c r="AB4" s="1"/>
      <c r="AC4" s="1"/>
      <c r="AD4" s="118"/>
      <c r="AE4" s="1"/>
      <c r="AF4" s="1"/>
      <c r="AG4" s="1"/>
      <c r="AH4" s="1"/>
      <c r="AI4" s="1"/>
      <c r="AJ4" s="1"/>
      <c r="AK4" s="1"/>
      <c r="AL4" s="1"/>
      <c r="AM4" s="1"/>
      <c r="AN4" s="1"/>
      <c r="AO4" s="118"/>
      <c r="AP4" s="1"/>
      <c r="AQ4" s="1"/>
      <c r="AR4" s="1"/>
      <c r="AS4" s="1"/>
      <c r="AT4" s="1"/>
      <c r="AU4" s="1"/>
      <c r="AV4" s="1"/>
    </row>
    <row r="5" spans="1:48" ht="15.6" x14ac:dyDescent="0.3">
      <c r="A5" s="107" t="s">
        <v>77</v>
      </c>
      <c r="B5" s="107"/>
      <c r="C5" s="117"/>
      <c r="D5" s="1"/>
      <c r="E5" s="1"/>
      <c r="F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67"/>
      <c r="AO5" s="106"/>
      <c r="AP5" s="106"/>
      <c r="AQ5" s="106"/>
      <c r="AR5" s="106"/>
      <c r="AS5" s="106"/>
      <c r="AT5" s="167"/>
      <c r="AU5" s="1"/>
      <c r="AV5" s="1"/>
    </row>
    <row r="6" spans="1:48" ht="15.6" x14ac:dyDescent="0.3">
      <c r="A6" s="107" t="s">
        <v>53</v>
      </c>
      <c r="B6" s="107" t="s">
        <v>247</v>
      </c>
      <c r="C6" s="1"/>
      <c r="D6" s="1"/>
      <c r="E6" s="1"/>
      <c r="F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21"/>
      <c r="AO6" s="204"/>
      <c r="AP6" s="1"/>
      <c r="AQ6" s="1"/>
      <c r="AR6" s="1"/>
      <c r="AS6" s="1"/>
      <c r="AT6" s="1"/>
      <c r="AU6" s="1"/>
      <c r="AV6" s="1"/>
    </row>
    <row r="7" spans="1:48" ht="14.4" x14ac:dyDescent="0.3">
      <c r="A7" s="117"/>
      <c r="B7" s="117"/>
      <c r="C7" s="1"/>
      <c r="D7" s="1"/>
      <c r="E7" s="1"/>
      <c r="F7" s="1"/>
      <c r="G7" s="195" t="s">
        <v>47</v>
      </c>
      <c r="H7" s="117" t="str">
        <f>E1</f>
        <v>Emily Leadbeater</v>
      </c>
      <c r="I7" s="117"/>
      <c r="J7" s="117"/>
      <c r="L7" s="195"/>
      <c r="M7" s="195"/>
      <c r="N7" s="195"/>
      <c r="O7" s="117"/>
      <c r="P7" s="117"/>
      <c r="Q7" s="117"/>
      <c r="R7" s="117"/>
      <c r="S7" s="118"/>
      <c r="T7" s="118" t="s">
        <v>46</v>
      </c>
      <c r="U7" s="1" t="str">
        <f>E2</f>
        <v>Janet Leadbeater</v>
      </c>
      <c r="V7" s="1"/>
      <c r="W7" s="1"/>
      <c r="X7" s="118"/>
      <c r="Y7" s="1"/>
      <c r="Z7" s="118"/>
      <c r="AA7" s="1"/>
      <c r="AB7" s="1"/>
      <c r="AC7" s="1"/>
      <c r="AD7" s="1"/>
      <c r="AE7" s="118" t="s">
        <v>48</v>
      </c>
      <c r="AF7" s="1" t="str">
        <f>E3</f>
        <v>Robyn Bruderer</v>
      </c>
      <c r="AG7" s="1"/>
      <c r="AH7" s="1"/>
      <c r="AI7" s="1"/>
      <c r="AJ7" s="1"/>
      <c r="AK7" s="1"/>
      <c r="AL7" s="1"/>
      <c r="AM7" s="1"/>
      <c r="AN7" s="1"/>
      <c r="AO7" s="204"/>
      <c r="AP7" s="118"/>
      <c r="AQ7" s="118"/>
      <c r="AR7" s="118"/>
      <c r="AS7" s="118"/>
      <c r="AT7" s="1"/>
      <c r="AU7" s="1"/>
      <c r="AV7" s="1"/>
    </row>
    <row r="8" spans="1:48" ht="14.4" x14ac:dyDescent="0.3">
      <c r="A8" s="117"/>
      <c r="B8" s="117"/>
      <c r="C8" s="1"/>
      <c r="D8" s="1"/>
      <c r="E8" s="1"/>
      <c r="F8" s="1"/>
      <c r="G8" s="195" t="s">
        <v>26</v>
      </c>
      <c r="H8" s="117"/>
      <c r="I8" s="117"/>
      <c r="J8" s="117"/>
      <c r="L8" s="117"/>
      <c r="M8" s="117"/>
      <c r="N8" s="117"/>
      <c r="O8" s="117"/>
      <c r="P8" s="117"/>
      <c r="Q8" s="117"/>
      <c r="R8" s="11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04"/>
      <c r="AP8" s="1"/>
      <c r="AQ8" s="1"/>
      <c r="AR8" s="1"/>
      <c r="AS8" s="1"/>
      <c r="AT8" s="1"/>
      <c r="AU8" s="1"/>
      <c r="AV8" s="1"/>
    </row>
    <row r="9" spans="1:48" ht="14.4" x14ac:dyDescent="0.3">
      <c r="A9" s="1"/>
      <c r="B9" s="1"/>
      <c r="C9" s="1"/>
      <c r="D9" s="1"/>
      <c r="E9" s="1"/>
      <c r="F9" s="1"/>
      <c r="S9" s="1"/>
      <c r="T9" s="1"/>
      <c r="U9" s="1"/>
      <c r="V9" s="1"/>
      <c r="W9" s="1"/>
      <c r="X9" s="1"/>
      <c r="Y9" s="1"/>
      <c r="Z9" s="1"/>
      <c r="AA9" s="1"/>
      <c r="AB9" s="1"/>
      <c r="AC9" s="123" t="s">
        <v>16</v>
      </c>
      <c r="AD9" s="124"/>
      <c r="AE9" s="1"/>
      <c r="AF9" s="1"/>
      <c r="AG9" s="1"/>
      <c r="AH9" s="1"/>
      <c r="AI9" s="1"/>
      <c r="AJ9" s="1"/>
      <c r="AK9" s="1"/>
      <c r="AL9" s="1"/>
      <c r="AM9" s="1"/>
      <c r="AN9" s="123" t="s">
        <v>16</v>
      </c>
      <c r="AO9" s="124"/>
      <c r="AP9" s="163" t="s">
        <v>47</v>
      </c>
      <c r="AQ9" s="1" t="s">
        <v>46</v>
      </c>
      <c r="AR9" s="1" t="s">
        <v>48</v>
      </c>
      <c r="AS9" s="126"/>
      <c r="AT9" s="125" t="s">
        <v>15</v>
      </c>
      <c r="AU9" s="158"/>
      <c r="AV9" s="1"/>
    </row>
    <row r="10" spans="1:48" ht="14.4" x14ac:dyDescent="0.3">
      <c r="A10" s="123" t="s">
        <v>24</v>
      </c>
      <c r="B10" s="123" t="s">
        <v>25</v>
      </c>
      <c r="C10" s="123" t="s">
        <v>26</v>
      </c>
      <c r="D10" s="123" t="s">
        <v>27</v>
      </c>
      <c r="E10" s="123" t="s">
        <v>54</v>
      </c>
      <c r="F10" s="124"/>
      <c r="G10" s="195" t="s">
        <v>1</v>
      </c>
      <c r="H10" s="117"/>
      <c r="I10" s="117"/>
      <c r="J10" s="117"/>
      <c r="K10" s="212" t="s">
        <v>1</v>
      </c>
      <c r="L10" s="213"/>
      <c r="M10" s="213"/>
      <c r="N10" s="213" t="s">
        <v>2</v>
      </c>
      <c r="P10" s="213"/>
      <c r="Q10" s="213" t="s">
        <v>3</v>
      </c>
      <c r="R10" s="213" t="s">
        <v>88</v>
      </c>
      <c r="S10" s="124"/>
      <c r="T10" s="123" t="s">
        <v>29</v>
      </c>
      <c r="U10" s="123" t="s">
        <v>30</v>
      </c>
      <c r="V10" s="123" t="s">
        <v>17</v>
      </c>
      <c r="W10" s="123" t="s">
        <v>57</v>
      </c>
      <c r="X10" s="123" t="s">
        <v>61</v>
      </c>
      <c r="Y10" s="123" t="s">
        <v>63</v>
      </c>
      <c r="Z10" s="123" t="s">
        <v>31</v>
      </c>
      <c r="AA10" s="123" t="s">
        <v>18</v>
      </c>
      <c r="AB10" s="123" t="s">
        <v>49</v>
      </c>
      <c r="AC10" s="123" t="s">
        <v>19</v>
      </c>
      <c r="AD10" s="124"/>
      <c r="AE10" s="123" t="s">
        <v>29</v>
      </c>
      <c r="AF10" s="123" t="s">
        <v>30</v>
      </c>
      <c r="AG10" s="123" t="s">
        <v>17</v>
      </c>
      <c r="AH10" s="123" t="s">
        <v>57</v>
      </c>
      <c r="AI10" s="123" t="s">
        <v>61</v>
      </c>
      <c r="AJ10" s="123" t="s">
        <v>62</v>
      </c>
      <c r="AK10" s="123" t="s">
        <v>31</v>
      </c>
      <c r="AL10" s="123" t="s">
        <v>18</v>
      </c>
      <c r="AM10" s="123" t="s">
        <v>49</v>
      </c>
      <c r="AN10" s="123" t="s">
        <v>19</v>
      </c>
      <c r="AO10" s="124"/>
      <c r="AP10" s="164"/>
      <c r="AQ10" s="123"/>
      <c r="AR10" s="123"/>
      <c r="AS10" s="124"/>
      <c r="AT10" s="125" t="s">
        <v>32</v>
      </c>
      <c r="AU10" s="158"/>
      <c r="AV10" s="125" t="s">
        <v>35</v>
      </c>
    </row>
    <row r="11" spans="1:48" ht="14.4" x14ac:dyDescent="0.3">
      <c r="A11" s="1"/>
      <c r="B11" s="1"/>
      <c r="C11" s="1"/>
      <c r="D11" s="1"/>
      <c r="E11" s="1"/>
      <c r="F11" s="126"/>
      <c r="G11" s="197" t="s">
        <v>89</v>
      </c>
      <c r="H11" s="197" t="s">
        <v>92</v>
      </c>
      <c r="I11" s="197" t="s">
        <v>90</v>
      </c>
      <c r="J11" s="197" t="s">
        <v>93</v>
      </c>
      <c r="K11" s="214" t="s">
        <v>34</v>
      </c>
      <c r="L11" s="190" t="s">
        <v>2</v>
      </c>
      <c r="M11" s="190" t="s">
        <v>95</v>
      </c>
      <c r="N11" s="214" t="s">
        <v>34</v>
      </c>
      <c r="O11" s="215" t="s">
        <v>3</v>
      </c>
      <c r="P11" s="190" t="s">
        <v>95</v>
      </c>
      <c r="Q11" s="214" t="s">
        <v>34</v>
      </c>
      <c r="R11" s="214" t="s">
        <v>34</v>
      </c>
      <c r="S11" s="12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2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26"/>
      <c r="AP11" s="163"/>
      <c r="AQ11" s="1"/>
      <c r="AR11" s="1"/>
      <c r="AS11" s="126"/>
      <c r="AT11" s="1"/>
      <c r="AU11" s="126"/>
      <c r="AV11" s="1"/>
    </row>
    <row r="12" spans="1:48" ht="15.6" x14ac:dyDescent="0.3">
      <c r="A12" s="148">
        <v>1</v>
      </c>
      <c r="B12" s="349" t="s">
        <v>112</v>
      </c>
      <c r="C12" s="44"/>
      <c r="D12" s="44"/>
      <c r="E12" s="44"/>
      <c r="F12" s="126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126"/>
      <c r="T12" s="133">
        <v>7</v>
      </c>
      <c r="U12" s="133">
        <v>7</v>
      </c>
      <c r="V12" s="133">
        <v>6</v>
      </c>
      <c r="W12" s="133">
        <v>6</v>
      </c>
      <c r="X12" s="133">
        <v>8</v>
      </c>
      <c r="Y12" s="145">
        <v>8</v>
      </c>
      <c r="Z12" s="133">
        <v>8</v>
      </c>
      <c r="AA12" s="133">
        <v>5</v>
      </c>
      <c r="AB12" s="33">
        <f t="shared" ref="AB12:AB17" si="0">SUM(T12:AA12)</f>
        <v>55</v>
      </c>
      <c r="AC12" s="134"/>
      <c r="AD12" s="126"/>
      <c r="AE12" s="133">
        <v>6.5</v>
      </c>
      <c r="AF12" s="133">
        <v>7</v>
      </c>
      <c r="AG12" s="133">
        <v>6</v>
      </c>
      <c r="AH12" s="133">
        <v>6.5</v>
      </c>
      <c r="AI12" s="133">
        <v>6.5</v>
      </c>
      <c r="AJ12" s="133">
        <v>7</v>
      </c>
      <c r="AK12" s="133">
        <v>7</v>
      </c>
      <c r="AL12" s="133">
        <v>6.5</v>
      </c>
      <c r="AM12" s="33">
        <f t="shared" ref="AM12:AM17" si="1">SUM(AE12:AL12)</f>
        <v>53</v>
      </c>
      <c r="AN12" s="134"/>
      <c r="AO12" s="126"/>
      <c r="AP12" s="166"/>
      <c r="AQ12" s="57"/>
      <c r="AR12" s="57"/>
      <c r="AS12" s="126"/>
      <c r="AT12" s="57"/>
      <c r="AU12" s="137"/>
      <c r="AV12" s="147"/>
    </row>
    <row r="13" spans="1:48" ht="15.6" x14ac:dyDescent="0.3">
      <c r="A13" s="148">
        <v>2</v>
      </c>
      <c r="B13" s="349" t="s">
        <v>111</v>
      </c>
      <c r="C13" s="44"/>
      <c r="D13" s="44"/>
      <c r="E13" s="44"/>
      <c r="F13" s="126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126"/>
      <c r="T13" s="133">
        <v>6</v>
      </c>
      <c r="U13" s="133">
        <v>5</v>
      </c>
      <c r="V13" s="133">
        <v>6.8</v>
      </c>
      <c r="W13" s="133">
        <v>6</v>
      </c>
      <c r="X13" s="133">
        <v>8</v>
      </c>
      <c r="Y13" s="133">
        <v>8</v>
      </c>
      <c r="Z13" s="133">
        <v>8</v>
      </c>
      <c r="AA13" s="133">
        <v>5</v>
      </c>
      <c r="AB13" s="33">
        <f t="shared" si="0"/>
        <v>52.8</v>
      </c>
      <c r="AC13" s="134"/>
      <c r="AD13" s="126"/>
      <c r="AE13" s="133">
        <v>6.5</v>
      </c>
      <c r="AF13" s="133">
        <v>6.5</v>
      </c>
      <c r="AG13" s="133">
        <v>6</v>
      </c>
      <c r="AH13" s="133">
        <v>6.8</v>
      </c>
      <c r="AI13" s="133">
        <v>7</v>
      </c>
      <c r="AJ13" s="133">
        <v>7</v>
      </c>
      <c r="AK13" s="133">
        <v>7.5</v>
      </c>
      <c r="AL13" s="133">
        <v>6.3</v>
      </c>
      <c r="AM13" s="33">
        <f t="shared" si="1"/>
        <v>53.599999999999994</v>
      </c>
      <c r="AN13" s="134"/>
      <c r="AO13" s="126"/>
      <c r="AP13" s="166"/>
      <c r="AQ13" s="57"/>
      <c r="AR13" s="57"/>
      <c r="AS13" s="126"/>
      <c r="AT13" s="57"/>
      <c r="AU13" s="126"/>
      <c r="AV13" s="147"/>
    </row>
    <row r="14" spans="1:48" ht="15.6" x14ac:dyDescent="0.3">
      <c r="A14" s="148">
        <v>3</v>
      </c>
      <c r="B14" s="349" t="s">
        <v>110</v>
      </c>
      <c r="C14" s="44"/>
      <c r="D14" s="44"/>
      <c r="E14" s="44"/>
      <c r="F14" s="126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126"/>
      <c r="T14" s="133">
        <v>6.5</v>
      </c>
      <c r="U14" s="133">
        <v>6</v>
      </c>
      <c r="V14" s="133">
        <v>6</v>
      </c>
      <c r="W14" s="133">
        <v>5.5</v>
      </c>
      <c r="X14" s="133">
        <v>8</v>
      </c>
      <c r="Y14" s="133">
        <v>8</v>
      </c>
      <c r="Z14" s="133">
        <v>7</v>
      </c>
      <c r="AA14" s="133">
        <v>5.5</v>
      </c>
      <c r="AB14" s="33">
        <f t="shared" si="0"/>
        <v>52.5</v>
      </c>
      <c r="AC14" s="134"/>
      <c r="AD14" s="126"/>
      <c r="AE14" s="133">
        <v>6</v>
      </c>
      <c r="AF14" s="133">
        <v>6.7</v>
      </c>
      <c r="AG14" s="133">
        <v>6.3</v>
      </c>
      <c r="AH14" s="133">
        <v>6.3</v>
      </c>
      <c r="AI14" s="133">
        <v>6.2</v>
      </c>
      <c r="AJ14" s="133">
        <v>6.2</v>
      </c>
      <c r="AK14" s="133">
        <v>7</v>
      </c>
      <c r="AL14" s="133">
        <v>6.5</v>
      </c>
      <c r="AM14" s="33">
        <f t="shared" si="1"/>
        <v>51.2</v>
      </c>
      <c r="AN14" s="134"/>
      <c r="AO14" s="126"/>
      <c r="AP14" s="166"/>
      <c r="AQ14" s="57"/>
      <c r="AR14" s="57"/>
      <c r="AS14" s="126"/>
      <c r="AT14" s="57"/>
      <c r="AU14" s="126"/>
      <c r="AV14" s="147"/>
    </row>
    <row r="15" spans="1:48" ht="15.6" x14ac:dyDescent="0.3">
      <c r="A15" s="148">
        <v>4</v>
      </c>
      <c r="B15" s="349" t="s">
        <v>109</v>
      </c>
      <c r="C15" s="44"/>
      <c r="D15" s="44"/>
      <c r="E15" s="44"/>
      <c r="F15" s="126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126"/>
      <c r="T15" s="133">
        <v>5</v>
      </c>
      <c r="U15" s="133">
        <v>6.5</v>
      </c>
      <c r="V15" s="133">
        <v>6</v>
      </c>
      <c r="W15" s="133">
        <v>6</v>
      </c>
      <c r="X15" s="133">
        <v>6</v>
      </c>
      <c r="Y15" s="133">
        <v>7</v>
      </c>
      <c r="Z15" s="133">
        <v>7</v>
      </c>
      <c r="AA15" s="133">
        <v>5</v>
      </c>
      <c r="AB15" s="33">
        <f t="shared" si="0"/>
        <v>48.5</v>
      </c>
      <c r="AC15" s="134"/>
      <c r="AD15" s="126"/>
      <c r="AE15" s="133">
        <v>6.2</v>
      </c>
      <c r="AF15" s="133">
        <v>5.8</v>
      </c>
      <c r="AG15" s="133">
        <v>5.8</v>
      </c>
      <c r="AH15" s="133">
        <v>6.8</v>
      </c>
      <c r="AI15" s="133">
        <v>6.8</v>
      </c>
      <c r="AJ15" s="133">
        <v>7</v>
      </c>
      <c r="AK15" s="133">
        <v>6.5</v>
      </c>
      <c r="AL15" s="133">
        <v>6.2</v>
      </c>
      <c r="AM15" s="33">
        <f t="shared" si="1"/>
        <v>51.100000000000009</v>
      </c>
      <c r="AN15" s="134"/>
      <c r="AO15" s="126"/>
      <c r="AP15" s="166"/>
      <c r="AQ15" s="57"/>
      <c r="AR15" s="57"/>
      <c r="AS15" s="126"/>
      <c r="AT15" s="57"/>
      <c r="AU15" s="126"/>
      <c r="AV15" s="147"/>
    </row>
    <row r="16" spans="1:48" ht="15.6" x14ac:dyDescent="0.3">
      <c r="A16" s="148">
        <v>5</v>
      </c>
      <c r="B16" s="349" t="s">
        <v>108</v>
      </c>
      <c r="C16" s="44"/>
      <c r="D16" s="44"/>
      <c r="E16" s="44"/>
      <c r="F16" s="126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126"/>
      <c r="T16" s="133">
        <v>6</v>
      </c>
      <c r="U16" s="133">
        <v>5.5</v>
      </c>
      <c r="V16" s="133">
        <v>6.5</v>
      </c>
      <c r="W16" s="133">
        <v>6.5</v>
      </c>
      <c r="X16" s="133">
        <v>7</v>
      </c>
      <c r="Y16" s="133">
        <v>8</v>
      </c>
      <c r="Z16" s="133">
        <v>7</v>
      </c>
      <c r="AA16" s="133">
        <v>5.5</v>
      </c>
      <c r="AB16" s="33">
        <f t="shared" si="0"/>
        <v>52</v>
      </c>
      <c r="AC16" s="134"/>
      <c r="AD16" s="126"/>
      <c r="AE16" s="133">
        <v>6.5</v>
      </c>
      <c r="AF16" s="133">
        <v>7</v>
      </c>
      <c r="AG16" s="133">
        <v>6</v>
      </c>
      <c r="AH16" s="133">
        <v>7.3</v>
      </c>
      <c r="AI16" s="133">
        <v>7</v>
      </c>
      <c r="AJ16" s="133">
        <v>7</v>
      </c>
      <c r="AK16" s="133">
        <v>7.2</v>
      </c>
      <c r="AL16" s="133">
        <v>6.5</v>
      </c>
      <c r="AM16" s="33">
        <f t="shared" si="1"/>
        <v>54.5</v>
      </c>
      <c r="AN16" s="134"/>
      <c r="AO16" s="126"/>
      <c r="AP16" s="166"/>
      <c r="AQ16" s="57"/>
      <c r="AR16" s="57"/>
      <c r="AS16" s="126"/>
      <c r="AT16" s="57"/>
      <c r="AU16" s="126"/>
      <c r="AV16" s="147"/>
    </row>
    <row r="17" spans="1:48" ht="15.6" x14ac:dyDescent="0.3">
      <c r="A17" s="148">
        <v>6</v>
      </c>
      <c r="B17" s="349" t="s">
        <v>107</v>
      </c>
      <c r="C17" s="44"/>
      <c r="D17" s="44"/>
      <c r="E17" s="44"/>
      <c r="F17" s="126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126"/>
      <c r="T17" s="133">
        <v>6.5</v>
      </c>
      <c r="U17" s="133">
        <v>6.5</v>
      </c>
      <c r="V17" s="133">
        <v>6.8</v>
      </c>
      <c r="W17" s="133">
        <v>8</v>
      </c>
      <c r="X17" s="133">
        <v>6.5</v>
      </c>
      <c r="Y17" s="133">
        <v>6.5</v>
      </c>
      <c r="Z17" s="133">
        <v>6.8</v>
      </c>
      <c r="AA17" s="133">
        <v>5</v>
      </c>
      <c r="AB17" s="33">
        <f t="shared" si="0"/>
        <v>52.599999999999994</v>
      </c>
      <c r="AC17" s="134"/>
      <c r="AD17" s="126"/>
      <c r="AE17" s="133">
        <v>6</v>
      </c>
      <c r="AF17" s="133">
        <v>6.5</v>
      </c>
      <c r="AG17" s="133">
        <v>5.5</v>
      </c>
      <c r="AH17" s="133">
        <v>6</v>
      </c>
      <c r="AI17" s="133">
        <v>6.5</v>
      </c>
      <c r="AJ17" s="133">
        <v>6.8</v>
      </c>
      <c r="AK17" s="133">
        <v>6.5</v>
      </c>
      <c r="AL17" s="133">
        <v>6.2</v>
      </c>
      <c r="AM17" s="33">
        <f t="shared" si="1"/>
        <v>50</v>
      </c>
      <c r="AN17" s="134"/>
      <c r="AO17" s="126"/>
      <c r="AP17" s="166"/>
      <c r="AQ17" s="57"/>
      <c r="AR17" s="57"/>
      <c r="AS17" s="126"/>
      <c r="AT17" s="57"/>
      <c r="AU17" s="126"/>
      <c r="AV17" s="147"/>
    </row>
    <row r="18" spans="1:48" ht="14.4" x14ac:dyDescent="0.3">
      <c r="A18" s="150"/>
      <c r="B18" s="149"/>
      <c r="C18" s="350" t="s">
        <v>138</v>
      </c>
      <c r="D18" s="350" t="s">
        <v>114</v>
      </c>
      <c r="E18" s="350" t="s">
        <v>115</v>
      </c>
      <c r="F18" s="156"/>
      <c r="G18" s="257">
        <v>6.5</v>
      </c>
      <c r="H18" s="257">
        <v>6.5</v>
      </c>
      <c r="I18" s="257">
        <v>5.5</v>
      </c>
      <c r="J18" s="257">
        <v>6</v>
      </c>
      <c r="K18" s="258">
        <f>(G18+H18+I18+J18)/4</f>
        <v>6.125</v>
      </c>
      <c r="L18" s="257">
        <v>7</v>
      </c>
      <c r="M18" s="257"/>
      <c r="N18" s="258">
        <f>L18-M18</f>
        <v>7</v>
      </c>
      <c r="O18" s="257">
        <v>8</v>
      </c>
      <c r="P18" s="257"/>
      <c r="Q18" s="258">
        <f>O18-P18</f>
        <v>8</v>
      </c>
      <c r="R18" s="186">
        <f>((K18*0.4)+(N18*0.4)+(Q18*0.2))</f>
        <v>6.85</v>
      </c>
      <c r="S18" s="152"/>
      <c r="T18" s="159"/>
      <c r="U18" s="159"/>
      <c r="V18" s="159"/>
      <c r="W18" s="159"/>
      <c r="X18" s="159"/>
      <c r="Y18" s="159"/>
      <c r="Z18" s="516" t="s">
        <v>20</v>
      </c>
      <c r="AA18" s="516"/>
      <c r="AB18" s="154">
        <f>SUM(AB12:AB17)</f>
        <v>313.39999999999998</v>
      </c>
      <c r="AC18" s="154">
        <f>(AB18/6)/8</f>
        <v>6.5291666666666659</v>
      </c>
      <c r="AD18" s="156"/>
      <c r="AE18" s="159"/>
      <c r="AF18" s="159"/>
      <c r="AG18" s="159"/>
      <c r="AH18" s="159"/>
      <c r="AI18" s="159"/>
      <c r="AJ18" s="159"/>
      <c r="AK18" s="516" t="s">
        <v>20</v>
      </c>
      <c r="AL18" s="516"/>
      <c r="AM18" s="154">
        <f>SUM(AM12:AM17)</f>
        <v>313.40000000000003</v>
      </c>
      <c r="AN18" s="154">
        <f>(AM18/6)/8</f>
        <v>6.5291666666666677</v>
      </c>
      <c r="AO18" s="156"/>
      <c r="AP18" s="165">
        <f>R18</f>
        <v>6.85</v>
      </c>
      <c r="AQ18" s="162">
        <f>AC18</f>
        <v>6.5291666666666659</v>
      </c>
      <c r="AR18" s="162">
        <f>AN18</f>
        <v>6.5291666666666677</v>
      </c>
      <c r="AS18" s="152"/>
      <c r="AT18" s="466">
        <f>SUM((R18*0.25)+(AC18*0.375)+(AN18*0.375))</f>
        <v>6.609375</v>
      </c>
      <c r="AU18" s="160"/>
      <c r="AV18" s="157">
        <v>1</v>
      </c>
    </row>
    <row r="19" spans="1:48" ht="15.6" x14ac:dyDescent="0.3">
      <c r="A19" s="148">
        <v>1</v>
      </c>
      <c r="B19" s="349" t="s">
        <v>183</v>
      </c>
      <c r="C19" s="44"/>
      <c r="D19" s="44"/>
      <c r="E19" s="44"/>
      <c r="F19" s="126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126"/>
      <c r="T19" s="133">
        <v>6.8</v>
      </c>
      <c r="U19" s="133">
        <v>7</v>
      </c>
      <c r="V19" s="133">
        <v>8</v>
      </c>
      <c r="W19" s="133">
        <v>9</v>
      </c>
      <c r="X19" s="133">
        <v>7</v>
      </c>
      <c r="Y19" s="145">
        <v>7.8</v>
      </c>
      <c r="Z19" s="133">
        <v>8</v>
      </c>
      <c r="AA19" s="133">
        <v>5.5</v>
      </c>
      <c r="AB19" s="33">
        <f t="shared" ref="AB19:AB24" si="2">SUM(T19:AA19)</f>
        <v>59.099999999999994</v>
      </c>
      <c r="AC19" s="134"/>
      <c r="AD19" s="126"/>
      <c r="AE19" s="133">
        <v>6.5</v>
      </c>
      <c r="AF19" s="133">
        <v>7</v>
      </c>
      <c r="AG19" s="133">
        <v>6.5</v>
      </c>
      <c r="AH19" s="133">
        <v>7</v>
      </c>
      <c r="AI19" s="133">
        <v>6.8</v>
      </c>
      <c r="AJ19" s="133">
        <v>6.8</v>
      </c>
      <c r="AK19" s="133">
        <v>7.8</v>
      </c>
      <c r="AL19" s="133">
        <v>6</v>
      </c>
      <c r="AM19" s="33">
        <f t="shared" ref="AM19:AM24" si="3">SUM(AE19:AL19)</f>
        <v>54.399999999999991</v>
      </c>
      <c r="AN19" s="134"/>
      <c r="AO19" s="126"/>
      <c r="AP19" s="166"/>
      <c r="AQ19" s="57"/>
      <c r="AR19" s="57"/>
      <c r="AS19" s="126"/>
      <c r="AT19" s="57"/>
      <c r="AU19" s="137"/>
      <c r="AV19" s="147"/>
    </row>
    <row r="20" spans="1:48" ht="15.6" x14ac:dyDescent="0.3">
      <c r="A20" s="148">
        <v>2</v>
      </c>
      <c r="B20" s="349" t="s">
        <v>140</v>
      </c>
      <c r="C20" s="44"/>
      <c r="D20" s="44"/>
      <c r="E20" s="44"/>
      <c r="F20" s="126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126"/>
      <c r="T20" s="133">
        <v>6</v>
      </c>
      <c r="U20" s="133">
        <v>6.5</v>
      </c>
      <c r="V20" s="133">
        <v>5.8</v>
      </c>
      <c r="W20" s="133">
        <v>7</v>
      </c>
      <c r="X20" s="133">
        <v>8</v>
      </c>
      <c r="Y20" s="133">
        <v>8</v>
      </c>
      <c r="Z20" s="133">
        <v>6</v>
      </c>
      <c r="AA20" s="133">
        <v>5.8</v>
      </c>
      <c r="AB20" s="33">
        <f t="shared" si="2"/>
        <v>53.099999999999994</v>
      </c>
      <c r="AC20" s="134"/>
      <c r="AD20" s="126"/>
      <c r="AE20" s="133">
        <v>6.2</v>
      </c>
      <c r="AF20" s="133">
        <v>7</v>
      </c>
      <c r="AG20" s="133">
        <v>6.2</v>
      </c>
      <c r="AH20" s="133">
        <v>7</v>
      </c>
      <c r="AI20" s="133">
        <v>6.5</v>
      </c>
      <c r="AJ20" s="133">
        <v>6.5</v>
      </c>
      <c r="AK20" s="133">
        <v>6.8</v>
      </c>
      <c r="AL20" s="133">
        <v>6.5</v>
      </c>
      <c r="AM20" s="33">
        <f t="shared" si="3"/>
        <v>52.699999999999996</v>
      </c>
      <c r="AN20" s="134"/>
      <c r="AO20" s="126"/>
      <c r="AP20" s="166"/>
      <c r="AQ20" s="57"/>
      <c r="AR20" s="57"/>
      <c r="AS20" s="126"/>
      <c r="AT20" s="57"/>
      <c r="AU20" s="126"/>
      <c r="AV20" s="147"/>
    </row>
    <row r="21" spans="1:48" ht="15.6" x14ac:dyDescent="0.3">
      <c r="A21" s="148">
        <v>3</v>
      </c>
      <c r="B21" s="349" t="s">
        <v>125</v>
      </c>
      <c r="C21" s="44"/>
      <c r="D21" s="44"/>
      <c r="E21" s="44"/>
      <c r="F21" s="126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126"/>
      <c r="T21" s="133">
        <v>5</v>
      </c>
      <c r="U21" s="133">
        <v>6.5</v>
      </c>
      <c r="V21" s="133">
        <v>5.5</v>
      </c>
      <c r="W21" s="133">
        <v>6</v>
      </c>
      <c r="X21" s="133">
        <v>6.8</v>
      </c>
      <c r="Y21" s="133">
        <v>6.8</v>
      </c>
      <c r="Z21" s="133">
        <v>5.8</v>
      </c>
      <c r="AA21" s="133">
        <v>5</v>
      </c>
      <c r="AB21" s="33">
        <f t="shared" si="2"/>
        <v>47.4</v>
      </c>
      <c r="AC21" s="134"/>
      <c r="AD21" s="126"/>
      <c r="AE21" s="133">
        <v>6</v>
      </c>
      <c r="AF21" s="133">
        <v>6.7</v>
      </c>
      <c r="AG21" s="133">
        <v>6.3</v>
      </c>
      <c r="AH21" s="133">
        <v>6.4</v>
      </c>
      <c r="AI21" s="133">
        <v>6.6</v>
      </c>
      <c r="AJ21" s="133">
        <v>6.5</v>
      </c>
      <c r="AK21" s="133">
        <v>6.8</v>
      </c>
      <c r="AL21" s="133">
        <v>6</v>
      </c>
      <c r="AM21" s="33">
        <f t="shared" si="3"/>
        <v>51.3</v>
      </c>
      <c r="AN21" s="134"/>
      <c r="AO21" s="126"/>
      <c r="AP21" s="166"/>
      <c r="AQ21" s="57"/>
      <c r="AR21" s="57"/>
      <c r="AS21" s="126"/>
      <c r="AT21" s="57"/>
      <c r="AU21" s="126"/>
      <c r="AV21" s="147"/>
    </row>
    <row r="22" spans="1:48" ht="15.6" x14ac:dyDescent="0.3">
      <c r="A22" s="148">
        <v>4</v>
      </c>
      <c r="B22" s="349" t="s">
        <v>181</v>
      </c>
      <c r="C22" s="44"/>
      <c r="D22" s="44"/>
      <c r="E22" s="44"/>
      <c r="F22" s="126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126"/>
      <c r="T22" s="133">
        <v>6.8</v>
      </c>
      <c r="U22" s="133">
        <v>6.8</v>
      </c>
      <c r="V22" s="133">
        <v>5.8</v>
      </c>
      <c r="W22" s="133">
        <v>6.8</v>
      </c>
      <c r="X22" s="133">
        <v>7</v>
      </c>
      <c r="Y22" s="133">
        <v>7</v>
      </c>
      <c r="Z22" s="133">
        <v>7</v>
      </c>
      <c r="AA22" s="133">
        <v>5.5</v>
      </c>
      <c r="AB22" s="33">
        <f t="shared" si="2"/>
        <v>52.7</v>
      </c>
      <c r="AC22" s="134"/>
      <c r="AD22" s="126"/>
      <c r="AE22" s="133">
        <v>7</v>
      </c>
      <c r="AF22" s="133">
        <v>7</v>
      </c>
      <c r="AG22" s="133">
        <v>6.8</v>
      </c>
      <c r="AH22" s="133">
        <v>6.8</v>
      </c>
      <c r="AI22" s="133">
        <v>6.5</v>
      </c>
      <c r="AJ22" s="133">
        <v>6.5</v>
      </c>
      <c r="AK22" s="133">
        <v>7.2</v>
      </c>
      <c r="AL22" s="133">
        <v>6.5</v>
      </c>
      <c r="AM22" s="33">
        <f t="shared" si="3"/>
        <v>54.300000000000004</v>
      </c>
      <c r="AN22" s="134"/>
      <c r="AO22" s="126"/>
      <c r="AP22" s="166"/>
      <c r="AQ22" s="57"/>
      <c r="AR22" s="57"/>
      <c r="AS22" s="126"/>
      <c r="AT22" s="57"/>
      <c r="AU22" s="126"/>
      <c r="AV22" s="147"/>
    </row>
    <row r="23" spans="1:48" ht="15.6" x14ac:dyDescent="0.3">
      <c r="A23" s="148">
        <v>5</v>
      </c>
      <c r="B23" s="349" t="s">
        <v>231</v>
      </c>
      <c r="C23" s="44"/>
      <c r="D23" s="44"/>
      <c r="E23" s="44"/>
      <c r="F23" s="126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126"/>
      <c r="T23" s="133">
        <v>6</v>
      </c>
      <c r="U23" s="133">
        <v>6.5</v>
      </c>
      <c r="V23" s="133">
        <v>6.8</v>
      </c>
      <c r="W23" s="133">
        <v>7</v>
      </c>
      <c r="X23" s="133">
        <v>7</v>
      </c>
      <c r="Y23" s="133">
        <v>7</v>
      </c>
      <c r="Z23" s="133">
        <v>6.8</v>
      </c>
      <c r="AA23" s="133">
        <v>5</v>
      </c>
      <c r="AB23" s="33">
        <f t="shared" si="2"/>
        <v>52.099999999999994</v>
      </c>
      <c r="AC23" s="134"/>
      <c r="AD23" s="126"/>
      <c r="AE23" s="133">
        <v>5.3</v>
      </c>
      <c r="AF23" s="133">
        <v>6.2</v>
      </c>
      <c r="AG23" s="133">
        <v>6.5</v>
      </c>
      <c r="AH23" s="133">
        <v>5.5</v>
      </c>
      <c r="AI23" s="133">
        <v>7</v>
      </c>
      <c r="AJ23" s="133">
        <v>6.8</v>
      </c>
      <c r="AK23" s="133">
        <v>7.3</v>
      </c>
      <c r="AL23" s="133">
        <v>6.5</v>
      </c>
      <c r="AM23" s="33">
        <f t="shared" si="3"/>
        <v>51.099999999999994</v>
      </c>
      <c r="AN23" s="134"/>
      <c r="AO23" s="126"/>
      <c r="AP23" s="166"/>
      <c r="AQ23" s="57"/>
      <c r="AR23" s="57"/>
      <c r="AS23" s="126"/>
      <c r="AT23" s="57"/>
      <c r="AU23" s="126"/>
      <c r="AV23" s="147"/>
    </row>
    <row r="24" spans="1:48" ht="15.6" x14ac:dyDescent="0.3">
      <c r="A24" s="148">
        <v>6</v>
      </c>
      <c r="B24" s="349" t="s">
        <v>158</v>
      </c>
      <c r="C24" s="44"/>
      <c r="D24" s="44"/>
      <c r="E24" s="44"/>
      <c r="F24" s="126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126"/>
      <c r="T24" s="133">
        <v>5.8</v>
      </c>
      <c r="U24" s="133">
        <v>5</v>
      </c>
      <c r="V24" s="133">
        <v>5.8</v>
      </c>
      <c r="W24" s="133">
        <v>6</v>
      </c>
      <c r="X24" s="133">
        <v>7</v>
      </c>
      <c r="Y24" s="133">
        <v>7</v>
      </c>
      <c r="Z24" s="133">
        <v>7</v>
      </c>
      <c r="AA24" s="133">
        <v>5</v>
      </c>
      <c r="AB24" s="33">
        <f t="shared" si="2"/>
        <v>48.6</v>
      </c>
      <c r="AC24" s="134"/>
      <c r="AD24" s="126"/>
      <c r="AE24" s="133">
        <v>5.3</v>
      </c>
      <c r="AF24" s="133">
        <v>6.5</v>
      </c>
      <c r="AG24" s="133">
        <v>6</v>
      </c>
      <c r="AH24" s="133">
        <v>6.5</v>
      </c>
      <c r="AI24" s="133">
        <v>6.5</v>
      </c>
      <c r="AJ24" s="133">
        <v>6.5</v>
      </c>
      <c r="AK24" s="133">
        <v>6.5</v>
      </c>
      <c r="AL24" s="133">
        <v>6.2</v>
      </c>
      <c r="AM24" s="33">
        <f t="shared" si="3"/>
        <v>50</v>
      </c>
      <c r="AN24" s="134"/>
      <c r="AO24" s="126"/>
      <c r="AP24" s="166"/>
      <c r="AQ24" s="57"/>
      <c r="AR24" s="57"/>
      <c r="AS24" s="126"/>
      <c r="AT24" s="57"/>
      <c r="AU24" s="126"/>
      <c r="AV24" s="147"/>
    </row>
    <row r="25" spans="1:48" ht="14.4" x14ac:dyDescent="0.3">
      <c r="A25" s="150"/>
      <c r="B25" s="149"/>
      <c r="C25" s="350" t="s">
        <v>182</v>
      </c>
      <c r="D25" s="350" t="s">
        <v>127</v>
      </c>
      <c r="E25" s="350" t="s">
        <v>128</v>
      </c>
      <c r="F25" s="156"/>
      <c r="G25" s="257">
        <v>5.8</v>
      </c>
      <c r="H25" s="257">
        <v>6</v>
      </c>
      <c r="I25" s="257">
        <v>4.5</v>
      </c>
      <c r="J25" s="257">
        <v>5.8</v>
      </c>
      <c r="K25" s="258">
        <f>(G25+H25+I25+J25)/4</f>
        <v>5.5250000000000004</v>
      </c>
      <c r="L25" s="257">
        <v>6.6</v>
      </c>
      <c r="M25" s="257">
        <v>0.1</v>
      </c>
      <c r="N25" s="258">
        <f>L25-M25</f>
        <v>6.5</v>
      </c>
      <c r="O25" s="257">
        <v>7.5</v>
      </c>
      <c r="P25" s="257">
        <v>0.2</v>
      </c>
      <c r="Q25" s="258">
        <f>O25-P25</f>
        <v>7.3</v>
      </c>
      <c r="R25" s="186">
        <f>((K25*0.4)+(N25*0.4)+(Q25*0.2))</f>
        <v>6.2700000000000005</v>
      </c>
      <c r="S25" s="152"/>
      <c r="T25" s="285"/>
      <c r="U25" s="285"/>
      <c r="V25" s="285"/>
      <c r="W25" s="285"/>
      <c r="X25" s="285"/>
      <c r="Y25" s="285"/>
      <c r="Z25" s="516" t="s">
        <v>20</v>
      </c>
      <c r="AA25" s="516"/>
      <c r="AB25" s="154">
        <f>SUM(AB19:AB24)</f>
        <v>313</v>
      </c>
      <c r="AC25" s="154">
        <f>(AB25/6)/8</f>
        <v>6.520833333333333</v>
      </c>
      <c r="AD25" s="156"/>
      <c r="AE25" s="285"/>
      <c r="AF25" s="285"/>
      <c r="AG25" s="285"/>
      <c r="AH25" s="285"/>
      <c r="AI25" s="285"/>
      <c r="AJ25" s="285"/>
      <c r="AK25" s="516" t="s">
        <v>20</v>
      </c>
      <c r="AL25" s="516"/>
      <c r="AM25" s="154">
        <f>SUM(AM19:AM24)</f>
        <v>313.79999999999995</v>
      </c>
      <c r="AN25" s="154">
        <f>(AM25/6)/8</f>
        <v>6.5374999999999988</v>
      </c>
      <c r="AO25" s="156"/>
      <c r="AP25" s="165">
        <f>R25</f>
        <v>6.2700000000000005</v>
      </c>
      <c r="AQ25" s="162">
        <f>AC25</f>
        <v>6.520833333333333</v>
      </c>
      <c r="AR25" s="162">
        <f>AN25</f>
        <v>6.5374999999999988</v>
      </c>
      <c r="AS25" s="152"/>
      <c r="AT25" s="466">
        <f>SUM((R25*0.25)+(AC25*0.375)+(AN25*0.375))</f>
        <v>6.4643749999999995</v>
      </c>
      <c r="AU25" s="160"/>
      <c r="AV25" s="157">
        <v>2</v>
      </c>
    </row>
    <row r="26" spans="1:48" ht="15.6" x14ac:dyDescent="0.3">
      <c r="A26" s="148">
        <v>1</v>
      </c>
      <c r="B26" s="349" t="s">
        <v>233</v>
      </c>
      <c r="C26" s="44"/>
      <c r="D26" s="44"/>
      <c r="E26" s="44"/>
      <c r="F26" s="126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126"/>
      <c r="T26" s="133">
        <v>7</v>
      </c>
      <c r="U26" s="133">
        <v>6.8</v>
      </c>
      <c r="V26" s="133">
        <v>6.5</v>
      </c>
      <c r="W26" s="133">
        <v>6.8</v>
      </c>
      <c r="X26" s="133">
        <v>7</v>
      </c>
      <c r="Y26" s="145">
        <v>8</v>
      </c>
      <c r="Z26" s="133">
        <v>7</v>
      </c>
      <c r="AA26" s="133">
        <v>6</v>
      </c>
      <c r="AB26" s="33">
        <f t="shared" ref="AB26:AB31" si="4">SUM(T26:AA26)</f>
        <v>55.1</v>
      </c>
      <c r="AC26" s="134"/>
      <c r="AD26" s="126"/>
      <c r="AE26" s="133">
        <v>6.5</v>
      </c>
      <c r="AF26" s="133">
        <v>7.2</v>
      </c>
      <c r="AG26" s="133">
        <v>6.5</v>
      </c>
      <c r="AH26" s="133">
        <v>6.3</v>
      </c>
      <c r="AI26" s="133">
        <v>6.8</v>
      </c>
      <c r="AJ26" s="133">
        <v>6.8</v>
      </c>
      <c r="AK26" s="133">
        <v>6.5</v>
      </c>
      <c r="AL26" s="133">
        <v>6.5</v>
      </c>
      <c r="AM26" s="33">
        <f t="shared" ref="AM26:AM31" si="5">SUM(AE26:AL26)</f>
        <v>53.099999999999994</v>
      </c>
      <c r="AN26" s="134"/>
      <c r="AO26" s="126"/>
      <c r="AP26" s="166"/>
      <c r="AQ26" s="57"/>
      <c r="AR26" s="57"/>
      <c r="AS26" s="126"/>
      <c r="AT26" s="57"/>
      <c r="AU26" s="137"/>
      <c r="AV26" s="147"/>
    </row>
    <row r="27" spans="1:48" ht="15.6" x14ac:dyDescent="0.3">
      <c r="A27" s="148">
        <v>2</v>
      </c>
      <c r="B27" s="349" t="s">
        <v>236</v>
      </c>
      <c r="C27" s="44"/>
      <c r="D27" s="44"/>
      <c r="E27" s="44"/>
      <c r="F27" s="126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126"/>
      <c r="T27" s="133">
        <v>6</v>
      </c>
      <c r="U27" s="133">
        <v>5.5</v>
      </c>
      <c r="V27" s="133">
        <v>7</v>
      </c>
      <c r="W27" s="133">
        <v>8</v>
      </c>
      <c r="X27" s="133">
        <v>8</v>
      </c>
      <c r="Y27" s="133">
        <v>8</v>
      </c>
      <c r="Z27" s="133">
        <v>7.8</v>
      </c>
      <c r="AA27" s="133">
        <v>5</v>
      </c>
      <c r="AB27" s="33">
        <f t="shared" si="4"/>
        <v>55.3</v>
      </c>
      <c r="AC27" s="134"/>
      <c r="AD27" s="126"/>
      <c r="AE27" s="133">
        <v>6.7</v>
      </c>
      <c r="AF27" s="133">
        <v>7</v>
      </c>
      <c r="AG27" s="133">
        <v>6.5</v>
      </c>
      <c r="AH27" s="133">
        <v>6.5</v>
      </c>
      <c r="AI27" s="133">
        <v>6.2</v>
      </c>
      <c r="AJ27" s="133">
        <v>6.2</v>
      </c>
      <c r="AK27" s="133">
        <v>6.5</v>
      </c>
      <c r="AL27" s="133">
        <v>6.2</v>
      </c>
      <c r="AM27" s="33">
        <f t="shared" si="5"/>
        <v>51.800000000000004</v>
      </c>
      <c r="AN27" s="134"/>
      <c r="AO27" s="126"/>
      <c r="AP27" s="166"/>
      <c r="AQ27" s="57"/>
      <c r="AR27" s="57"/>
      <c r="AS27" s="126"/>
      <c r="AT27" s="57"/>
      <c r="AU27" s="126"/>
      <c r="AV27" s="147"/>
    </row>
    <row r="28" spans="1:48" ht="15.6" x14ac:dyDescent="0.3">
      <c r="A28" s="148">
        <v>3</v>
      </c>
      <c r="B28" s="445" t="s">
        <v>197</v>
      </c>
      <c r="C28" s="44"/>
      <c r="D28" s="44"/>
      <c r="E28" s="44"/>
      <c r="F28" s="126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126"/>
      <c r="T28" s="133">
        <v>7</v>
      </c>
      <c r="U28" s="133">
        <v>6.8</v>
      </c>
      <c r="V28" s="133">
        <v>6.8</v>
      </c>
      <c r="W28" s="133">
        <v>6.8</v>
      </c>
      <c r="X28" s="133">
        <v>6</v>
      </c>
      <c r="Y28" s="133">
        <v>8</v>
      </c>
      <c r="Z28" s="133">
        <v>7</v>
      </c>
      <c r="AA28" s="133">
        <v>5</v>
      </c>
      <c r="AB28" s="33">
        <f t="shared" si="4"/>
        <v>53.400000000000006</v>
      </c>
      <c r="AC28" s="134"/>
      <c r="AD28" s="126"/>
      <c r="AE28" s="133">
        <v>6.8</v>
      </c>
      <c r="AF28" s="133">
        <v>6.5</v>
      </c>
      <c r="AG28" s="133">
        <v>6</v>
      </c>
      <c r="AH28" s="133">
        <v>6</v>
      </c>
      <c r="AI28" s="133">
        <v>5</v>
      </c>
      <c r="AJ28" s="133">
        <v>5</v>
      </c>
      <c r="AK28" s="133">
        <v>6</v>
      </c>
      <c r="AL28" s="133">
        <v>5.5</v>
      </c>
      <c r="AM28" s="33">
        <f t="shared" si="5"/>
        <v>46.8</v>
      </c>
      <c r="AN28" s="134"/>
      <c r="AO28" s="126"/>
      <c r="AP28" s="166"/>
      <c r="AQ28" s="57"/>
      <c r="AR28" s="57"/>
      <c r="AS28" s="126"/>
      <c r="AT28" s="57"/>
      <c r="AU28" s="126"/>
      <c r="AV28" s="147"/>
    </row>
    <row r="29" spans="1:48" ht="15.6" x14ac:dyDescent="0.3">
      <c r="A29" s="148">
        <v>4</v>
      </c>
      <c r="B29" s="349" t="s">
        <v>230</v>
      </c>
      <c r="C29" s="44"/>
      <c r="D29" s="44"/>
      <c r="E29" s="44"/>
      <c r="F29" s="126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126"/>
      <c r="T29" s="133">
        <v>7</v>
      </c>
      <c r="U29" s="133">
        <v>5</v>
      </c>
      <c r="V29" s="133">
        <v>5</v>
      </c>
      <c r="W29" s="133">
        <v>5</v>
      </c>
      <c r="X29" s="133">
        <v>7</v>
      </c>
      <c r="Y29" s="133">
        <v>6</v>
      </c>
      <c r="Z29" s="133">
        <v>7</v>
      </c>
      <c r="AA29" s="133">
        <v>5</v>
      </c>
      <c r="AB29" s="33">
        <f t="shared" si="4"/>
        <v>47</v>
      </c>
      <c r="AC29" s="134"/>
      <c r="AD29" s="126"/>
      <c r="AE29" s="133">
        <v>6.8</v>
      </c>
      <c r="AF29" s="133">
        <v>6.8</v>
      </c>
      <c r="AG29" s="133">
        <v>6</v>
      </c>
      <c r="AH29" s="133">
        <v>6.5</v>
      </c>
      <c r="AI29" s="133">
        <v>6.3</v>
      </c>
      <c r="AJ29" s="133">
        <v>6.3</v>
      </c>
      <c r="AK29" s="133">
        <v>6.8</v>
      </c>
      <c r="AL29" s="133">
        <v>6.2</v>
      </c>
      <c r="AM29" s="33">
        <f t="shared" si="5"/>
        <v>51.699999999999996</v>
      </c>
      <c r="AN29" s="134"/>
      <c r="AO29" s="126"/>
      <c r="AP29" s="166"/>
      <c r="AQ29" s="57"/>
      <c r="AR29" s="57"/>
      <c r="AS29" s="126"/>
      <c r="AT29" s="57"/>
      <c r="AU29" s="126"/>
      <c r="AV29" s="147"/>
    </row>
    <row r="30" spans="1:48" ht="15.6" x14ac:dyDescent="0.3">
      <c r="A30" s="148">
        <v>5</v>
      </c>
      <c r="B30" s="349" t="s">
        <v>228</v>
      </c>
      <c r="C30" s="44"/>
      <c r="D30" s="44"/>
      <c r="E30" s="44"/>
      <c r="F30" s="126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126"/>
      <c r="T30" s="133">
        <v>5.5</v>
      </c>
      <c r="U30" s="133">
        <v>5.8</v>
      </c>
      <c r="V30" s="133">
        <v>5.5</v>
      </c>
      <c r="W30" s="133">
        <v>5.8</v>
      </c>
      <c r="X30" s="133">
        <v>7</v>
      </c>
      <c r="Y30" s="133">
        <v>5</v>
      </c>
      <c r="Z30" s="133">
        <v>6.8</v>
      </c>
      <c r="AA30" s="133">
        <v>5</v>
      </c>
      <c r="AB30" s="33">
        <f t="shared" si="4"/>
        <v>46.4</v>
      </c>
      <c r="AC30" s="134"/>
      <c r="AD30" s="126"/>
      <c r="AE30" s="133">
        <v>5.5</v>
      </c>
      <c r="AF30" s="133">
        <v>6</v>
      </c>
      <c r="AG30" s="133">
        <v>6</v>
      </c>
      <c r="AH30" s="133">
        <v>5.8</v>
      </c>
      <c r="AI30" s="133">
        <v>6.3</v>
      </c>
      <c r="AJ30" s="133">
        <v>6.5</v>
      </c>
      <c r="AK30" s="133">
        <v>6.7</v>
      </c>
      <c r="AL30" s="133">
        <v>6.3</v>
      </c>
      <c r="AM30" s="33">
        <f t="shared" si="5"/>
        <v>49.1</v>
      </c>
      <c r="AN30" s="134"/>
      <c r="AO30" s="126"/>
      <c r="AP30" s="166"/>
      <c r="AQ30" s="57"/>
      <c r="AR30" s="57"/>
      <c r="AS30" s="126"/>
      <c r="AT30" s="57"/>
      <c r="AU30" s="126"/>
      <c r="AV30" s="147"/>
    </row>
    <row r="31" spans="1:48" ht="15.6" x14ac:dyDescent="0.3">
      <c r="A31" s="148">
        <v>6</v>
      </c>
      <c r="B31" s="349" t="s">
        <v>193</v>
      </c>
      <c r="C31" s="44"/>
      <c r="D31" s="44"/>
      <c r="E31" s="44"/>
      <c r="F31" s="126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126"/>
      <c r="T31" s="133">
        <v>4</v>
      </c>
      <c r="U31" s="133">
        <v>5</v>
      </c>
      <c r="V31" s="133">
        <v>4</v>
      </c>
      <c r="W31" s="133">
        <v>7</v>
      </c>
      <c r="X31" s="133">
        <v>6</v>
      </c>
      <c r="Y31" s="133">
        <v>6</v>
      </c>
      <c r="Z31" s="133">
        <v>5</v>
      </c>
      <c r="AA31" s="133">
        <v>4</v>
      </c>
      <c r="AB31" s="33">
        <f t="shared" si="4"/>
        <v>41</v>
      </c>
      <c r="AC31" s="134"/>
      <c r="AD31" s="126"/>
      <c r="AE31" s="133">
        <v>5.5</v>
      </c>
      <c r="AF31" s="133">
        <v>5.5</v>
      </c>
      <c r="AG31" s="133">
        <v>5.5</v>
      </c>
      <c r="AH31" s="133">
        <v>6</v>
      </c>
      <c r="AI31" s="133">
        <v>5.3</v>
      </c>
      <c r="AJ31" s="133">
        <v>5.2</v>
      </c>
      <c r="AK31" s="133">
        <v>6</v>
      </c>
      <c r="AL31" s="133">
        <v>5</v>
      </c>
      <c r="AM31" s="33">
        <f t="shared" si="5"/>
        <v>44</v>
      </c>
      <c r="AN31" s="134"/>
      <c r="AO31" s="126"/>
      <c r="AP31" s="166"/>
      <c r="AQ31" s="57"/>
      <c r="AR31" s="57"/>
      <c r="AS31" s="126"/>
      <c r="AT31" s="57"/>
      <c r="AU31" s="126"/>
      <c r="AV31" s="147"/>
    </row>
    <row r="32" spans="1:48" ht="14.4" x14ac:dyDescent="0.3">
      <c r="A32" s="150"/>
      <c r="B32" s="149"/>
      <c r="C32" s="350" t="s">
        <v>234</v>
      </c>
      <c r="D32" s="350" t="s">
        <v>195</v>
      </c>
      <c r="E32" s="350" t="s">
        <v>220</v>
      </c>
      <c r="F32" s="156"/>
      <c r="G32" s="257">
        <v>5.8</v>
      </c>
      <c r="H32" s="257">
        <v>6.5</v>
      </c>
      <c r="I32" s="257">
        <v>4</v>
      </c>
      <c r="J32" s="257">
        <v>6</v>
      </c>
      <c r="K32" s="258">
        <f>(G32+H32+I32+J32)/4</f>
        <v>5.5750000000000002</v>
      </c>
      <c r="L32" s="257">
        <v>8</v>
      </c>
      <c r="M32" s="257"/>
      <c r="N32" s="258">
        <f>L32-M32</f>
        <v>8</v>
      </c>
      <c r="O32" s="257">
        <v>8</v>
      </c>
      <c r="P32" s="257">
        <v>0.2</v>
      </c>
      <c r="Q32" s="258">
        <f>O32-P32</f>
        <v>7.8</v>
      </c>
      <c r="R32" s="186">
        <f>((K32*0.4)+(N32*0.4)+(Q32*0.2))</f>
        <v>6.99</v>
      </c>
      <c r="S32" s="152"/>
      <c r="T32" s="285"/>
      <c r="U32" s="285"/>
      <c r="V32" s="285"/>
      <c r="W32" s="285"/>
      <c r="X32" s="285"/>
      <c r="Y32" s="285"/>
      <c r="Z32" s="516" t="s">
        <v>20</v>
      </c>
      <c r="AA32" s="516"/>
      <c r="AB32" s="154">
        <f>SUM(AB26:AB31)</f>
        <v>298.2</v>
      </c>
      <c r="AC32" s="154">
        <f>(AB32/6)/8</f>
        <v>6.2124999999999995</v>
      </c>
      <c r="AD32" s="156"/>
      <c r="AE32" s="285"/>
      <c r="AF32" s="285"/>
      <c r="AG32" s="285"/>
      <c r="AH32" s="285"/>
      <c r="AI32" s="285"/>
      <c r="AJ32" s="285"/>
      <c r="AK32" s="516" t="s">
        <v>20</v>
      </c>
      <c r="AL32" s="516"/>
      <c r="AM32" s="154">
        <f>SUM(AM26:AM31)</f>
        <v>296.5</v>
      </c>
      <c r="AN32" s="154">
        <f>(AM32/6)/8</f>
        <v>6.177083333333333</v>
      </c>
      <c r="AO32" s="156"/>
      <c r="AP32" s="165">
        <f>R32</f>
        <v>6.99</v>
      </c>
      <c r="AQ32" s="162">
        <f>AC32</f>
        <v>6.2124999999999995</v>
      </c>
      <c r="AR32" s="162">
        <f>AN32</f>
        <v>6.177083333333333</v>
      </c>
      <c r="AS32" s="152"/>
      <c r="AT32" s="466">
        <f>SUM((R32*0.25)+(AC32*0.375)+(AN32*0.375))</f>
        <v>6.39359375</v>
      </c>
      <c r="AU32" s="160"/>
      <c r="AV32" s="157">
        <v>3</v>
      </c>
    </row>
    <row r="47" spans="8:8" ht="21" x14ac:dyDescent="0.4">
      <c r="H47" s="348"/>
    </row>
  </sheetData>
  <mergeCells count="7">
    <mergeCell ref="Z32:AA32"/>
    <mergeCell ref="AK32:AL32"/>
    <mergeCell ref="A3:B3"/>
    <mergeCell ref="Z18:AA18"/>
    <mergeCell ref="AK18:AL18"/>
    <mergeCell ref="Z25:AA25"/>
    <mergeCell ref="AK25:AL25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21"/>
  <sheetViews>
    <sheetView topLeftCell="Y1" workbookViewId="0">
      <selection activeCell="T18" sqref="T18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21.44140625" customWidth="1"/>
    <col min="4" max="4" width="22.88671875" customWidth="1"/>
    <col min="5" max="5" width="14.88671875" customWidth="1"/>
    <col min="6" max="6" width="3.3320312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.33203125" customWidth="1"/>
    <col min="20" max="27" width="7.6640625" customWidth="1"/>
    <col min="28" max="28" width="8.6640625" customWidth="1"/>
    <col min="29" max="29" width="2.6640625" customWidth="1"/>
    <col min="30" max="30" width="9.88671875" customWidth="1"/>
    <col min="31" max="31" width="10.88671875" customWidth="1"/>
    <col min="32" max="32" width="8" customWidth="1"/>
    <col min="33" max="33" width="3.109375" customWidth="1"/>
    <col min="34" max="34" width="9.88671875" customWidth="1"/>
    <col min="35" max="35" width="3" customWidth="1"/>
    <col min="36" max="40" width="7.6640625" customWidth="1"/>
    <col min="41" max="41" width="3" customWidth="1"/>
    <col min="45" max="45" width="2.88671875" customWidth="1"/>
    <col min="46" max="51" width="7.6640625" customWidth="1"/>
    <col min="52" max="52" width="2.88671875" customWidth="1"/>
    <col min="54" max="54" width="2.88671875" customWidth="1"/>
    <col min="55" max="60" width="7.109375" style="140" customWidth="1"/>
    <col min="62" max="62" width="3" customWidth="1"/>
    <col min="64" max="64" width="3.109375" customWidth="1"/>
    <col min="66" max="66" width="2.6640625" customWidth="1"/>
  </cols>
  <sheetData>
    <row r="1" spans="1:67" s="117" customFormat="1" ht="15.6" x14ac:dyDescent="0.3">
      <c r="A1" s="209" t="str">
        <f>'Comp Detail'!A1</f>
        <v>Vaulting NSW State Championships 2022</v>
      </c>
      <c r="B1" s="3"/>
      <c r="C1" s="116"/>
      <c r="D1" s="1" t="s">
        <v>47</v>
      </c>
      <c r="E1" s="1" t="s">
        <v>117</v>
      </c>
      <c r="F1" s="1"/>
      <c r="G1" s="210"/>
      <c r="H1" s="210"/>
      <c r="I1" s="210"/>
      <c r="J1" s="210"/>
      <c r="S1" s="1"/>
      <c r="T1" s="1"/>
      <c r="U1" s="1"/>
      <c r="V1" s="1"/>
      <c r="W1" s="1"/>
      <c r="X1" s="1"/>
      <c r="Y1" s="1"/>
      <c r="Z1" s="1"/>
      <c r="AA1" s="1"/>
      <c r="AB1" s="1"/>
      <c r="AC1" s="210"/>
      <c r="AD1" s="210"/>
      <c r="AE1" s="210"/>
      <c r="AF1" s="210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08"/>
      <c r="BD1" s="108"/>
      <c r="BE1" s="108"/>
      <c r="BF1" s="108"/>
      <c r="BG1" s="108"/>
      <c r="BH1" s="108"/>
      <c r="BI1" s="1"/>
      <c r="BJ1" s="1"/>
      <c r="BK1" s="1"/>
      <c r="BL1" s="1"/>
      <c r="BM1" s="1"/>
      <c r="BN1" s="1"/>
      <c r="BO1" s="1"/>
    </row>
    <row r="2" spans="1:67" s="117" customFormat="1" ht="15.6" x14ac:dyDescent="0.3">
      <c r="A2" s="28"/>
      <c r="B2" s="3"/>
      <c r="C2" s="116"/>
      <c r="D2" s="210" t="s">
        <v>46</v>
      </c>
      <c r="E2" s="1" t="s">
        <v>118</v>
      </c>
      <c r="F2" s="1"/>
      <c r="G2" s="210"/>
      <c r="H2" s="210"/>
      <c r="I2" s="210"/>
      <c r="J2" s="210"/>
      <c r="S2" s="1"/>
      <c r="T2" s="1"/>
      <c r="U2" s="1"/>
      <c r="V2" s="1"/>
      <c r="W2" s="1"/>
      <c r="X2" s="1"/>
      <c r="Y2" s="1"/>
      <c r="Z2" s="1"/>
      <c r="AA2" s="118"/>
      <c r="AB2" s="1"/>
      <c r="AC2" s="210"/>
      <c r="AD2" s="210"/>
      <c r="AE2" s="210"/>
      <c r="AF2" s="210"/>
      <c r="AG2" s="11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08"/>
      <c r="BD2" s="108"/>
      <c r="BE2" s="108"/>
      <c r="BF2" s="108"/>
      <c r="BG2" s="108"/>
      <c r="BH2" s="108"/>
      <c r="BI2" s="1"/>
      <c r="BJ2" s="1"/>
      <c r="BK2" s="1"/>
      <c r="BL2" s="1"/>
      <c r="BM2" s="1"/>
      <c r="BN2" s="1"/>
      <c r="BO2" s="1"/>
    </row>
    <row r="3" spans="1:67" s="117" customFormat="1" ht="15.6" x14ac:dyDescent="0.3">
      <c r="A3" s="513" t="str">
        <f>'Comp Detail'!A3</f>
        <v>11th and 12th June 2022</v>
      </c>
      <c r="B3" s="514"/>
      <c r="C3" s="116"/>
      <c r="D3" s="210" t="s">
        <v>48</v>
      </c>
      <c r="E3" s="1" t="s">
        <v>119</v>
      </c>
      <c r="F3" s="1"/>
      <c r="G3"/>
      <c r="H3"/>
      <c r="I3"/>
      <c r="J3"/>
      <c r="K3"/>
      <c r="L3"/>
      <c r="M3"/>
      <c r="N3"/>
      <c r="O3"/>
      <c r="P3"/>
      <c r="Q3"/>
      <c r="R3"/>
      <c r="S3" s="1"/>
      <c r="T3" s="1"/>
      <c r="U3" s="1"/>
      <c r="V3" s="1"/>
      <c r="W3" s="1"/>
      <c r="X3" s="1"/>
      <c r="Y3" s="1"/>
      <c r="Z3" s="1"/>
      <c r="AA3" s="118"/>
      <c r="AB3" s="1"/>
      <c r="AC3" s="210"/>
      <c r="AD3" s="210"/>
      <c r="AE3" s="210"/>
      <c r="AF3" s="210"/>
      <c r="AG3" s="118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08"/>
      <c r="BD3" s="108"/>
      <c r="BE3" s="108"/>
      <c r="BF3" s="108"/>
      <c r="BG3" s="108"/>
      <c r="BH3" s="108"/>
      <c r="BI3" s="1"/>
      <c r="BJ3" s="1"/>
      <c r="BK3" s="1"/>
      <c r="BL3" s="1"/>
      <c r="BM3" s="1"/>
      <c r="BN3" s="1"/>
      <c r="BO3" s="1"/>
    </row>
    <row r="4" spans="1:67" s="117" customFormat="1" ht="15.6" x14ac:dyDescent="0.3">
      <c r="A4" s="64"/>
      <c r="B4" s="61"/>
      <c r="C4" s="116"/>
      <c r="D4" s="1"/>
      <c r="E4" s="1"/>
      <c r="F4" s="1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"/>
      <c r="T4" s="1"/>
      <c r="U4" s="1"/>
      <c r="V4" s="1"/>
      <c r="W4" s="1"/>
      <c r="X4" s="1"/>
      <c r="Y4" s="1"/>
      <c r="Z4" s="1"/>
      <c r="AA4" s="118"/>
      <c r="AB4" s="1"/>
      <c r="AC4" s="210"/>
      <c r="AD4" s="210"/>
      <c r="AE4" s="210"/>
      <c r="AF4" s="210"/>
      <c r="AG4" s="11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08"/>
      <c r="BD4" s="108"/>
      <c r="BE4" s="108"/>
      <c r="BF4" s="108"/>
      <c r="BG4" s="108"/>
      <c r="BH4" s="108"/>
      <c r="BI4" s="1"/>
      <c r="BJ4" s="1"/>
      <c r="BK4" s="1"/>
      <c r="BL4" s="1"/>
      <c r="BM4" s="1"/>
      <c r="BN4" s="1"/>
      <c r="BO4" s="1"/>
    </row>
    <row r="5" spans="1:67" s="117" customFormat="1" ht="21" x14ac:dyDescent="0.4">
      <c r="A5" s="107" t="s">
        <v>78</v>
      </c>
      <c r="B5" s="107"/>
      <c r="D5" s="279"/>
      <c r="E5" s="1"/>
      <c r="K5"/>
      <c r="L5" s="195"/>
      <c r="M5" s="195"/>
      <c r="N5" s="195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06"/>
      <c r="AD5" s="106"/>
      <c r="AE5" s="106"/>
      <c r="AF5" s="106"/>
      <c r="AG5" s="161"/>
      <c r="AH5" s="161"/>
      <c r="AI5" s="1"/>
      <c r="AJ5" s="1"/>
    </row>
    <row r="6" spans="1:67" s="117" customFormat="1" ht="15.6" x14ac:dyDescent="0.3">
      <c r="A6" s="107" t="s">
        <v>53</v>
      </c>
      <c r="B6" s="107" t="s">
        <v>116</v>
      </c>
      <c r="C6" s="1"/>
      <c r="D6" s="1"/>
      <c r="E6" s="1"/>
      <c r="K6"/>
      <c r="S6" s="1"/>
      <c r="T6" s="1"/>
      <c r="U6" s="1"/>
      <c r="V6" s="1"/>
      <c r="W6" s="1"/>
      <c r="X6" s="1"/>
      <c r="Y6" s="1"/>
      <c r="Z6" s="1"/>
      <c r="AA6" s="1"/>
      <c r="AB6" s="1"/>
      <c r="AC6" s="210"/>
      <c r="AD6" s="210"/>
      <c r="AE6" s="210"/>
      <c r="AF6" s="210"/>
      <c r="AG6" s="1"/>
      <c r="AH6" s="1"/>
      <c r="AI6" s="1"/>
      <c r="AJ6" s="1"/>
    </row>
    <row r="7" spans="1:67" s="117" customFormat="1" ht="14.4" x14ac:dyDescent="0.3">
      <c r="C7" s="1"/>
      <c r="D7" s="1"/>
      <c r="E7" s="1"/>
      <c r="F7" s="1"/>
      <c r="G7" s="195" t="s">
        <v>47</v>
      </c>
      <c r="H7" s="117" t="str">
        <f>E1</f>
        <v>Chris Wicks</v>
      </c>
      <c r="I7"/>
      <c r="J7"/>
      <c r="K7"/>
      <c r="L7"/>
      <c r="M7"/>
      <c r="N7"/>
      <c r="O7"/>
      <c r="P7"/>
      <c r="Q7"/>
      <c r="R7"/>
      <c r="S7" s="118"/>
      <c r="T7" s="118" t="s">
        <v>46</v>
      </c>
      <c r="U7" s="1" t="str">
        <f>E2</f>
        <v>Emily Leadbeater</v>
      </c>
      <c r="V7" s="1"/>
      <c r="W7" s="1"/>
      <c r="X7" s="118" t="s">
        <v>48</v>
      </c>
      <c r="Y7" s="1" t="str">
        <f>E3</f>
        <v>Janet Leadbeater</v>
      </c>
      <c r="Z7" s="1"/>
      <c r="AA7" s="1"/>
      <c r="AB7" s="1"/>
      <c r="AC7" s="118"/>
      <c r="AD7" s="118"/>
      <c r="AE7" s="118"/>
      <c r="AF7" s="118"/>
      <c r="AG7" s="1"/>
      <c r="AH7" s="1"/>
      <c r="AI7" s="1"/>
      <c r="AJ7" s="1"/>
    </row>
    <row r="8" spans="1:67" s="117" customFormat="1" ht="14.4" x14ac:dyDescent="0.3">
      <c r="C8" s="1"/>
      <c r="D8" s="1"/>
      <c r="E8" s="1"/>
      <c r="F8" s="1"/>
      <c r="G8" s="195" t="s">
        <v>26</v>
      </c>
      <c r="S8" s="1"/>
      <c r="T8" s="1"/>
      <c r="U8" s="1"/>
      <c r="V8" s="1"/>
      <c r="W8" s="1"/>
      <c r="X8" s="1"/>
      <c r="Y8" s="1"/>
      <c r="Z8" s="1"/>
      <c r="AA8" s="1"/>
      <c r="AB8" s="1"/>
      <c r="AC8" s="210"/>
      <c r="AD8" s="210"/>
      <c r="AE8" s="210"/>
      <c r="AF8" s="210"/>
      <c r="AG8" s="1"/>
      <c r="AH8" s="1"/>
      <c r="AI8" s="1"/>
      <c r="AJ8" s="1"/>
    </row>
    <row r="9" spans="1:67" s="117" customFormat="1" ht="14.4" x14ac:dyDescent="0.3">
      <c r="A9" s="1"/>
      <c r="B9" s="1"/>
      <c r="C9" s="1"/>
      <c r="D9" s="1"/>
      <c r="E9" s="1"/>
      <c r="F9" s="1"/>
      <c r="G9" s="1"/>
      <c r="S9" s="1"/>
      <c r="T9" s="118" t="s">
        <v>13</v>
      </c>
      <c r="U9" s="1"/>
      <c r="V9" s="127" t="s">
        <v>13</v>
      </c>
      <c r="W9" s="126"/>
      <c r="X9" s="1"/>
      <c r="Y9" s="1"/>
      <c r="Z9" s="1"/>
      <c r="AA9" s="1"/>
      <c r="AB9" s="1"/>
      <c r="AC9" s="126"/>
      <c r="AD9" s="163" t="s">
        <v>47</v>
      </c>
      <c r="AE9" s="210" t="s">
        <v>46</v>
      </c>
      <c r="AF9" s="210" t="s">
        <v>48</v>
      </c>
      <c r="AG9" s="130"/>
      <c r="AH9" s="125" t="s">
        <v>51</v>
      </c>
      <c r="AI9" s="158"/>
      <c r="AJ9" s="1"/>
    </row>
    <row r="10" spans="1:67" s="117" customFormat="1" ht="14.4" x14ac:dyDescent="0.3">
      <c r="A10" s="123" t="s">
        <v>24</v>
      </c>
      <c r="B10" s="123" t="s">
        <v>25</v>
      </c>
      <c r="C10" s="123" t="s">
        <v>26</v>
      </c>
      <c r="D10" s="123" t="s">
        <v>27</v>
      </c>
      <c r="E10" s="123" t="s">
        <v>54</v>
      </c>
      <c r="F10" s="124"/>
      <c r="G10" s="195" t="s">
        <v>1</v>
      </c>
      <c r="K10" s="212" t="s">
        <v>1</v>
      </c>
      <c r="L10" s="213"/>
      <c r="M10" s="213"/>
      <c r="N10" s="213" t="s">
        <v>2</v>
      </c>
      <c r="O10"/>
      <c r="P10" s="213"/>
      <c r="Q10" s="213" t="s">
        <v>3</v>
      </c>
      <c r="R10" s="213" t="s">
        <v>88</v>
      </c>
      <c r="S10" s="142"/>
      <c r="T10" s="128" t="s">
        <v>36</v>
      </c>
      <c r="U10" s="129" t="s">
        <v>10</v>
      </c>
      <c r="V10" s="127" t="s">
        <v>15</v>
      </c>
      <c r="W10" s="124"/>
      <c r="X10" s="517" t="s">
        <v>14</v>
      </c>
      <c r="Y10" s="517"/>
      <c r="Z10" s="1"/>
      <c r="AA10" s="1"/>
      <c r="AB10" s="1"/>
      <c r="AC10" s="124"/>
      <c r="AD10" s="164"/>
      <c r="AE10" s="123"/>
      <c r="AF10" s="123"/>
      <c r="AG10" s="130"/>
      <c r="AH10" s="127" t="s">
        <v>32</v>
      </c>
      <c r="AI10" s="158"/>
      <c r="AJ10" s="125" t="s">
        <v>35</v>
      </c>
    </row>
    <row r="11" spans="1:67" s="117" customFormat="1" ht="14.4" x14ac:dyDescent="0.3">
      <c r="A11" s="1"/>
      <c r="B11" s="1"/>
      <c r="C11" s="1"/>
      <c r="D11" s="1"/>
      <c r="E11" s="1"/>
      <c r="F11" s="126"/>
      <c r="G11" s="197" t="s">
        <v>89</v>
      </c>
      <c r="H11" s="197" t="s">
        <v>92</v>
      </c>
      <c r="I11" s="197" t="s">
        <v>90</v>
      </c>
      <c r="J11" s="197" t="s">
        <v>93</v>
      </c>
      <c r="K11" s="214" t="s">
        <v>34</v>
      </c>
      <c r="L11" s="190" t="s">
        <v>2</v>
      </c>
      <c r="M11" s="190" t="s">
        <v>95</v>
      </c>
      <c r="N11" s="214" t="s">
        <v>34</v>
      </c>
      <c r="O11" s="215" t="s">
        <v>3</v>
      </c>
      <c r="P11" s="190" t="s">
        <v>95</v>
      </c>
      <c r="Q11" s="214" t="s">
        <v>34</v>
      </c>
      <c r="R11" s="214" t="s">
        <v>34</v>
      </c>
      <c r="S11" s="143"/>
      <c r="T11" s="132"/>
      <c r="U11" s="131" t="s">
        <v>9</v>
      </c>
      <c r="W11" s="126"/>
      <c r="X11" s="131" t="s">
        <v>4</v>
      </c>
      <c r="Y11" s="131" t="s">
        <v>5</v>
      </c>
      <c r="Z11" s="131" t="s">
        <v>6</v>
      </c>
      <c r="AA11" s="131" t="s">
        <v>7</v>
      </c>
      <c r="AB11" s="131" t="s">
        <v>33</v>
      </c>
      <c r="AC11" s="126"/>
      <c r="AD11" s="163"/>
      <c r="AE11" s="210"/>
      <c r="AF11" s="210"/>
      <c r="AG11" s="144"/>
      <c r="AH11" s="127"/>
      <c r="AI11" s="126"/>
      <c r="AJ11" s="1"/>
    </row>
    <row r="12" spans="1:67" s="117" customFormat="1" ht="15.6" x14ac:dyDescent="0.3">
      <c r="A12" s="139">
        <v>1</v>
      </c>
      <c r="B12" s="272" t="s">
        <v>107</v>
      </c>
      <c r="C12" s="44"/>
      <c r="D12" s="44"/>
      <c r="E12" s="44"/>
      <c r="F12" s="126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143"/>
      <c r="T12" s="135"/>
      <c r="U12" s="135"/>
      <c r="V12" s="135"/>
      <c r="W12" s="136"/>
      <c r="X12" s="135"/>
      <c r="Y12" s="135"/>
      <c r="Z12" s="135"/>
      <c r="AA12" s="135"/>
      <c r="AB12" s="134"/>
      <c r="AC12" s="126"/>
      <c r="AD12" s="166"/>
      <c r="AE12" s="57"/>
      <c r="AF12" s="57"/>
      <c r="AG12" s="136"/>
      <c r="AH12" s="135"/>
      <c r="AI12" s="137"/>
      <c r="AJ12" s="147"/>
    </row>
    <row r="13" spans="1:67" s="117" customFormat="1" ht="15.6" x14ac:dyDescent="0.3">
      <c r="A13" s="139">
        <v>2</v>
      </c>
      <c r="B13" s="272" t="s">
        <v>108</v>
      </c>
      <c r="C13" s="44"/>
      <c r="D13" s="44"/>
      <c r="E13" s="44"/>
      <c r="F13" s="126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143"/>
      <c r="T13" s="147"/>
      <c r="U13" s="147"/>
      <c r="V13" s="147"/>
      <c r="W13" s="126"/>
      <c r="X13" s="147"/>
      <c r="Y13" s="147"/>
      <c r="Z13" s="147"/>
      <c r="AA13" s="147"/>
      <c r="AB13" s="147"/>
      <c r="AC13" s="126"/>
      <c r="AD13" s="166"/>
      <c r="AE13" s="57"/>
      <c r="AF13" s="57"/>
      <c r="AG13" s="126"/>
      <c r="AH13" s="147"/>
      <c r="AI13" s="126"/>
      <c r="AJ13" s="147"/>
    </row>
    <row r="14" spans="1:67" s="117" customFormat="1" ht="15.6" x14ac:dyDescent="0.3">
      <c r="A14" s="139">
        <v>3</v>
      </c>
      <c r="B14" s="272" t="s">
        <v>109</v>
      </c>
      <c r="C14" s="44"/>
      <c r="D14" s="44"/>
      <c r="E14" s="44"/>
      <c r="F14" s="126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143"/>
      <c r="T14" s="147"/>
      <c r="U14" s="147"/>
      <c r="V14" s="147"/>
      <c r="W14" s="126"/>
      <c r="X14" s="147"/>
      <c r="Y14" s="147"/>
      <c r="Z14" s="147"/>
      <c r="AA14" s="147"/>
      <c r="AB14" s="147"/>
      <c r="AC14" s="126"/>
      <c r="AD14" s="166"/>
      <c r="AE14" s="57"/>
      <c r="AF14" s="57"/>
      <c r="AG14" s="126"/>
      <c r="AH14" s="147"/>
      <c r="AI14" s="126"/>
      <c r="AJ14" s="147"/>
    </row>
    <row r="15" spans="1:67" s="117" customFormat="1" ht="15.6" x14ac:dyDescent="0.3">
      <c r="A15" s="139">
        <v>4</v>
      </c>
      <c r="B15" s="265" t="s">
        <v>110</v>
      </c>
      <c r="C15" s="44"/>
      <c r="D15" s="44"/>
      <c r="E15" s="44"/>
      <c r="F15" s="126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143"/>
      <c r="T15" s="147"/>
      <c r="U15" s="147"/>
      <c r="V15" s="147"/>
      <c r="W15" s="126"/>
      <c r="X15" s="147"/>
      <c r="Y15" s="147"/>
      <c r="Z15" s="147"/>
      <c r="AA15" s="147"/>
      <c r="AB15" s="147"/>
      <c r="AC15" s="126"/>
      <c r="AD15" s="166"/>
      <c r="AE15" s="57"/>
      <c r="AF15" s="57"/>
      <c r="AG15" s="126"/>
      <c r="AH15" s="147"/>
      <c r="AI15" s="126"/>
      <c r="AJ15" s="147"/>
    </row>
    <row r="16" spans="1:67" s="117" customFormat="1" ht="15.6" x14ac:dyDescent="0.3">
      <c r="A16" s="139">
        <v>5</v>
      </c>
      <c r="B16" s="265" t="s">
        <v>111</v>
      </c>
      <c r="C16" s="44"/>
      <c r="D16" s="44"/>
      <c r="E16" s="44"/>
      <c r="F16" s="126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143"/>
      <c r="T16" s="147"/>
      <c r="U16" s="147"/>
      <c r="V16" s="147"/>
      <c r="W16" s="126"/>
      <c r="X16" s="147"/>
      <c r="Y16" s="147"/>
      <c r="Z16" s="147"/>
      <c r="AA16" s="147"/>
      <c r="AB16" s="147"/>
      <c r="AC16" s="126"/>
      <c r="AD16" s="166"/>
      <c r="AE16" s="57"/>
      <c r="AF16" s="57"/>
      <c r="AG16" s="126"/>
      <c r="AH16" s="147"/>
      <c r="AI16" s="126"/>
      <c r="AJ16" s="147"/>
    </row>
    <row r="17" spans="1:67" s="117" customFormat="1" ht="15.6" x14ac:dyDescent="0.3">
      <c r="A17" s="139">
        <v>6</v>
      </c>
      <c r="B17" s="265" t="s">
        <v>112</v>
      </c>
      <c r="C17" s="44"/>
      <c r="D17" s="44"/>
      <c r="E17" s="44"/>
      <c r="F17" s="126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143"/>
      <c r="T17" s="147"/>
      <c r="U17" s="147"/>
      <c r="V17" s="147"/>
      <c r="W17" s="126"/>
      <c r="X17" s="147"/>
      <c r="Y17" s="147"/>
      <c r="Z17" s="147"/>
      <c r="AA17" s="147"/>
      <c r="AB17" s="147"/>
      <c r="AC17" s="126"/>
      <c r="AD17" s="166"/>
      <c r="AE17" s="57"/>
      <c r="AF17" s="57"/>
      <c r="AG17" s="126"/>
      <c r="AH17" s="147"/>
      <c r="AI17" s="126"/>
      <c r="AJ17" s="147"/>
    </row>
    <row r="18" spans="1:67" s="117" customFormat="1" ht="14.4" x14ac:dyDescent="0.3">
      <c r="A18" s="215"/>
      <c r="B18" s="149"/>
      <c r="C18" s="370" t="s">
        <v>113</v>
      </c>
      <c r="D18" s="370" t="s">
        <v>114</v>
      </c>
      <c r="E18" s="370" t="s">
        <v>115</v>
      </c>
      <c r="F18" s="156"/>
      <c r="G18" s="257">
        <v>7</v>
      </c>
      <c r="H18" s="257">
        <v>7</v>
      </c>
      <c r="I18" s="257">
        <v>6</v>
      </c>
      <c r="J18" s="257">
        <v>5</v>
      </c>
      <c r="K18" s="258">
        <f>(G18+H18+I18+J18)/4</f>
        <v>6.25</v>
      </c>
      <c r="L18" s="257">
        <v>7</v>
      </c>
      <c r="M18" s="257"/>
      <c r="N18" s="258">
        <f>L18-M18</f>
        <v>7</v>
      </c>
      <c r="O18" s="257">
        <v>6</v>
      </c>
      <c r="P18" s="257"/>
      <c r="Q18" s="258">
        <f>O18-P18</f>
        <v>6</v>
      </c>
      <c r="R18" s="186">
        <f>((K18*0.4)+(N18*0.4)+(Q18*0.2))</f>
        <v>6.5000000000000009</v>
      </c>
      <c r="S18" s="146"/>
      <c r="T18" s="483">
        <v>6.65</v>
      </c>
      <c r="U18" s="153"/>
      <c r="V18" s="154">
        <f>T18-U18</f>
        <v>6.65</v>
      </c>
      <c r="W18" s="155"/>
      <c r="X18" s="153">
        <v>7</v>
      </c>
      <c r="Y18" s="153">
        <v>7</v>
      </c>
      <c r="Z18" s="153">
        <v>5</v>
      </c>
      <c r="AA18" s="153">
        <v>3</v>
      </c>
      <c r="AB18" s="154">
        <f>SUM((X18*0.25),(Y18*0.25),(Z18*0.3),(AA18*0.2))</f>
        <v>5.6</v>
      </c>
      <c r="AC18" s="152"/>
      <c r="AD18" s="165">
        <f>R18</f>
        <v>6.5000000000000009</v>
      </c>
      <c r="AE18" s="162">
        <f>V18</f>
        <v>6.65</v>
      </c>
      <c r="AF18" s="162">
        <f>AB18</f>
        <v>5.6</v>
      </c>
      <c r="AG18" s="137"/>
      <c r="AH18" s="154">
        <f>SUM((R18*0.25)+(V18*0.5)+(AB18*0.25))</f>
        <v>6.35</v>
      </c>
      <c r="AI18" s="160"/>
      <c r="AJ18" s="157">
        <v>1</v>
      </c>
    </row>
    <row r="19" spans="1:67" s="117" customFormat="1" ht="14.4" x14ac:dyDescent="0.3">
      <c r="A19" s="1"/>
      <c r="B19" s="1"/>
      <c r="C19" s="1"/>
      <c r="D19" s="1"/>
      <c r="E19" s="1"/>
      <c r="F19" s="1"/>
      <c r="G19"/>
      <c r="H19"/>
      <c r="I19"/>
      <c r="J19"/>
      <c r="K19"/>
      <c r="L19"/>
      <c r="M19"/>
      <c r="N19"/>
      <c r="O19"/>
      <c r="P19"/>
      <c r="Q19"/>
      <c r="R19"/>
      <c r="S19" s="1"/>
      <c r="T19" s="1"/>
      <c r="U19" s="1"/>
      <c r="V19" s="1"/>
      <c r="W19" s="1"/>
      <c r="X19" s="1"/>
      <c r="Y19" s="1"/>
      <c r="Z19" s="1"/>
      <c r="AA19" s="1"/>
      <c r="AB19" s="1"/>
      <c r="AC19"/>
      <c r="AD19"/>
      <c r="AE19"/>
      <c r="AF19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I19" s="1"/>
      <c r="BJ19" s="1"/>
      <c r="BK19" s="1"/>
      <c r="BL19" s="1"/>
      <c r="BM19" s="1"/>
      <c r="BN19" s="1"/>
      <c r="BO19" s="1"/>
    </row>
    <row r="20" spans="1:67" s="117" customFormat="1" ht="14.4" x14ac:dyDescent="0.3">
      <c r="A20" s="1"/>
      <c r="B20" s="1"/>
      <c r="C20" s="1"/>
      <c r="D20" s="1"/>
      <c r="E20" s="1"/>
      <c r="F20" s="1"/>
      <c r="G20"/>
      <c r="H20"/>
      <c r="I20"/>
      <c r="J20"/>
      <c r="K20"/>
      <c r="L20"/>
      <c r="M20"/>
      <c r="N20"/>
      <c r="O20"/>
      <c r="P20"/>
      <c r="Q20"/>
      <c r="R20"/>
      <c r="S20" s="1"/>
      <c r="T20" s="1"/>
      <c r="U20" s="1"/>
      <c r="V20" s="1"/>
      <c r="W20" s="1"/>
      <c r="X20" s="1"/>
      <c r="Y20" s="1"/>
      <c r="Z20" s="1"/>
      <c r="AA20" s="1"/>
      <c r="AB20" s="1"/>
      <c r="AC20"/>
      <c r="AD20"/>
      <c r="AE20"/>
      <c r="AF2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08"/>
      <c r="BD20" s="108"/>
      <c r="BE20" s="108"/>
      <c r="BF20" s="108"/>
      <c r="BG20" s="108"/>
      <c r="BH20" s="108"/>
      <c r="BI20" s="1"/>
      <c r="BJ20" s="1"/>
      <c r="BK20" s="1"/>
      <c r="BL20" s="1"/>
      <c r="BM20" s="1"/>
      <c r="BN20" s="1"/>
      <c r="BO20" s="1"/>
    </row>
    <row r="21" spans="1:67" s="117" customFormat="1" ht="14.4" x14ac:dyDescent="0.3">
      <c r="A21" s="1"/>
      <c r="B21" s="1"/>
      <c r="C21" s="1"/>
      <c r="D21" s="1"/>
      <c r="E21" s="1"/>
      <c r="F21" s="1"/>
      <c r="G21"/>
      <c r="H21"/>
      <c r="I21"/>
      <c r="J21"/>
      <c r="K21"/>
      <c r="L21"/>
      <c r="M21"/>
      <c r="N21"/>
      <c r="O21"/>
      <c r="P21"/>
      <c r="Q21"/>
      <c r="R21"/>
      <c r="S21" s="1"/>
      <c r="T21" s="1"/>
      <c r="U21" s="1"/>
      <c r="V21" s="1"/>
      <c r="W21" s="1"/>
      <c r="X21" s="1"/>
      <c r="Y21" s="1"/>
      <c r="Z21" s="1"/>
      <c r="AA21" s="1"/>
      <c r="AB21" s="1"/>
      <c r="AC21"/>
      <c r="AD21"/>
      <c r="AE21"/>
      <c r="AF2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08"/>
      <c r="BD21" s="108"/>
      <c r="BE21" s="108"/>
      <c r="BF21" s="108"/>
      <c r="BG21" s="108"/>
      <c r="BH21" s="108"/>
      <c r="BI21" s="1"/>
      <c r="BJ21" s="1"/>
      <c r="BK21" s="1"/>
      <c r="BL21" s="1"/>
      <c r="BM21" s="1"/>
      <c r="BN21" s="1"/>
      <c r="BO21" s="1"/>
    </row>
    <row r="22" spans="1:67" s="117" customFormat="1" ht="14.4" x14ac:dyDescent="0.3">
      <c r="A22" s="1"/>
      <c r="B22" s="1"/>
      <c r="C22" s="1"/>
      <c r="D22" s="1"/>
      <c r="E22" s="1"/>
      <c r="F22" s="1"/>
      <c r="G22"/>
      <c r="H22"/>
      <c r="I22"/>
      <c r="J22"/>
      <c r="K22"/>
      <c r="L22"/>
      <c r="M22"/>
      <c r="N22"/>
      <c r="O22"/>
      <c r="P22"/>
      <c r="Q22"/>
      <c r="R22"/>
      <c r="S22" s="1"/>
      <c r="T22" s="1"/>
      <c r="U22" s="1"/>
      <c r="V22" s="1"/>
      <c r="W22" s="1"/>
      <c r="X22" s="1"/>
      <c r="Y22" s="1"/>
      <c r="Z22" s="1"/>
      <c r="AA22" s="1"/>
      <c r="AB22" s="1"/>
      <c r="AC22"/>
      <c r="AD22"/>
      <c r="AE22"/>
      <c r="AF2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08"/>
      <c r="BD22" s="108"/>
      <c r="BE22" s="108"/>
      <c r="BF22" s="108"/>
      <c r="BG22" s="108"/>
      <c r="BH22" s="108"/>
      <c r="BI22" s="1"/>
      <c r="BJ22" s="1"/>
      <c r="BK22" s="1"/>
      <c r="BL22" s="1"/>
      <c r="BM22" s="1"/>
      <c r="BN22" s="1"/>
      <c r="BO22" s="1"/>
    </row>
    <row r="23" spans="1:67" s="117" customFormat="1" ht="14.4" x14ac:dyDescent="0.3">
      <c r="A23" s="1"/>
      <c r="B23"/>
      <c r="C23" s="33"/>
      <c r="D23" s="1"/>
      <c r="E23" s="33"/>
      <c r="F23" s="1"/>
      <c r="G23"/>
      <c r="H23"/>
      <c r="I23"/>
      <c r="J23"/>
      <c r="K23"/>
      <c r="L23"/>
      <c r="M23"/>
      <c r="N23"/>
      <c r="O23"/>
      <c r="P23"/>
      <c r="Q23"/>
      <c r="R23"/>
      <c r="S23" s="1"/>
      <c r="T23" s="1"/>
      <c r="U23" s="1"/>
      <c r="V23" s="1"/>
      <c r="W23" s="1"/>
      <c r="X23" s="1"/>
      <c r="Y23" s="1"/>
      <c r="Z23" s="1"/>
      <c r="AA23" s="1"/>
      <c r="AB23" s="1"/>
      <c r="AC23"/>
      <c r="AD23"/>
      <c r="AE23"/>
      <c r="AF23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08"/>
      <c r="BD23" s="108"/>
      <c r="BE23" s="108"/>
      <c r="BF23" s="108"/>
      <c r="BG23" s="108"/>
      <c r="BH23" s="108"/>
      <c r="BI23" s="1"/>
      <c r="BJ23" s="1"/>
      <c r="BK23" s="1"/>
      <c r="BL23" s="1"/>
      <c r="BM23" s="1"/>
      <c r="BN23" s="1"/>
      <c r="BO23" s="1"/>
    </row>
    <row r="24" spans="1:67" s="117" customFormat="1" ht="14.4" x14ac:dyDescent="0.3">
      <c r="A24" s="1"/>
      <c r="B24"/>
      <c r="C24" s="1"/>
      <c r="D24" s="1"/>
      <c r="E24" s="1"/>
      <c r="F24" s="1"/>
      <c r="G24"/>
      <c r="H24"/>
      <c r="I24"/>
      <c r="J24"/>
      <c r="K24"/>
      <c r="L24"/>
      <c r="M24"/>
      <c r="N24"/>
      <c r="O24"/>
      <c r="P24"/>
      <c r="Q24"/>
      <c r="R24"/>
      <c r="S24" s="1"/>
      <c r="T24" s="1"/>
      <c r="U24" s="1"/>
      <c r="V24" s="1"/>
      <c r="W24" s="1"/>
      <c r="X24" s="1"/>
      <c r="Y24" s="1"/>
      <c r="Z24" s="1"/>
      <c r="AA24" s="1"/>
      <c r="AB24" s="1"/>
      <c r="AC24"/>
      <c r="AD24"/>
      <c r="AE24"/>
      <c r="AF2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08"/>
      <c r="BD24" s="108"/>
      <c r="BE24" s="108"/>
      <c r="BF24" s="108"/>
      <c r="BG24" s="108"/>
      <c r="BH24" s="108"/>
      <c r="BI24" s="1"/>
      <c r="BJ24" s="1"/>
      <c r="BK24" s="1"/>
      <c r="BL24" s="1"/>
      <c r="BM24" s="1"/>
      <c r="BN24" s="1"/>
      <c r="BO24" s="1"/>
    </row>
    <row r="25" spans="1:67" s="117" customFormat="1" ht="14.4" x14ac:dyDescent="0.3">
      <c r="A25" s="1"/>
      <c r="B25"/>
      <c r="C25" s="1"/>
      <c r="D25" s="1"/>
      <c r="E25" s="1"/>
      <c r="F25" s="1"/>
      <c r="G25"/>
      <c r="H25"/>
      <c r="I25"/>
      <c r="J25"/>
      <c r="K25"/>
      <c r="L25"/>
      <c r="M25"/>
      <c r="N25"/>
      <c r="O25"/>
      <c r="P25"/>
      <c r="Q25"/>
      <c r="R25"/>
      <c r="S25" s="1"/>
      <c r="T25" s="1"/>
      <c r="U25" s="1"/>
      <c r="V25" s="1"/>
      <c r="W25" s="1"/>
      <c r="X25" s="1"/>
      <c r="Y25" s="1"/>
      <c r="Z25" s="1"/>
      <c r="AA25" s="1"/>
      <c r="AB25" s="1"/>
      <c r="AC25"/>
      <c r="AD25"/>
      <c r="AE25"/>
      <c r="AF25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08"/>
      <c r="BD25" s="108"/>
      <c r="BE25" s="108"/>
      <c r="BF25" s="108"/>
      <c r="BG25" s="108"/>
      <c r="BH25" s="108"/>
      <c r="BI25" s="1"/>
      <c r="BJ25" s="1"/>
      <c r="BK25" s="1"/>
      <c r="BL25" s="1"/>
      <c r="BM25" s="1"/>
      <c r="BN25" s="1"/>
      <c r="BO25" s="1"/>
    </row>
    <row r="26" spans="1:67" s="117" customFormat="1" ht="14.4" x14ac:dyDescent="0.3">
      <c r="A26" s="1"/>
      <c r="B26"/>
      <c r="C26" s="1"/>
      <c r="D26" s="1"/>
      <c r="E26" s="1"/>
      <c r="F26" s="1"/>
      <c r="G26"/>
      <c r="H26"/>
      <c r="I26"/>
      <c r="J26"/>
      <c r="K26"/>
      <c r="L26"/>
      <c r="M26"/>
      <c r="N26"/>
      <c r="O26"/>
      <c r="P26"/>
      <c r="Q26"/>
      <c r="R26"/>
      <c r="S26" s="1"/>
      <c r="T26" s="1"/>
      <c r="U26" s="1"/>
      <c r="V26" s="1"/>
      <c r="W26" s="1"/>
      <c r="X26" s="1"/>
      <c r="Y26" s="1"/>
      <c r="Z26" s="1"/>
      <c r="AA26" s="1"/>
      <c r="AB26" s="1"/>
      <c r="AC26"/>
      <c r="AD26"/>
      <c r="AE26"/>
      <c r="AF26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08"/>
      <c r="BD26" s="108"/>
      <c r="BE26" s="108"/>
      <c r="BF26" s="108"/>
      <c r="BG26" s="108"/>
      <c r="BH26" s="108"/>
      <c r="BI26" s="1"/>
      <c r="BJ26" s="1"/>
      <c r="BK26" s="1"/>
      <c r="BL26" s="1"/>
      <c r="BM26" s="1"/>
      <c r="BN26" s="1"/>
      <c r="BO26" s="1"/>
    </row>
    <row r="27" spans="1:67" s="117" customFormat="1" ht="14.4" x14ac:dyDescent="0.3">
      <c r="A27" s="1"/>
      <c r="B27"/>
      <c r="D27"/>
      <c r="F27"/>
      <c r="G27"/>
      <c r="H27"/>
      <c r="I27"/>
      <c r="J27"/>
      <c r="K27"/>
      <c r="L27"/>
      <c r="M27"/>
      <c r="N27"/>
      <c r="O27"/>
      <c r="P27"/>
      <c r="Q27"/>
      <c r="R27"/>
      <c r="S27" s="1"/>
      <c r="T27" s="1"/>
      <c r="U27" s="1"/>
      <c r="V27" s="1"/>
      <c r="W27" s="1"/>
      <c r="X27" s="1"/>
      <c r="Y27" s="1"/>
      <c r="Z27" s="1"/>
      <c r="AA27" s="1"/>
      <c r="AB27" s="1"/>
      <c r="AC27"/>
      <c r="AD27"/>
      <c r="AE27"/>
      <c r="AF27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08"/>
      <c r="BD27" s="108"/>
      <c r="BE27" s="108"/>
      <c r="BF27" s="108"/>
      <c r="BG27" s="108"/>
      <c r="BH27" s="108"/>
      <c r="BI27" s="1"/>
      <c r="BJ27" s="1"/>
      <c r="BK27" s="1"/>
      <c r="BL27" s="1"/>
      <c r="BM27" s="1"/>
      <c r="BN27" s="1"/>
      <c r="BO27" s="1"/>
    </row>
    <row r="28" spans="1:67" s="117" customFormat="1" ht="14.4" x14ac:dyDescent="0.3">
      <c r="A28" s="1"/>
      <c r="B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1"/>
      <c r="T28" s="1"/>
      <c r="U28" s="1"/>
      <c r="V28" s="1"/>
      <c r="W28" s="1"/>
      <c r="X28" s="1"/>
      <c r="Y28" s="1"/>
      <c r="Z28" s="1"/>
      <c r="AA28" s="1"/>
      <c r="AB28" s="1"/>
      <c r="AC28"/>
      <c r="AD28"/>
      <c r="AE28"/>
      <c r="AF28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38"/>
      <c r="BD28" s="138"/>
      <c r="BE28" s="138"/>
      <c r="BF28" s="138"/>
      <c r="BG28" s="138"/>
      <c r="BH28" s="138"/>
      <c r="BI28" s="1"/>
      <c r="BJ28" s="1"/>
      <c r="BK28" s="1"/>
      <c r="BL28" s="1"/>
      <c r="BM28" s="1"/>
      <c r="BN28" s="1"/>
      <c r="BO28" s="1"/>
    </row>
    <row r="29" spans="1:67" s="117" customFormat="1" ht="14.4" x14ac:dyDescent="0.3">
      <c r="A29" s="1"/>
      <c r="B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"/>
      <c r="T29" s="1"/>
      <c r="U29" s="1"/>
      <c r="V29" s="1"/>
      <c r="W29" s="1"/>
      <c r="X29" s="1"/>
      <c r="Y29" s="1"/>
      <c r="Z29" s="1"/>
      <c r="AA29" s="1"/>
      <c r="AB29" s="1"/>
      <c r="AC29"/>
      <c r="AD29"/>
      <c r="AE29"/>
      <c r="AF29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08"/>
      <c r="BD29" s="108"/>
      <c r="BE29" s="108"/>
      <c r="BF29" s="108"/>
      <c r="BG29" s="108"/>
      <c r="BH29" s="108"/>
      <c r="BI29" s="1"/>
      <c r="BJ29" s="1"/>
      <c r="BK29" s="1"/>
      <c r="BL29" s="1"/>
      <c r="BM29" s="1"/>
      <c r="BN29" s="1"/>
      <c r="BO29" s="1"/>
    </row>
    <row r="30" spans="1:67" s="117" customFormat="1" ht="14.4" x14ac:dyDescent="0.3">
      <c r="A30" s="1"/>
      <c r="B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1"/>
      <c r="T30" s="1"/>
      <c r="U30" s="1"/>
      <c r="V30" s="1"/>
      <c r="W30" s="1"/>
      <c r="X30" s="1"/>
      <c r="Y30" s="1"/>
      <c r="Z30" s="1"/>
      <c r="AA30" s="1"/>
      <c r="AB30" s="1"/>
      <c r="AC30"/>
      <c r="AD30"/>
      <c r="AE30"/>
      <c r="AF3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08"/>
      <c r="BD30" s="108"/>
      <c r="BE30" s="108"/>
      <c r="BF30" s="108"/>
      <c r="BG30" s="108"/>
      <c r="BH30" s="108"/>
      <c r="BI30" s="1"/>
      <c r="BJ30" s="1"/>
      <c r="BK30" s="1"/>
      <c r="BL30" s="1"/>
      <c r="BM30" s="1"/>
      <c r="BN30" s="1"/>
      <c r="BO30" s="1"/>
    </row>
    <row r="31" spans="1:67" s="117" customFormat="1" ht="14.4" x14ac:dyDescent="0.3">
      <c r="A31" s="1"/>
      <c r="B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1"/>
      <c r="T31" s="1"/>
      <c r="U31" s="1"/>
      <c r="V31" s="1"/>
      <c r="W31" s="1"/>
      <c r="X31" s="1"/>
      <c r="Y31" s="1"/>
      <c r="Z31" s="1"/>
      <c r="AA31" s="1"/>
      <c r="AB31" s="1"/>
      <c r="AC31"/>
      <c r="AD31"/>
      <c r="AE31"/>
      <c r="AF3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08"/>
      <c r="BD31" s="108"/>
      <c r="BE31" s="108"/>
      <c r="BF31" s="108"/>
      <c r="BG31" s="108"/>
      <c r="BH31" s="108"/>
      <c r="BI31" s="1"/>
      <c r="BJ31" s="1"/>
      <c r="BK31" s="1"/>
      <c r="BL31" s="1"/>
      <c r="BM31" s="1"/>
      <c r="BN31" s="1"/>
      <c r="BO31" s="1"/>
    </row>
    <row r="32" spans="1:67" s="117" customFormat="1" ht="14.4" x14ac:dyDescent="0.3">
      <c r="A32" s="1"/>
      <c r="B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1"/>
      <c r="T32" s="1"/>
      <c r="U32" s="1"/>
      <c r="V32" s="1"/>
      <c r="W32" s="1"/>
      <c r="X32" s="1"/>
      <c r="Y32" s="1"/>
      <c r="Z32" s="1"/>
      <c r="AA32" s="1"/>
      <c r="AB32" s="1"/>
      <c r="AC32"/>
      <c r="AD32"/>
      <c r="AE32"/>
      <c r="AF3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08"/>
      <c r="BD32" s="108"/>
      <c r="BE32" s="108"/>
      <c r="BF32" s="108"/>
      <c r="BG32" s="108"/>
      <c r="BH32" s="108"/>
      <c r="BI32" s="1"/>
      <c r="BJ32" s="1"/>
      <c r="BK32" s="1"/>
      <c r="BL32" s="1"/>
      <c r="BM32" s="1"/>
      <c r="BN32" s="1"/>
      <c r="BO32" s="1"/>
    </row>
    <row r="33" spans="1:67" s="117" customFormat="1" ht="14.4" x14ac:dyDescent="0.3">
      <c r="A33" s="1"/>
      <c r="B33" s="1"/>
      <c r="C33" s="1"/>
      <c r="D33" s="1"/>
      <c r="E33" s="1"/>
      <c r="F33" s="1"/>
      <c r="G33"/>
      <c r="H33"/>
      <c r="I33"/>
      <c r="J33"/>
      <c r="K33"/>
      <c r="L33"/>
      <c r="M33"/>
      <c r="N33"/>
      <c r="O33"/>
      <c r="P33"/>
      <c r="Q33"/>
      <c r="R33"/>
      <c r="S33" s="1"/>
      <c r="T33" s="1"/>
      <c r="U33" s="1"/>
      <c r="V33" s="1"/>
      <c r="W33" s="1"/>
      <c r="X33" s="1"/>
      <c r="Y33" s="1"/>
      <c r="Z33" s="1"/>
      <c r="AA33" s="1"/>
      <c r="AB33" s="1"/>
      <c r="AC33"/>
      <c r="AD33"/>
      <c r="AE33"/>
      <c r="AF3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08"/>
      <c r="BD33" s="108"/>
      <c r="BE33" s="108"/>
      <c r="BF33" s="108"/>
      <c r="BG33" s="108"/>
      <c r="BH33" s="108"/>
      <c r="BI33" s="1"/>
      <c r="BJ33" s="1"/>
      <c r="BK33" s="1"/>
      <c r="BL33" s="1"/>
      <c r="BM33" s="1"/>
      <c r="BN33" s="1"/>
      <c r="BO33" s="1"/>
    </row>
    <row r="34" spans="1:67" s="117" customFormat="1" ht="14.4" x14ac:dyDescent="0.3">
      <c r="A34" s="1"/>
      <c r="B34" s="1"/>
      <c r="C34" s="1"/>
      <c r="D34" s="1"/>
      <c r="E34" s="1"/>
      <c r="F34" s="1"/>
      <c r="G34"/>
      <c r="H34"/>
      <c r="I34"/>
      <c r="J34"/>
      <c r="K34"/>
      <c r="L34"/>
      <c r="M34"/>
      <c r="N34"/>
      <c r="O34"/>
      <c r="P34"/>
      <c r="Q34"/>
      <c r="R34"/>
      <c r="S34" s="1"/>
      <c r="T34" s="1"/>
      <c r="U34" s="1"/>
      <c r="V34" s="1"/>
      <c r="W34" s="1"/>
      <c r="X34" s="1"/>
      <c r="Y34" s="1"/>
      <c r="Z34" s="1"/>
      <c r="AA34" s="1"/>
      <c r="AB34" s="1"/>
      <c r="AC34"/>
      <c r="AD34"/>
      <c r="AE34"/>
      <c r="AF3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08"/>
      <c r="BD34" s="108"/>
      <c r="BE34" s="108"/>
      <c r="BF34" s="108"/>
      <c r="BG34" s="108"/>
      <c r="BH34" s="108"/>
      <c r="BI34" s="1"/>
      <c r="BJ34" s="1"/>
      <c r="BK34" s="1"/>
      <c r="BL34" s="1"/>
      <c r="BM34" s="1"/>
      <c r="BN34" s="1"/>
      <c r="BO34" s="1"/>
    </row>
    <row r="35" spans="1:67" s="117" customFormat="1" ht="14.4" x14ac:dyDescent="0.3">
      <c r="A35" s="1"/>
      <c r="B35" s="1"/>
      <c r="C35" s="1"/>
      <c r="D35" s="1"/>
      <c r="E35" s="1"/>
      <c r="F35" s="1"/>
      <c r="G35"/>
      <c r="H35"/>
      <c r="I35"/>
      <c r="J35"/>
      <c r="K35"/>
      <c r="L35"/>
      <c r="M35"/>
      <c r="N35"/>
      <c r="O35"/>
      <c r="P35"/>
      <c r="Q35"/>
      <c r="R35"/>
      <c r="S35" s="1"/>
      <c r="T35" s="1"/>
      <c r="U35" s="1"/>
      <c r="V35" s="1"/>
      <c r="W35" s="1"/>
      <c r="X35" s="1"/>
      <c r="Y35" s="1"/>
      <c r="Z35" s="1"/>
      <c r="AA35" s="1"/>
      <c r="AB35" s="1"/>
      <c r="AC35"/>
      <c r="AD35"/>
      <c r="AE35"/>
      <c r="AF3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08"/>
      <c r="BD35" s="108"/>
      <c r="BE35" s="108"/>
      <c r="BF35" s="108"/>
      <c r="BG35" s="108"/>
      <c r="BH35" s="108"/>
      <c r="BI35" s="1"/>
      <c r="BJ35" s="1"/>
      <c r="BK35" s="1"/>
      <c r="BL35" s="1"/>
      <c r="BM35" s="1"/>
      <c r="BN35" s="1"/>
      <c r="BO35" s="1"/>
    </row>
    <row r="36" spans="1:67" s="117" customFormat="1" ht="14.4" x14ac:dyDescent="0.3">
      <c r="A36" s="1"/>
      <c r="B36" s="1"/>
      <c r="C36" s="1"/>
      <c r="D36" s="1"/>
      <c r="E36" s="1"/>
      <c r="F36" s="1"/>
      <c r="G36"/>
      <c r="H36"/>
      <c r="I36"/>
      <c r="J36"/>
      <c r="K36"/>
      <c r="L36"/>
      <c r="M36"/>
      <c r="N36"/>
      <c r="O36"/>
      <c r="P36"/>
      <c r="Q36"/>
      <c r="R36"/>
      <c r="S36" s="1"/>
      <c r="T36" s="1"/>
      <c r="U36" s="1"/>
      <c r="V36" s="1"/>
      <c r="W36" s="1"/>
      <c r="X36" s="1"/>
      <c r="Y36" s="1"/>
      <c r="Z36" s="1"/>
      <c r="AA36" s="1"/>
      <c r="AB36" s="1"/>
      <c r="AC36"/>
      <c r="AD36"/>
      <c r="AE36"/>
      <c r="AF3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08"/>
      <c r="BD36" s="108"/>
      <c r="BE36" s="108"/>
      <c r="BF36" s="108"/>
      <c r="BG36" s="108"/>
      <c r="BH36" s="108"/>
      <c r="BI36" s="1"/>
      <c r="BJ36" s="1"/>
      <c r="BK36" s="1"/>
      <c r="BL36" s="1"/>
      <c r="BM36" s="1"/>
      <c r="BN36" s="1"/>
      <c r="BO36" s="1"/>
    </row>
    <row r="37" spans="1:67" s="117" customFormat="1" ht="14.4" x14ac:dyDescent="0.3">
      <c r="A37" s="1"/>
      <c r="B37" s="1"/>
      <c r="C37" s="1"/>
      <c r="D37" s="1"/>
      <c r="E37" s="1"/>
      <c r="F37" s="1"/>
      <c r="G37"/>
      <c r="H37"/>
      <c r="I37"/>
      <c r="J37"/>
      <c r="K37"/>
      <c r="L37"/>
      <c r="M37"/>
      <c r="N37"/>
      <c r="O37"/>
      <c r="P37"/>
      <c r="Q37"/>
      <c r="R37"/>
      <c r="S37" s="1"/>
      <c r="T37" s="1"/>
      <c r="U37" s="1"/>
      <c r="V37" s="1"/>
      <c r="W37" s="1"/>
      <c r="X37" s="1"/>
      <c r="Y37" s="1"/>
      <c r="Z37" s="1"/>
      <c r="AA37" s="1"/>
      <c r="AB37" s="1"/>
      <c r="AC37"/>
      <c r="AD37"/>
      <c r="AE37"/>
      <c r="AF3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38"/>
      <c r="BD37" s="138"/>
      <c r="BE37" s="138"/>
      <c r="BF37" s="138"/>
      <c r="BG37" s="138"/>
      <c r="BH37" s="138"/>
      <c r="BI37" s="1"/>
      <c r="BJ37" s="1"/>
      <c r="BK37" s="1"/>
      <c r="BL37" s="1"/>
      <c r="BM37" s="1"/>
      <c r="BN37" s="1"/>
      <c r="BO37" s="1"/>
    </row>
    <row r="38" spans="1:67" s="117" customFormat="1" ht="14.4" x14ac:dyDescent="0.3">
      <c r="A38" s="1"/>
      <c r="B38" s="1"/>
      <c r="C38" s="1"/>
      <c r="D38" s="1"/>
      <c r="E38" s="1"/>
      <c r="F38" s="1"/>
      <c r="G38"/>
      <c r="H38"/>
      <c r="I38"/>
      <c r="J38"/>
      <c r="K38"/>
      <c r="L38"/>
      <c r="M38"/>
      <c r="N38"/>
      <c r="O38"/>
      <c r="P38"/>
      <c r="Q38"/>
      <c r="R38"/>
      <c r="S38" s="1"/>
      <c r="T38" s="1"/>
      <c r="U38" s="1"/>
      <c r="V38" s="1"/>
      <c r="W38" s="1"/>
      <c r="X38" s="1"/>
      <c r="Y38" s="1"/>
      <c r="Z38" s="1"/>
      <c r="AA38" s="1"/>
      <c r="AB38" s="1"/>
      <c r="AC38"/>
      <c r="AD38"/>
      <c r="AE38"/>
      <c r="AF3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08"/>
      <c r="BD38" s="108"/>
      <c r="BE38" s="108"/>
      <c r="BF38" s="108"/>
      <c r="BG38" s="108"/>
      <c r="BH38" s="108"/>
      <c r="BI38" s="1"/>
      <c r="BJ38" s="1"/>
      <c r="BK38" s="1"/>
      <c r="BL38" s="1"/>
      <c r="BM38" s="1"/>
      <c r="BN38" s="1"/>
      <c r="BO38" s="1"/>
    </row>
    <row r="39" spans="1:67" s="117" customFormat="1" ht="14.4" x14ac:dyDescent="0.3">
      <c r="A39" s="1"/>
      <c r="B39" s="1"/>
      <c r="C39" s="1"/>
      <c r="D39" s="1"/>
      <c r="E39" s="1"/>
      <c r="F39" s="1"/>
      <c r="G39"/>
      <c r="H39"/>
      <c r="I39"/>
      <c r="J39"/>
      <c r="K39"/>
      <c r="L39"/>
      <c r="M39"/>
      <c r="N39"/>
      <c r="O39"/>
      <c r="P39"/>
      <c r="Q39"/>
      <c r="R39"/>
      <c r="S39" s="1"/>
      <c r="T39" s="1"/>
      <c r="U39" s="1"/>
      <c r="V39" s="1"/>
      <c r="W39" s="1"/>
      <c r="X39" s="1"/>
      <c r="Y39" s="1"/>
      <c r="Z39" s="1"/>
      <c r="AA39" s="1"/>
      <c r="AB39" s="1"/>
      <c r="AC39"/>
      <c r="AD39"/>
      <c r="AE39"/>
      <c r="AF3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08"/>
      <c r="BD39" s="108"/>
      <c r="BE39" s="108"/>
      <c r="BF39" s="108"/>
      <c r="BG39" s="108"/>
      <c r="BH39" s="108"/>
      <c r="BI39" s="1"/>
      <c r="BJ39" s="1"/>
      <c r="BK39" s="1"/>
      <c r="BL39" s="1"/>
      <c r="BM39" s="1"/>
      <c r="BN39" s="1"/>
      <c r="BO39" s="1"/>
    </row>
    <row r="40" spans="1:67" s="117" customFormat="1" ht="14.4" x14ac:dyDescent="0.3">
      <c r="A40" s="1"/>
      <c r="B40" s="1"/>
      <c r="C40" s="1"/>
      <c r="D40" s="1"/>
      <c r="E40" s="1"/>
      <c r="F40" s="1"/>
      <c r="G40"/>
      <c r="H40"/>
      <c r="I40"/>
      <c r="J40"/>
      <c r="K40"/>
      <c r="L40"/>
      <c r="M40"/>
      <c r="N40"/>
      <c r="O40"/>
      <c r="P40"/>
      <c r="Q40"/>
      <c r="R40"/>
      <c r="S40" s="1"/>
      <c r="T40" s="1"/>
      <c r="U40" s="1"/>
      <c r="V40" s="1"/>
      <c r="W40" s="1"/>
      <c r="X40" s="1"/>
      <c r="Y40" s="1"/>
      <c r="Z40" s="1"/>
      <c r="AA40" s="1"/>
      <c r="AB40" s="1"/>
      <c r="AC40"/>
      <c r="AD40"/>
      <c r="AE40"/>
      <c r="AF4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08"/>
      <c r="BD40" s="108"/>
      <c r="BE40" s="108"/>
      <c r="BF40" s="108"/>
      <c r="BG40" s="108"/>
      <c r="BH40" s="108"/>
      <c r="BI40" s="1"/>
      <c r="BJ40" s="1"/>
      <c r="BK40" s="1"/>
      <c r="BL40" s="1"/>
      <c r="BM40" s="1"/>
      <c r="BN40" s="1"/>
      <c r="BO40" s="1"/>
    </row>
    <row r="41" spans="1:67" s="117" customFormat="1" ht="14.4" x14ac:dyDescent="0.3">
      <c r="A41" s="1"/>
      <c r="B41" s="1"/>
      <c r="C41" s="1"/>
      <c r="D41" s="1"/>
      <c r="E41" s="1"/>
      <c r="F41" s="1"/>
      <c r="G41"/>
      <c r="H41"/>
      <c r="I41"/>
      <c r="J41"/>
      <c r="K41"/>
      <c r="L41"/>
      <c r="M41"/>
      <c r="N41"/>
      <c r="O41"/>
      <c r="P41"/>
      <c r="Q41"/>
      <c r="R41"/>
      <c r="S41" s="1"/>
      <c r="T41" s="1"/>
      <c r="U41" s="1"/>
      <c r="V41" s="1"/>
      <c r="W41" s="1"/>
      <c r="X41" s="1"/>
      <c r="Y41" s="1"/>
      <c r="Z41" s="1"/>
      <c r="AA41" s="1"/>
      <c r="AB41" s="1"/>
      <c r="AC41"/>
      <c r="AD41"/>
      <c r="AE41"/>
      <c r="AF4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08"/>
      <c r="BD41" s="108"/>
      <c r="BE41" s="108"/>
      <c r="BF41" s="108"/>
      <c r="BG41" s="108"/>
      <c r="BH41" s="108"/>
      <c r="BI41" s="1"/>
      <c r="BJ41" s="1"/>
      <c r="BK41" s="1"/>
      <c r="BL41" s="1"/>
      <c r="BM41" s="1"/>
      <c r="BN41" s="1"/>
      <c r="BO41" s="1"/>
    </row>
    <row r="42" spans="1:67" s="117" customFormat="1" ht="14.4" x14ac:dyDescent="0.3">
      <c r="A42" s="1"/>
      <c r="B42" s="1"/>
      <c r="C42" s="1"/>
      <c r="D42" s="1"/>
      <c r="E42" s="1"/>
      <c r="F42" s="1"/>
      <c r="G42"/>
      <c r="H42"/>
      <c r="I42"/>
      <c r="J42"/>
      <c r="K42"/>
      <c r="L42"/>
      <c r="M42"/>
      <c r="N42"/>
      <c r="O42"/>
      <c r="P42"/>
      <c r="Q42"/>
      <c r="R42"/>
      <c r="S42" s="1"/>
      <c r="T42" s="1"/>
      <c r="U42" s="1"/>
      <c r="V42" s="1"/>
      <c r="W42" s="1"/>
      <c r="X42" s="1"/>
      <c r="Y42" s="1"/>
      <c r="Z42" s="1"/>
      <c r="AA42" s="1"/>
      <c r="AB42" s="1"/>
      <c r="AC42"/>
      <c r="AD42"/>
      <c r="AE42"/>
      <c r="AF4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08"/>
      <c r="BD42" s="108"/>
      <c r="BE42" s="108"/>
      <c r="BF42" s="108"/>
      <c r="BG42" s="108"/>
      <c r="BH42" s="108"/>
      <c r="BI42" s="1"/>
      <c r="BJ42" s="1"/>
      <c r="BK42" s="1"/>
      <c r="BL42" s="1"/>
      <c r="BM42" s="1"/>
      <c r="BN42" s="1"/>
      <c r="BO42" s="1"/>
    </row>
    <row r="43" spans="1:67" s="117" customFormat="1" ht="14.4" x14ac:dyDescent="0.3">
      <c r="A43" s="1"/>
      <c r="B43" s="1"/>
      <c r="C43" s="1"/>
      <c r="D43" s="1"/>
      <c r="E43" s="1"/>
      <c r="F43" s="1"/>
      <c r="G43"/>
      <c r="H43"/>
      <c r="I43"/>
      <c r="J43"/>
      <c r="K43"/>
      <c r="L43"/>
      <c r="M43"/>
      <c r="N43"/>
      <c r="O43"/>
      <c r="P43"/>
      <c r="Q43"/>
      <c r="R43"/>
      <c r="S43" s="1"/>
      <c r="T43" s="1"/>
      <c r="U43" s="1"/>
      <c r="V43" s="1"/>
      <c r="W43" s="1"/>
      <c r="X43" s="1"/>
      <c r="Y43" s="1"/>
      <c r="Z43" s="1"/>
      <c r="AA43" s="1"/>
      <c r="AB43" s="1"/>
      <c r="AC43"/>
      <c r="AD43"/>
      <c r="AE43"/>
      <c r="AF43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08"/>
      <c r="BD43" s="108"/>
      <c r="BE43" s="108"/>
      <c r="BF43" s="108"/>
      <c r="BG43" s="108"/>
      <c r="BH43" s="108"/>
      <c r="BI43" s="1"/>
      <c r="BJ43" s="1"/>
      <c r="BK43" s="1"/>
      <c r="BL43" s="1"/>
      <c r="BM43" s="1"/>
      <c r="BN43" s="1"/>
      <c r="BO43" s="1"/>
    </row>
    <row r="44" spans="1:67" s="117" customFormat="1" ht="14.4" x14ac:dyDescent="0.3">
      <c r="A44" s="1"/>
      <c r="B44" s="1"/>
      <c r="C44" s="1"/>
      <c r="D44" s="1"/>
      <c r="E44" s="1"/>
      <c r="F44" s="1"/>
      <c r="G44"/>
      <c r="H44"/>
      <c r="I44"/>
      <c r="J44"/>
      <c r="K44"/>
      <c r="L44"/>
      <c r="M44"/>
      <c r="N44"/>
      <c r="O44"/>
      <c r="P44"/>
      <c r="Q44"/>
      <c r="R44"/>
      <c r="S44" s="1"/>
      <c r="T44" s="1"/>
      <c r="U44" s="1"/>
      <c r="V44" s="1"/>
      <c r="W44" s="1"/>
      <c r="X44" s="1"/>
      <c r="Y44" s="1"/>
      <c r="Z44" s="1"/>
      <c r="AA44" s="1"/>
      <c r="AB44" s="1"/>
      <c r="AC44"/>
      <c r="AD44"/>
      <c r="AE44"/>
      <c r="AF44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08"/>
      <c r="BD44" s="108"/>
      <c r="BE44" s="108"/>
      <c r="BF44" s="108"/>
      <c r="BG44" s="108"/>
      <c r="BH44" s="108"/>
      <c r="BI44" s="1"/>
      <c r="BJ44" s="1"/>
      <c r="BK44" s="1"/>
      <c r="BL44" s="1"/>
      <c r="BM44" s="1"/>
      <c r="BN44" s="1"/>
      <c r="BO44" s="1"/>
    </row>
    <row r="45" spans="1:67" s="117" customFormat="1" ht="14.4" x14ac:dyDescent="0.3">
      <c r="A45" s="1"/>
      <c r="B45" s="1"/>
      <c r="C45" s="1"/>
      <c r="D45" s="1"/>
      <c r="E45" s="1"/>
      <c r="F45" s="1"/>
      <c r="G45"/>
      <c r="H45"/>
      <c r="I45"/>
      <c r="J45"/>
      <c r="K45"/>
      <c r="L45"/>
      <c r="M45"/>
      <c r="N45"/>
      <c r="O45"/>
      <c r="P45"/>
      <c r="Q45"/>
      <c r="R45"/>
      <c r="S45" s="1"/>
      <c r="T45" s="1"/>
      <c r="U45" s="1"/>
      <c r="V45" s="1"/>
      <c r="W45" s="1"/>
      <c r="X45" s="1"/>
      <c r="Y45" s="1"/>
      <c r="Z45" s="1"/>
      <c r="AA45" s="1"/>
      <c r="AB45" s="1"/>
      <c r="AC45"/>
      <c r="AD45"/>
      <c r="AE45"/>
      <c r="AF45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08"/>
      <c r="BD45" s="108"/>
      <c r="BE45" s="108"/>
      <c r="BF45" s="108"/>
      <c r="BG45" s="108"/>
      <c r="BH45" s="108"/>
      <c r="BI45" s="1"/>
      <c r="BJ45" s="1"/>
      <c r="BK45" s="1"/>
      <c r="BL45" s="1"/>
      <c r="BM45" s="1"/>
      <c r="BN45" s="1"/>
      <c r="BO45" s="1"/>
    </row>
    <row r="46" spans="1:67" s="117" customFormat="1" ht="14.4" x14ac:dyDescent="0.3">
      <c r="A46" s="1"/>
      <c r="B46" s="1"/>
      <c r="C46" s="1"/>
      <c r="D46" s="1"/>
      <c r="E46" s="1"/>
      <c r="F46" s="1"/>
      <c r="G46"/>
      <c r="H46"/>
      <c r="I46"/>
      <c r="J46"/>
      <c r="K46"/>
      <c r="L46"/>
      <c r="M46"/>
      <c r="N46"/>
      <c r="O46"/>
      <c r="P46"/>
      <c r="Q46"/>
      <c r="R46"/>
      <c r="S46" s="1"/>
      <c r="T46" s="1"/>
      <c r="U46" s="1"/>
      <c r="V46" s="1"/>
      <c r="W46" s="1"/>
      <c r="X46" s="1"/>
      <c r="Y46" s="1"/>
      <c r="Z46" s="1"/>
      <c r="AA46" s="1"/>
      <c r="AB46" s="1"/>
      <c r="AC46"/>
      <c r="AD46"/>
      <c r="AE46"/>
      <c r="AF46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08"/>
      <c r="BD46" s="108"/>
      <c r="BE46" s="108"/>
      <c r="BF46" s="108"/>
      <c r="BG46" s="108"/>
      <c r="BH46" s="108"/>
      <c r="BI46" s="1"/>
      <c r="BJ46" s="1"/>
      <c r="BK46" s="1"/>
      <c r="BL46" s="1"/>
      <c r="BM46" s="1"/>
      <c r="BN46" s="1"/>
      <c r="BO46" s="1"/>
    </row>
    <row r="47" spans="1:67" s="117" customFormat="1" ht="14.4" x14ac:dyDescent="0.3">
      <c r="A47" s="1"/>
      <c r="B47" s="1"/>
      <c r="C47" s="1"/>
      <c r="D47" s="1"/>
      <c r="E47" s="1"/>
      <c r="F47" s="1"/>
      <c r="G47"/>
      <c r="H47"/>
      <c r="I47"/>
      <c r="J47"/>
      <c r="K47"/>
      <c r="L47"/>
      <c r="M47"/>
      <c r="N47"/>
      <c r="O47"/>
      <c r="P47"/>
      <c r="Q47"/>
      <c r="R47"/>
      <c r="S47" s="1"/>
      <c r="T47" s="1"/>
      <c r="U47" s="1"/>
      <c r="V47" s="1"/>
      <c r="W47" s="1"/>
      <c r="X47" s="1"/>
      <c r="Y47" s="1"/>
      <c r="Z47" s="1"/>
      <c r="AA47" s="1"/>
      <c r="AB47" s="1"/>
      <c r="AC47"/>
      <c r="AD47"/>
      <c r="AE47"/>
      <c r="AF47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08"/>
      <c r="BD47" s="108"/>
      <c r="BE47" s="108"/>
      <c r="BF47" s="108"/>
      <c r="BG47" s="108"/>
      <c r="BH47" s="108"/>
      <c r="BI47" s="1"/>
      <c r="BJ47" s="1"/>
      <c r="BK47" s="1"/>
      <c r="BL47" s="1"/>
      <c r="BM47" s="1"/>
      <c r="BN47" s="1"/>
      <c r="BO47" s="1"/>
    </row>
    <row r="48" spans="1:67" s="117" customFormat="1" ht="14.4" x14ac:dyDescent="0.3">
      <c r="A48" s="1"/>
      <c r="B48" s="1"/>
      <c r="C48" s="1"/>
      <c r="D48" s="1"/>
      <c r="E48" s="1"/>
      <c r="F48" s="1"/>
      <c r="G48"/>
      <c r="H48"/>
      <c r="I48"/>
      <c r="J48"/>
      <c r="K48"/>
      <c r="L48"/>
      <c r="M48"/>
      <c r="N48"/>
      <c r="O48"/>
      <c r="P48"/>
      <c r="Q48"/>
      <c r="R48"/>
      <c r="S48" s="1"/>
      <c r="T48" s="1"/>
      <c r="U48" s="1"/>
      <c r="V48" s="1"/>
      <c r="W48" s="1"/>
      <c r="X48" s="1"/>
      <c r="Y48" s="1"/>
      <c r="Z48" s="1"/>
      <c r="AA48" s="1"/>
      <c r="AB48" s="1"/>
      <c r="AC48"/>
      <c r="AD48"/>
      <c r="AE48"/>
      <c r="AF48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08"/>
      <c r="BD48" s="108"/>
      <c r="BE48" s="108"/>
      <c r="BF48" s="108"/>
      <c r="BG48" s="108"/>
      <c r="BH48" s="108"/>
      <c r="BI48" s="1"/>
      <c r="BJ48" s="1"/>
      <c r="BK48" s="1"/>
      <c r="BL48" s="1"/>
      <c r="BM48" s="1"/>
      <c r="BN48" s="1"/>
      <c r="BO48" s="1"/>
    </row>
    <row r="49" spans="1:67" s="117" customFormat="1" ht="14.4" x14ac:dyDescent="0.3">
      <c r="A49" s="1"/>
      <c r="B49" s="1"/>
      <c r="C49" s="1"/>
      <c r="D49" s="1"/>
      <c r="E49" s="1"/>
      <c r="F49" s="1"/>
      <c r="G49"/>
      <c r="H49"/>
      <c r="I49"/>
      <c r="J49"/>
      <c r="K49"/>
      <c r="L49"/>
      <c r="M49"/>
      <c r="N49"/>
      <c r="O49"/>
      <c r="P49"/>
      <c r="Q49"/>
      <c r="R49"/>
      <c r="S49" s="1"/>
      <c r="T49" s="1"/>
      <c r="U49" s="1"/>
      <c r="V49" s="1"/>
      <c r="W49" s="1"/>
      <c r="X49" s="1"/>
      <c r="Y49" s="1"/>
      <c r="Z49" s="1"/>
      <c r="AA49" s="1"/>
      <c r="AB49" s="1"/>
      <c r="AC49"/>
      <c r="AD49"/>
      <c r="AE49"/>
      <c r="AF49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08"/>
      <c r="BD49" s="108"/>
      <c r="BE49" s="108"/>
      <c r="BF49" s="108"/>
      <c r="BG49" s="108"/>
      <c r="BH49" s="108"/>
      <c r="BI49" s="1"/>
      <c r="BJ49" s="1"/>
      <c r="BK49" s="1"/>
      <c r="BL49" s="1"/>
      <c r="BM49" s="1"/>
      <c r="BN49" s="1"/>
      <c r="BO49" s="1"/>
    </row>
    <row r="50" spans="1:67" s="117" customFormat="1" ht="14.4" x14ac:dyDescent="0.3">
      <c r="A50" s="1"/>
      <c r="B50" s="1"/>
      <c r="C50" s="1"/>
      <c r="D50" s="1"/>
      <c r="E50" s="1"/>
      <c r="F50" s="1"/>
      <c r="G50"/>
      <c r="H50"/>
      <c r="I50"/>
      <c r="J50"/>
      <c r="K50"/>
      <c r="L50"/>
      <c r="M50"/>
      <c r="N50"/>
      <c r="O50"/>
      <c r="P50"/>
      <c r="Q50"/>
      <c r="R50"/>
      <c r="S50" s="1"/>
      <c r="T50" s="1"/>
      <c r="U50" s="1"/>
      <c r="V50" s="1"/>
      <c r="W50" s="1"/>
      <c r="X50" s="1"/>
      <c r="Y50" s="1"/>
      <c r="Z50" s="1"/>
      <c r="AA50" s="1"/>
      <c r="AB50" s="1"/>
      <c r="AC50"/>
      <c r="AD50"/>
      <c r="AE50"/>
      <c r="AF50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08"/>
      <c r="BD50" s="108"/>
      <c r="BE50" s="108"/>
      <c r="BF50" s="108"/>
      <c r="BG50" s="108"/>
      <c r="BH50" s="108"/>
      <c r="BI50" s="1"/>
      <c r="BJ50" s="1"/>
      <c r="BK50" s="1"/>
      <c r="BL50" s="1"/>
      <c r="BM50" s="1"/>
      <c r="BN50" s="1"/>
      <c r="BO50" s="1"/>
    </row>
    <row r="51" spans="1:67" s="117" customFormat="1" ht="14.4" x14ac:dyDescent="0.3">
      <c r="A51" s="1"/>
      <c r="B51" s="1"/>
      <c r="C51" s="1"/>
      <c r="D51" s="1"/>
      <c r="E51" s="1"/>
      <c r="F51" s="1"/>
      <c r="G51"/>
      <c r="H51"/>
      <c r="I51"/>
      <c r="J51"/>
      <c r="K51"/>
      <c r="L51"/>
      <c r="M51"/>
      <c r="N51"/>
      <c r="O51"/>
      <c r="P51"/>
      <c r="Q51"/>
      <c r="R51"/>
      <c r="S51" s="1"/>
      <c r="T51" s="1"/>
      <c r="U51" s="1"/>
      <c r="V51" s="1"/>
      <c r="W51" s="1"/>
      <c r="X51" s="1"/>
      <c r="Y51" s="1"/>
      <c r="Z51" s="1"/>
      <c r="AA51" s="1"/>
      <c r="AB51" s="1"/>
      <c r="AC51"/>
      <c r="AD51"/>
      <c r="AE51"/>
      <c r="AF5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08"/>
      <c r="BD51" s="108"/>
      <c r="BE51" s="108"/>
      <c r="BF51" s="108"/>
      <c r="BG51" s="108"/>
      <c r="BH51" s="108"/>
      <c r="BI51" s="1"/>
      <c r="BJ51" s="1"/>
      <c r="BK51" s="1"/>
      <c r="BL51" s="1"/>
      <c r="BM51" s="1"/>
      <c r="BN51" s="1"/>
      <c r="BO51" s="1"/>
    </row>
    <row r="52" spans="1:67" s="117" customFormat="1" ht="14.4" x14ac:dyDescent="0.3">
      <c r="A52" s="1"/>
      <c r="B52" s="1"/>
      <c r="C52" s="1"/>
      <c r="D52" s="1"/>
      <c r="E52" s="1"/>
      <c r="F52" s="1"/>
      <c r="G52"/>
      <c r="H52"/>
      <c r="I52"/>
      <c r="J52"/>
      <c r="K52"/>
      <c r="L52"/>
      <c r="M52"/>
      <c r="N52"/>
      <c r="O52"/>
      <c r="P52"/>
      <c r="Q52"/>
      <c r="R52"/>
      <c r="S52" s="1"/>
      <c r="T52" s="1"/>
      <c r="U52" s="1"/>
      <c r="V52" s="1"/>
      <c r="W52" s="1"/>
      <c r="X52" s="1"/>
      <c r="Y52" s="1"/>
      <c r="Z52" s="1"/>
      <c r="AA52" s="1"/>
      <c r="AB52" s="1"/>
      <c r="AC52"/>
      <c r="AD52"/>
      <c r="AE52"/>
      <c r="AF5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08"/>
      <c r="BD52" s="108"/>
      <c r="BE52" s="108"/>
      <c r="BF52" s="108"/>
      <c r="BG52" s="108"/>
      <c r="BH52" s="108"/>
      <c r="BI52" s="1"/>
      <c r="BJ52" s="1"/>
      <c r="BK52" s="1"/>
      <c r="BL52" s="1"/>
      <c r="BM52" s="1"/>
      <c r="BN52" s="1"/>
      <c r="BO52" s="1"/>
    </row>
    <row r="53" spans="1:67" s="117" customFormat="1" ht="14.4" x14ac:dyDescent="0.3">
      <c r="A53" s="1"/>
      <c r="B53" s="1"/>
      <c r="C53" s="1"/>
      <c r="D53" s="1"/>
      <c r="E53" s="1"/>
      <c r="F53" s="1"/>
      <c r="G53"/>
      <c r="H53"/>
      <c r="I53"/>
      <c r="J53"/>
      <c r="K53"/>
      <c r="L53"/>
      <c r="M53"/>
      <c r="N53"/>
      <c r="O53"/>
      <c r="P53"/>
      <c r="Q53"/>
      <c r="R53"/>
      <c r="S53" s="1"/>
      <c r="T53" s="1"/>
      <c r="U53" s="1"/>
      <c r="V53" s="1"/>
      <c r="W53" s="1"/>
      <c r="X53" s="1"/>
      <c r="Y53" s="1"/>
      <c r="Z53" s="1"/>
      <c r="AA53" s="1"/>
      <c r="AB53" s="1"/>
      <c r="AC53"/>
      <c r="AD53"/>
      <c r="AE53"/>
      <c r="AF5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08"/>
      <c r="BD53" s="108"/>
      <c r="BE53" s="108"/>
      <c r="BF53" s="108"/>
      <c r="BG53" s="108"/>
      <c r="BH53" s="108"/>
      <c r="BI53" s="1"/>
      <c r="BJ53" s="1"/>
      <c r="BK53" s="1"/>
      <c r="BL53" s="1"/>
      <c r="BM53" s="1"/>
      <c r="BN53" s="1"/>
      <c r="BO53" s="1"/>
    </row>
    <row r="54" spans="1:67" s="117" customFormat="1" ht="14.4" x14ac:dyDescent="0.3">
      <c r="A54" s="1"/>
      <c r="B54" s="1"/>
      <c r="C54" s="1"/>
      <c r="D54" s="1"/>
      <c r="E54" s="1"/>
      <c r="F54" s="1"/>
      <c r="G54"/>
      <c r="H54"/>
      <c r="I54"/>
      <c r="J54"/>
      <c r="K54"/>
      <c r="L54"/>
      <c r="M54"/>
      <c r="N54"/>
      <c r="O54"/>
      <c r="P54"/>
      <c r="Q54"/>
      <c r="R54"/>
      <c r="S54" s="1"/>
      <c r="T54" s="1"/>
      <c r="U54" s="1"/>
      <c r="V54" s="1"/>
      <c r="W54" s="1"/>
      <c r="X54" s="1"/>
      <c r="Y54" s="1"/>
      <c r="Z54" s="1"/>
      <c r="AA54" s="1"/>
      <c r="AB54" s="1"/>
      <c r="AC54"/>
      <c r="AD54"/>
      <c r="AE54"/>
      <c r="AF54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08"/>
      <c r="BD54" s="108"/>
      <c r="BE54" s="108"/>
      <c r="BF54" s="108"/>
      <c r="BG54" s="108"/>
      <c r="BH54" s="108"/>
      <c r="BI54" s="1"/>
      <c r="BJ54" s="1"/>
      <c r="BK54" s="1"/>
      <c r="BL54" s="1"/>
      <c r="BM54" s="1"/>
      <c r="BN54" s="1"/>
      <c r="BO54" s="1"/>
    </row>
    <row r="55" spans="1:67" s="117" customFormat="1" ht="14.4" x14ac:dyDescent="0.3">
      <c r="A55" s="1"/>
      <c r="B55" s="1"/>
      <c r="C55" s="1"/>
      <c r="D55" s="1"/>
      <c r="E55" s="1"/>
      <c r="F55" s="1"/>
      <c r="G55"/>
      <c r="H55"/>
      <c r="I55"/>
      <c r="J55"/>
      <c r="K55"/>
      <c r="L55"/>
      <c r="M55"/>
      <c r="N55"/>
      <c r="O55"/>
      <c r="P55"/>
      <c r="Q55"/>
      <c r="R55"/>
      <c r="S55" s="1"/>
      <c r="T55" s="1"/>
      <c r="U55" s="1"/>
      <c r="V55" s="1"/>
      <c r="W55" s="1"/>
      <c r="X55" s="1"/>
      <c r="Y55" s="1"/>
      <c r="Z55" s="1"/>
      <c r="AA55" s="1"/>
      <c r="AB55" s="1"/>
      <c r="AC55"/>
      <c r="AD55"/>
      <c r="AE55"/>
      <c r="AF55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08"/>
      <c r="BD55" s="108"/>
      <c r="BE55" s="108"/>
      <c r="BF55" s="108"/>
      <c r="BG55" s="108"/>
      <c r="BH55" s="108"/>
      <c r="BI55" s="1"/>
      <c r="BJ55" s="1"/>
      <c r="BK55" s="1"/>
      <c r="BL55" s="1"/>
      <c r="BM55" s="1"/>
      <c r="BN55" s="1"/>
      <c r="BO55" s="1"/>
    </row>
    <row r="56" spans="1:67" s="117" customFormat="1" ht="14.4" x14ac:dyDescent="0.3">
      <c r="A56" s="1"/>
      <c r="B56" s="1"/>
      <c r="C56" s="1"/>
      <c r="D56" s="1"/>
      <c r="E56" s="1"/>
      <c r="F56" s="1"/>
      <c r="G56"/>
      <c r="H56"/>
      <c r="I56"/>
      <c r="J56"/>
      <c r="K56"/>
      <c r="L56"/>
      <c r="M56"/>
      <c r="N56"/>
      <c r="O56"/>
      <c r="P56"/>
      <c r="Q56"/>
      <c r="R56"/>
      <c r="S56" s="1"/>
      <c r="T56" s="1"/>
      <c r="U56" s="1"/>
      <c r="V56" s="1"/>
      <c r="W56" s="1"/>
      <c r="X56" s="1"/>
      <c r="Y56" s="1"/>
      <c r="Z56" s="1"/>
      <c r="AA56" s="1"/>
      <c r="AB56" s="1"/>
      <c r="AC56"/>
      <c r="AD56"/>
      <c r="AE56"/>
      <c r="AF5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08"/>
      <c r="BD56" s="108"/>
      <c r="BE56" s="108"/>
      <c r="BF56" s="108"/>
      <c r="BG56" s="108"/>
      <c r="BH56" s="108"/>
      <c r="BI56" s="1"/>
      <c r="BJ56" s="1"/>
      <c r="BK56" s="1"/>
      <c r="BL56" s="1"/>
      <c r="BM56" s="1"/>
      <c r="BN56" s="1"/>
      <c r="BO56" s="1"/>
    </row>
    <row r="57" spans="1:67" s="117" customFormat="1" ht="14.4" x14ac:dyDescent="0.3">
      <c r="A57" s="1"/>
      <c r="B57" s="1"/>
      <c r="C57" s="1"/>
      <c r="D57" s="1"/>
      <c r="E57" s="1"/>
      <c r="F57" s="1"/>
      <c r="G57"/>
      <c r="H57"/>
      <c r="I57"/>
      <c r="J57"/>
      <c r="K57"/>
      <c r="L57"/>
      <c r="M57"/>
      <c r="N57"/>
      <c r="O57"/>
      <c r="P57"/>
      <c r="Q57"/>
      <c r="R57"/>
      <c r="S57" s="1"/>
      <c r="T57" s="1"/>
      <c r="U57" s="1"/>
      <c r="V57" s="1"/>
      <c r="W57" s="1"/>
      <c r="X57" s="1"/>
      <c r="Y57" s="1"/>
      <c r="Z57" s="1"/>
      <c r="AA57" s="1"/>
      <c r="AB57" s="1"/>
      <c r="AC57"/>
      <c r="AD57"/>
      <c r="AE57"/>
      <c r="AF57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08"/>
      <c r="BD57" s="108"/>
      <c r="BE57" s="108"/>
      <c r="BF57" s="108"/>
      <c r="BG57" s="108"/>
      <c r="BH57" s="108"/>
      <c r="BI57" s="1"/>
      <c r="BJ57" s="1"/>
      <c r="BK57" s="1"/>
      <c r="BL57" s="1"/>
      <c r="BM57" s="1"/>
      <c r="BN57" s="1"/>
      <c r="BO57" s="1"/>
    </row>
    <row r="58" spans="1:67" s="117" customFormat="1" ht="14.4" x14ac:dyDescent="0.3">
      <c r="A58" s="1"/>
      <c r="B58" s="1"/>
      <c r="C58" s="1"/>
      <c r="D58" s="1"/>
      <c r="E58" s="1"/>
      <c r="F58" s="1"/>
      <c r="G58"/>
      <c r="H58"/>
      <c r="I58"/>
      <c r="J58"/>
      <c r="K58"/>
      <c r="L58"/>
      <c r="M58"/>
      <c r="N58"/>
      <c r="O58"/>
      <c r="P58"/>
      <c r="Q58"/>
      <c r="R58"/>
      <c r="S58" s="1"/>
      <c r="T58" s="1"/>
      <c r="U58" s="1"/>
      <c r="V58" s="1"/>
      <c r="W58" s="1"/>
      <c r="X58" s="1"/>
      <c r="Y58" s="1"/>
      <c r="Z58" s="1"/>
      <c r="AA58" s="1"/>
      <c r="AB58" s="1"/>
      <c r="AC58"/>
      <c r="AD58"/>
      <c r="AE58"/>
      <c r="AF58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08"/>
      <c r="BD58" s="108"/>
      <c r="BE58" s="108"/>
      <c r="BF58" s="108"/>
      <c r="BG58" s="108"/>
      <c r="BH58" s="108"/>
      <c r="BI58" s="1"/>
      <c r="BJ58" s="1"/>
      <c r="BK58" s="1"/>
      <c r="BL58" s="1"/>
      <c r="BM58" s="1"/>
      <c r="BN58" s="1"/>
      <c r="BO58" s="1"/>
    </row>
    <row r="59" spans="1:67" s="117" customFormat="1" ht="14.4" x14ac:dyDescent="0.3">
      <c r="A59" s="1"/>
      <c r="B59" s="1"/>
      <c r="C59" s="1"/>
      <c r="D59" s="1"/>
      <c r="E59" s="1"/>
      <c r="F59" s="1"/>
      <c r="G59"/>
      <c r="H59"/>
      <c r="I59"/>
      <c r="J59"/>
      <c r="K59"/>
      <c r="L59"/>
      <c r="M59"/>
      <c r="N59"/>
      <c r="O59"/>
      <c r="P59"/>
      <c r="Q59"/>
      <c r="R59"/>
      <c r="S59" s="1"/>
      <c r="T59" s="1"/>
      <c r="U59" s="1"/>
      <c r="V59" s="1"/>
      <c r="W59" s="1"/>
      <c r="X59" s="1"/>
      <c r="Y59" s="1"/>
      <c r="Z59" s="1"/>
      <c r="AA59" s="1"/>
      <c r="AB59" s="1"/>
      <c r="AC59"/>
      <c r="AD59"/>
      <c r="AE59"/>
      <c r="AF59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08"/>
      <c r="BD59" s="108"/>
      <c r="BE59" s="108"/>
      <c r="BF59" s="108"/>
      <c r="BG59" s="108"/>
      <c r="BH59" s="108"/>
      <c r="BI59" s="1"/>
      <c r="BJ59" s="1"/>
      <c r="BK59" s="1"/>
      <c r="BL59" s="1"/>
      <c r="BM59" s="1"/>
      <c r="BN59" s="1"/>
      <c r="BO59" s="1"/>
    </row>
    <row r="60" spans="1:67" s="117" customFormat="1" ht="14.4" x14ac:dyDescent="0.3">
      <c r="A60" s="1"/>
      <c r="B60" s="1"/>
      <c r="C60" s="1"/>
      <c r="D60" s="1"/>
      <c r="E60" s="1"/>
      <c r="F60" s="1"/>
      <c r="G60"/>
      <c r="H60"/>
      <c r="I60"/>
      <c r="J60"/>
      <c r="K60"/>
      <c r="L60"/>
      <c r="M60"/>
      <c r="N60"/>
      <c r="O60"/>
      <c r="P60"/>
      <c r="Q60"/>
      <c r="R60"/>
      <c r="S60" s="1"/>
      <c r="T60" s="1"/>
      <c r="U60" s="1"/>
      <c r="V60" s="1"/>
      <c r="W60" s="1"/>
      <c r="X60" s="1"/>
      <c r="Y60" s="1"/>
      <c r="Z60" s="1"/>
      <c r="AA60" s="1"/>
      <c r="AB60" s="1"/>
      <c r="AC60"/>
      <c r="AD60"/>
      <c r="AE60"/>
      <c r="AF60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08"/>
      <c r="BD60" s="108"/>
      <c r="BE60" s="108"/>
      <c r="BF60" s="108"/>
      <c r="BG60" s="108"/>
      <c r="BH60" s="108"/>
      <c r="BI60" s="1"/>
      <c r="BJ60" s="1"/>
      <c r="BK60" s="1"/>
      <c r="BL60" s="1"/>
      <c r="BM60" s="1"/>
      <c r="BN60" s="1"/>
      <c r="BO60" s="1"/>
    </row>
    <row r="61" spans="1:67" s="117" customFormat="1" ht="14.4" x14ac:dyDescent="0.3">
      <c r="A61" s="1"/>
      <c r="B61" s="1"/>
      <c r="C61" s="1"/>
      <c r="D61" s="1"/>
      <c r="E61" s="1"/>
      <c r="F61" s="1"/>
      <c r="G61"/>
      <c r="H61"/>
      <c r="I61"/>
      <c r="J61"/>
      <c r="K61"/>
      <c r="L61"/>
      <c r="M61"/>
      <c r="N61"/>
      <c r="O61"/>
      <c r="P61"/>
      <c r="Q61"/>
      <c r="R61"/>
      <c r="S61" s="1"/>
      <c r="T61" s="1"/>
      <c r="U61" s="1"/>
      <c r="V61" s="1"/>
      <c r="W61" s="1"/>
      <c r="X61" s="1"/>
      <c r="Y61" s="1"/>
      <c r="Z61" s="1"/>
      <c r="AA61" s="1"/>
      <c r="AB61" s="1"/>
      <c r="AC61"/>
      <c r="AD61"/>
      <c r="AE61"/>
      <c r="AF6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08"/>
      <c r="BD61" s="108"/>
      <c r="BE61" s="108"/>
      <c r="BF61" s="108"/>
      <c r="BG61" s="108"/>
      <c r="BH61" s="108"/>
      <c r="BI61" s="1"/>
      <c r="BJ61" s="1"/>
      <c r="BK61" s="1"/>
      <c r="BL61" s="1"/>
      <c r="BM61" s="1"/>
      <c r="BN61" s="1"/>
      <c r="BO61" s="1"/>
    </row>
    <row r="62" spans="1:67" s="117" customFormat="1" ht="14.4" x14ac:dyDescent="0.3">
      <c r="A62" s="1"/>
      <c r="B62" s="1"/>
      <c r="C62" s="1"/>
      <c r="D62" s="1"/>
      <c r="E62" s="1"/>
      <c r="F62" s="1"/>
      <c r="G62"/>
      <c r="H62"/>
      <c r="I62"/>
      <c r="J62"/>
      <c r="K62"/>
      <c r="L62"/>
      <c r="M62"/>
      <c r="N62"/>
      <c r="O62"/>
      <c r="P62"/>
      <c r="Q62"/>
      <c r="R62"/>
      <c r="S62" s="1"/>
      <c r="T62" s="1"/>
      <c r="U62" s="1"/>
      <c r="V62" s="1"/>
      <c r="W62" s="1"/>
      <c r="X62" s="1"/>
      <c r="Y62" s="1"/>
      <c r="Z62" s="1"/>
      <c r="AA62" s="1"/>
      <c r="AB62" s="1"/>
      <c r="AC62"/>
      <c r="AD62"/>
      <c r="AE62"/>
      <c r="AF6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08"/>
      <c r="BD62" s="108"/>
      <c r="BE62" s="108"/>
      <c r="BF62" s="108"/>
      <c r="BG62" s="108"/>
      <c r="BH62" s="108"/>
      <c r="BI62" s="1"/>
      <c r="BJ62" s="1"/>
      <c r="BK62" s="1"/>
      <c r="BL62" s="1"/>
      <c r="BM62" s="1"/>
      <c r="BN62" s="1"/>
      <c r="BO62" s="1"/>
    </row>
    <row r="63" spans="1:67" s="117" customFormat="1" ht="14.4" x14ac:dyDescent="0.3">
      <c r="A63" s="1"/>
      <c r="B63" s="1"/>
      <c r="C63" s="1"/>
      <c r="D63" s="1"/>
      <c r="E63" s="1"/>
      <c r="F63" s="1"/>
      <c r="G63"/>
      <c r="H63"/>
      <c r="I63"/>
      <c r="J63"/>
      <c r="K63"/>
      <c r="L63"/>
      <c r="M63"/>
      <c r="N63"/>
      <c r="O63"/>
      <c r="P63"/>
      <c r="Q63"/>
      <c r="R63"/>
      <c r="S63" s="1"/>
      <c r="T63" s="1"/>
      <c r="U63" s="1"/>
      <c r="V63" s="1"/>
      <c r="W63" s="1"/>
      <c r="X63" s="1"/>
      <c r="Y63" s="1"/>
      <c r="Z63" s="1"/>
      <c r="AA63" s="1"/>
      <c r="AB63" s="1"/>
      <c r="AC63"/>
      <c r="AD63"/>
      <c r="AE63"/>
      <c r="AF6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08"/>
      <c r="BD63" s="108"/>
      <c r="BE63" s="108"/>
      <c r="BF63" s="108"/>
      <c r="BG63" s="108"/>
      <c r="BH63" s="108"/>
      <c r="BI63" s="1"/>
      <c r="BJ63" s="1"/>
      <c r="BK63" s="1"/>
      <c r="BL63" s="1"/>
      <c r="BM63" s="1"/>
      <c r="BN63" s="1"/>
      <c r="BO63" s="1"/>
    </row>
    <row r="64" spans="1:67" s="117" customFormat="1" ht="14.4" x14ac:dyDescent="0.3">
      <c r="A64" s="1"/>
      <c r="B64" s="1"/>
      <c r="C64" s="1"/>
      <c r="D64" s="1"/>
      <c r="E64" s="1"/>
      <c r="F64" s="1"/>
      <c r="G64"/>
      <c r="H64"/>
      <c r="I64"/>
      <c r="J64"/>
      <c r="K64"/>
      <c r="L64"/>
      <c r="M64"/>
      <c r="N64"/>
      <c r="O64"/>
      <c r="P64"/>
      <c r="Q64"/>
      <c r="R64"/>
      <c r="S64" s="1"/>
      <c r="T64" s="1"/>
      <c r="U64" s="1"/>
      <c r="V64" s="1"/>
      <c r="W64" s="1"/>
      <c r="X64" s="1"/>
      <c r="Y64" s="1"/>
      <c r="Z64" s="1"/>
      <c r="AA64" s="1"/>
      <c r="AB64" s="1"/>
      <c r="AC64"/>
      <c r="AD64"/>
      <c r="AE64"/>
      <c r="AF64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08"/>
      <c r="BD64" s="108"/>
      <c r="BE64" s="108"/>
      <c r="BF64" s="108"/>
      <c r="BG64" s="108"/>
      <c r="BH64" s="108"/>
      <c r="BI64" s="1"/>
      <c r="BJ64" s="1"/>
      <c r="BK64" s="1"/>
      <c r="BL64" s="1"/>
      <c r="BM64" s="1"/>
      <c r="BN64" s="1"/>
      <c r="BO64" s="1"/>
    </row>
    <row r="65" spans="1:67" s="117" customFormat="1" ht="14.4" x14ac:dyDescent="0.3">
      <c r="A65" s="1"/>
      <c r="B65" s="1"/>
      <c r="C65" s="1"/>
      <c r="D65" s="1"/>
      <c r="E65" s="1"/>
      <c r="F65" s="1"/>
      <c r="G65"/>
      <c r="H65"/>
      <c r="I65"/>
      <c r="J65"/>
      <c r="K65"/>
      <c r="L65"/>
      <c r="M65"/>
      <c r="N65"/>
      <c r="O65"/>
      <c r="P65"/>
      <c r="Q65"/>
      <c r="R65"/>
      <c r="S65" s="1"/>
      <c r="T65" s="1"/>
      <c r="U65" s="1"/>
      <c r="V65" s="1"/>
      <c r="W65" s="1"/>
      <c r="X65" s="1"/>
      <c r="Y65" s="1"/>
      <c r="Z65" s="1"/>
      <c r="AA65" s="1"/>
      <c r="AB65" s="1"/>
      <c r="AC65"/>
      <c r="AD65"/>
      <c r="AE65"/>
      <c r="AF6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08"/>
      <c r="BD65" s="108"/>
      <c r="BE65" s="108"/>
      <c r="BF65" s="108"/>
      <c r="BG65" s="108"/>
      <c r="BH65" s="108"/>
      <c r="BI65" s="1"/>
      <c r="BJ65" s="1"/>
      <c r="BK65" s="1"/>
      <c r="BL65" s="1"/>
      <c r="BM65" s="1"/>
      <c r="BN65" s="1"/>
      <c r="BO65" s="1"/>
    </row>
    <row r="66" spans="1:67" s="117" customFormat="1" ht="14.4" x14ac:dyDescent="0.3">
      <c r="A66" s="1"/>
      <c r="B66" s="1"/>
      <c r="C66" s="1"/>
      <c r="D66" s="1"/>
      <c r="E66" s="1"/>
      <c r="F66" s="1"/>
      <c r="G66"/>
      <c r="H66"/>
      <c r="I66"/>
      <c r="J66"/>
      <c r="K66"/>
      <c r="L66"/>
      <c r="M66"/>
      <c r="N66"/>
      <c r="O66"/>
      <c r="P66"/>
      <c r="Q66"/>
      <c r="R66"/>
      <c r="S66" s="1"/>
      <c r="T66" s="1"/>
      <c r="U66" s="1"/>
      <c r="V66" s="1"/>
      <c r="W66" s="1"/>
      <c r="X66" s="1"/>
      <c r="Y66" s="1"/>
      <c r="Z66" s="1"/>
      <c r="AA66" s="1"/>
      <c r="AB66" s="1"/>
      <c r="AC66"/>
      <c r="AD66"/>
      <c r="AE66"/>
      <c r="AF6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08"/>
      <c r="BD66" s="108"/>
      <c r="BE66" s="108"/>
      <c r="BF66" s="108"/>
      <c r="BG66" s="108"/>
      <c r="BH66" s="108"/>
      <c r="BI66" s="1"/>
      <c r="BJ66" s="1"/>
      <c r="BK66" s="1"/>
      <c r="BL66" s="1"/>
      <c r="BM66" s="1"/>
      <c r="BN66" s="1"/>
      <c r="BO66" s="1"/>
    </row>
    <row r="67" spans="1:67" s="117" customFormat="1" ht="14.4" x14ac:dyDescent="0.3">
      <c r="A67" s="1"/>
      <c r="B67" s="1"/>
      <c r="C67" s="1"/>
      <c r="D67" s="1"/>
      <c r="E67" s="1"/>
      <c r="F67" s="1"/>
      <c r="G67"/>
      <c r="H67"/>
      <c r="I67"/>
      <c r="J67"/>
      <c r="K67"/>
      <c r="L67"/>
      <c r="M67"/>
      <c r="N67"/>
      <c r="O67"/>
      <c r="P67"/>
      <c r="Q67"/>
      <c r="R67"/>
      <c r="S67" s="1"/>
      <c r="T67" s="1"/>
      <c r="U67" s="1"/>
      <c r="V67" s="1"/>
      <c r="W67" s="1"/>
      <c r="X67" s="1"/>
      <c r="Y67" s="1"/>
      <c r="Z67" s="1"/>
      <c r="AA67" s="1"/>
      <c r="AB67" s="1"/>
      <c r="AC67"/>
      <c r="AD67"/>
      <c r="AE67"/>
      <c r="AF6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08"/>
      <c r="BD67" s="108"/>
      <c r="BE67" s="108"/>
      <c r="BF67" s="108"/>
      <c r="BG67" s="108"/>
      <c r="BH67" s="108"/>
      <c r="BI67" s="1"/>
      <c r="BJ67" s="1"/>
      <c r="BK67" s="1"/>
      <c r="BL67" s="1"/>
      <c r="BM67" s="1"/>
      <c r="BN67" s="1"/>
      <c r="BO67" s="1"/>
    </row>
    <row r="68" spans="1:67" s="117" customFormat="1" ht="14.4" x14ac:dyDescent="0.3">
      <c r="A68" s="1"/>
      <c r="B68" s="1"/>
      <c r="C68" s="1"/>
      <c r="D68" s="1"/>
      <c r="E68" s="1"/>
      <c r="F68" s="1"/>
      <c r="G68"/>
      <c r="H68"/>
      <c r="I68"/>
      <c r="J68"/>
      <c r="K68"/>
      <c r="L68"/>
      <c r="M68"/>
      <c r="N68"/>
      <c r="O68"/>
      <c r="P68"/>
      <c r="Q68"/>
      <c r="R68"/>
      <c r="S68" s="1"/>
      <c r="T68" s="1"/>
      <c r="U68" s="1"/>
      <c r="V68" s="1"/>
      <c r="W68" s="1"/>
      <c r="X68" s="1"/>
      <c r="Y68" s="1"/>
      <c r="Z68" s="1"/>
      <c r="AA68" s="1"/>
      <c r="AB68" s="1"/>
      <c r="AC68"/>
      <c r="AD68"/>
      <c r="AE68"/>
      <c r="AF6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08"/>
      <c r="BD68" s="108"/>
      <c r="BE68" s="108"/>
      <c r="BF68" s="108"/>
      <c r="BG68" s="108"/>
      <c r="BH68" s="108"/>
      <c r="BI68" s="1"/>
      <c r="BJ68" s="1"/>
      <c r="BK68" s="1"/>
      <c r="BL68" s="1"/>
      <c r="BM68" s="1"/>
      <c r="BN68" s="1"/>
      <c r="BO68" s="1"/>
    </row>
    <row r="69" spans="1:67" s="117" customFormat="1" ht="14.4" x14ac:dyDescent="0.3">
      <c r="A69" s="1"/>
      <c r="B69" s="1"/>
      <c r="C69" s="1"/>
      <c r="D69" s="1"/>
      <c r="E69" s="1"/>
      <c r="F69" s="1"/>
      <c r="G69"/>
      <c r="H69"/>
      <c r="I69"/>
      <c r="J69"/>
      <c r="K69"/>
      <c r="L69"/>
      <c r="M69"/>
      <c r="N69"/>
      <c r="O69"/>
      <c r="P69"/>
      <c r="Q69"/>
      <c r="R69"/>
      <c r="S69" s="1"/>
      <c r="T69" s="1"/>
      <c r="U69" s="1"/>
      <c r="V69" s="1"/>
      <c r="W69" s="1"/>
      <c r="X69" s="1"/>
      <c r="Y69" s="1"/>
      <c r="Z69" s="1"/>
      <c r="AA69" s="1"/>
      <c r="AB69" s="1"/>
      <c r="AC69"/>
      <c r="AD69"/>
      <c r="AE69"/>
      <c r="AF69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08"/>
      <c r="BD69" s="108"/>
      <c r="BE69" s="108"/>
      <c r="BF69" s="108"/>
      <c r="BG69" s="108"/>
      <c r="BH69" s="108"/>
      <c r="BI69" s="1"/>
      <c r="BJ69" s="1"/>
      <c r="BK69" s="1"/>
      <c r="BL69" s="1"/>
      <c r="BM69" s="1"/>
      <c r="BN69" s="1"/>
      <c r="BO69" s="1"/>
    </row>
    <row r="70" spans="1:67" s="117" customFormat="1" ht="14.4" x14ac:dyDescent="0.3">
      <c r="A70" s="1"/>
      <c r="B70" s="1"/>
      <c r="C70" s="1"/>
      <c r="D70" s="1"/>
      <c r="E70" s="1"/>
      <c r="F70" s="1"/>
      <c r="G70"/>
      <c r="H70"/>
      <c r="I70"/>
      <c r="J70"/>
      <c r="K70"/>
      <c r="L70"/>
      <c r="M70"/>
      <c r="N70"/>
      <c r="O70"/>
      <c r="P70"/>
      <c r="Q70"/>
      <c r="R70"/>
      <c r="S70" s="1"/>
      <c r="T70" s="1"/>
      <c r="U70" s="1"/>
      <c r="V70" s="1"/>
      <c r="W70" s="1"/>
      <c r="X70" s="1"/>
      <c r="Y70" s="1"/>
      <c r="Z70" s="1"/>
      <c r="AA70" s="1"/>
      <c r="AB70" s="1"/>
      <c r="AC70"/>
      <c r="AD70"/>
      <c r="AE70"/>
      <c r="AF70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08"/>
      <c r="BD70" s="108"/>
      <c r="BE70" s="108"/>
      <c r="BF70" s="108"/>
      <c r="BG70" s="108"/>
      <c r="BH70" s="108"/>
      <c r="BI70" s="1"/>
      <c r="BJ70" s="1"/>
      <c r="BK70" s="1"/>
      <c r="BL70" s="1"/>
      <c r="BM70" s="1"/>
      <c r="BN70" s="1"/>
      <c r="BO70" s="1"/>
    </row>
    <row r="71" spans="1:67" s="117" customFormat="1" ht="14.4" x14ac:dyDescent="0.3">
      <c r="A71" s="1"/>
      <c r="B71" s="1"/>
      <c r="C71" s="1"/>
      <c r="D71" s="1"/>
      <c r="E71" s="1"/>
      <c r="F71" s="1"/>
      <c r="G71"/>
      <c r="H71"/>
      <c r="I71"/>
      <c r="J71"/>
      <c r="K71"/>
      <c r="L71"/>
      <c r="M71"/>
      <c r="N71"/>
      <c r="O71"/>
      <c r="P71"/>
      <c r="Q71"/>
      <c r="R71"/>
      <c r="S71" s="1"/>
      <c r="T71" s="1"/>
      <c r="U71" s="1"/>
      <c r="V71" s="1"/>
      <c r="W71" s="1"/>
      <c r="X71" s="1"/>
      <c r="Y71" s="1"/>
      <c r="Z71" s="1"/>
      <c r="AA71" s="1"/>
      <c r="AB71" s="1"/>
      <c r="AC71"/>
      <c r="AD71"/>
      <c r="AE71"/>
      <c r="AF7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08"/>
      <c r="BD71" s="108"/>
      <c r="BE71" s="108"/>
      <c r="BF71" s="108"/>
      <c r="BG71" s="108"/>
      <c r="BH71" s="108"/>
      <c r="BI71" s="1"/>
      <c r="BJ71" s="1"/>
      <c r="BK71" s="1"/>
      <c r="BL71" s="1"/>
      <c r="BM71" s="1"/>
      <c r="BN71" s="1"/>
      <c r="BO71" s="1"/>
    </row>
    <row r="72" spans="1:67" s="117" customFormat="1" ht="14.4" x14ac:dyDescent="0.3">
      <c r="A72" s="1"/>
      <c r="B72" s="1"/>
      <c r="C72" s="1"/>
      <c r="D72" s="1"/>
      <c r="E72" s="1"/>
      <c r="F72" s="1"/>
      <c r="G72"/>
      <c r="H72"/>
      <c r="I72"/>
      <c r="J72"/>
      <c r="K72"/>
      <c r="L72"/>
      <c r="M72"/>
      <c r="N72"/>
      <c r="O72"/>
      <c r="P72"/>
      <c r="Q72"/>
      <c r="R72"/>
      <c r="S72" s="1"/>
      <c r="T72" s="1"/>
      <c r="U72" s="1"/>
      <c r="V72" s="1"/>
      <c r="W72" s="1"/>
      <c r="X72" s="1"/>
      <c r="Y72" s="1"/>
      <c r="Z72" s="1"/>
      <c r="AA72" s="1"/>
      <c r="AB72" s="1"/>
      <c r="AC72"/>
      <c r="AD72"/>
      <c r="AE72"/>
      <c r="AF7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08"/>
      <c r="BD72" s="108"/>
      <c r="BE72" s="108"/>
      <c r="BF72" s="108"/>
      <c r="BG72" s="108"/>
      <c r="BH72" s="108"/>
      <c r="BI72" s="1"/>
      <c r="BJ72" s="1"/>
      <c r="BK72" s="1"/>
      <c r="BL72" s="1"/>
      <c r="BM72" s="1"/>
      <c r="BN72" s="1"/>
      <c r="BO72" s="1"/>
    </row>
    <row r="73" spans="1:67" s="117" customFormat="1" ht="14.4" x14ac:dyDescent="0.3">
      <c r="A73" s="1"/>
      <c r="B73" s="1"/>
      <c r="C73" s="1"/>
      <c r="D73" s="1"/>
      <c r="E73" s="1"/>
      <c r="F73" s="1"/>
      <c r="G73"/>
      <c r="H73"/>
      <c r="I73"/>
      <c r="J73"/>
      <c r="K73"/>
      <c r="L73"/>
      <c r="M73"/>
      <c r="N73"/>
      <c r="O73"/>
      <c r="P73"/>
      <c r="Q73"/>
      <c r="R73"/>
      <c r="S73" s="1"/>
      <c r="T73" s="1"/>
      <c r="U73" s="1"/>
      <c r="V73" s="1"/>
      <c r="W73" s="1"/>
      <c r="X73" s="1"/>
      <c r="Y73" s="1"/>
      <c r="Z73" s="1"/>
      <c r="AA73" s="1"/>
      <c r="AB73" s="1"/>
      <c r="AC73"/>
      <c r="AD73"/>
      <c r="AE73"/>
      <c r="AF73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08"/>
      <c r="BD73" s="108"/>
      <c r="BE73" s="108"/>
      <c r="BF73" s="108"/>
      <c r="BG73" s="108"/>
      <c r="BH73" s="108"/>
      <c r="BI73" s="1"/>
      <c r="BJ73" s="1"/>
      <c r="BK73" s="1"/>
      <c r="BL73" s="1"/>
      <c r="BM73" s="1"/>
      <c r="BN73" s="1"/>
      <c r="BO73" s="1"/>
    </row>
    <row r="74" spans="1:67" s="117" customFormat="1" ht="14.4" x14ac:dyDescent="0.3">
      <c r="A74" s="1"/>
      <c r="B74" s="1"/>
      <c r="C74" s="1"/>
      <c r="D74" s="1"/>
      <c r="E74" s="1"/>
      <c r="F74" s="1"/>
      <c r="G74"/>
      <c r="H74"/>
      <c r="I74"/>
      <c r="J74"/>
      <c r="K74"/>
      <c r="L74"/>
      <c r="M74"/>
      <c r="N74"/>
      <c r="O74"/>
      <c r="P74"/>
      <c r="Q74"/>
      <c r="R74"/>
      <c r="S74" s="1"/>
      <c r="T74" s="1"/>
      <c r="U74" s="1"/>
      <c r="V74" s="1"/>
      <c r="W74" s="1"/>
      <c r="X74" s="1"/>
      <c r="Y74" s="1"/>
      <c r="Z74" s="1"/>
      <c r="AA74" s="1"/>
      <c r="AB74" s="1"/>
      <c r="AC74"/>
      <c r="AD74"/>
      <c r="AE74"/>
      <c r="AF74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08"/>
      <c r="BD74" s="108"/>
      <c r="BE74" s="108"/>
      <c r="BF74" s="108"/>
      <c r="BG74" s="108"/>
      <c r="BH74" s="108"/>
      <c r="BI74" s="1"/>
      <c r="BJ74" s="1"/>
      <c r="BK74" s="1"/>
      <c r="BL74" s="1"/>
      <c r="BM74" s="1"/>
      <c r="BN74" s="1"/>
      <c r="BO74" s="1"/>
    </row>
    <row r="75" spans="1:67" s="117" customFormat="1" ht="14.4" x14ac:dyDescent="0.3">
      <c r="A75" s="1"/>
      <c r="B75" s="1"/>
      <c r="C75" s="1"/>
      <c r="D75" s="1"/>
      <c r="E75" s="1"/>
      <c r="F75" s="1"/>
      <c r="G75"/>
      <c r="H75"/>
      <c r="I75"/>
      <c r="J75"/>
      <c r="K75"/>
      <c r="L75"/>
      <c r="M75"/>
      <c r="N75"/>
      <c r="O75"/>
      <c r="P75"/>
      <c r="Q75"/>
      <c r="R75"/>
      <c r="S75" s="1"/>
      <c r="T75" s="1"/>
      <c r="U75" s="1"/>
      <c r="V75" s="1"/>
      <c r="W75" s="1"/>
      <c r="X75" s="1"/>
      <c r="Y75" s="1"/>
      <c r="Z75" s="1"/>
      <c r="AA75" s="1"/>
      <c r="AB75" s="1"/>
      <c r="AC75"/>
      <c r="AD75"/>
      <c r="AE75"/>
      <c r="AF7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08"/>
      <c r="BD75" s="108"/>
      <c r="BE75" s="108"/>
      <c r="BF75" s="108"/>
      <c r="BG75" s="108"/>
      <c r="BH75" s="108"/>
      <c r="BI75" s="1"/>
      <c r="BJ75" s="1"/>
      <c r="BK75" s="1"/>
      <c r="BL75" s="1"/>
      <c r="BM75" s="1"/>
      <c r="BN75" s="1"/>
      <c r="BO75" s="1"/>
    </row>
    <row r="76" spans="1:67" s="117" customFormat="1" ht="14.4" x14ac:dyDescent="0.3">
      <c r="A76" s="1"/>
      <c r="B76" s="1"/>
      <c r="C76" s="1"/>
      <c r="D76" s="1"/>
      <c r="E76" s="1"/>
      <c r="F76" s="1"/>
      <c r="G76"/>
      <c r="H76"/>
      <c r="I76"/>
      <c r="J76"/>
      <c r="K76"/>
      <c r="L76"/>
      <c r="M76"/>
      <c r="N76"/>
      <c r="O76"/>
      <c r="P76"/>
      <c r="Q76"/>
      <c r="R76"/>
      <c r="S76" s="1"/>
      <c r="T76" s="1"/>
      <c r="U76" s="1"/>
      <c r="V76" s="1"/>
      <c r="W76" s="1"/>
      <c r="X76" s="1"/>
      <c r="Y76" s="1"/>
      <c r="Z76" s="1"/>
      <c r="AA76" s="1"/>
      <c r="AB76" s="1"/>
      <c r="AC76"/>
      <c r="AD76"/>
      <c r="AE76"/>
      <c r="AF7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08"/>
      <c r="BD76" s="108"/>
      <c r="BE76" s="108"/>
      <c r="BF76" s="108"/>
      <c r="BG76" s="108"/>
      <c r="BH76" s="108"/>
      <c r="BI76" s="1"/>
      <c r="BJ76" s="1"/>
      <c r="BK76" s="1"/>
      <c r="BL76" s="1"/>
      <c r="BM76" s="1"/>
      <c r="BN76" s="1"/>
      <c r="BO76" s="1"/>
    </row>
    <row r="77" spans="1:67" s="117" customFormat="1" ht="14.4" x14ac:dyDescent="0.3">
      <c r="A77" s="1"/>
      <c r="B77" s="1"/>
      <c r="C77" s="1"/>
      <c r="D77" s="1"/>
      <c r="E77" s="1"/>
      <c r="F77" s="1"/>
      <c r="G77"/>
      <c r="H77"/>
      <c r="I77"/>
      <c r="J77"/>
      <c r="K77"/>
      <c r="L77"/>
      <c r="M77"/>
      <c r="N77"/>
      <c r="O77"/>
      <c r="P77"/>
      <c r="Q77"/>
      <c r="R77"/>
      <c r="S77" s="1"/>
      <c r="T77" s="1"/>
      <c r="U77" s="1"/>
      <c r="V77" s="1"/>
      <c r="W77" s="1"/>
      <c r="X77" s="1"/>
      <c r="Y77" s="1"/>
      <c r="Z77" s="1"/>
      <c r="AA77" s="1"/>
      <c r="AB77" s="1"/>
      <c r="AC77"/>
      <c r="AD77"/>
      <c r="AE77"/>
      <c r="AF7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08"/>
      <c r="BD77" s="108"/>
      <c r="BE77" s="108"/>
      <c r="BF77" s="108"/>
      <c r="BG77" s="108"/>
      <c r="BH77" s="108"/>
      <c r="BI77" s="1"/>
      <c r="BJ77" s="1"/>
      <c r="BK77" s="1"/>
      <c r="BL77" s="1"/>
      <c r="BM77" s="1"/>
      <c r="BN77" s="1"/>
      <c r="BO77" s="1"/>
    </row>
    <row r="78" spans="1:67" s="117" customFormat="1" ht="14.4" x14ac:dyDescent="0.3">
      <c r="A78" s="1"/>
      <c r="B78" s="1"/>
      <c r="C78" s="1"/>
      <c r="D78" s="1"/>
      <c r="E78" s="1"/>
      <c r="F78" s="1"/>
      <c r="G78"/>
      <c r="H78"/>
      <c r="I78"/>
      <c r="J78"/>
      <c r="K78"/>
      <c r="L78"/>
      <c r="M78"/>
      <c r="N78"/>
      <c r="O78"/>
      <c r="P78"/>
      <c r="Q78"/>
      <c r="R78"/>
      <c r="S78" s="1"/>
      <c r="T78" s="1"/>
      <c r="U78" s="1"/>
      <c r="V78" s="1"/>
      <c r="W78" s="1"/>
      <c r="X78" s="1"/>
      <c r="Y78" s="1"/>
      <c r="Z78" s="1"/>
      <c r="AA78" s="1"/>
      <c r="AB78" s="1"/>
      <c r="AC78"/>
      <c r="AD78"/>
      <c r="AE78"/>
      <c r="AF7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08"/>
      <c r="BD78" s="108"/>
      <c r="BE78" s="108"/>
      <c r="BF78" s="108"/>
      <c r="BG78" s="108"/>
      <c r="BH78" s="108"/>
      <c r="BI78" s="1"/>
      <c r="BJ78" s="1"/>
      <c r="BK78" s="1"/>
      <c r="BL78" s="1"/>
      <c r="BM78" s="1"/>
      <c r="BN78" s="1"/>
      <c r="BO78" s="1"/>
    </row>
    <row r="79" spans="1:67" s="117" customFormat="1" ht="14.4" x14ac:dyDescent="0.3">
      <c r="A79" s="1"/>
      <c r="B79" s="1"/>
      <c r="C79" s="1"/>
      <c r="D79" s="1"/>
      <c r="E79" s="1"/>
      <c r="F79" s="1"/>
      <c r="G79"/>
      <c r="H79"/>
      <c r="I79"/>
      <c r="J79"/>
      <c r="K79"/>
      <c r="L79"/>
      <c r="M79"/>
      <c r="N79"/>
      <c r="O79"/>
      <c r="P79"/>
      <c r="Q79"/>
      <c r="R79"/>
      <c r="S79" s="1"/>
      <c r="T79" s="1"/>
      <c r="U79" s="1"/>
      <c r="V79" s="1"/>
      <c r="W79" s="1"/>
      <c r="X79" s="1"/>
      <c r="Y79" s="1"/>
      <c r="Z79" s="1"/>
      <c r="AA79" s="1"/>
      <c r="AB79" s="1"/>
      <c r="AC79"/>
      <c r="AD79"/>
      <c r="AE79"/>
      <c r="AF79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08"/>
      <c r="BD79" s="108"/>
      <c r="BE79" s="108"/>
      <c r="BF79" s="108"/>
      <c r="BG79" s="108"/>
      <c r="BH79" s="108"/>
      <c r="BI79" s="1"/>
      <c r="BJ79" s="1"/>
      <c r="BK79" s="1"/>
      <c r="BL79" s="1"/>
      <c r="BM79" s="1"/>
      <c r="BN79" s="1"/>
      <c r="BO79" s="1"/>
    </row>
    <row r="80" spans="1:67" s="117" customFormat="1" ht="14.4" x14ac:dyDescent="0.3">
      <c r="A80" s="1"/>
      <c r="B80" s="1"/>
      <c r="C80" s="1"/>
      <c r="D80" s="1"/>
      <c r="E80" s="1"/>
      <c r="F80" s="1"/>
      <c r="G80"/>
      <c r="H80"/>
      <c r="I80"/>
      <c r="J80"/>
      <c r="K80"/>
      <c r="L80"/>
      <c r="M80"/>
      <c r="N80"/>
      <c r="O80"/>
      <c r="P80"/>
      <c r="Q80"/>
      <c r="R80"/>
      <c r="S80" s="1"/>
      <c r="T80" s="1"/>
      <c r="U80" s="1"/>
      <c r="V80" s="1"/>
      <c r="W80" s="1"/>
      <c r="X80" s="1"/>
      <c r="Y80" s="1"/>
      <c r="Z80" s="1"/>
      <c r="AA80" s="1"/>
      <c r="AB80" s="1"/>
      <c r="AC80"/>
      <c r="AD80"/>
      <c r="AE80"/>
      <c r="AF80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08"/>
      <c r="BD80" s="108"/>
      <c r="BE80" s="108"/>
      <c r="BF80" s="108"/>
      <c r="BG80" s="108"/>
      <c r="BH80" s="108"/>
      <c r="BI80" s="1"/>
      <c r="BJ80" s="1"/>
      <c r="BK80" s="1"/>
      <c r="BL80" s="1"/>
      <c r="BM80" s="1"/>
      <c r="BN80" s="1"/>
      <c r="BO80" s="1"/>
    </row>
    <row r="81" spans="1:67" s="117" customFormat="1" ht="14.4" x14ac:dyDescent="0.3">
      <c r="A81" s="1"/>
      <c r="B81" s="1"/>
      <c r="C81" s="1"/>
      <c r="D81" s="1"/>
      <c r="E81" s="1"/>
      <c r="F81" s="1"/>
      <c r="G81"/>
      <c r="H81"/>
      <c r="I81"/>
      <c r="J81"/>
      <c r="K81"/>
      <c r="L81"/>
      <c r="M81"/>
      <c r="N81"/>
      <c r="O81"/>
      <c r="P81"/>
      <c r="Q81"/>
      <c r="R81"/>
      <c r="S81" s="1"/>
      <c r="T81" s="1"/>
      <c r="U81" s="1"/>
      <c r="V81" s="1"/>
      <c r="W81" s="1"/>
      <c r="X81" s="1"/>
      <c r="Y81" s="1"/>
      <c r="Z81" s="1"/>
      <c r="AA81" s="1"/>
      <c r="AB81" s="1"/>
      <c r="AC81"/>
      <c r="AD81"/>
      <c r="AE81"/>
      <c r="AF8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08"/>
      <c r="BD81" s="108"/>
      <c r="BE81" s="108"/>
      <c r="BF81" s="108"/>
      <c r="BG81" s="108"/>
      <c r="BH81" s="108"/>
      <c r="BI81" s="1"/>
      <c r="BJ81" s="1"/>
      <c r="BK81" s="1"/>
      <c r="BL81" s="1"/>
      <c r="BM81" s="1"/>
      <c r="BN81" s="1"/>
      <c r="BO81" s="1"/>
    </row>
    <row r="82" spans="1:67" s="117" customFormat="1" ht="14.4" x14ac:dyDescent="0.3">
      <c r="A82" s="1"/>
      <c r="B82" s="1"/>
      <c r="C82" s="1"/>
      <c r="D82" s="1"/>
      <c r="E82" s="1"/>
      <c r="F82" s="1"/>
      <c r="G82"/>
      <c r="H82"/>
      <c r="I82"/>
      <c r="J82"/>
      <c r="K82"/>
      <c r="L82"/>
      <c r="M82"/>
      <c r="N82"/>
      <c r="O82"/>
      <c r="P82"/>
      <c r="Q82"/>
      <c r="R82"/>
      <c r="S82" s="1"/>
      <c r="T82" s="1"/>
      <c r="U82" s="1"/>
      <c r="V82" s="1"/>
      <c r="W82" s="1"/>
      <c r="X82" s="1"/>
      <c r="Y82" s="1"/>
      <c r="Z82" s="1"/>
      <c r="AA82" s="1"/>
      <c r="AB82" s="1"/>
      <c r="AC82"/>
      <c r="AD82"/>
      <c r="AE82"/>
      <c r="AF8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08"/>
      <c r="BD82" s="108"/>
      <c r="BE82" s="108"/>
      <c r="BF82" s="108"/>
      <c r="BG82" s="108"/>
      <c r="BH82" s="108"/>
      <c r="BI82" s="1"/>
      <c r="BJ82" s="1"/>
      <c r="BK82" s="1"/>
      <c r="BL82" s="1"/>
      <c r="BM82" s="1"/>
      <c r="BN82" s="1"/>
      <c r="BO82" s="1"/>
    </row>
    <row r="83" spans="1:67" s="117" customFormat="1" ht="14.4" x14ac:dyDescent="0.3">
      <c r="A83" s="1"/>
      <c r="B83" s="1"/>
      <c r="C83" s="1"/>
      <c r="D83" s="1"/>
      <c r="E83" s="1"/>
      <c r="F83" s="1"/>
      <c r="G83"/>
      <c r="H83"/>
      <c r="I83"/>
      <c r="J83"/>
      <c r="K83"/>
      <c r="L83"/>
      <c r="M83"/>
      <c r="N83"/>
      <c r="O83"/>
      <c r="P83"/>
      <c r="Q83"/>
      <c r="R83"/>
      <c r="S83" s="1"/>
      <c r="T83" s="1"/>
      <c r="U83" s="1"/>
      <c r="V83" s="1"/>
      <c r="W83" s="1"/>
      <c r="X83" s="1"/>
      <c r="Y83" s="1"/>
      <c r="Z83" s="1"/>
      <c r="AA83" s="1"/>
      <c r="AB83" s="1"/>
      <c r="AC83"/>
      <c r="AD83"/>
      <c r="AE83"/>
      <c r="AF83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08"/>
      <c r="BD83" s="108"/>
      <c r="BE83" s="108"/>
      <c r="BF83" s="108"/>
      <c r="BG83" s="108"/>
      <c r="BH83" s="108"/>
      <c r="BI83" s="1"/>
      <c r="BJ83" s="1"/>
      <c r="BK83" s="1"/>
      <c r="BL83" s="1"/>
      <c r="BM83" s="1"/>
      <c r="BN83" s="1"/>
      <c r="BO83" s="1"/>
    </row>
    <row r="84" spans="1:67" s="117" customFormat="1" ht="14.4" x14ac:dyDescent="0.3">
      <c r="A84" s="1"/>
      <c r="B84" s="1"/>
      <c r="C84" s="1"/>
      <c r="D84" s="1"/>
      <c r="E84" s="1"/>
      <c r="F84" s="1"/>
      <c r="G84"/>
      <c r="H84"/>
      <c r="I84"/>
      <c r="J84"/>
      <c r="K84"/>
      <c r="L84"/>
      <c r="M84"/>
      <c r="N84"/>
      <c r="O84"/>
      <c r="P84"/>
      <c r="Q84"/>
      <c r="R84"/>
      <c r="S84" s="1"/>
      <c r="T84" s="1"/>
      <c r="U84" s="1"/>
      <c r="V84" s="1"/>
      <c r="W84" s="1"/>
      <c r="X84" s="1"/>
      <c r="Y84" s="1"/>
      <c r="Z84" s="1"/>
      <c r="AA84" s="1"/>
      <c r="AB84" s="1"/>
      <c r="AC84"/>
      <c r="AD84"/>
      <c r="AE84"/>
      <c r="AF84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08"/>
      <c r="BD84" s="108"/>
      <c r="BE84" s="108"/>
      <c r="BF84" s="108"/>
      <c r="BG84" s="108"/>
      <c r="BH84" s="108"/>
      <c r="BI84" s="1"/>
      <c r="BJ84" s="1"/>
      <c r="BK84" s="1"/>
      <c r="BL84" s="1"/>
      <c r="BM84" s="1"/>
      <c r="BN84" s="1"/>
      <c r="BO84" s="1"/>
    </row>
    <row r="85" spans="1:67" s="117" customFormat="1" ht="14.4" x14ac:dyDescent="0.3">
      <c r="A85" s="1"/>
      <c r="B85" s="1"/>
      <c r="C85" s="1"/>
      <c r="D85" s="1"/>
      <c r="E85" s="1"/>
      <c r="F85" s="1"/>
      <c r="G85"/>
      <c r="H85"/>
      <c r="I85"/>
      <c r="J85"/>
      <c r="K85"/>
      <c r="L85"/>
      <c r="M85"/>
      <c r="N85"/>
      <c r="O85"/>
      <c r="P85"/>
      <c r="Q85"/>
      <c r="R85"/>
      <c r="S85" s="1"/>
      <c r="T85" s="1"/>
      <c r="U85" s="1"/>
      <c r="V85" s="1"/>
      <c r="W85" s="1"/>
      <c r="X85" s="1"/>
      <c r="Y85" s="1"/>
      <c r="Z85" s="1"/>
      <c r="AA85" s="1"/>
      <c r="AB85" s="1"/>
      <c r="AC85"/>
      <c r="AD85"/>
      <c r="AE85"/>
      <c r="AF8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08"/>
      <c r="BD85" s="108"/>
      <c r="BE85" s="108"/>
      <c r="BF85" s="108"/>
      <c r="BG85" s="108"/>
      <c r="BH85" s="108"/>
      <c r="BI85" s="1"/>
      <c r="BJ85" s="1"/>
      <c r="BK85" s="1"/>
      <c r="BL85" s="1"/>
      <c r="BM85" s="1"/>
      <c r="BN85" s="1"/>
      <c r="BO85" s="1"/>
    </row>
    <row r="86" spans="1:67" s="117" customFormat="1" ht="14.4" x14ac:dyDescent="0.3">
      <c r="A86" s="1"/>
      <c r="B86" s="1"/>
      <c r="C86" s="1"/>
      <c r="D86" s="1"/>
      <c r="E86" s="1"/>
      <c r="F86" s="1"/>
      <c r="G86"/>
      <c r="H86"/>
      <c r="I86"/>
      <c r="J86"/>
      <c r="K86"/>
      <c r="L86"/>
      <c r="M86"/>
      <c r="N86"/>
      <c r="O86"/>
      <c r="P86"/>
      <c r="Q86"/>
      <c r="R86"/>
      <c r="S86" s="1"/>
      <c r="T86" s="1"/>
      <c r="U86" s="1"/>
      <c r="V86" s="1"/>
      <c r="W86" s="1"/>
      <c r="X86" s="1"/>
      <c r="Y86" s="1"/>
      <c r="Z86" s="1"/>
      <c r="AA86" s="1"/>
      <c r="AB86" s="1"/>
      <c r="AC86"/>
      <c r="AD86"/>
      <c r="AE86"/>
      <c r="AF8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08"/>
      <c r="BD86" s="108"/>
      <c r="BE86" s="108"/>
      <c r="BF86" s="108"/>
      <c r="BG86" s="108"/>
      <c r="BH86" s="108"/>
      <c r="BI86" s="1"/>
      <c r="BJ86" s="1"/>
      <c r="BK86" s="1"/>
      <c r="BL86" s="1"/>
      <c r="BM86" s="1"/>
      <c r="BN86" s="1"/>
      <c r="BO86" s="1"/>
    </row>
    <row r="87" spans="1:67" s="117" customFormat="1" ht="14.4" x14ac:dyDescent="0.3">
      <c r="A87" s="1"/>
      <c r="B87" s="1"/>
      <c r="C87" s="1"/>
      <c r="D87" s="1"/>
      <c r="E87" s="1"/>
      <c r="F87" s="1"/>
      <c r="G87"/>
      <c r="H87"/>
      <c r="I87"/>
      <c r="J87"/>
      <c r="K87"/>
      <c r="L87"/>
      <c r="M87"/>
      <c r="N87"/>
      <c r="O87"/>
      <c r="P87"/>
      <c r="Q87"/>
      <c r="R87"/>
      <c r="S87" s="1"/>
      <c r="T87" s="1"/>
      <c r="U87" s="1"/>
      <c r="V87" s="1"/>
      <c r="W87" s="1"/>
      <c r="X87" s="1"/>
      <c r="Y87" s="1"/>
      <c r="Z87" s="1"/>
      <c r="AA87" s="1"/>
      <c r="AB87" s="1"/>
      <c r="AC87"/>
      <c r="AD87"/>
      <c r="AE87"/>
      <c r="AF8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08"/>
      <c r="BD87" s="108"/>
      <c r="BE87" s="108"/>
      <c r="BF87" s="108"/>
      <c r="BG87" s="108"/>
      <c r="BH87" s="108"/>
      <c r="BI87" s="1"/>
      <c r="BJ87" s="1"/>
      <c r="BK87" s="1"/>
      <c r="BL87" s="1"/>
      <c r="BM87" s="1"/>
      <c r="BN87" s="1"/>
      <c r="BO87" s="1"/>
    </row>
    <row r="88" spans="1:67" s="117" customFormat="1" ht="14.4" x14ac:dyDescent="0.3">
      <c r="A88" s="1"/>
      <c r="B88" s="1"/>
      <c r="C88" s="1"/>
      <c r="D88" s="1"/>
      <c r="E88" s="1"/>
      <c r="F88" s="1"/>
      <c r="G88"/>
      <c r="H88"/>
      <c r="I88"/>
      <c r="J88"/>
      <c r="K88"/>
      <c r="L88"/>
      <c r="M88"/>
      <c r="N88"/>
      <c r="O88"/>
      <c r="P88"/>
      <c r="Q88"/>
      <c r="R88"/>
      <c r="S88" s="1"/>
      <c r="T88" s="1"/>
      <c r="U88" s="1"/>
      <c r="V88" s="1"/>
      <c r="W88" s="1"/>
      <c r="X88" s="1"/>
      <c r="Y88" s="1"/>
      <c r="Z88" s="1"/>
      <c r="AA88" s="1"/>
      <c r="AB88" s="1"/>
      <c r="AC88"/>
      <c r="AD88"/>
      <c r="AE88"/>
      <c r="AF8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08"/>
      <c r="BD88" s="108"/>
      <c r="BE88" s="108"/>
      <c r="BF88" s="108"/>
      <c r="BG88" s="108"/>
      <c r="BH88" s="108"/>
      <c r="BI88" s="1"/>
      <c r="BJ88" s="1"/>
      <c r="BK88" s="1"/>
      <c r="BL88" s="1"/>
      <c r="BM88" s="1"/>
      <c r="BN88" s="1"/>
      <c r="BO88" s="1"/>
    </row>
    <row r="89" spans="1:67" s="117" customFormat="1" ht="14.4" x14ac:dyDescent="0.3">
      <c r="A89" s="1"/>
      <c r="B89" s="1"/>
      <c r="C89" s="1"/>
      <c r="D89" s="1"/>
      <c r="E89" s="1"/>
      <c r="F89" s="1"/>
      <c r="G89"/>
      <c r="H89"/>
      <c r="I89"/>
      <c r="J89"/>
      <c r="K89"/>
      <c r="L89"/>
      <c r="M89"/>
      <c r="N89"/>
      <c r="O89"/>
      <c r="P89"/>
      <c r="Q89"/>
      <c r="R89"/>
      <c r="S89" s="1"/>
      <c r="T89" s="1"/>
      <c r="U89" s="1"/>
      <c r="V89" s="1"/>
      <c r="W89" s="1"/>
      <c r="X89" s="1"/>
      <c r="Y89" s="1"/>
      <c r="Z89" s="1"/>
      <c r="AA89" s="1"/>
      <c r="AB89" s="1"/>
      <c r="AC89"/>
      <c r="AD89"/>
      <c r="AE89"/>
      <c r="AF89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08"/>
      <c r="BD89" s="108"/>
      <c r="BE89" s="108"/>
      <c r="BF89" s="108"/>
      <c r="BG89" s="108"/>
      <c r="BH89" s="108"/>
      <c r="BI89" s="1"/>
      <c r="BJ89" s="1"/>
      <c r="BK89" s="1"/>
      <c r="BL89" s="1"/>
      <c r="BM89" s="1"/>
      <c r="BN89" s="1"/>
      <c r="BO89" s="1"/>
    </row>
    <row r="90" spans="1:67" s="117" customFormat="1" ht="14.4" x14ac:dyDescent="0.3">
      <c r="A90" s="1"/>
      <c r="B90" s="1"/>
      <c r="C90" s="1"/>
      <c r="D90" s="1"/>
      <c r="E90" s="1"/>
      <c r="F90" s="1"/>
      <c r="G90"/>
      <c r="H90"/>
      <c r="I90"/>
      <c r="J90"/>
      <c r="K90"/>
      <c r="L90"/>
      <c r="M90"/>
      <c r="N90"/>
      <c r="O90"/>
      <c r="P90"/>
      <c r="Q90"/>
      <c r="R90"/>
      <c r="S90" s="1"/>
      <c r="T90" s="1"/>
      <c r="U90" s="1"/>
      <c r="V90" s="1"/>
      <c r="W90" s="1"/>
      <c r="X90" s="1"/>
      <c r="Y90" s="1"/>
      <c r="Z90" s="1"/>
      <c r="AA90" s="1"/>
      <c r="AB90" s="1"/>
      <c r="AC90"/>
      <c r="AD90"/>
      <c r="AE90"/>
      <c r="AF90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08"/>
      <c r="BD90" s="108"/>
      <c r="BE90" s="108"/>
      <c r="BF90" s="108"/>
      <c r="BG90" s="108"/>
      <c r="BH90" s="108"/>
      <c r="BI90" s="1"/>
      <c r="BJ90" s="1"/>
      <c r="BK90" s="1"/>
      <c r="BL90" s="1"/>
      <c r="BM90" s="1"/>
      <c r="BN90" s="1"/>
      <c r="BO90" s="1"/>
    </row>
    <row r="91" spans="1:67" s="117" customFormat="1" ht="14.4" x14ac:dyDescent="0.3">
      <c r="A91" s="1"/>
      <c r="B91" s="1"/>
      <c r="C91" s="1"/>
      <c r="D91" s="1"/>
      <c r="E91" s="1"/>
      <c r="F91" s="1"/>
      <c r="G91"/>
      <c r="H91"/>
      <c r="I91"/>
      <c r="J91"/>
      <c r="K91"/>
      <c r="L91"/>
      <c r="M91"/>
      <c r="N91"/>
      <c r="O91"/>
      <c r="P91"/>
      <c r="Q91"/>
      <c r="R91"/>
      <c r="S91" s="1"/>
      <c r="T91" s="1"/>
      <c r="U91" s="1"/>
      <c r="V91" s="1"/>
      <c r="W91" s="1"/>
      <c r="X91" s="1"/>
      <c r="Y91" s="1"/>
      <c r="Z91" s="1"/>
      <c r="AA91" s="1"/>
      <c r="AB91" s="1"/>
      <c r="AC91"/>
      <c r="AD91"/>
      <c r="AE91"/>
      <c r="AF9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08"/>
      <c r="BD91" s="108"/>
      <c r="BE91" s="108"/>
      <c r="BF91" s="108"/>
      <c r="BG91" s="108"/>
      <c r="BH91" s="108"/>
      <c r="BI91" s="1"/>
      <c r="BJ91" s="1"/>
      <c r="BK91" s="1"/>
      <c r="BL91" s="1"/>
      <c r="BM91" s="1"/>
      <c r="BN91" s="1"/>
      <c r="BO91" s="1"/>
    </row>
    <row r="92" spans="1:67" s="117" customFormat="1" ht="14.4" x14ac:dyDescent="0.3">
      <c r="A92" s="1"/>
      <c r="B92" s="1"/>
      <c r="C92" s="1"/>
      <c r="D92" s="1"/>
      <c r="E92" s="1"/>
      <c r="F92" s="1"/>
      <c r="G92"/>
      <c r="H92"/>
      <c r="I92"/>
      <c r="J92"/>
      <c r="K92"/>
      <c r="L92"/>
      <c r="M92"/>
      <c r="N92"/>
      <c r="O92"/>
      <c r="P92"/>
      <c r="Q92"/>
      <c r="R92"/>
      <c r="S92" s="1"/>
      <c r="T92" s="1"/>
      <c r="U92" s="1"/>
      <c r="V92" s="1"/>
      <c r="W92" s="1"/>
      <c r="X92" s="1"/>
      <c r="Y92" s="1"/>
      <c r="Z92" s="1"/>
      <c r="AA92" s="1"/>
      <c r="AB92" s="1"/>
      <c r="AC92"/>
      <c r="AD92"/>
      <c r="AE92"/>
      <c r="AF92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08"/>
      <c r="BD92" s="108"/>
      <c r="BE92" s="108"/>
      <c r="BF92" s="108"/>
      <c r="BG92" s="108"/>
      <c r="BH92" s="108"/>
      <c r="BI92" s="1"/>
      <c r="BJ92" s="1"/>
      <c r="BK92" s="1"/>
      <c r="BL92" s="1"/>
      <c r="BM92" s="1"/>
      <c r="BN92" s="1"/>
      <c r="BO92" s="1"/>
    </row>
    <row r="93" spans="1:67" s="117" customFormat="1" ht="14.4" x14ac:dyDescent="0.3">
      <c r="A93" s="1"/>
      <c r="B93" s="1"/>
      <c r="C93" s="1"/>
      <c r="D93" s="1"/>
      <c r="E93" s="1"/>
      <c r="F93" s="1"/>
      <c r="G93"/>
      <c r="H93"/>
      <c r="I93"/>
      <c r="J93"/>
      <c r="K93"/>
      <c r="L93"/>
      <c r="M93"/>
      <c r="N93"/>
      <c r="O93"/>
      <c r="P93"/>
      <c r="Q93"/>
      <c r="R93"/>
      <c r="S93" s="1"/>
      <c r="T93" s="1"/>
      <c r="U93" s="1"/>
      <c r="V93" s="1"/>
      <c r="W93" s="1"/>
      <c r="X93" s="1"/>
      <c r="Y93" s="1"/>
      <c r="Z93" s="1"/>
      <c r="AA93" s="1"/>
      <c r="AB93" s="1"/>
      <c r="AC93"/>
      <c r="AD93"/>
      <c r="AE93"/>
      <c r="AF93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08"/>
      <c r="BD93" s="108"/>
      <c r="BE93" s="108"/>
      <c r="BF93" s="108"/>
      <c r="BG93" s="108"/>
      <c r="BH93" s="108"/>
      <c r="BI93" s="1"/>
      <c r="BJ93" s="1"/>
      <c r="BK93" s="1"/>
      <c r="BL93" s="1"/>
      <c r="BM93" s="1"/>
      <c r="BN93" s="1"/>
      <c r="BO93" s="1"/>
    </row>
    <row r="94" spans="1:67" s="117" customFormat="1" ht="14.4" x14ac:dyDescent="0.3">
      <c r="A94" s="1"/>
      <c r="B94" s="1"/>
      <c r="C94" s="1"/>
      <c r="D94" s="1"/>
      <c r="E94" s="1"/>
      <c r="F94" s="1"/>
      <c r="G94"/>
      <c r="H94"/>
      <c r="I94"/>
      <c r="J94"/>
      <c r="K94"/>
      <c r="L94"/>
      <c r="M94"/>
      <c r="N94"/>
      <c r="O94"/>
      <c r="P94"/>
      <c r="Q94"/>
      <c r="R94"/>
      <c r="S94" s="1"/>
      <c r="T94" s="1"/>
      <c r="U94" s="1"/>
      <c r="V94" s="1"/>
      <c r="W94" s="1"/>
      <c r="X94" s="1"/>
      <c r="Y94" s="1"/>
      <c r="Z94" s="1"/>
      <c r="AA94" s="1"/>
      <c r="AB94" s="1"/>
      <c r="AC94"/>
      <c r="AD94"/>
      <c r="AE94"/>
      <c r="AF94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08"/>
      <c r="BD94" s="108"/>
      <c r="BE94" s="108"/>
      <c r="BF94" s="108"/>
      <c r="BG94" s="108"/>
      <c r="BH94" s="108"/>
      <c r="BI94" s="1"/>
      <c r="BJ94" s="1"/>
      <c r="BK94" s="1"/>
      <c r="BL94" s="1"/>
      <c r="BM94" s="1"/>
      <c r="BN94" s="1"/>
      <c r="BO94" s="1"/>
    </row>
    <row r="95" spans="1:67" s="117" customFormat="1" ht="14.4" x14ac:dyDescent="0.3">
      <c r="A95" s="1"/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 s="1"/>
      <c r="T95" s="1"/>
      <c r="U95" s="1"/>
      <c r="V95" s="1"/>
      <c r="W95" s="1"/>
      <c r="X95" s="1"/>
      <c r="Y95" s="1"/>
      <c r="Z95" s="1"/>
      <c r="AA95" s="1"/>
      <c r="AB95" s="1"/>
      <c r="AC95"/>
      <c r="AD95"/>
      <c r="AE95"/>
      <c r="AF9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08"/>
      <c r="BD95" s="108"/>
      <c r="BE95" s="108"/>
      <c r="BF95" s="108"/>
      <c r="BG95" s="108"/>
      <c r="BH95" s="108"/>
      <c r="BI95" s="1"/>
      <c r="BJ95" s="1"/>
      <c r="BK95" s="1"/>
      <c r="BL95" s="1"/>
      <c r="BM95" s="1"/>
      <c r="BN95" s="1"/>
      <c r="BO95" s="1"/>
    </row>
    <row r="96" spans="1:67" s="117" customFormat="1" ht="14.4" x14ac:dyDescent="0.3">
      <c r="G96"/>
      <c r="H96"/>
      <c r="I96"/>
      <c r="J96"/>
      <c r="K96"/>
      <c r="L96"/>
      <c r="M96"/>
      <c r="N96"/>
      <c r="O96"/>
      <c r="P96"/>
      <c r="Q96"/>
      <c r="R96"/>
      <c r="AC96"/>
      <c r="AD96"/>
      <c r="AE96"/>
      <c r="AF96"/>
      <c r="BA96" s="1"/>
      <c r="BB96" s="1"/>
      <c r="BC96" s="108"/>
      <c r="BD96" s="108"/>
      <c r="BE96" s="108"/>
      <c r="BF96" s="108"/>
      <c r="BG96" s="108"/>
      <c r="BH96" s="108"/>
      <c r="BI96" s="1"/>
      <c r="BJ96" s="1"/>
      <c r="BK96" s="1"/>
      <c r="BL96" s="1"/>
      <c r="BM96" s="1"/>
      <c r="BN96" s="1"/>
      <c r="BO96" s="1"/>
    </row>
    <row r="97" spans="7:67" s="117" customFormat="1" ht="14.4" x14ac:dyDescent="0.3">
      <c r="G97"/>
      <c r="H97"/>
      <c r="I97"/>
      <c r="J97"/>
      <c r="K97"/>
      <c r="L97"/>
      <c r="M97"/>
      <c r="N97"/>
      <c r="O97"/>
      <c r="P97"/>
      <c r="Q97"/>
      <c r="R97"/>
      <c r="AC97"/>
      <c r="AD97"/>
      <c r="AE97"/>
      <c r="AF97"/>
      <c r="BA97" s="1"/>
      <c r="BB97" s="1"/>
      <c r="BC97" s="108"/>
      <c r="BD97" s="108"/>
      <c r="BE97" s="108"/>
      <c r="BF97" s="108"/>
      <c r="BG97" s="108"/>
      <c r="BH97" s="108"/>
      <c r="BI97" s="1"/>
      <c r="BJ97" s="1"/>
      <c r="BK97" s="1"/>
      <c r="BL97" s="1"/>
      <c r="BM97" s="1"/>
      <c r="BN97" s="1"/>
      <c r="BO97" s="1"/>
    </row>
    <row r="98" spans="7:67" s="117" customFormat="1" ht="14.4" x14ac:dyDescent="0.3">
      <c r="G98"/>
      <c r="H98"/>
      <c r="I98"/>
      <c r="J98"/>
      <c r="K98"/>
      <c r="L98"/>
      <c r="M98"/>
      <c r="N98"/>
      <c r="O98"/>
      <c r="P98"/>
      <c r="Q98"/>
      <c r="R98"/>
      <c r="AC98"/>
      <c r="AD98"/>
      <c r="AE98"/>
      <c r="AF98"/>
      <c r="BA98" s="1"/>
      <c r="BB98" s="1"/>
      <c r="BC98" s="108"/>
      <c r="BD98" s="108"/>
      <c r="BE98" s="108"/>
      <c r="BF98" s="108"/>
      <c r="BG98" s="108"/>
      <c r="BH98" s="108"/>
      <c r="BI98" s="1"/>
      <c r="BJ98" s="1"/>
      <c r="BK98" s="1"/>
      <c r="BL98" s="1"/>
      <c r="BM98" s="1"/>
      <c r="BN98" s="1"/>
      <c r="BO98" s="1"/>
    </row>
    <row r="99" spans="7:67" s="117" customFormat="1" ht="14.4" x14ac:dyDescent="0.3">
      <c r="G99"/>
      <c r="H99"/>
      <c r="I99"/>
      <c r="J99"/>
      <c r="K99"/>
      <c r="L99"/>
      <c r="M99"/>
      <c r="N99"/>
      <c r="O99"/>
      <c r="P99"/>
      <c r="Q99"/>
      <c r="R99"/>
      <c r="AC99"/>
      <c r="AD99"/>
      <c r="AE99"/>
      <c r="AF99"/>
      <c r="BA99" s="1"/>
      <c r="BB99" s="1"/>
      <c r="BC99" s="108"/>
      <c r="BD99" s="108"/>
      <c r="BE99" s="108"/>
      <c r="BF99" s="108"/>
      <c r="BG99" s="108"/>
      <c r="BH99" s="108"/>
      <c r="BI99" s="1"/>
      <c r="BJ99" s="1"/>
      <c r="BK99" s="1"/>
      <c r="BL99" s="1"/>
      <c r="BM99" s="1"/>
      <c r="BN99" s="1"/>
      <c r="BO99" s="1"/>
    </row>
    <row r="100" spans="7:67" s="117" customFormat="1" ht="14.4" x14ac:dyDescent="0.3">
      <c r="G100"/>
      <c r="H100"/>
      <c r="I100"/>
      <c r="J100"/>
      <c r="K100"/>
      <c r="L100"/>
      <c r="M100"/>
      <c r="N100"/>
      <c r="O100"/>
      <c r="P100"/>
      <c r="Q100"/>
      <c r="R100"/>
      <c r="AC100"/>
      <c r="AD100"/>
      <c r="AE100"/>
      <c r="AF100"/>
      <c r="BA100" s="1"/>
      <c r="BB100" s="1"/>
      <c r="BC100" s="108"/>
      <c r="BD100" s="108"/>
      <c r="BE100" s="108"/>
      <c r="BF100" s="108"/>
      <c r="BG100" s="108"/>
      <c r="BH100" s="108"/>
      <c r="BI100" s="1"/>
      <c r="BJ100" s="1"/>
      <c r="BK100" s="1"/>
      <c r="BL100" s="1"/>
      <c r="BM100" s="1"/>
      <c r="BN100" s="1"/>
      <c r="BO100" s="1"/>
    </row>
    <row r="101" spans="7:67" s="117" customFormat="1" ht="14.4" x14ac:dyDescent="0.3">
      <c r="G101"/>
      <c r="H101"/>
      <c r="I101"/>
      <c r="J101"/>
      <c r="K101"/>
      <c r="L101"/>
      <c r="M101"/>
      <c r="N101"/>
      <c r="O101"/>
      <c r="P101"/>
      <c r="Q101"/>
      <c r="R101"/>
      <c r="AC101"/>
      <c r="AD101"/>
      <c r="AE101"/>
      <c r="AF101"/>
      <c r="BA101" s="1"/>
      <c r="BB101" s="1"/>
      <c r="BC101" s="140"/>
      <c r="BD101" s="140"/>
      <c r="BE101" s="140"/>
      <c r="BF101" s="140"/>
      <c r="BG101" s="140"/>
      <c r="BH101" s="140"/>
      <c r="BI101" s="1"/>
      <c r="BJ101" s="1"/>
      <c r="BK101" s="1"/>
      <c r="BL101" s="1"/>
      <c r="BM101" s="1"/>
      <c r="BN101" s="1"/>
      <c r="BO101" s="1"/>
    </row>
    <row r="102" spans="7:67" s="117" customFormat="1" ht="14.4" x14ac:dyDescent="0.3">
      <c r="G102"/>
      <c r="H102"/>
      <c r="I102"/>
      <c r="J102"/>
      <c r="K102"/>
      <c r="L102"/>
      <c r="M102"/>
      <c r="N102"/>
      <c r="O102"/>
      <c r="P102"/>
      <c r="Q102"/>
      <c r="R102"/>
      <c r="AC102"/>
      <c r="AD102"/>
      <c r="AE102"/>
      <c r="AF102"/>
      <c r="BA102" s="1"/>
      <c r="BB102" s="1"/>
      <c r="BC102" s="140"/>
      <c r="BD102" s="140"/>
      <c r="BE102" s="140"/>
      <c r="BF102" s="140"/>
      <c r="BG102" s="140"/>
      <c r="BH102" s="140"/>
      <c r="BI102" s="1"/>
      <c r="BJ102" s="1"/>
      <c r="BK102" s="1"/>
      <c r="BL102" s="1"/>
      <c r="BM102" s="1"/>
      <c r="BN102" s="1"/>
      <c r="BO102" s="1"/>
    </row>
    <row r="103" spans="7:67" s="117" customFormat="1" ht="14.4" x14ac:dyDescent="0.3">
      <c r="G103"/>
      <c r="H103"/>
      <c r="I103"/>
      <c r="J103"/>
      <c r="K103"/>
      <c r="L103"/>
      <c r="M103"/>
      <c r="N103"/>
      <c r="O103"/>
      <c r="P103"/>
      <c r="Q103"/>
      <c r="R103"/>
      <c r="AC103"/>
      <c r="AD103"/>
      <c r="AE103"/>
      <c r="AF103"/>
      <c r="BA103" s="1"/>
      <c r="BB103" s="1"/>
      <c r="BC103" s="140"/>
      <c r="BD103" s="140"/>
      <c r="BE103" s="140"/>
      <c r="BF103" s="140"/>
      <c r="BG103" s="140"/>
      <c r="BH103" s="140"/>
      <c r="BI103" s="1"/>
      <c r="BJ103" s="1"/>
      <c r="BK103" s="1"/>
      <c r="BL103" s="1"/>
      <c r="BM103" s="1"/>
      <c r="BN103" s="1"/>
      <c r="BO103" s="1"/>
    </row>
    <row r="104" spans="7:67" s="117" customFormat="1" ht="14.4" x14ac:dyDescent="0.3">
      <c r="G104"/>
      <c r="H104"/>
      <c r="I104"/>
      <c r="J104"/>
      <c r="K104"/>
      <c r="L104"/>
      <c r="M104"/>
      <c r="N104"/>
      <c r="O104"/>
      <c r="P104"/>
      <c r="Q104"/>
      <c r="R104"/>
      <c r="AC104"/>
      <c r="AD104"/>
      <c r="AE104"/>
      <c r="AF104"/>
      <c r="BA104" s="1"/>
      <c r="BB104" s="1"/>
      <c r="BC104" s="140"/>
      <c r="BD104" s="140"/>
      <c r="BE104" s="140"/>
      <c r="BF104" s="140"/>
      <c r="BG104" s="140"/>
      <c r="BH104" s="140"/>
      <c r="BI104" s="1"/>
      <c r="BJ104" s="1"/>
      <c r="BK104" s="1"/>
      <c r="BL104" s="1"/>
      <c r="BM104" s="1"/>
      <c r="BN104" s="1"/>
      <c r="BO104" s="1"/>
    </row>
    <row r="105" spans="7:67" s="117" customFormat="1" ht="14.4" x14ac:dyDescent="0.3">
      <c r="G105"/>
      <c r="H105"/>
      <c r="I105"/>
      <c r="J105"/>
      <c r="K105"/>
      <c r="L105"/>
      <c r="M105"/>
      <c r="N105"/>
      <c r="O105"/>
      <c r="P105"/>
      <c r="Q105"/>
      <c r="R105"/>
      <c r="AC105"/>
      <c r="AD105"/>
      <c r="AE105"/>
      <c r="AF105"/>
      <c r="BA105" s="1"/>
      <c r="BB105" s="1"/>
      <c r="BC105" s="140"/>
      <c r="BD105" s="140"/>
      <c r="BE105" s="140"/>
      <c r="BF105" s="140"/>
      <c r="BG105" s="140"/>
      <c r="BH105" s="140"/>
      <c r="BI105" s="1"/>
      <c r="BJ105" s="1"/>
      <c r="BK105" s="1"/>
      <c r="BL105" s="1"/>
      <c r="BM105" s="1"/>
      <c r="BN105" s="1"/>
      <c r="BO105" s="1"/>
    </row>
    <row r="106" spans="7:67" s="117" customFormat="1" ht="14.4" x14ac:dyDescent="0.3">
      <c r="G106"/>
      <c r="H106"/>
      <c r="I106"/>
      <c r="J106"/>
      <c r="K106"/>
      <c r="L106"/>
      <c r="M106"/>
      <c r="N106"/>
      <c r="O106"/>
      <c r="P106"/>
      <c r="Q106"/>
      <c r="R106"/>
      <c r="AC106"/>
      <c r="AD106"/>
      <c r="AE106"/>
      <c r="AF106"/>
      <c r="BA106" s="1"/>
      <c r="BB106" s="1"/>
      <c r="BC106" s="140"/>
      <c r="BD106" s="140"/>
      <c r="BE106" s="140"/>
      <c r="BF106" s="140"/>
      <c r="BG106" s="140"/>
      <c r="BH106" s="140"/>
      <c r="BI106" s="1"/>
      <c r="BJ106" s="1"/>
      <c r="BK106" s="1"/>
      <c r="BL106" s="1"/>
      <c r="BM106" s="1"/>
      <c r="BN106" s="1"/>
      <c r="BO106" s="1"/>
    </row>
    <row r="107" spans="7:67" s="117" customFormat="1" ht="14.4" x14ac:dyDescent="0.3">
      <c r="G107"/>
      <c r="H107"/>
      <c r="I107"/>
      <c r="J107"/>
      <c r="K107"/>
      <c r="L107"/>
      <c r="M107"/>
      <c r="N107"/>
      <c r="O107"/>
      <c r="P107"/>
      <c r="Q107"/>
      <c r="R107"/>
      <c r="AC107"/>
      <c r="AD107"/>
      <c r="AE107"/>
      <c r="AF107"/>
      <c r="BA107" s="1"/>
      <c r="BB107" s="1"/>
      <c r="BC107" s="140"/>
      <c r="BD107" s="140"/>
      <c r="BE107" s="140"/>
      <c r="BF107" s="140"/>
      <c r="BG107" s="140"/>
      <c r="BH107" s="140"/>
      <c r="BI107" s="1"/>
      <c r="BJ107" s="1"/>
      <c r="BK107" s="1"/>
      <c r="BL107" s="1"/>
      <c r="BM107" s="1"/>
      <c r="BN107" s="1"/>
      <c r="BO107" s="1"/>
    </row>
    <row r="108" spans="7:67" ht="14.4" x14ac:dyDescent="0.3">
      <c r="BA108" s="1"/>
      <c r="BB108" s="1"/>
      <c r="BI108" s="1"/>
      <c r="BJ108" s="1"/>
      <c r="BK108" s="1"/>
      <c r="BL108" s="1"/>
      <c r="BM108" s="1"/>
      <c r="BN108" s="1"/>
      <c r="BO108" s="1"/>
    </row>
    <row r="109" spans="7:67" ht="14.4" x14ac:dyDescent="0.3">
      <c r="BA109" s="1"/>
      <c r="BB109" s="1"/>
      <c r="BI109" s="1"/>
      <c r="BJ109" s="1"/>
      <c r="BK109" s="1"/>
      <c r="BL109" s="1"/>
      <c r="BM109" s="1"/>
      <c r="BN109" s="1"/>
      <c r="BO109" s="1"/>
    </row>
    <row r="110" spans="7:67" ht="14.4" x14ac:dyDescent="0.3">
      <c r="BA110" s="117"/>
      <c r="BB110" s="117"/>
      <c r="BI110" s="117"/>
      <c r="BJ110" s="117"/>
      <c r="BK110" s="117"/>
      <c r="BL110" s="117"/>
      <c r="BM110" s="117"/>
      <c r="BN110" s="117"/>
      <c r="BO110" s="117"/>
    </row>
    <row r="111" spans="7:67" ht="14.4" x14ac:dyDescent="0.3">
      <c r="BA111" s="117"/>
      <c r="BB111" s="117"/>
      <c r="BI111" s="117"/>
      <c r="BJ111" s="117"/>
      <c r="BK111" s="117"/>
      <c r="BL111" s="117"/>
      <c r="BM111" s="117"/>
      <c r="BN111" s="117"/>
      <c r="BO111" s="117"/>
    </row>
    <row r="112" spans="7:67" ht="14.4" x14ac:dyDescent="0.3">
      <c r="BA112" s="117"/>
      <c r="BB112" s="117"/>
      <c r="BI112" s="117"/>
      <c r="BJ112" s="117"/>
      <c r="BK112" s="117"/>
      <c r="BL112" s="117"/>
      <c r="BM112" s="117"/>
      <c r="BN112" s="117"/>
      <c r="BO112" s="117"/>
    </row>
    <row r="113" spans="53:67" ht="14.4" x14ac:dyDescent="0.3">
      <c r="BA113" s="117"/>
      <c r="BB113" s="117"/>
      <c r="BI113" s="117"/>
      <c r="BJ113" s="117"/>
      <c r="BK113" s="117"/>
      <c r="BL113" s="117"/>
      <c r="BM113" s="117"/>
      <c r="BN113" s="117"/>
      <c r="BO113" s="117"/>
    </row>
    <row r="114" spans="53:67" ht="14.4" x14ac:dyDescent="0.3">
      <c r="BA114" s="117"/>
      <c r="BB114" s="117"/>
      <c r="BI114" s="117"/>
      <c r="BJ114" s="117"/>
      <c r="BK114" s="117"/>
      <c r="BL114" s="117"/>
      <c r="BM114" s="117"/>
      <c r="BN114" s="117"/>
      <c r="BO114" s="117"/>
    </row>
    <row r="115" spans="53:67" ht="14.4" x14ac:dyDescent="0.3">
      <c r="BA115" s="117"/>
      <c r="BB115" s="117"/>
      <c r="BI115" s="117"/>
      <c r="BJ115" s="117"/>
      <c r="BK115" s="117"/>
      <c r="BL115" s="117"/>
      <c r="BM115" s="117"/>
      <c r="BN115" s="117"/>
      <c r="BO115" s="117"/>
    </row>
    <row r="116" spans="53:67" ht="14.4" x14ac:dyDescent="0.3">
      <c r="BA116" s="117"/>
      <c r="BB116" s="117"/>
      <c r="BI116" s="117"/>
      <c r="BJ116" s="117"/>
      <c r="BK116" s="117"/>
      <c r="BL116" s="117"/>
      <c r="BM116" s="117"/>
      <c r="BN116" s="117"/>
      <c r="BO116" s="117"/>
    </row>
    <row r="117" spans="53:67" ht="14.4" x14ac:dyDescent="0.3">
      <c r="BA117" s="117"/>
      <c r="BB117" s="117"/>
      <c r="BI117" s="117"/>
      <c r="BJ117" s="117"/>
      <c r="BK117" s="117"/>
      <c r="BL117" s="117"/>
      <c r="BM117" s="117"/>
      <c r="BN117" s="117"/>
      <c r="BO117" s="117"/>
    </row>
    <row r="118" spans="53:67" ht="14.4" x14ac:dyDescent="0.3">
      <c r="BA118" s="117"/>
      <c r="BB118" s="117"/>
      <c r="BI118" s="117"/>
      <c r="BJ118" s="117"/>
      <c r="BK118" s="117"/>
      <c r="BL118" s="117"/>
      <c r="BM118" s="117"/>
      <c r="BN118" s="117"/>
      <c r="BO118" s="117"/>
    </row>
    <row r="119" spans="53:67" ht="14.4" x14ac:dyDescent="0.3">
      <c r="BA119" s="117"/>
      <c r="BB119" s="117"/>
      <c r="BI119" s="117"/>
      <c r="BJ119" s="117"/>
      <c r="BK119" s="117"/>
      <c r="BL119" s="117"/>
      <c r="BM119" s="117"/>
      <c r="BN119" s="117"/>
      <c r="BO119" s="117"/>
    </row>
    <row r="120" spans="53:67" ht="14.4" x14ac:dyDescent="0.3">
      <c r="BA120" s="117"/>
      <c r="BB120" s="117"/>
      <c r="BI120" s="117"/>
      <c r="BJ120" s="117"/>
      <c r="BK120" s="117"/>
      <c r="BL120" s="117"/>
      <c r="BM120" s="117"/>
      <c r="BN120" s="117"/>
      <c r="BO120" s="117"/>
    </row>
    <row r="121" spans="53:67" ht="14.4" x14ac:dyDescent="0.3">
      <c r="BA121" s="117"/>
      <c r="BB121" s="117"/>
      <c r="BI121" s="117"/>
      <c r="BJ121" s="117"/>
      <c r="BK121" s="117"/>
      <c r="BL121" s="117"/>
      <c r="BM121" s="117"/>
      <c r="BN121" s="117"/>
      <c r="BO121" s="117"/>
    </row>
  </sheetData>
  <mergeCells count="2">
    <mergeCell ref="A3:B3"/>
    <mergeCell ref="X10:Y10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0"/>
  <sheetViews>
    <sheetView topLeftCell="Y1" workbookViewId="0">
      <selection activeCell="AV16" sqref="AV16"/>
    </sheetView>
  </sheetViews>
  <sheetFormatPr defaultRowHeight="13.2" x14ac:dyDescent="0.25"/>
  <cols>
    <col min="1" max="1" width="5.6640625" customWidth="1"/>
    <col min="2" max="4" width="22.88671875" customWidth="1"/>
    <col min="5" max="5" width="14.33203125" customWidth="1"/>
    <col min="6" max="6" width="2.88671875" customWidth="1"/>
    <col min="7" max="7" width="7.5546875" customWidth="1"/>
    <col min="8" max="8" width="10.6640625" customWidth="1"/>
    <col min="9" max="9" width="10.21875" customWidth="1"/>
    <col min="10" max="10" width="9.33203125" customWidth="1"/>
    <col min="11" max="11" width="11" customWidth="1"/>
    <col min="12" max="12" width="9" customWidth="1"/>
    <col min="21" max="21" width="2.88671875" customWidth="1"/>
    <col min="32" max="32" width="2.88671875" customWidth="1"/>
    <col min="43" max="43" width="2.88671875" customWidth="1"/>
    <col min="44" max="44" width="8.109375" customWidth="1"/>
    <col min="45" max="45" width="7.5546875" customWidth="1"/>
    <col min="46" max="46" width="6.109375" customWidth="1"/>
    <col min="47" max="47" width="3.44140625" customWidth="1"/>
    <col min="49" max="49" width="11.33203125" customWidth="1"/>
  </cols>
  <sheetData>
    <row r="1" spans="1:49" ht="15.6" x14ac:dyDescent="0.3">
      <c r="A1" s="209" t="str">
        <f>'Comp Detail'!A1</f>
        <v>Vaulting NSW State Championships 2022</v>
      </c>
      <c r="B1" s="3"/>
      <c r="C1" s="117"/>
      <c r="D1" s="194" t="s">
        <v>84</v>
      </c>
      <c r="E1" s="351" t="s">
        <v>119</v>
      </c>
      <c r="G1" s="210"/>
      <c r="H1" s="210"/>
      <c r="I1" s="210"/>
      <c r="J1" s="210"/>
      <c r="K1" s="210"/>
      <c r="L1" s="210"/>
      <c r="M1" s="117"/>
      <c r="N1" s="117"/>
      <c r="O1" s="117"/>
      <c r="P1" s="117"/>
      <c r="Q1" s="117"/>
      <c r="R1" s="117"/>
      <c r="S1" s="117"/>
      <c r="T1" s="117"/>
      <c r="AR1" s="210"/>
      <c r="AS1" s="210"/>
      <c r="AT1" s="210"/>
      <c r="AU1" s="210"/>
      <c r="AW1" s="233">
        <f ca="1">NOW()</f>
        <v>44740.884816666665</v>
      </c>
    </row>
    <row r="2" spans="1:49" ht="15.6" x14ac:dyDescent="0.3">
      <c r="A2" s="28"/>
      <c r="B2" s="3"/>
      <c r="C2" s="117"/>
      <c r="D2" s="194" t="s">
        <v>85</v>
      </c>
      <c r="E2" s="351" t="s">
        <v>124</v>
      </c>
      <c r="G2" s="210"/>
      <c r="H2" s="210"/>
      <c r="I2" s="210"/>
      <c r="J2" s="210"/>
      <c r="K2" s="210"/>
      <c r="L2" s="210"/>
      <c r="M2" s="117"/>
      <c r="N2" s="117"/>
      <c r="O2" s="117"/>
      <c r="P2" s="117"/>
      <c r="Q2" s="117"/>
      <c r="R2" s="117"/>
      <c r="S2" s="117"/>
      <c r="T2" s="117"/>
      <c r="AR2" s="210"/>
      <c r="AS2" s="210"/>
      <c r="AT2" s="210"/>
      <c r="AU2" s="210"/>
      <c r="AW2" s="234">
        <f ca="1">NOW()</f>
        <v>44740.884816666665</v>
      </c>
    </row>
    <row r="3" spans="1:49" ht="15.6" x14ac:dyDescent="0.3">
      <c r="A3" s="513" t="str">
        <f>'Comp Detail'!A3</f>
        <v>11th and 12th June 2022</v>
      </c>
      <c r="B3" s="514"/>
      <c r="C3" s="117"/>
      <c r="D3" s="194" t="s">
        <v>86</v>
      </c>
      <c r="E3" s="351" t="s">
        <v>117</v>
      </c>
      <c r="G3" s="195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AR3" s="210"/>
      <c r="AS3" s="210"/>
      <c r="AT3" s="210"/>
      <c r="AU3" s="210"/>
    </row>
    <row r="4" spans="1:49" ht="15.6" x14ac:dyDescent="0.3">
      <c r="A4" s="119"/>
      <c r="B4" s="117"/>
      <c r="C4" s="194"/>
      <c r="D4" s="117"/>
      <c r="G4" s="117"/>
      <c r="H4" s="117"/>
      <c r="I4" s="117"/>
      <c r="J4" s="117"/>
      <c r="K4" s="117"/>
      <c r="L4" s="117"/>
      <c r="N4" s="117"/>
      <c r="O4" s="117"/>
      <c r="P4" s="117"/>
      <c r="Q4" s="117"/>
      <c r="R4" s="117"/>
      <c r="S4" s="117"/>
      <c r="T4" s="117"/>
      <c r="AR4" s="210"/>
      <c r="AS4" s="210"/>
      <c r="AT4" s="210"/>
      <c r="AU4" s="210"/>
    </row>
    <row r="5" spans="1:49" ht="15.6" x14ac:dyDescent="0.3">
      <c r="A5" s="119" t="s">
        <v>186</v>
      </c>
      <c r="B5" s="195"/>
      <c r="C5" s="117"/>
      <c r="D5" s="117"/>
      <c r="E5" s="117"/>
      <c r="F5" s="235"/>
      <c r="U5" s="235"/>
      <c r="AR5" s="106"/>
      <c r="AS5" s="106"/>
      <c r="AT5" s="106"/>
      <c r="AU5" s="106"/>
    </row>
    <row r="6" spans="1:49" ht="15.6" x14ac:dyDescent="0.3">
      <c r="A6" s="119" t="s">
        <v>53</v>
      </c>
      <c r="B6" s="195" t="s">
        <v>187</v>
      </c>
      <c r="C6" s="117"/>
      <c r="D6" s="117"/>
      <c r="E6" s="117"/>
      <c r="F6" s="235"/>
      <c r="G6" s="195" t="s">
        <v>47</v>
      </c>
      <c r="H6" s="117" t="str">
        <f>E1</f>
        <v>Janet Leadbeater</v>
      </c>
      <c r="I6" s="117"/>
      <c r="J6" s="117"/>
      <c r="K6" s="117"/>
      <c r="L6" s="117"/>
      <c r="N6" s="195"/>
      <c r="O6" s="195"/>
      <c r="P6" s="195"/>
      <c r="Q6" s="117"/>
      <c r="R6" s="117"/>
      <c r="S6" s="117"/>
      <c r="T6" s="117"/>
      <c r="U6" s="235"/>
      <c r="W6" s="117"/>
      <c r="X6" s="117"/>
      <c r="Y6" s="117"/>
      <c r="Z6" s="195"/>
      <c r="AA6" s="117"/>
      <c r="AB6" s="117"/>
      <c r="AC6" s="195"/>
      <c r="AD6" s="117"/>
      <c r="AE6" s="117"/>
      <c r="AF6" s="235"/>
      <c r="AH6" s="117"/>
      <c r="AI6" s="117"/>
      <c r="AJ6" s="117"/>
      <c r="AK6" s="195"/>
      <c r="AL6" s="117"/>
      <c r="AM6" s="117"/>
      <c r="AN6" s="195"/>
      <c r="AO6" s="117"/>
      <c r="AP6" s="117"/>
      <c r="AQ6" s="235"/>
      <c r="AR6" s="210"/>
      <c r="AS6" s="210"/>
      <c r="AT6" s="210"/>
      <c r="AU6" s="210"/>
      <c r="AV6" s="117"/>
      <c r="AW6" s="117"/>
    </row>
    <row r="7" spans="1:49" ht="14.4" x14ac:dyDescent="0.3">
      <c r="A7" s="117"/>
      <c r="B7" s="117"/>
      <c r="C7" s="117"/>
      <c r="D7" s="117"/>
      <c r="E7" s="117"/>
      <c r="F7" s="235"/>
      <c r="G7" s="195" t="s">
        <v>26</v>
      </c>
      <c r="H7" s="117"/>
      <c r="I7" s="117"/>
      <c r="J7" s="117"/>
      <c r="K7" s="117"/>
      <c r="L7" s="117"/>
      <c r="N7" s="117"/>
      <c r="O7" s="117"/>
      <c r="P7" s="117"/>
      <c r="Q7" s="117"/>
      <c r="R7" s="117"/>
      <c r="S7" s="117"/>
      <c r="T7" s="117"/>
      <c r="U7" s="238"/>
      <c r="V7" s="195" t="s">
        <v>46</v>
      </c>
      <c r="W7" s="117" t="str">
        <f>E2</f>
        <v>Robyn Bruderer</v>
      </c>
      <c r="X7" s="117"/>
      <c r="Y7" s="117"/>
      <c r="Z7" s="117"/>
      <c r="AA7" s="117"/>
      <c r="AB7" s="117"/>
      <c r="AC7" s="117"/>
      <c r="AD7" s="117"/>
      <c r="AE7" s="117"/>
      <c r="AF7" s="235"/>
      <c r="AG7" s="195" t="s">
        <v>48</v>
      </c>
      <c r="AH7" s="117" t="str">
        <f>E3</f>
        <v>Chris Wicks</v>
      </c>
      <c r="AI7" s="117"/>
      <c r="AJ7" s="117"/>
      <c r="AK7" s="117"/>
      <c r="AL7" s="117"/>
      <c r="AM7" s="117"/>
      <c r="AN7" s="117"/>
      <c r="AO7" s="117"/>
      <c r="AP7" s="117"/>
      <c r="AQ7" s="235"/>
      <c r="AR7" s="163"/>
      <c r="AS7" s="210"/>
      <c r="AT7" s="210"/>
      <c r="AU7" s="126"/>
      <c r="AV7" s="213" t="s">
        <v>15</v>
      </c>
      <c r="AW7" s="117"/>
    </row>
    <row r="8" spans="1:49" ht="14.4" x14ac:dyDescent="0.3">
      <c r="A8" s="266" t="s">
        <v>24</v>
      </c>
      <c r="B8" s="266" t="s">
        <v>25</v>
      </c>
      <c r="C8" s="266" t="s">
        <v>26</v>
      </c>
      <c r="D8" s="266" t="s">
        <v>27</v>
      </c>
      <c r="E8" s="266" t="s">
        <v>28</v>
      </c>
      <c r="F8" s="235"/>
      <c r="G8" s="195" t="s">
        <v>1</v>
      </c>
      <c r="H8" s="117"/>
      <c r="I8" s="117"/>
      <c r="J8" s="117"/>
      <c r="K8" s="117"/>
      <c r="L8" s="117"/>
      <c r="M8" s="212" t="s">
        <v>1</v>
      </c>
      <c r="N8" s="213"/>
      <c r="O8" s="213"/>
      <c r="P8" s="213" t="s">
        <v>2</v>
      </c>
      <c r="R8" s="213"/>
      <c r="S8" s="213" t="s">
        <v>3</v>
      </c>
      <c r="T8" s="213" t="s">
        <v>88</v>
      </c>
      <c r="U8" s="235"/>
      <c r="V8" s="117"/>
      <c r="W8" s="117"/>
      <c r="X8" s="117"/>
      <c r="Y8" s="117"/>
      <c r="Z8" s="117"/>
      <c r="AA8" s="117"/>
      <c r="AB8" s="117"/>
      <c r="AC8" s="117"/>
      <c r="AD8" s="117"/>
      <c r="AE8" s="148" t="s">
        <v>16</v>
      </c>
      <c r="AF8" s="238"/>
      <c r="AG8" s="117"/>
      <c r="AH8" s="117"/>
      <c r="AI8" s="117"/>
      <c r="AJ8" s="117"/>
      <c r="AK8" s="117"/>
      <c r="AL8" s="117"/>
      <c r="AM8" s="117"/>
      <c r="AN8" s="117"/>
      <c r="AO8" s="117"/>
      <c r="AP8" s="148" t="s">
        <v>16</v>
      </c>
      <c r="AQ8" s="238"/>
      <c r="AR8" s="164" t="s">
        <v>68</v>
      </c>
      <c r="AS8" s="415" t="s">
        <v>69</v>
      </c>
      <c r="AT8" s="415" t="s">
        <v>70</v>
      </c>
      <c r="AU8" s="124"/>
      <c r="AV8" s="417" t="s">
        <v>32</v>
      </c>
      <c r="AW8" s="418" t="s">
        <v>35</v>
      </c>
    </row>
    <row r="9" spans="1:49" ht="14.4" x14ac:dyDescent="0.3">
      <c r="A9" s="197"/>
      <c r="B9" s="197"/>
      <c r="C9" s="197"/>
      <c r="D9" s="197"/>
      <c r="E9" s="197"/>
      <c r="F9" s="235"/>
      <c r="G9" s="197" t="s">
        <v>89</v>
      </c>
      <c r="H9" s="197" t="s">
        <v>90</v>
      </c>
      <c r="I9" s="197" t="s">
        <v>91</v>
      </c>
      <c r="J9" s="197" t="s">
        <v>92</v>
      </c>
      <c r="K9" s="197" t="s">
        <v>93</v>
      </c>
      <c r="L9" s="197" t="s">
        <v>94</v>
      </c>
      <c r="M9" s="214" t="s">
        <v>34</v>
      </c>
      <c r="N9" s="190" t="s">
        <v>2</v>
      </c>
      <c r="O9" s="190" t="s">
        <v>95</v>
      </c>
      <c r="P9" s="214" t="s">
        <v>34</v>
      </c>
      <c r="Q9" s="215" t="s">
        <v>3</v>
      </c>
      <c r="R9" s="190" t="s">
        <v>95</v>
      </c>
      <c r="S9" s="214" t="s">
        <v>34</v>
      </c>
      <c r="T9" s="214" t="s">
        <v>34</v>
      </c>
      <c r="U9" s="235"/>
      <c r="V9" s="150" t="s">
        <v>29</v>
      </c>
      <c r="W9" s="150" t="s">
        <v>42</v>
      </c>
      <c r="X9" s="150" t="s">
        <v>102</v>
      </c>
      <c r="Y9" s="150" t="s">
        <v>103</v>
      </c>
      <c r="Z9" s="150" t="s">
        <v>104</v>
      </c>
      <c r="AA9" s="416" t="s">
        <v>39</v>
      </c>
      <c r="AB9" s="150" t="s">
        <v>184</v>
      </c>
      <c r="AC9" s="150" t="s">
        <v>185</v>
      </c>
      <c r="AD9" s="150" t="s">
        <v>49</v>
      </c>
      <c r="AE9" s="150" t="s">
        <v>19</v>
      </c>
      <c r="AF9" s="235"/>
      <c r="AG9" s="150" t="s">
        <v>29</v>
      </c>
      <c r="AH9" s="150" t="s">
        <v>42</v>
      </c>
      <c r="AI9" s="150" t="s">
        <v>102</v>
      </c>
      <c r="AJ9" s="150" t="s">
        <v>103</v>
      </c>
      <c r="AK9" s="150" t="s">
        <v>104</v>
      </c>
      <c r="AL9" s="416" t="s">
        <v>39</v>
      </c>
      <c r="AM9" s="150" t="s">
        <v>184</v>
      </c>
      <c r="AN9" s="150" t="s">
        <v>185</v>
      </c>
      <c r="AO9" s="150" t="s">
        <v>49</v>
      </c>
      <c r="AP9" s="150" t="s">
        <v>19</v>
      </c>
      <c r="AQ9" s="235"/>
      <c r="AR9" s="414"/>
      <c r="AS9" s="157"/>
      <c r="AT9" s="157"/>
      <c r="AU9" s="156"/>
      <c r="AV9" s="200"/>
      <c r="AW9" s="200"/>
    </row>
    <row r="10" spans="1:49" ht="15.6" x14ac:dyDescent="0.3">
      <c r="A10" s="361">
        <v>1</v>
      </c>
      <c r="B10" s="349" t="s">
        <v>179</v>
      </c>
      <c r="C10" s="260"/>
      <c r="D10" s="260"/>
      <c r="E10" s="260"/>
      <c r="F10" s="362"/>
      <c r="G10" s="36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35"/>
      <c r="V10" s="222">
        <v>6.2</v>
      </c>
      <c r="W10" s="222">
        <v>6.8</v>
      </c>
      <c r="X10" s="222">
        <v>6.3</v>
      </c>
      <c r="Y10" s="222">
        <v>5.2</v>
      </c>
      <c r="Z10" s="222">
        <v>5</v>
      </c>
      <c r="AA10" s="222">
        <v>8</v>
      </c>
      <c r="AB10" s="222">
        <v>6.3</v>
      </c>
      <c r="AC10" s="222">
        <v>6.7</v>
      </c>
      <c r="AD10" s="21">
        <f>SUM(V10:AC10)</f>
        <v>50.5</v>
      </c>
      <c r="AE10" s="246"/>
      <c r="AF10" s="235"/>
      <c r="AG10" s="222">
        <v>5.2</v>
      </c>
      <c r="AH10" s="222">
        <v>7.5</v>
      </c>
      <c r="AI10" s="222">
        <v>5</v>
      </c>
      <c r="AJ10" s="222">
        <v>7</v>
      </c>
      <c r="AK10" s="222">
        <v>5.5</v>
      </c>
      <c r="AL10" s="222">
        <v>7.8</v>
      </c>
      <c r="AM10" s="222">
        <v>6</v>
      </c>
      <c r="AN10" s="222">
        <v>6</v>
      </c>
      <c r="AO10" s="21">
        <f t="shared" ref="AO10:AO15" si="0">SUM(AG10:AN10)</f>
        <v>50</v>
      </c>
      <c r="AP10" s="246"/>
      <c r="AQ10" s="235"/>
      <c r="AR10" s="171"/>
      <c r="AS10" s="170"/>
      <c r="AT10" s="170"/>
      <c r="AU10" s="169"/>
      <c r="AV10" s="27"/>
      <c r="AW10" s="44"/>
    </row>
    <row r="11" spans="1:49" ht="15.6" x14ac:dyDescent="0.3">
      <c r="A11" s="361">
        <v>2</v>
      </c>
      <c r="B11" s="349" t="s">
        <v>178</v>
      </c>
      <c r="C11" s="363"/>
      <c r="D11" s="363"/>
      <c r="E11" s="363"/>
      <c r="F11" s="362"/>
      <c r="G11" s="363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35"/>
      <c r="V11" s="222">
        <v>6.4</v>
      </c>
      <c r="W11" s="222">
        <v>4</v>
      </c>
      <c r="X11" s="222">
        <v>5.3</v>
      </c>
      <c r="Y11" s="222">
        <v>3.5</v>
      </c>
      <c r="Z11" s="222">
        <v>5.2</v>
      </c>
      <c r="AA11" s="222">
        <v>2.2999999999999998</v>
      </c>
      <c r="AB11" s="222">
        <v>6</v>
      </c>
      <c r="AC11" s="222">
        <v>6.3</v>
      </c>
      <c r="AD11" s="21">
        <f t="shared" ref="AD11:AD15" si="1">SUM(V11:AC11)</f>
        <v>39</v>
      </c>
      <c r="AE11" s="246"/>
      <c r="AF11" s="235"/>
      <c r="AG11" s="222">
        <v>5.5</v>
      </c>
      <c r="AH11" s="222">
        <v>6.5</v>
      </c>
      <c r="AI11" s="222">
        <v>6</v>
      </c>
      <c r="AJ11" s="222">
        <v>0</v>
      </c>
      <c r="AK11" s="222">
        <v>5.5</v>
      </c>
      <c r="AL11" s="222">
        <v>5</v>
      </c>
      <c r="AM11" s="222">
        <v>5.5</v>
      </c>
      <c r="AN11" s="222">
        <v>5.5</v>
      </c>
      <c r="AO11" s="21">
        <f t="shared" si="0"/>
        <v>39.5</v>
      </c>
      <c r="AP11" s="246"/>
      <c r="AQ11" s="235"/>
      <c r="AR11" s="171"/>
      <c r="AS11" s="170"/>
      <c r="AT11" s="170"/>
      <c r="AU11" s="169"/>
      <c r="AV11" s="27"/>
      <c r="AW11" s="44"/>
    </row>
    <row r="12" spans="1:49" ht="15.6" x14ac:dyDescent="0.3">
      <c r="A12" s="361">
        <v>3</v>
      </c>
      <c r="B12" s="349" t="s">
        <v>177</v>
      </c>
      <c r="C12" s="363"/>
      <c r="D12" s="363"/>
      <c r="E12" s="363"/>
      <c r="F12" s="362"/>
      <c r="G12" s="363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35"/>
      <c r="V12" s="222">
        <v>6.2</v>
      </c>
      <c r="W12" s="222">
        <v>6.3</v>
      </c>
      <c r="X12" s="222">
        <v>6</v>
      </c>
      <c r="Y12" s="222">
        <v>3.5</v>
      </c>
      <c r="Z12" s="222">
        <v>5.5</v>
      </c>
      <c r="AA12" s="222">
        <v>7.2</v>
      </c>
      <c r="AB12" s="222">
        <v>5.2</v>
      </c>
      <c r="AC12" s="222">
        <v>6</v>
      </c>
      <c r="AD12" s="21">
        <f t="shared" si="1"/>
        <v>45.900000000000006</v>
      </c>
      <c r="AE12" s="246"/>
      <c r="AF12" s="235"/>
      <c r="AG12" s="222">
        <v>5</v>
      </c>
      <c r="AH12" s="222">
        <v>6.5</v>
      </c>
      <c r="AI12" s="222">
        <v>6</v>
      </c>
      <c r="AJ12" s="222">
        <v>4.8</v>
      </c>
      <c r="AK12" s="222">
        <v>5</v>
      </c>
      <c r="AL12" s="222">
        <v>8.5</v>
      </c>
      <c r="AM12" s="222">
        <v>5</v>
      </c>
      <c r="AN12" s="222">
        <v>5.5</v>
      </c>
      <c r="AO12" s="21">
        <f t="shared" si="0"/>
        <v>46.3</v>
      </c>
      <c r="AP12" s="246"/>
      <c r="AQ12" s="235"/>
      <c r="AR12" s="171"/>
      <c r="AS12" s="170"/>
      <c r="AT12" s="170"/>
      <c r="AU12" s="169"/>
      <c r="AV12" s="27"/>
      <c r="AW12" s="44"/>
    </row>
    <row r="13" spans="1:49" ht="15.6" x14ac:dyDescent="0.3">
      <c r="A13" s="361">
        <v>4</v>
      </c>
      <c r="B13" s="349" t="s">
        <v>176</v>
      </c>
      <c r="C13" s="363"/>
      <c r="D13" s="363"/>
      <c r="E13" s="363"/>
      <c r="F13" s="362"/>
      <c r="G13" s="363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35"/>
      <c r="V13" s="222">
        <v>4.5</v>
      </c>
      <c r="W13" s="222">
        <v>4</v>
      </c>
      <c r="X13" s="222">
        <v>5.5</v>
      </c>
      <c r="Y13" s="222">
        <v>5.5</v>
      </c>
      <c r="Z13" s="222">
        <v>4.8</v>
      </c>
      <c r="AA13" s="222">
        <v>6.2</v>
      </c>
      <c r="AB13" s="222">
        <v>6</v>
      </c>
      <c r="AC13" s="222">
        <v>4.8</v>
      </c>
      <c r="AD13" s="21">
        <f t="shared" si="1"/>
        <v>41.3</v>
      </c>
      <c r="AE13" s="246"/>
      <c r="AF13" s="235"/>
      <c r="AG13" s="222">
        <v>5.2</v>
      </c>
      <c r="AH13" s="222">
        <v>6</v>
      </c>
      <c r="AI13" s="222">
        <v>6</v>
      </c>
      <c r="AJ13" s="222">
        <v>5.5</v>
      </c>
      <c r="AK13" s="222">
        <v>5</v>
      </c>
      <c r="AL13" s="222">
        <v>4</v>
      </c>
      <c r="AM13" s="222">
        <v>4.5</v>
      </c>
      <c r="AN13" s="222">
        <v>4</v>
      </c>
      <c r="AO13" s="21">
        <f t="shared" si="0"/>
        <v>40.200000000000003</v>
      </c>
      <c r="AP13" s="246"/>
      <c r="AQ13" s="235"/>
      <c r="AR13" s="171"/>
      <c r="AS13" s="170"/>
      <c r="AT13" s="170"/>
      <c r="AU13" s="169"/>
      <c r="AV13" s="27"/>
      <c r="AW13" s="44"/>
    </row>
    <row r="14" spans="1:49" ht="15.6" x14ac:dyDescent="0.3">
      <c r="A14" s="361">
        <v>5</v>
      </c>
      <c r="B14" s="349" t="s">
        <v>175</v>
      </c>
      <c r="C14" s="363"/>
      <c r="D14" s="363"/>
      <c r="E14" s="363"/>
      <c r="F14" s="362"/>
      <c r="G14" s="363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35"/>
      <c r="V14" s="222">
        <v>4.8</v>
      </c>
      <c r="W14" s="222">
        <v>6</v>
      </c>
      <c r="X14" s="222">
        <v>5</v>
      </c>
      <c r="Y14" s="222">
        <v>4.5</v>
      </c>
      <c r="Z14" s="222">
        <v>5</v>
      </c>
      <c r="AA14" s="222">
        <v>7</v>
      </c>
      <c r="AB14" s="222">
        <v>6</v>
      </c>
      <c r="AC14" s="222">
        <v>7</v>
      </c>
      <c r="AD14" s="21">
        <f t="shared" si="1"/>
        <v>45.3</v>
      </c>
      <c r="AE14" s="246"/>
      <c r="AF14" s="235"/>
      <c r="AG14" s="222">
        <v>5</v>
      </c>
      <c r="AH14" s="222">
        <v>6.5</v>
      </c>
      <c r="AI14" s="222">
        <v>2</v>
      </c>
      <c r="AJ14" s="222">
        <v>5.5</v>
      </c>
      <c r="AK14" s="222">
        <v>5</v>
      </c>
      <c r="AL14" s="222">
        <v>6</v>
      </c>
      <c r="AM14" s="222">
        <v>4.5</v>
      </c>
      <c r="AN14" s="222">
        <v>5.5</v>
      </c>
      <c r="AO14" s="21">
        <f t="shared" si="0"/>
        <v>40</v>
      </c>
      <c r="AP14" s="246"/>
      <c r="AQ14" s="235"/>
      <c r="AR14" s="171"/>
      <c r="AS14" s="170"/>
      <c r="AT14" s="170"/>
      <c r="AU14" s="169"/>
      <c r="AV14" s="27"/>
      <c r="AW14" s="44"/>
    </row>
    <row r="15" spans="1:49" ht="15.6" x14ac:dyDescent="0.3">
      <c r="A15" s="361">
        <v>6</v>
      </c>
      <c r="B15" s="349" t="s">
        <v>174</v>
      </c>
      <c r="C15" s="363"/>
      <c r="D15" s="363"/>
      <c r="E15" s="363"/>
      <c r="F15" s="362"/>
      <c r="G15" s="363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35"/>
      <c r="V15" s="222">
        <v>4.8</v>
      </c>
      <c r="W15" s="222">
        <v>4</v>
      </c>
      <c r="X15" s="222">
        <v>5</v>
      </c>
      <c r="Y15" s="222">
        <v>4.5999999999999996</v>
      </c>
      <c r="Z15" s="222">
        <v>4.8</v>
      </c>
      <c r="AA15" s="222">
        <v>3.5</v>
      </c>
      <c r="AB15" s="222">
        <v>4.8</v>
      </c>
      <c r="AC15" s="222">
        <v>5</v>
      </c>
      <c r="AD15" s="21">
        <f t="shared" si="1"/>
        <v>36.5</v>
      </c>
      <c r="AE15" s="246"/>
      <c r="AF15" s="235"/>
      <c r="AG15" s="222">
        <v>3.5</v>
      </c>
      <c r="AH15" s="222">
        <v>2.5</v>
      </c>
      <c r="AI15" s="222">
        <v>5</v>
      </c>
      <c r="AJ15" s="222">
        <v>5.5</v>
      </c>
      <c r="AK15" s="222">
        <v>4</v>
      </c>
      <c r="AL15" s="222">
        <v>4</v>
      </c>
      <c r="AM15" s="222">
        <v>4</v>
      </c>
      <c r="AN15" s="222">
        <v>4.5</v>
      </c>
      <c r="AO15" s="21">
        <f t="shared" si="0"/>
        <v>33</v>
      </c>
      <c r="AP15" s="246"/>
      <c r="AQ15" s="235"/>
      <c r="AR15" s="171"/>
      <c r="AS15" s="170"/>
      <c r="AT15" s="170"/>
      <c r="AU15" s="169"/>
      <c r="AV15" s="27"/>
      <c r="AW15" s="44"/>
    </row>
    <row r="16" spans="1:49" ht="14.4" x14ac:dyDescent="0.3">
      <c r="A16" s="197"/>
      <c r="B16" s="197"/>
      <c r="C16" s="350" t="s">
        <v>138</v>
      </c>
      <c r="D16" s="350" t="s">
        <v>114</v>
      </c>
      <c r="E16" s="350" t="s">
        <v>115</v>
      </c>
      <c r="F16" s="362"/>
      <c r="G16" s="257">
        <v>4.8</v>
      </c>
      <c r="H16" s="257">
        <v>5</v>
      </c>
      <c r="I16" s="257">
        <v>4.5</v>
      </c>
      <c r="J16" s="257">
        <v>4.5</v>
      </c>
      <c r="K16" s="257">
        <v>5</v>
      </c>
      <c r="L16" s="257">
        <v>4.5</v>
      </c>
      <c r="M16" s="258">
        <f>SUM(G16:L16)/6</f>
        <v>4.7166666666666668</v>
      </c>
      <c r="N16" s="257">
        <v>6</v>
      </c>
      <c r="O16" s="257"/>
      <c r="P16" s="258">
        <f>N16-O16</f>
        <v>6</v>
      </c>
      <c r="Q16" s="257">
        <v>7</v>
      </c>
      <c r="R16" s="257"/>
      <c r="S16" s="258">
        <f>Q16-R16</f>
        <v>7</v>
      </c>
      <c r="T16" s="186">
        <f>SUM((M16*0.6),(P16*0.25),(S16*0.15))</f>
        <v>5.38</v>
      </c>
      <c r="U16" s="248"/>
      <c r="V16" s="261"/>
      <c r="W16" s="261"/>
      <c r="X16" s="261"/>
      <c r="Y16" s="261"/>
      <c r="Z16" s="261"/>
      <c r="AA16" s="261"/>
      <c r="AB16" s="261"/>
      <c r="AC16" s="261"/>
      <c r="AD16" s="186">
        <f>SUM(AD10:AD15)</f>
        <v>258.5</v>
      </c>
      <c r="AE16" s="186">
        <f>(AD16/6)/8</f>
        <v>5.385416666666667</v>
      </c>
      <c r="AF16" s="262"/>
      <c r="AG16" s="261"/>
      <c r="AH16" s="261"/>
      <c r="AI16" s="261"/>
      <c r="AJ16" s="261"/>
      <c r="AK16" s="261"/>
      <c r="AL16" s="261"/>
      <c r="AM16" s="261"/>
      <c r="AN16" s="261"/>
      <c r="AO16" s="186">
        <f>SUM(AO10:AO15)</f>
        <v>249</v>
      </c>
      <c r="AP16" s="186">
        <f>(AO16/6)/8</f>
        <v>5.1875</v>
      </c>
      <c r="AQ16" s="262"/>
      <c r="AR16" s="165">
        <f>T16</f>
        <v>5.38</v>
      </c>
      <c r="AS16" s="162">
        <f>AE16</f>
        <v>5.385416666666667</v>
      </c>
      <c r="AT16" s="162">
        <f>AP16</f>
        <v>5.1875</v>
      </c>
      <c r="AU16" s="152"/>
      <c r="AV16" s="486">
        <f>SUM((T16*0.25)+(AE16*0.375)+(AP16*0.375))</f>
        <v>5.3098437499999998</v>
      </c>
      <c r="AW16" s="149">
        <v>1</v>
      </c>
    </row>
    <row r="19" spans="4:47" ht="14.4" x14ac:dyDescent="0.3">
      <c r="AR19" s="210"/>
      <c r="AS19" s="210"/>
      <c r="AT19" s="210"/>
      <c r="AU19" s="210"/>
    </row>
    <row r="20" spans="4:47" ht="14.4" x14ac:dyDescent="0.3">
      <c r="G20" s="195"/>
      <c r="H20" s="117"/>
      <c r="I20" s="117"/>
      <c r="J20" s="117"/>
      <c r="K20" s="117"/>
      <c r="L20" s="117"/>
      <c r="M20" s="212"/>
      <c r="N20" s="213"/>
      <c r="O20" s="213"/>
      <c r="P20" s="213"/>
      <c r="R20" s="213"/>
      <c r="S20" s="213"/>
      <c r="T20" s="213"/>
      <c r="V20" s="352"/>
      <c r="W20" s="352"/>
      <c r="X20" s="353"/>
      <c r="Y20" s="354"/>
      <c r="Z20" s="354"/>
      <c r="AA20" s="353"/>
      <c r="AB20" s="353"/>
      <c r="AC20" s="353"/>
      <c r="AD20" s="352"/>
      <c r="AE20" s="355"/>
      <c r="AF20" s="356"/>
      <c r="AR20" s="210"/>
      <c r="AS20" s="210"/>
      <c r="AT20" s="210"/>
      <c r="AU20" s="210"/>
    </row>
    <row r="21" spans="4:47" ht="14.4" x14ac:dyDescent="0.3">
      <c r="G21" s="266"/>
      <c r="H21" s="266"/>
      <c r="I21" s="266"/>
      <c r="J21" s="266"/>
      <c r="K21" s="266"/>
      <c r="L21" s="266"/>
      <c r="M21" s="275"/>
      <c r="N21" s="269"/>
      <c r="O21" s="269"/>
      <c r="P21" s="275"/>
      <c r="Q21" s="268"/>
      <c r="R21" s="269"/>
      <c r="S21" s="275"/>
      <c r="T21" s="275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6"/>
      <c r="AR21" s="210"/>
      <c r="AS21" s="210"/>
      <c r="AT21" s="210"/>
      <c r="AU21" s="210"/>
    </row>
    <row r="22" spans="4:47" ht="21" x14ac:dyDescent="0.4">
      <c r="D22" s="348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V22" s="358"/>
      <c r="W22" s="358"/>
      <c r="X22" s="358"/>
      <c r="Y22" s="358"/>
      <c r="Z22" s="358"/>
      <c r="AA22" s="358"/>
      <c r="AB22" s="358"/>
      <c r="AC22" s="358"/>
      <c r="AD22" s="359"/>
      <c r="AE22" s="360"/>
      <c r="AF22" s="356"/>
      <c r="AR22" s="210"/>
      <c r="AS22" s="210"/>
      <c r="AT22" s="210"/>
      <c r="AU22" s="210"/>
    </row>
    <row r="23" spans="4:47" ht="14.4" x14ac:dyDescent="0.3"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AR23" s="210"/>
      <c r="AS23" s="210"/>
      <c r="AT23" s="210"/>
      <c r="AU23" s="210"/>
    </row>
    <row r="24" spans="4:47" ht="14.4" x14ac:dyDescent="0.3">
      <c r="AR24" s="210"/>
      <c r="AS24" s="210"/>
      <c r="AT24" s="210"/>
      <c r="AU24" s="210"/>
    </row>
    <row r="25" spans="4:47" ht="14.4" x14ac:dyDescent="0.3">
      <c r="AR25" s="210"/>
      <c r="AS25" s="210"/>
      <c r="AT25" s="210"/>
      <c r="AU25" s="210"/>
    </row>
    <row r="26" spans="4:47" ht="14.4" x14ac:dyDescent="0.3">
      <c r="AR26" s="210"/>
      <c r="AS26" s="210"/>
      <c r="AT26" s="210"/>
      <c r="AU26" s="210"/>
    </row>
    <row r="27" spans="4:47" ht="14.4" x14ac:dyDescent="0.3">
      <c r="AR27" s="210"/>
      <c r="AS27" s="210"/>
      <c r="AT27" s="210"/>
      <c r="AU27" s="210"/>
    </row>
    <row r="28" spans="4:47" ht="14.4" x14ac:dyDescent="0.3">
      <c r="AR28" s="210"/>
      <c r="AS28" s="210"/>
      <c r="AT28" s="210"/>
      <c r="AU28" s="210"/>
    </row>
    <row r="29" spans="4:47" ht="14.4" x14ac:dyDescent="0.3">
      <c r="AR29" s="210"/>
      <c r="AS29" s="210"/>
      <c r="AT29" s="210"/>
      <c r="AU29" s="210"/>
    </row>
    <row r="30" spans="4:47" ht="14.4" x14ac:dyDescent="0.3">
      <c r="AR30" s="210"/>
      <c r="AS30" s="210"/>
      <c r="AT30" s="210"/>
      <c r="AU30" s="210"/>
    </row>
    <row r="31" spans="4:47" ht="14.4" x14ac:dyDescent="0.3">
      <c r="AR31" s="210"/>
      <c r="AS31" s="210"/>
      <c r="AT31" s="210"/>
      <c r="AU31" s="210"/>
    </row>
    <row r="32" spans="4:47" ht="14.4" x14ac:dyDescent="0.3">
      <c r="AR32" s="210"/>
      <c r="AS32" s="210"/>
      <c r="AT32" s="210"/>
      <c r="AU32" s="210"/>
    </row>
    <row r="33" spans="44:47" ht="14.4" x14ac:dyDescent="0.3">
      <c r="AR33" s="210"/>
      <c r="AS33" s="210"/>
      <c r="AT33" s="210"/>
      <c r="AU33" s="210"/>
    </row>
    <row r="34" spans="44:47" ht="14.4" x14ac:dyDescent="0.3">
      <c r="AR34" s="210"/>
      <c r="AS34" s="210"/>
      <c r="AT34" s="210"/>
      <c r="AU34" s="210"/>
    </row>
    <row r="35" spans="44:47" ht="14.4" x14ac:dyDescent="0.3">
      <c r="AR35" s="210"/>
      <c r="AS35" s="210"/>
      <c r="AT35" s="210"/>
      <c r="AU35" s="210"/>
    </row>
    <row r="36" spans="44:47" ht="14.4" x14ac:dyDescent="0.3">
      <c r="AR36" s="210"/>
      <c r="AS36" s="210"/>
      <c r="AT36" s="210"/>
      <c r="AU36" s="210"/>
    </row>
    <row r="37" spans="44:47" ht="14.4" x14ac:dyDescent="0.3">
      <c r="AR37" s="210"/>
      <c r="AS37" s="210"/>
      <c r="AT37" s="210"/>
      <c r="AU37" s="210"/>
    </row>
    <row r="38" spans="44:47" ht="14.4" x14ac:dyDescent="0.3">
      <c r="AR38" s="210"/>
      <c r="AS38" s="210"/>
      <c r="AT38" s="210"/>
      <c r="AU38" s="210"/>
    </row>
    <row r="39" spans="44:47" ht="14.4" x14ac:dyDescent="0.3">
      <c r="AR39" s="210"/>
      <c r="AS39" s="210"/>
      <c r="AT39" s="210"/>
      <c r="AU39" s="210"/>
    </row>
    <row r="40" spans="44:47" ht="14.4" x14ac:dyDescent="0.3">
      <c r="AR40" s="210"/>
      <c r="AS40" s="210"/>
      <c r="AT40" s="210"/>
      <c r="AU40" s="210"/>
    </row>
    <row r="41" spans="44:47" ht="14.4" x14ac:dyDescent="0.3">
      <c r="AR41" s="210"/>
      <c r="AS41" s="210"/>
      <c r="AT41" s="210"/>
      <c r="AU41" s="210"/>
    </row>
    <row r="42" spans="44:47" ht="14.4" x14ac:dyDescent="0.3">
      <c r="AR42" s="210"/>
      <c r="AS42" s="210"/>
      <c r="AT42" s="210"/>
      <c r="AU42" s="210"/>
    </row>
    <row r="43" spans="44:47" ht="14.4" x14ac:dyDescent="0.3">
      <c r="AR43" s="210"/>
      <c r="AS43" s="210"/>
      <c r="AT43" s="210"/>
      <c r="AU43" s="210"/>
    </row>
    <row r="44" spans="44:47" ht="14.4" x14ac:dyDescent="0.3">
      <c r="AR44" s="210"/>
      <c r="AS44" s="210"/>
      <c r="AT44" s="210"/>
      <c r="AU44" s="210"/>
    </row>
    <row r="45" spans="44:47" ht="14.4" x14ac:dyDescent="0.3">
      <c r="AR45" s="210"/>
      <c r="AS45" s="210"/>
      <c r="AT45" s="210"/>
      <c r="AU45" s="210"/>
    </row>
    <row r="46" spans="44:47" ht="14.4" x14ac:dyDescent="0.3">
      <c r="AR46" s="210"/>
      <c r="AS46" s="210"/>
      <c r="AT46" s="210"/>
      <c r="AU46" s="210"/>
    </row>
    <row r="47" spans="44:47" ht="14.4" x14ac:dyDescent="0.3">
      <c r="AR47" s="210"/>
      <c r="AS47" s="210"/>
      <c r="AT47" s="210"/>
      <c r="AU47" s="210"/>
    </row>
    <row r="48" spans="44:47" ht="14.4" x14ac:dyDescent="0.3">
      <c r="AR48" s="210"/>
      <c r="AS48" s="210"/>
      <c r="AT48" s="210"/>
      <c r="AU48" s="210"/>
    </row>
    <row r="49" spans="44:47" ht="14.4" x14ac:dyDescent="0.3">
      <c r="AR49" s="210"/>
      <c r="AS49" s="210"/>
      <c r="AT49" s="210"/>
      <c r="AU49" s="210"/>
    </row>
    <row r="50" spans="44:47" ht="14.4" x14ac:dyDescent="0.3">
      <c r="AR50" s="210"/>
      <c r="AS50" s="210"/>
      <c r="AT50" s="210"/>
      <c r="AU50" s="210"/>
    </row>
    <row r="51" spans="44:47" ht="14.4" x14ac:dyDescent="0.3">
      <c r="AR51" s="210"/>
      <c r="AS51" s="210"/>
      <c r="AT51" s="210"/>
      <c r="AU51" s="210"/>
    </row>
    <row r="52" spans="44:47" ht="14.4" x14ac:dyDescent="0.3">
      <c r="AR52" s="210"/>
      <c r="AS52" s="210"/>
      <c r="AT52" s="210"/>
      <c r="AU52" s="210"/>
    </row>
    <row r="53" spans="44:47" ht="14.4" x14ac:dyDescent="0.3">
      <c r="AR53" s="210"/>
      <c r="AS53" s="210"/>
      <c r="AT53" s="210"/>
      <c r="AU53" s="210"/>
    </row>
    <row r="54" spans="44:47" ht="14.4" x14ac:dyDescent="0.3">
      <c r="AR54" s="210"/>
      <c r="AS54" s="210"/>
      <c r="AT54" s="210"/>
      <c r="AU54" s="210"/>
    </row>
    <row r="55" spans="44:47" ht="14.4" x14ac:dyDescent="0.3">
      <c r="AR55" s="210"/>
      <c r="AS55" s="210"/>
      <c r="AT55" s="210"/>
      <c r="AU55" s="210"/>
    </row>
    <row r="56" spans="44:47" ht="14.4" x14ac:dyDescent="0.3">
      <c r="AR56" s="210"/>
      <c r="AS56" s="210"/>
      <c r="AT56" s="210"/>
      <c r="AU56" s="210"/>
    </row>
    <row r="57" spans="44:47" ht="14.4" x14ac:dyDescent="0.3">
      <c r="AR57" s="210"/>
      <c r="AS57" s="210"/>
      <c r="AT57" s="210"/>
      <c r="AU57" s="210"/>
    </row>
    <row r="58" spans="44:47" ht="14.4" x14ac:dyDescent="0.3">
      <c r="AR58" s="210"/>
      <c r="AS58" s="210"/>
      <c r="AT58" s="210"/>
      <c r="AU58" s="210"/>
    </row>
    <row r="59" spans="44:47" ht="14.4" x14ac:dyDescent="0.3">
      <c r="AR59" s="210"/>
      <c r="AS59" s="210"/>
      <c r="AT59" s="210"/>
      <c r="AU59" s="210"/>
    </row>
    <row r="60" spans="44:47" ht="14.4" x14ac:dyDescent="0.3">
      <c r="AR60" s="210"/>
      <c r="AS60" s="210"/>
      <c r="AT60" s="210"/>
      <c r="AU60" s="210"/>
    </row>
    <row r="61" spans="44:47" ht="14.4" x14ac:dyDescent="0.3">
      <c r="AR61" s="210"/>
      <c r="AS61" s="210"/>
      <c r="AT61" s="210"/>
      <c r="AU61" s="210"/>
    </row>
    <row r="62" spans="44:47" ht="14.4" x14ac:dyDescent="0.3">
      <c r="AR62" s="210"/>
      <c r="AS62" s="210"/>
      <c r="AT62" s="210"/>
      <c r="AU62" s="210"/>
    </row>
    <row r="63" spans="44:47" ht="14.4" x14ac:dyDescent="0.3">
      <c r="AR63" s="210"/>
      <c r="AS63" s="210"/>
      <c r="AT63" s="210"/>
      <c r="AU63" s="210"/>
    </row>
    <row r="64" spans="44:47" ht="14.4" x14ac:dyDescent="0.3">
      <c r="AR64" s="210"/>
      <c r="AS64" s="210"/>
      <c r="AT64" s="210"/>
      <c r="AU64" s="210"/>
    </row>
    <row r="65" spans="44:47" ht="14.4" x14ac:dyDescent="0.3">
      <c r="AR65" s="210"/>
      <c r="AS65" s="210"/>
      <c r="AT65" s="210"/>
      <c r="AU65" s="210"/>
    </row>
    <row r="66" spans="44:47" ht="14.4" x14ac:dyDescent="0.3">
      <c r="AR66" s="210"/>
      <c r="AS66" s="210"/>
      <c r="AT66" s="210"/>
      <c r="AU66" s="210"/>
    </row>
    <row r="67" spans="44:47" ht="14.4" x14ac:dyDescent="0.3">
      <c r="AR67" s="210"/>
      <c r="AS67" s="210"/>
      <c r="AT67" s="210"/>
      <c r="AU67" s="210"/>
    </row>
    <row r="68" spans="44:47" ht="14.4" x14ac:dyDescent="0.3">
      <c r="AR68" s="210"/>
      <c r="AS68" s="210"/>
      <c r="AT68" s="210"/>
      <c r="AU68" s="210"/>
    </row>
    <row r="69" spans="44:47" ht="14.4" x14ac:dyDescent="0.3">
      <c r="AR69" s="210"/>
      <c r="AS69" s="210"/>
      <c r="AT69" s="210"/>
      <c r="AU69" s="210"/>
    </row>
    <row r="70" spans="44:47" ht="14.4" x14ac:dyDescent="0.3">
      <c r="AR70" s="210"/>
      <c r="AS70" s="210"/>
      <c r="AT70" s="210"/>
      <c r="AU70" s="210"/>
    </row>
    <row r="71" spans="44:47" ht="14.4" x14ac:dyDescent="0.3">
      <c r="AR71" s="210"/>
      <c r="AS71" s="210"/>
      <c r="AT71" s="210"/>
      <c r="AU71" s="210"/>
    </row>
    <row r="72" spans="44:47" ht="14.4" x14ac:dyDescent="0.3">
      <c r="AR72" s="210"/>
      <c r="AS72" s="210"/>
      <c r="AT72" s="210"/>
      <c r="AU72" s="210"/>
    </row>
    <row r="73" spans="44:47" ht="14.4" x14ac:dyDescent="0.3">
      <c r="AR73" s="210"/>
      <c r="AS73" s="210"/>
      <c r="AT73" s="210"/>
      <c r="AU73" s="210"/>
    </row>
    <row r="74" spans="44:47" ht="14.4" x14ac:dyDescent="0.3">
      <c r="AR74" s="210"/>
      <c r="AS74" s="210"/>
      <c r="AT74" s="210"/>
      <c r="AU74" s="210"/>
    </row>
    <row r="75" spans="44:47" ht="14.4" x14ac:dyDescent="0.3">
      <c r="AR75" s="210"/>
      <c r="AS75" s="210"/>
      <c r="AT75" s="210"/>
      <c r="AU75" s="210"/>
    </row>
    <row r="76" spans="44:47" ht="14.4" x14ac:dyDescent="0.3">
      <c r="AR76" s="210"/>
      <c r="AS76" s="210"/>
      <c r="AT76" s="210"/>
      <c r="AU76" s="210"/>
    </row>
    <row r="77" spans="44:47" ht="14.4" x14ac:dyDescent="0.3">
      <c r="AR77" s="210"/>
      <c r="AS77" s="210"/>
      <c r="AT77" s="210"/>
      <c r="AU77" s="210"/>
    </row>
    <row r="78" spans="44:47" ht="14.4" x14ac:dyDescent="0.3">
      <c r="AR78" s="210"/>
      <c r="AS78" s="210"/>
      <c r="AT78" s="210"/>
      <c r="AU78" s="210"/>
    </row>
    <row r="79" spans="44:47" ht="14.4" x14ac:dyDescent="0.3">
      <c r="AR79" s="210"/>
      <c r="AS79" s="210"/>
      <c r="AT79" s="210"/>
      <c r="AU79" s="210"/>
    </row>
    <row r="80" spans="44:47" ht="14.4" x14ac:dyDescent="0.3">
      <c r="AR80" s="210"/>
      <c r="AS80" s="210"/>
      <c r="AT80" s="210"/>
      <c r="AU80" s="210"/>
    </row>
    <row r="81" spans="44:47" ht="14.4" x14ac:dyDescent="0.3">
      <c r="AR81" s="210"/>
      <c r="AS81" s="210"/>
      <c r="AT81" s="210"/>
      <c r="AU81" s="210"/>
    </row>
    <row r="82" spans="44:47" ht="14.4" x14ac:dyDescent="0.3">
      <c r="AR82" s="210"/>
      <c r="AS82" s="210"/>
      <c r="AT82" s="210"/>
      <c r="AU82" s="210"/>
    </row>
    <row r="83" spans="44:47" ht="14.4" x14ac:dyDescent="0.3">
      <c r="AR83" s="210"/>
      <c r="AS83" s="210"/>
      <c r="AT83" s="210"/>
      <c r="AU83" s="210"/>
    </row>
    <row r="84" spans="44:47" ht="14.4" x14ac:dyDescent="0.3">
      <c r="AR84" s="210"/>
      <c r="AS84" s="210"/>
      <c r="AT84" s="210"/>
      <c r="AU84" s="210"/>
    </row>
    <row r="85" spans="44:47" ht="14.4" x14ac:dyDescent="0.3">
      <c r="AR85" s="210"/>
      <c r="AS85" s="210"/>
      <c r="AT85" s="210"/>
      <c r="AU85" s="210"/>
    </row>
    <row r="86" spans="44:47" ht="14.4" x14ac:dyDescent="0.3">
      <c r="AR86" s="210"/>
      <c r="AS86" s="210"/>
      <c r="AT86" s="210"/>
      <c r="AU86" s="210"/>
    </row>
    <row r="87" spans="44:47" ht="14.4" x14ac:dyDescent="0.3">
      <c r="AR87" s="210"/>
      <c r="AS87" s="210"/>
      <c r="AT87" s="210"/>
      <c r="AU87" s="210"/>
    </row>
    <row r="88" spans="44:47" ht="14.4" x14ac:dyDescent="0.3">
      <c r="AR88" s="210"/>
      <c r="AS88" s="210"/>
      <c r="AT88" s="210"/>
      <c r="AU88" s="210"/>
    </row>
    <row r="89" spans="44:47" ht="14.4" x14ac:dyDescent="0.3">
      <c r="AR89" s="210"/>
      <c r="AS89" s="210"/>
      <c r="AT89" s="210"/>
      <c r="AU89" s="210"/>
    </row>
    <row r="90" spans="44:47" ht="14.4" x14ac:dyDescent="0.3">
      <c r="AR90" s="210"/>
      <c r="AS90" s="210"/>
      <c r="AT90" s="210"/>
      <c r="AU90" s="210"/>
    </row>
    <row r="91" spans="44:47" ht="14.4" x14ac:dyDescent="0.3">
      <c r="AR91" s="210"/>
      <c r="AS91" s="210"/>
      <c r="AT91" s="210"/>
      <c r="AU91" s="210"/>
    </row>
    <row r="92" spans="44:47" ht="14.4" x14ac:dyDescent="0.3">
      <c r="AR92" s="210"/>
      <c r="AS92" s="210"/>
      <c r="AT92" s="210"/>
      <c r="AU92" s="210"/>
    </row>
    <row r="93" spans="44:47" ht="14.4" x14ac:dyDescent="0.3">
      <c r="AR93" s="210"/>
      <c r="AS93" s="210"/>
      <c r="AT93" s="210"/>
      <c r="AU93" s="210"/>
    </row>
    <row r="94" spans="44:47" ht="14.4" x14ac:dyDescent="0.3">
      <c r="AR94" s="210"/>
      <c r="AS94" s="210"/>
      <c r="AT94" s="210"/>
      <c r="AU94" s="210"/>
    </row>
    <row r="95" spans="44:47" ht="14.4" x14ac:dyDescent="0.3">
      <c r="AR95" s="210"/>
      <c r="AS95" s="210"/>
      <c r="AT95" s="210"/>
      <c r="AU95" s="210"/>
    </row>
    <row r="96" spans="44:47" ht="14.4" x14ac:dyDescent="0.3">
      <c r="AR96" s="210"/>
      <c r="AS96" s="210"/>
      <c r="AT96" s="210"/>
      <c r="AU96" s="210"/>
    </row>
    <row r="97" spans="44:47" ht="14.4" x14ac:dyDescent="0.3">
      <c r="AR97" s="210"/>
      <c r="AS97" s="210"/>
      <c r="AT97" s="210"/>
      <c r="AU97" s="210"/>
    </row>
    <row r="98" spans="44:47" ht="14.4" x14ac:dyDescent="0.3">
      <c r="AR98" s="210"/>
      <c r="AS98" s="210"/>
      <c r="AT98" s="210"/>
      <c r="AU98" s="210"/>
    </row>
    <row r="99" spans="44:47" ht="14.4" x14ac:dyDescent="0.3">
      <c r="AR99" s="210"/>
      <c r="AS99" s="210"/>
      <c r="AT99" s="210"/>
      <c r="AU99" s="210"/>
    </row>
    <row r="100" spans="44:47" ht="14.4" x14ac:dyDescent="0.3">
      <c r="AR100" s="210"/>
      <c r="AS100" s="210"/>
      <c r="AT100" s="210"/>
      <c r="AU100" s="210"/>
    </row>
    <row r="101" spans="44:47" ht="14.4" x14ac:dyDescent="0.3">
      <c r="AR101" s="210"/>
      <c r="AS101" s="210"/>
      <c r="AT101" s="210"/>
      <c r="AU101" s="210"/>
    </row>
    <row r="102" spans="44:47" ht="14.4" x14ac:dyDescent="0.3">
      <c r="AR102" s="210"/>
      <c r="AS102" s="210"/>
      <c r="AT102" s="210"/>
      <c r="AU102" s="210"/>
    </row>
    <row r="103" spans="44:47" ht="14.4" x14ac:dyDescent="0.3">
      <c r="AR103" s="210"/>
      <c r="AS103" s="210"/>
      <c r="AT103" s="210"/>
      <c r="AU103" s="210"/>
    </row>
    <row r="104" spans="44:47" ht="14.4" x14ac:dyDescent="0.3">
      <c r="AR104" s="210"/>
      <c r="AS104" s="210"/>
      <c r="AT104" s="210"/>
      <c r="AU104" s="210"/>
    </row>
    <row r="105" spans="44:47" ht="14.4" x14ac:dyDescent="0.3">
      <c r="AR105" s="210"/>
      <c r="AS105" s="210"/>
      <c r="AT105" s="210"/>
      <c r="AU105" s="210"/>
    </row>
    <row r="106" spans="44:47" ht="14.4" x14ac:dyDescent="0.3">
      <c r="AR106" s="210"/>
      <c r="AS106" s="210"/>
      <c r="AT106" s="210"/>
      <c r="AU106" s="210"/>
    </row>
    <row r="107" spans="44:47" ht="14.4" x14ac:dyDescent="0.3">
      <c r="AR107" s="210"/>
      <c r="AS107" s="210"/>
      <c r="AT107" s="210"/>
      <c r="AU107" s="210"/>
    </row>
    <row r="108" spans="44:47" ht="14.4" x14ac:dyDescent="0.3">
      <c r="AR108" s="210"/>
      <c r="AS108" s="210"/>
      <c r="AT108" s="210"/>
      <c r="AU108" s="210"/>
    </row>
    <row r="109" spans="44:47" ht="14.4" x14ac:dyDescent="0.3">
      <c r="AR109" s="117"/>
      <c r="AS109" s="117"/>
      <c r="AT109" s="117"/>
      <c r="AU109" s="117"/>
    </row>
    <row r="110" spans="44:47" ht="14.4" x14ac:dyDescent="0.3">
      <c r="AR110" s="117"/>
      <c r="AS110" s="117"/>
      <c r="AT110" s="117"/>
      <c r="AU110" s="117"/>
    </row>
    <row r="111" spans="44:47" ht="14.4" x14ac:dyDescent="0.3">
      <c r="AR111" s="117"/>
      <c r="AS111" s="117"/>
      <c r="AT111" s="117"/>
      <c r="AU111" s="117"/>
    </row>
    <row r="112" spans="44:47" ht="14.4" x14ac:dyDescent="0.3">
      <c r="AR112" s="117"/>
      <c r="AS112" s="117"/>
      <c r="AT112" s="117"/>
      <c r="AU112" s="117"/>
    </row>
    <row r="113" spans="44:47" ht="14.4" x14ac:dyDescent="0.3">
      <c r="AR113" s="117"/>
      <c r="AS113" s="117"/>
      <c r="AT113" s="117"/>
      <c r="AU113" s="117"/>
    </row>
    <row r="114" spans="44:47" ht="14.4" x14ac:dyDescent="0.3">
      <c r="AR114" s="117"/>
      <c r="AS114" s="117"/>
      <c r="AT114" s="117"/>
      <c r="AU114" s="117"/>
    </row>
    <row r="115" spans="44:47" ht="14.4" x14ac:dyDescent="0.3">
      <c r="AR115" s="117"/>
      <c r="AS115" s="117"/>
      <c r="AT115" s="117"/>
      <c r="AU115" s="117"/>
    </row>
    <row r="116" spans="44:47" ht="14.4" x14ac:dyDescent="0.3">
      <c r="AR116" s="117"/>
      <c r="AS116" s="117"/>
      <c r="AT116" s="117"/>
      <c r="AU116" s="117"/>
    </row>
    <row r="117" spans="44:47" ht="14.4" x14ac:dyDescent="0.3">
      <c r="AR117" s="117"/>
      <c r="AS117" s="117"/>
      <c r="AT117" s="117"/>
      <c r="AU117" s="117"/>
    </row>
    <row r="118" spans="44:47" ht="14.4" x14ac:dyDescent="0.3">
      <c r="AR118" s="117"/>
      <c r="AS118" s="117"/>
      <c r="AT118" s="117"/>
      <c r="AU118" s="117"/>
    </row>
    <row r="119" spans="44:47" ht="14.4" x14ac:dyDescent="0.3">
      <c r="AR119" s="117"/>
      <c r="AS119" s="117"/>
      <c r="AT119" s="117"/>
      <c r="AU119" s="117"/>
    </row>
    <row r="120" spans="44:47" ht="14.4" x14ac:dyDescent="0.3">
      <c r="AR120" s="117"/>
      <c r="AS120" s="117"/>
      <c r="AT120" s="117"/>
      <c r="AU120" s="117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0"/>
  <sheetViews>
    <sheetView workbookViewId="0">
      <selection activeCell="C16" sqref="C16:D16"/>
    </sheetView>
  </sheetViews>
  <sheetFormatPr defaultRowHeight="13.2" x14ac:dyDescent="0.25"/>
  <cols>
    <col min="1" max="1" width="5.6640625" customWidth="1"/>
    <col min="2" max="4" width="22.88671875" customWidth="1"/>
    <col min="5" max="5" width="14.33203125" customWidth="1"/>
    <col min="6" max="6" width="2.88671875" customWidth="1"/>
    <col min="7" max="7" width="7.5546875" customWidth="1"/>
    <col min="8" max="8" width="10.6640625" customWidth="1"/>
    <col min="9" max="9" width="10.21875" customWidth="1"/>
    <col min="10" max="10" width="9.33203125" customWidth="1"/>
    <col min="11" max="11" width="11" customWidth="1"/>
    <col min="12" max="12" width="9" customWidth="1"/>
    <col min="21" max="21" width="2.88671875" customWidth="1"/>
    <col min="25" max="25" width="2.88671875" customWidth="1"/>
    <col min="31" max="31" width="2.88671875" customWidth="1"/>
    <col min="32" max="32" width="8.109375" customWidth="1"/>
    <col min="33" max="33" width="7.5546875" customWidth="1"/>
    <col min="34" max="34" width="6.109375" customWidth="1"/>
    <col min="35" max="35" width="3.44140625" customWidth="1"/>
    <col min="37" max="37" width="11.33203125" customWidth="1"/>
  </cols>
  <sheetData>
    <row r="1" spans="1:37" ht="15.6" x14ac:dyDescent="0.3">
      <c r="A1" s="209" t="str">
        <f>'Comp Detail'!A1</f>
        <v>Vaulting NSW State Championships 2022</v>
      </c>
      <c r="B1" s="3"/>
      <c r="C1" s="117"/>
      <c r="D1" s="194" t="s">
        <v>84</v>
      </c>
      <c r="E1" s="117" t="s">
        <v>124</v>
      </c>
      <c r="F1" s="117"/>
      <c r="G1" s="210"/>
      <c r="H1" s="210"/>
      <c r="I1" s="210"/>
      <c r="J1" s="210"/>
      <c r="K1" s="210"/>
      <c r="L1" s="210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210"/>
      <c r="AG1" s="210"/>
      <c r="AH1" s="210"/>
      <c r="AI1" s="210"/>
      <c r="AJ1" s="117"/>
      <c r="AK1" s="233">
        <f ca="1">NOW()</f>
        <v>44740.884816666665</v>
      </c>
    </row>
    <row r="2" spans="1:37" ht="15.6" x14ac:dyDescent="0.3">
      <c r="A2" s="28"/>
      <c r="B2" s="3"/>
      <c r="C2" s="117"/>
      <c r="D2" s="194" t="s">
        <v>85</v>
      </c>
      <c r="E2" s="117" t="s">
        <v>117</v>
      </c>
      <c r="F2" s="117"/>
      <c r="G2" s="210"/>
      <c r="H2" s="210"/>
      <c r="I2" s="210"/>
      <c r="J2" s="210"/>
      <c r="K2" s="210"/>
      <c r="L2" s="210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210"/>
      <c r="AG2" s="210"/>
      <c r="AH2" s="210"/>
      <c r="AI2" s="210"/>
      <c r="AJ2" s="117"/>
      <c r="AK2" s="234">
        <f ca="1">NOW()</f>
        <v>44740.884816666665</v>
      </c>
    </row>
    <row r="3" spans="1:37" ht="15.6" x14ac:dyDescent="0.3">
      <c r="A3" s="513" t="str">
        <f>'Comp Detail'!A3</f>
        <v>11th and 12th June 2022</v>
      </c>
      <c r="B3" s="514"/>
      <c r="C3" s="117"/>
      <c r="D3" s="194" t="s">
        <v>86</v>
      </c>
      <c r="E3" s="117" t="s">
        <v>119</v>
      </c>
      <c r="F3" s="117"/>
      <c r="G3" s="195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210"/>
      <c r="AG3" s="210"/>
      <c r="AH3" s="210"/>
      <c r="AI3" s="210"/>
      <c r="AJ3" s="117"/>
      <c r="AK3" s="117"/>
    </row>
    <row r="4" spans="1:37" ht="15.6" x14ac:dyDescent="0.3">
      <c r="A4" s="119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210"/>
      <c r="AG4" s="210"/>
      <c r="AH4" s="210"/>
      <c r="AI4" s="210"/>
      <c r="AJ4" s="117"/>
      <c r="AK4" s="117"/>
    </row>
    <row r="5" spans="1:37" ht="15.6" x14ac:dyDescent="0.3">
      <c r="A5" s="119" t="s">
        <v>277</v>
      </c>
      <c r="B5" s="195"/>
      <c r="C5" s="117"/>
      <c r="D5" s="117"/>
      <c r="E5" s="117"/>
      <c r="F5" s="41"/>
      <c r="AF5" s="106"/>
      <c r="AG5" s="106"/>
      <c r="AH5" s="106"/>
      <c r="AI5" s="106"/>
    </row>
    <row r="6" spans="1:37" ht="15.6" x14ac:dyDescent="0.3">
      <c r="A6" s="119" t="s">
        <v>53</v>
      </c>
      <c r="B6" s="195" t="s">
        <v>276</v>
      </c>
      <c r="C6" s="117"/>
      <c r="D6" s="117"/>
      <c r="E6" s="117"/>
      <c r="F6" s="41"/>
      <c r="G6" s="195" t="s">
        <v>47</v>
      </c>
      <c r="H6" s="117" t="str">
        <f>E1</f>
        <v>Robyn Bruderer</v>
      </c>
      <c r="I6" s="117"/>
      <c r="J6" s="117"/>
      <c r="K6" s="117"/>
      <c r="L6" s="117"/>
      <c r="N6" s="195"/>
      <c r="O6" s="195"/>
      <c r="P6" s="195"/>
      <c r="Q6" s="117"/>
      <c r="R6" s="117"/>
      <c r="S6" s="117"/>
      <c r="T6" s="117"/>
      <c r="U6" s="235"/>
      <c r="V6" s="117" t="s">
        <v>46</v>
      </c>
      <c r="W6" s="117" t="str">
        <f>E2</f>
        <v>Chris Wicks</v>
      </c>
      <c r="Y6" s="235"/>
      <c r="Z6" s="117" t="s">
        <v>48</v>
      </c>
      <c r="AA6" s="117" t="str">
        <f>E3</f>
        <v>Janet Leadbeater</v>
      </c>
      <c r="AB6" s="117"/>
      <c r="AC6" s="117"/>
      <c r="AD6" s="195"/>
      <c r="AE6" s="235"/>
      <c r="AF6" s="210"/>
      <c r="AG6" s="210"/>
      <c r="AH6" s="210"/>
      <c r="AI6" s="210"/>
      <c r="AJ6" s="117"/>
      <c r="AK6" s="117"/>
    </row>
    <row r="7" spans="1:37" ht="14.4" x14ac:dyDescent="0.3">
      <c r="A7" s="117"/>
      <c r="B7" s="117"/>
      <c r="C7" s="117"/>
      <c r="D7" s="117"/>
      <c r="E7" s="117"/>
      <c r="F7" s="252"/>
      <c r="G7" s="195" t="s">
        <v>26</v>
      </c>
      <c r="H7" s="117"/>
      <c r="I7" s="117"/>
      <c r="J7" s="117"/>
      <c r="K7" s="117"/>
      <c r="L7" s="117"/>
      <c r="N7" s="117"/>
      <c r="O7" s="117"/>
      <c r="P7" s="117"/>
      <c r="Q7" s="117"/>
      <c r="R7" s="117"/>
      <c r="S7" s="117"/>
      <c r="T7" s="117"/>
      <c r="U7" s="235"/>
      <c r="V7" s="117"/>
      <c r="W7" s="117"/>
      <c r="X7" s="117"/>
      <c r="Y7" s="235"/>
      <c r="Z7" s="117"/>
      <c r="AA7" s="117"/>
      <c r="AB7" s="117"/>
      <c r="AC7" s="117"/>
      <c r="AD7" s="195"/>
      <c r="AE7" s="235"/>
      <c r="AF7" s="163"/>
      <c r="AG7" s="210"/>
      <c r="AH7" s="210"/>
      <c r="AI7" s="126"/>
      <c r="AJ7" s="117"/>
      <c r="AK7" s="117"/>
    </row>
    <row r="8" spans="1:37" ht="14.4" x14ac:dyDescent="0.3">
      <c r="A8" s="42" t="s">
        <v>24</v>
      </c>
      <c r="B8" s="42" t="s">
        <v>25</v>
      </c>
      <c r="C8" s="42" t="s">
        <v>26</v>
      </c>
      <c r="D8" s="42" t="s">
        <v>27</v>
      </c>
      <c r="E8" s="42" t="s">
        <v>28</v>
      </c>
      <c r="F8" s="41"/>
      <c r="G8" s="195" t="s">
        <v>1</v>
      </c>
      <c r="H8" s="117"/>
      <c r="I8" s="117"/>
      <c r="J8" s="117"/>
      <c r="K8" s="117"/>
      <c r="L8" s="117"/>
      <c r="M8" s="212" t="s">
        <v>1</v>
      </c>
      <c r="N8" s="213"/>
      <c r="O8" s="213"/>
      <c r="P8" s="213" t="s">
        <v>2</v>
      </c>
      <c r="R8" s="213"/>
      <c r="S8" s="213" t="s">
        <v>3</v>
      </c>
      <c r="T8" s="213" t="s">
        <v>88</v>
      </c>
      <c r="U8" s="238"/>
      <c r="V8" s="239" t="s">
        <v>13</v>
      </c>
      <c r="W8" s="239"/>
      <c r="X8" s="213" t="s">
        <v>13</v>
      </c>
      <c r="Y8" s="238"/>
      <c r="Z8" s="237" t="s">
        <v>14</v>
      </c>
      <c r="AA8" s="117"/>
      <c r="AB8" s="117"/>
      <c r="AC8" s="117"/>
      <c r="AD8" s="213" t="s">
        <v>14</v>
      </c>
      <c r="AE8" s="238"/>
      <c r="AF8" s="164" t="s">
        <v>68</v>
      </c>
      <c r="AG8" s="123" t="s">
        <v>69</v>
      </c>
      <c r="AH8" s="123" t="s">
        <v>70</v>
      </c>
      <c r="AI8" s="124"/>
      <c r="AJ8" s="213" t="s">
        <v>52</v>
      </c>
      <c r="AK8" s="117"/>
    </row>
    <row r="9" spans="1:37" ht="14.4" x14ac:dyDescent="0.3">
      <c r="A9" s="197"/>
      <c r="B9" s="197"/>
      <c r="C9" s="197"/>
      <c r="D9" s="197"/>
      <c r="E9" s="197"/>
      <c r="F9" s="253"/>
      <c r="G9" s="197" t="s">
        <v>89</v>
      </c>
      <c r="H9" s="197" t="s">
        <v>90</v>
      </c>
      <c r="I9" s="197" t="s">
        <v>91</v>
      </c>
      <c r="J9" s="197" t="s">
        <v>92</v>
      </c>
      <c r="K9" s="197" t="s">
        <v>93</v>
      </c>
      <c r="L9" s="197" t="s">
        <v>94</v>
      </c>
      <c r="M9" s="214" t="s">
        <v>34</v>
      </c>
      <c r="N9" s="190" t="s">
        <v>2</v>
      </c>
      <c r="O9" s="190" t="s">
        <v>95</v>
      </c>
      <c r="P9" s="214" t="s">
        <v>34</v>
      </c>
      <c r="Q9" s="215" t="s">
        <v>3</v>
      </c>
      <c r="R9" s="190" t="s">
        <v>95</v>
      </c>
      <c r="S9" s="214" t="s">
        <v>34</v>
      </c>
      <c r="T9" s="214" t="s">
        <v>34</v>
      </c>
      <c r="U9" s="235"/>
      <c r="V9" s="150" t="s">
        <v>36</v>
      </c>
      <c r="W9" s="150" t="s">
        <v>0</v>
      </c>
      <c r="X9" s="242" t="s">
        <v>15</v>
      </c>
      <c r="Y9" s="235"/>
      <c r="Z9" s="190" t="s">
        <v>4</v>
      </c>
      <c r="AA9" s="190" t="s">
        <v>5</v>
      </c>
      <c r="AB9" s="190" t="s">
        <v>6</v>
      </c>
      <c r="AC9" s="190" t="s">
        <v>7</v>
      </c>
      <c r="AD9" s="214" t="s">
        <v>15</v>
      </c>
      <c r="AE9" s="255"/>
      <c r="AF9" s="414"/>
      <c r="AG9" s="157"/>
      <c r="AH9" s="157"/>
      <c r="AI9" s="126"/>
      <c r="AJ9" s="242" t="s">
        <v>32</v>
      </c>
      <c r="AK9" s="150" t="s">
        <v>35</v>
      </c>
    </row>
    <row r="10" spans="1:37" ht="15.6" x14ac:dyDescent="0.3">
      <c r="A10" s="243">
        <v>1</v>
      </c>
      <c r="B10" s="349" t="s">
        <v>174</v>
      </c>
      <c r="C10" s="244"/>
      <c r="D10" s="244"/>
      <c r="E10" s="244"/>
      <c r="F10" s="41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56"/>
      <c r="V10" s="244"/>
      <c r="W10" s="244"/>
      <c r="X10" s="244"/>
      <c r="Y10" s="256"/>
      <c r="Z10" s="244"/>
      <c r="AA10" s="244"/>
      <c r="AB10" s="244"/>
      <c r="AC10" s="244"/>
      <c r="AD10" s="244"/>
      <c r="AE10" s="245"/>
      <c r="AF10" s="171"/>
      <c r="AG10" s="170"/>
      <c r="AH10" s="170"/>
      <c r="AI10" s="169"/>
      <c r="AJ10" s="244"/>
      <c r="AK10" s="244"/>
    </row>
    <row r="11" spans="1:37" ht="15.6" x14ac:dyDescent="0.3">
      <c r="A11" s="243">
        <v>2</v>
      </c>
      <c r="B11" s="349" t="s">
        <v>175</v>
      </c>
      <c r="C11" s="244"/>
      <c r="D11" s="244"/>
      <c r="E11" s="244"/>
      <c r="F11" s="41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35"/>
      <c r="V11" s="244"/>
      <c r="W11" s="244"/>
      <c r="X11" s="244"/>
      <c r="Y11" s="235"/>
      <c r="Z11" s="244"/>
      <c r="AA11" s="244"/>
      <c r="AB11" s="244"/>
      <c r="AC11" s="244"/>
      <c r="AD11" s="244"/>
      <c r="AE11" s="235"/>
      <c r="AF11" s="171"/>
      <c r="AG11" s="170"/>
      <c r="AH11" s="170"/>
      <c r="AI11" s="169"/>
      <c r="AJ11" s="244"/>
      <c r="AK11" s="244"/>
    </row>
    <row r="12" spans="1:37" ht="15.6" x14ac:dyDescent="0.3">
      <c r="A12" s="243">
        <v>3</v>
      </c>
      <c r="B12" s="349" t="s">
        <v>176</v>
      </c>
      <c r="C12" s="244"/>
      <c r="D12" s="244"/>
      <c r="E12" s="244"/>
      <c r="F12" s="41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35"/>
      <c r="V12" s="244"/>
      <c r="W12" s="244"/>
      <c r="X12" s="244"/>
      <c r="Y12" s="235"/>
      <c r="Z12" s="244"/>
      <c r="AA12" s="244"/>
      <c r="AB12" s="244"/>
      <c r="AC12" s="244"/>
      <c r="AD12" s="244"/>
      <c r="AE12" s="235"/>
      <c r="AF12" s="171"/>
      <c r="AG12" s="170"/>
      <c r="AH12" s="170"/>
      <c r="AI12" s="169"/>
      <c r="AJ12" s="244"/>
      <c r="AK12" s="244"/>
    </row>
    <row r="13" spans="1:37" ht="15.6" x14ac:dyDescent="0.3">
      <c r="A13" s="243">
        <v>4</v>
      </c>
      <c r="B13" s="349" t="s">
        <v>177</v>
      </c>
      <c r="C13" s="244"/>
      <c r="D13" s="244"/>
      <c r="E13" s="244"/>
      <c r="F13" s="41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35"/>
      <c r="V13" s="244"/>
      <c r="W13" s="244"/>
      <c r="X13" s="244"/>
      <c r="Y13" s="235"/>
      <c r="Z13" s="244"/>
      <c r="AA13" s="244"/>
      <c r="AB13" s="244"/>
      <c r="AC13" s="244"/>
      <c r="AD13" s="244"/>
      <c r="AE13" s="235"/>
      <c r="AF13" s="171"/>
      <c r="AG13" s="170"/>
      <c r="AH13" s="170"/>
      <c r="AI13" s="169"/>
      <c r="AJ13" s="244"/>
      <c r="AK13" s="244"/>
    </row>
    <row r="14" spans="1:37" ht="15.6" x14ac:dyDescent="0.3">
      <c r="A14" s="243">
        <v>5</v>
      </c>
      <c r="B14" s="349" t="s">
        <v>178</v>
      </c>
      <c r="C14" s="244"/>
      <c r="D14" s="244"/>
      <c r="E14" s="244"/>
      <c r="F14" s="41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35"/>
      <c r="V14" s="244"/>
      <c r="W14" s="244"/>
      <c r="X14" s="244"/>
      <c r="Y14" s="235"/>
      <c r="Z14" s="244"/>
      <c r="AA14" s="244"/>
      <c r="AB14" s="244"/>
      <c r="AC14" s="244"/>
      <c r="AD14" s="244"/>
      <c r="AE14" s="235"/>
      <c r="AF14" s="171"/>
      <c r="AG14" s="170"/>
      <c r="AH14" s="170"/>
      <c r="AI14" s="169"/>
      <c r="AJ14" s="244"/>
      <c r="AK14" s="244"/>
    </row>
    <row r="15" spans="1:37" ht="15.6" x14ac:dyDescent="0.3">
      <c r="A15" s="243">
        <v>6</v>
      </c>
      <c r="B15" s="349" t="s">
        <v>179</v>
      </c>
      <c r="C15" s="244"/>
      <c r="D15" s="244"/>
      <c r="E15" s="244"/>
      <c r="F15" s="41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35"/>
      <c r="V15" s="244"/>
      <c r="W15" s="244"/>
      <c r="X15" s="244"/>
      <c r="Y15" s="235"/>
      <c r="Z15" s="244"/>
      <c r="AA15" s="244"/>
      <c r="AB15" s="244"/>
      <c r="AC15" s="244"/>
      <c r="AD15" s="244"/>
      <c r="AE15" s="235"/>
      <c r="AF15" s="171"/>
      <c r="AG15" s="170"/>
      <c r="AH15" s="170"/>
      <c r="AI15" s="169"/>
      <c r="AJ15" s="244"/>
      <c r="AK15" s="244"/>
    </row>
    <row r="16" spans="1:37" ht="15.6" x14ac:dyDescent="0.3">
      <c r="A16" s="247"/>
      <c r="B16" s="247"/>
      <c r="C16" s="350" t="s">
        <v>113</v>
      </c>
      <c r="D16" s="350" t="s">
        <v>114</v>
      </c>
      <c r="E16" s="350" t="s">
        <v>115</v>
      </c>
      <c r="F16" s="253"/>
      <c r="G16" s="257">
        <v>6.3</v>
      </c>
      <c r="H16" s="257">
        <v>6.2</v>
      </c>
      <c r="I16" s="257">
        <v>4</v>
      </c>
      <c r="J16" s="257">
        <v>5</v>
      </c>
      <c r="K16" s="257">
        <v>5.3</v>
      </c>
      <c r="L16" s="257">
        <v>4.5</v>
      </c>
      <c r="M16" s="258">
        <f>SUM(G16:L16)/6</f>
        <v>5.2166666666666668</v>
      </c>
      <c r="N16" s="257">
        <v>4.8</v>
      </c>
      <c r="O16" s="257"/>
      <c r="P16" s="258">
        <f>N16-O16</f>
        <v>4.8</v>
      </c>
      <c r="Q16" s="257">
        <v>5.5</v>
      </c>
      <c r="R16" s="257"/>
      <c r="S16" s="258">
        <f>Q16-R16</f>
        <v>5.5</v>
      </c>
      <c r="T16" s="186">
        <f>SUM((M16*0.6),(P16*0.25),(S16*0.15))</f>
        <v>5.1550000000000002</v>
      </c>
      <c r="U16" s="250"/>
      <c r="V16" s="259">
        <v>6.93</v>
      </c>
      <c r="W16" s="259">
        <v>4.9000000000000004</v>
      </c>
      <c r="X16" s="186">
        <f>SUM((V16*0.7),(W16*0.3))</f>
        <v>6.3209999999999988</v>
      </c>
      <c r="Y16" s="250"/>
      <c r="Z16" s="249">
        <v>6.5</v>
      </c>
      <c r="AA16" s="249">
        <v>6</v>
      </c>
      <c r="AB16" s="249">
        <v>5</v>
      </c>
      <c r="AC16" s="249">
        <v>6.8</v>
      </c>
      <c r="AD16" s="186">
        <f>SUM((Z16*0.25),(AA16*0.25),(AB16*0.3),(AC16*0.2))</f>
        <v>5.9850000000000003</v>
      </c>
      <c r="AE16" s="248"/>
      <c r="AF16" s="165">
        <f>T16</f>
        <v>5.1550000000000002</v>
      </c>
      <c r="AG16" s="162">
        <f>X16</f>
        <v>6.3209999999999988</v>
      </c>
      <c r="AH16" s="162">
        <f>AD16</f>
        <v>5.9850000000000003</v>
      </c>
      <c r="AI16" s="152"/>
      <c r="AJ16" s="486">
        <f>SUM(T16*0.25)+(AD16*0.25)+(X16*0.5)</f>
        <v>5.9454999999999991</v>
      </c>
      <c r="AK16" s="149">
        <v>1</v>
      </c>
    </row>
    <row r="19" spans="4:35" ht="14.4" x14ac:dyDescent="0.3">
      <c r="AF19" s="210"/>
      <c r="AG19" s="210"/>
      <c r="AH19" s="210"/>
      <c r="AI19" s="210"/>
    </row>
    <row r="20" spans="4:35" ht="14.4" x14ac:dyDescent="0.3">
      <c r="AF20" s="210"/>
      <c r="AG20" s="210"/>
      <c r="AH20" s="210"/>
      <c r="AI20" s="210"/>
    </row>
    <row r="21" spans="4:35" ht="14.4" x14ac:dyDescent="0.3">
      <c r="AF21" s="210"/>
      <c r="AG21" s="210"/>
      <c r="AH21" s="210"/>
      <c r="AI21" s="210"/>
    </row>
    <row r="22" spans="4:35" ht="21" x14ac:dyDescent="0.4">
      <c r="D22" s="348"/>
      <c r="AF22" s="210"/>
      <c r="AG22" s="210"/>
      <c r="AH22" s="210"/>
      <c r="AI22" s="210"/>
    </row>
    <row r="23" spans="4:35" ht="14.4" x14ac:dyDescent="0.3">
      <c r="AF23" s="210"/>
      <c r="AG23" s="210"/>
      <c r="AH23" s="210"/>
      <c r="AI23" s="210"/>
    </row>
    <row r="24" spans="4:35" ht="14.4" x14ac:dyDescent="0.3">
      <c r="AF24" s="210"/>
      <c r="AG24" s="210"/>
      <c r="AH24" s="210"/>
      <c r="AI24" s="210"/>
    </row>
    <row r="25" spans="4:35" ht="14.4" x14ac:dyDescent="0.3">
      <c r="AF25" s="210"/>
      <c r="AG25" s="210"/>
      <c r="AH25" s="210"/>
      <c r="AI25" s="210"/>
    </row>
    <row r="26" spans="4:35" ht="14.4" x14ac:dyDescent="0.3">
      <c r="AF26" s="210"/>
      <c r="AG26" s="210"/>
      <c r="AH26" s="210"/>
      <c r="AI26" s="210"/>
    </row>
    <row r="27" spans="4:35" ht="14.4" x14ac:dyDescent="0.3">
      <c r="AF27" s="210"/>
      <c r="AG27" s="210"/>
      <c r="AH27" s="210"/>
      <c r="AI27" s="210"/>
    </row>
    <row r="28" spans="4:35" ht="14.4" x14ac:dyDescent="0.3">
      <c r="AF28" s="210"/>
      <c r="AG28" s="210"/>
      <c r="AH28" s="210"/>
      <c r="AI28" s="210"/>
    </row>
    <row r="29" spans="4:35" ht="14.4" x14ac:dyDescent="0.3">
      <c r="AF29" s="210"/>
      <c r="AG29" s="210"/>
      <c r="AH29" s="210"/>
      <c r="AI29" s="210"/>
    </row>
    <row r="30" spans="4:35" ht="14.4" x14ac:dyDescent="0.3">
      <c r="AF30" s="210"/>
      <c r="AG30" s="210"/>
      <c r="AH30" s="210"/>
      <c r="AI30" s="210"/>
    </row>
    <row r="31" spans="4:35" ht="14.4" x14ac:dyDescent="0.3">
      <c r="AF31" s="210"/>
      <c r="AG31" s="210"/>
      <c r="AH31" s="210"/>
      <c r="AI31" s="210"/>
    </row>
    <row r="32" spans="4:35" ht="14.4" x14ac:dyDescent="0.3">
      <c r="AF32" s="210"/>
      <c r="AG32" s="210"/>
      <c r="AH32" s="210"/>
      <c r="AI32" s="210"/>
    </row>
    <row r="33" spans="32:35" ht="14.4" x14ac:dyDescent="0.3">
      <c r="AF33" s="210"/>
      <c r="AG33" s="210"/>
      <c r="AH33" s="210"/>
      <c r="AI33" s="210"/>
    </row>
    <row r="34" spans="32:35" ht="14.4" x14ac:dyDescent="0.3">
      <c r="AF34" s="210"/>
      <c r="AG34" s="210"/>
      <c r="AH34" s="210"/>
      <c r="AI34" s="210"/>
    </row>
    <row r="35" spans="32:35" ht="14.4" x14ac:dyDescent="0.3">
      <c r="AF35" s="210"/>
      <c r="AG35" s="210"/>
      <c r="AH35" s="210"/>
      <c r="AI35" s="210"/>
    </row>
    <row r="36" spans="32:35" ht="14.4" x14ac:dyDescent="0.3">
      <c r="AF36" s="210"/>
      <c r="AG36" s="210"/>
      <c r="AH36" s="210"/>
      <c r="AI36" s="210"/>
    </row>
    <row r="37" spans="32:35" ht="14.4" x14ac:dyDescent="0.3">
      <c r="AF37" s="210"/>
      <c r="AG37" s="210"/>
      <c r="AH37" s="210"/>
      <c r="AI37" s="210"/>
    </row>
    <row r="38" spans="32:35" ht="14.4" x14ac:dyDescent="0.3">
      <c r="AF38" s="210"/>
      <c r="AG38" s="210"/>
      <c r="AH38" s="210"/>
      <c r="AI38" s="210"/>
    </row>
    <row r="39" spans="32:35" ht="14.4" x14ac:dyDescent="0.3">
      <c r="AF39" s="210"/>
      <c r="AG39" s="210"/>
      <c r="AH39" s="210"/>
      <c r="AI39" s="210"/>
    </row>
    <row r="40" spans="32:35" ht="14.4" x14ac:dyDescent="0.3">
      <c r="AF40" s="210"/>
      <c r="AG40" s="210"/>
      <c r="AH40" s="210"/>
      <c r="AI40" s="210"/>
    </row>
    <row r="41" spans="32:35" ht="14.4" x14ac:dyDescent="0.3">
      <c r="AF41" s="210"/>
      <c r="AG41" s="210"/>
      <c r="AH41" s="210"/>
      <c r="AI41" s="210"/>
    </row>
    <row r="42" spans="32:35" ht="14.4" x14ac:dyDescent="0.3">
      <c r="AF42" s="210"/>
      <c r="AG42" s="210"/>
      <c r="AH42" s="210"/>
      <c r="AI42" s="210"/>
    </row>
    <row r="43" spans="32:35" ht="14.4" x14ac:dyDescent="0.3">
      <c r="AF43" s="210"/>
      <c r="AG43" s="210"/>
      <c r="AH43" s="210"/>
      <c r="AI43" s="210"/>
    </row>
    <row r="44" spans="32:35" ht="14.4" x14ac:dyDescent="0.3">
      <c r="AF44" s="210"/>
      <c r="AG44" s="210"/>
      <c r="AH44" s="210"/>
      <c r="AI44" s="210"/>
    </row>
    <row r="45" spans="32:35" ht="14.4" x14ac:dyDescent="0.3">
      <c r="AF45" s="210"/>
      <c r="AG45" s="210"/>
      <c r="AH45" s="210"/>
      <c r="AI45" s="210"/>
    </row>
    <row r="46" spans="32:35" ht="14.4" x14ac:dyDescent="0.3">
      <c r="AF46" s="210"/>
      <c r="AG46" s="210"/>
      <c r="AH46" s="210"/>
      <c r="AI46" s="210"/>
    </row>
    <row r="47" spans="32:35" ht="14.4" x14ac:dyDescent="0.3">
      <c r="AF47" s="210"/>
      <c r="AG47" s="210"/>
      <c r="AH47" s="210"/>
      <c r="AI47" s="210"/>
    </row>
    <row r="48" spans="32:35" ht="14.4" x14ac:dyDescent="0.3">
      <c r="AF48" s="210"/>
      <c r="AG48" s="210"/>
      <c r="AH48" s="210"/>
      <c r="AI48" s="210"/>
    </row>
    <row r="49" spans="32:35" ht="14.4" x14ac:dyDescent="0.3">
      <c r="AF49" s="210"/>
      <c r="AG49" s="210"/>
      <c r="AH49" s="210"/>
      <c r="AI49" s="210"/>
    </row>
    <row r="50" spans="32:35" ht="14.4" x14ac:dyDescent="0.3">
      <c r="AF50" s="210"/>
      <c r="AG50" s="210"/>
      <c r="AH50" s="210"/>
      <c r="AI50" s="210"/>
    </row>
    <row r="51" spans="32:35" ht="14.4" x14ac:dyDescent="0.3">
      <c r="AF51" s="210"/>
      <c r="AG51" s="210"/>
      <c r="AH51" s="210"/>
      <c r="AI51" s="210"/>
    </row>
    <row r="52" spans="32:35" ht="14.4" x14ac:dyDescent="0.3">
      <c r="AF52" s="210"/>
      <c r="AG52" s="210"/>
      <c r="AH52" s="210"/>
      <c r="AI52" s="210"/>
    </row>
    <row r="53" spans="32:35" ht="14.4" x14ac:dyDescent="0.3">
      <c r="AF53" s="210"/>
      <c r="AG53" s="210"/>
      <c r="AH53" s="210"/>
      <c r="AI53" s="210"/>
    </row>
    <row r="54" spans="32:35" ht="14.4" x14ac:dyDescent="0.3">
      <c r="AF54" s="210"/>
      <c r="AG54" s="210"/>
      <c r="AH54" s="210"/>
      <c r="AI54" s="210"/>
    </row>
    <row r="55" spans="32:35" ht="14.4" x14ac:dyDescent="0.3">
      <c r="AF55" s="210"/>
      <c r="AG55" s="210"/>
      <c r="AH55" s="210"/>
      <c r="AI55" s="210"/>
    </row>
    <row r="56" spans="32:35" ht="14.4" x14ac:dyDescent="0.3">
      <c r="AF56" s="210"/>
      <c r="AG56" s="210"/>
      <c r="AH56" s="210"/>
      <c r="AI56" s="210"/>
    </row>
    <row r="57" spans="32:35" ht="14.4" x14ac:dyDescent="0.3">
      <c r="AF57" s="210"/>
      <c r="AG57" s="210"/>
      <c r="AH57" s="210"/>
      <c r="AI57" s="210"/>
    </row>
    <row r="58" spans="32:35" ht="14.4" x14ac:dyDescent="0.3">
      <c r="AF58" s="210"/>
      <c r="AG58" s="210"/>
      <c r="AH58" s="210"/>
      <c r="AI58" s="210"/>
    </row>
    <row r="59" spans="32:35" ht="14.4" x14ac:dyDescent="0.3">
      <c r="AF59" s="210"/>
      <c r="AG59" s="210"/>
      <c r="AH59" s="210"/>
      <c r="AI59" s="210"/>
    </row>
    <row r="60" spans="32:35" ht="14.4" x14ac:dyDescent="0.3">
      <c r="AF60" s="210"/>
      <c r="AG60" s="210"/>
      <c r="AH60" s="210"/>
      <c r="AI60" s="210"/>
    </row>
    <row r="61" spans="32:35" ht="14.4" x14ac:dyDescent="0.3">
      <c r="AF61" s="210"/>
      <c r="AG61" s="210"/>
      <c r="AH61" s="210"/>
      <c r="AI61" s="210"/>
    </row>
    <row r="62" spans="32:35" ht="14.4" x14ac:dyDescent="0.3">
      <c r="AF62" s="210"/>
      <c r="AG62" s="210"/>
      <c r="AH62" s="210"/>
      <c r="AI62" s="210"/>
    </row>
    <row r="63" spans="32:35" ht="14.4" x14ac:dyDescent="0.3">
      <c r="AF63" s="210"/>
      <c r="AG63" s="210"/>
      <c r="AH63" s="210"/>
      <c r="AI63" s="210"/>
    </row>
    <row r="64" spans="32:35" ht="14.4" x14ac:dyDescent="0.3">
      <c r="AF64" s="210"/>
      <c r="AG64" s="210"/>
      <c r="AH64" s="210"/>
      <c r="AI64" s="210"/>
    </row>
    <row r="65" spans="32:35" ht="14.4" x14ac:dyDescent="0.3">
      <c r="AF65" s="210"/>
      <c r="AG65" s="210"/>
      <c r="AH65" s="210"/>
      <c r="AI65" s="210"/>
    </row>
    <row r="66" spans="32:35" ht="14.4" x14ac:dyDescent="0.3">
      <c r="AF66" s="210"/>
      <c r="AG66" s="210"/>
      <c r="AH66" s="210"/>
      <c r="AI66" s="210"/>
    </row>
    <row r="67" spans="32:35" ht="14.4" x14ac:dyDescent="0.3">
      <c r="AF67" s="210"/>
      <c r="AG67" s="210"/>
      <c r="AH67" s="210"/>
      <c r="AI67" s="210"/>
    </row>
    <row r="68" spans="32:35" ht="14.4" x14ac:dyDescent="0.3">
      <c r="AF68" s="210"/>
      <c r="AG68" s="210"/>
      <c r="AH68" s="210"/>
      <c r="AI68" s="210"/>
    </row>
    <row r="69" spans="32:35" ht="14.4" x14ac:dyDescent="0.3">
      <c r="AF69" s="210"/>
      <c r="AG69" s="210"/>
      <c r="AH69" s="210"/>
      <c r="AI69" s="210"/>
    </row>
    <row r="70" spans="32:35" ht="14.4" x14ac:dyDescent="0.3">
      <c r="AF70" s="210"/>
      <c r="AG70" s="210"/>
      <c r="AH70" s="210"/>
      <c r="AI70" s="210"/>
    </row>
    <row r="71" spans="32:35" ht="14.4" x14ac:dyDescent="0.3">
      <c r="AF71" s="210"/>
      <c r="AG71" s="210"/>
      <c r="AH71" s="210"/>
      <c r="AI71" s="210"/>
    </row>
    <row r="72" spans="32:35" ht="14.4" x14ac:dyDescent="0.3">
      <c r="AF72" s="210"/>
      <c r="AG72" s="210"/>
      <c r="AH72" s="210"/>
      <c r="AI72" s="210"/>
    </row>
    <row r="73" spans="32:35" ht="14.4" x14ac:dyDescent="0.3">
      <c r="AF73" s="210"/>
      <c r="AG73" s="210"/>
      <c r="AH73" s="210"/>
      <c r="AI73" s="210"/>
    </row>
    <row r="74" spans="32:35" ht="14.4" x14ac:dyDescent="0.3">
      <c r="AF74" s="210"/>
      <c r="AG74" s="210"/>
      <c r="AH74" s="210"/>
      <c r="AI74" s="210"/>
    </row>
    <row r="75" spans="32:35" ht="14.4" x14ac:dyDescent="0.3">
      <c r="AF75" s="210"/>
      <c r="AG75" s="210"/>
      <c r="AH75" s="210"/>
      <c r="AI75" s="210"/>
    </row>
    <row r="76" spans="32:35" ht="14.4" x14ac:dyDescent="0.3">
      <c r="AF76" s="210"/>
      <c r="AG76" s="210"/>
      <c r="AH76" s="210"/>
      <c r="AI76" s="210"/>
    </row>
    <row r="77" spans="32:35" ht="14.4" x14ac:dyDescent="0.3">
      <c r="AF77" s="210"/>
      <c r="AG77" s="210"/>
      <c r="AH77" s="210"/>
      <c r="AI77" s="210"/>
    </row>
    <row r="78" spans="32:35" ht="14.4" x14ac:dyDescent="0.3">
      <c r="AF78" s="210"/>
      <c r="AG78" s="210"/>
      <c r="AH78" s="210"/>
      <c r="AI78" s="210"/>
    </row>
    <row r="79" spans="32:35" ht="14.4" x14ac:dyDescent="0.3">
      <c r="AF79" s="210"/>
      <c r="AG79" s="210"/>
      <c r="AH79" s="210"/>
      <c r="AI79" s="210"/>
    </row>
    <row r="80" spans="32:35" ht="14.4" x14ac:dyDescent="0.3">
      <c r="AF80" s="210"/>
      <c r="AG80" s="210"/>
      <c r="AH80" s="210"/>
      <c r="AI80" s="210"/>
    </row>
    <row r="81" spans="32:35" ht="14.4" x14ac:dyDescent="0.3">
      <c r="AF81" s="210"/>
      <c r="AG81" s="210"/>
      <c r="AH81" s="210"/>
      <c r="AI81" s="210"/>
    </row>
    <row r="82" spans="32:35" ht="14.4" x14ac:dyDescent="0.3">
      <c r="AF82" s="210"/>
      <c r="AG82" s="210"/>
      <c r="AH82" s="210"/>
      <c r="AI82" s="210"/>
    </row>
    <row r="83" spans="32:35" ht="14.4" x14ac:dyDescent="0.3">
      <c r="AF83" s="210"/>
      <c r="AG83" s="210"/>
      <c r="AH83" s="210"/>
      <c r="AI83" s="210"/>
    </row>
    <row r="84" spans="32:35" ht="14.4" x14ac:dyDescent="0.3">
      <c r="AF84" s="210"/>
      <c r="AG84" s="210"/>
      <c r="AH84" s="210"/>
      <c r="AI84" s="210"/>
    </row>
    <row r="85" spans="32:35" ht="14.4" x14ac:dyDescent="0.3">
      <c r="AF85" s="210"/>
      <c r="AG85" s="210"/>
      <c r="AH85" s="210"/>
      <c r="AI85" s="210"/>
    </row>
    <row r="86" spans="32:35" ht="14.4" x14ac:dyDescent="0.3">
      <c r="AF86" s="210"/>
      <c r="AG86" s="210"/>
      <c r="AH86" s="210"/>
      <c r="AI86" s="210"/>
    </row>
    <row r="87" spans="32:35" ht="14.4" x14ac:dyDescent="0.3">
      <c r="AF87" s="210"/>
      <c r="AG87" s="210"/>
      <c r="AH87" s="210"/>
      <c r="AI87" s="210"/>
    </row>
    <row r="88" spans="32:35" ht="14.4" x14ac:dyDescent="0.3">
      <c r="AF88" s="210"/>
      <c r="AG88" s="210"/>
      <c r="AH88" s="210"/>
      <c r="AI88" s="210"/>
    </row>
    <row r="89" spans="32:35" ht="14.4" x14ac:dyDescent="0.3">
      <c r="AF89" s="210"/>
      <c r="AG89" s="210"/>
      <c r="AH89" s="210"/>
      <c r="AI89" s="210"/>
    </row>
    <row r="90" spans="32:35" ht="14.4" x14ac:dyDescent="0.3">
      <c r="AF90" s="210"/>
      <c r="AG90" s="210"/>
      <c r="AH90" s="210"/>
      <c r="AI90" s="210"/>
    </row>
    <row r="91" spans="32:35" ht="14.4" x14ac:dyDescent="0.3">
      <c r="AF91" s="210"/>
      <c r="AG91" s="210"/>
      <c r="AH91" s="210"/>
      <c r="AI91" s="210"/>
    </row>
    <row r="92" spans="32:35" ht="14.4" x14ac:dyDescent="0.3">
      <c r="AF92" s="210"/>
      <c r="AG92" s="210"/>
      <c r="AH92" s="210"/>
      <c r="AI92" s="210"/>
    </row>
    <row r="93" spans="32:35" ht="14.4" x14ac:dyDescent="0.3">
      <c r="AF93" s="210"/>
      <c r="AG93" s="210"/>
      <c r="AH93" s="210"/>
      <c r="AI93" s="210"/>
    </row>
    <row r="94" spans="32:35" ht="14.4" x14ac:dyDescent="0.3">
      <c r="AF94" s="210"/>
      <c r="AG94" s="210"/>
      <c r="AH94" s="210"/>
      <c r="AI94" s="210"/>
    </row>
    <row r="95" spans="32:35" ht="14.4" x14ac:dyDescent="0.3">
      <c r="AF95" s="210"/>
      <c r="AG95" s="210"/>
      <c r="AH95" s="210"/>
      <c r="AI95" s="210"/>
    </row>
    <row r="96" spans="32:35" ht="14.4" x14ac:dyDescent="0.3">
      <c r="AF96" s="210"/>
      <c r="AG96" s="210"/>
      <c r="AH96" s="210"/>
      <c r="AI96" s="210"/>
    </row>
    <row r="97" spans="32:35" ht="14.4" x14ac:dyDescent="0.3">
      <c r="AF97" s="210"/>
      <c r="AG97" s="210"/>
      <c r="AH97" s="210"/>
      <c r="AI97" s="210"/>
    </row>
    <row r="98" spans="32:35" ht="14.4" x14ac:dyDescent="0.3">
      <c r="AF98" s="210"/>
      <c r="AG98" s="210"/>
      <c r="AH98" s="210"/>
      <c r="AI98" s="210"/>
    </row>
    <row r="99" spans="32:35" ht="14.4" x14ac:dyDescent="0.3">
      <c r="AF99" s="210"/>
      <c r="AG99" s="210"/>
      <c r="AH99" s="210"/>
      <c r="AI99" s="210"/>
    </row>
    <row r="100" spans="32:35" ht="14.4" x14ac:dyDescent="0.3">
      <c r="AF100" s="210"/>
      <c r="AG100" s="210"/>
      <c r="AH100" s="210"/>
      <c r="AI100" s="210"/>
    </row>
    <row r="101" spans="32:35" ht="14.4" x14ac:dyDescent="0.3">
      <c r="AF101" s="210"/>
      <c r="AG101" s="210"/>
      <c r="AH101" s="210"/>
      <c r="AI101" s="210"/>
    </row>
    <row r="102" spans="32:35" ht="14.4" x14ac:dyDescent="0.3">
      <c r="AF102" s="210"/>
      <c r="AG102" s="210"/>
      <c r="AH102" s="210"/>
      <c r="AI102" s="210"/>
    </row>
    <row r="103" spans="32:35" ht="14.4" x14ac:dyDescent="0.3">
      <c r="AF103" s="210"/>
      <c r="AG103" s="210"/>
      <c r="AH103" s="210"/>
      <c r="AI103" s="210"/>
    </row>
    <row r="104" spans="32:35" ht="14.4" x14ac:dyDescent="0.3">
      <c r="AF104" s="210"/>
      <c r="AG104" s="210"/>
      <c r="AH104" s="210"/>
      <c r="AI104" s="210"/>
    </row>
    <row r="105" spans="32:35" ht="14.4" x14ac:dyDescent="0.3">
      <c r="AF105" s="210"/>
      <c r="AG105" s="210"/>
      <c r="AH105" s="210"/>
      <c r="AI105" s="210"/>
    </row>
    <row r="106" spans="32:35" ht="14.4" x14ac:dyDescent="0.3">
      <c r="AF106" s="210"/>
      <c r="AG106" s="210"/>
      <c r="AH106" s="210"/>
      <c r="AI106" s="210"/>
    </row>
    <row r="107" spans="32:35" ht="14.4" x14ac:dyDescent="0.3">
      <c r="AF107" s="210"/>
      <c r="AG107" s="210"/>
      <c r="AH107" s="210"/>
      <c r="AI107" s="210"/>
    </row>
    <row r="108" spans="32:35" ht="14.4" x14ac:dyDescent="0.3">
      <c r="AF108" s="210"/>
      <c r="AG108" s="210"/>
      <c r="AH108" s="210"/>
      <c r="AI108" s="210"/>
    </row>
    <row r="109" spans="32:35" ht="14.4" x14ac:dyDescent="0.3">
      <c r="AF109" s="117"/>
      <c r="AG109" s="117"/>
      <c r="AH109" s="117"/>
      <c r="AI109" s="117"/>
    </row>
    <row r="110" spans="32:35" ht="14.4" x14ac:dyDescent="0.3">
      <c r="AF110" s="117"/>
      <c r="AG110" s="117"/>
      <c r="AH110" s="117"/>
      <c r="AI110" s="117"/>
    </row>
    <row r="111" spans="32:35" ht="14.4" x14ac:dyDescent="0.3">
      <c r="AF111" s="117"/>
      <c r="AG111" s="117"/>
      <c r="AH111" s="117"/>
      <c r="AI111" s="117"/>
    </row>
    <row r="112" spans="32:35" ht="14.4" x14ac:dyDescent="0.3">
      <c r="AF112" s="117"/>
      <c r="AG112" s="117"/>
      <c r="AH112" s="117"/>
      <c r="AI112" s="117"/>
    </row>
    <row r="113" spans="32:35" ht="14.4" x14ac:dyDescent="0.3">
      <c r="AF113" s="117"/>
      <c r="AG113" s="117"/>
      <c r="AH113" s="117"/>
      <c r="AI113" s="117"/>
    </row>
    <row r="114" spans="32:35" ht="14.4" x14ac:dyDescent="0.3">
      <c r="AF114" s="117"/>
      <c r="AG114" s="117"/>
      <c r="AH114" s="117"/>
      <c r="AI114" s="117"/>
    </row>
    <row r="115" spans="32:35" ht="14.4" x14ac:dyDescent="0.3">
      <c r="AF115" s="117"/>
      <c r="AG115" s="117"/>
      <c r="AH115" s="117"/>
      <c r="AI115" s="117"/>
    </row>
    <row r="116" spans="32:35" ht="14.4" x14ac:dyDescent="0.3">
      <c r="AF116" s="117"/>
      <c r="AG116" s="117"/>
      <c r="AH116" s="117"/>
      <c r="AI116" s="117"/>
    </row>
    <row r="117" spans="32:35" ht="14.4" x14ac:dyDescent="0.3">
      <c r="AF117" s="117"/>
      <c r="AG117" s="117"/>
      <c r="AH117" s="117"/>
      <c r="AI117" s="117"/>
    </row>
    <row r="118" spans="32:35" ht="14.4" x14ac:dyDescent="0.3">
      <c r="AF118" s="117"/>
      <c r="AG118" s="117"/>
      <c r="AH118" s="117"/>
      <c r="AI118" s="117"/>
    </row>
    <row r="119" spans="32:35" ht="14.4" x14ac:dyDescent="0.3">
      <c r="AF119" s="117"/>
      <c r="AG119" s="117"/>
      <c r="AH119" s="117"/>
      <c r="AI119" s="117"/>
    </row>
    <row r="120" spans="32:35" ht="14.4" x14ac:dyDescent="0.3">
      <c r="AF120" s="117"/>
      <c r="AG120" s="117"/>
      <c r="AH120" s="117"/>
      <c r="AI120" s="117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D1" workbookViewId="0">
      <selection activeCell="S12" sqref="S12:W12"/>
    </sheetView>
  </sheetViews>
  <sheetFormatPr defaultRowHeight="13.2" x14ac:dyDescent="0.25"/>
  <cols>
    <col min="1" max="1" width="6.88671875" customWidth="1"/>
    <col min="2" max="2" width="15.6640625" customWidth="1"/>
    <col min="3" max="3" width="20.109375" customWidth="1"/>
    <col min="4" max="4" width="19.21875" customWidth="1"/>
    <col min="5" max="5" width="21.88671875" customWidth="1"/>
    <col min="6" max="6" width="3.21875" customWidth="1"/>
    <col min="9" max="9" width="12" customWidth="1"/>
    <col min="10" max="10" width="3.33203125" customWidth="1"/>
    <col min="13" max="13" width="12" customWidth="1"/>
    <col min="14" max="14" width="4" customWidth="1"/>
    <col min="17" max="17" width="12" customWidth="1"/>
    <col min="18" max="18" width="4.6640625" customWidth="1"/>
    <col min="23" max="23" width="11.33203125" customWidth="1"/>
  </cols>
  <sheetData>
    <row r="1" spans="1:23" ht="15.6" x14ac:dyDescent="0.3">
      <c r="A1" s="286" t="str">
        <f>'Comp Detail'!A1</f>
        <v>Vaulting NSW State Championships 2022</v>
      </c>
      <c r="B1" s="3"/>
      <c r="C1" s="42"/>
      <c r="D1" s="194" t="s">
        <v>84</v>
      </c>
      <c r="E1" s="42" t="s">
        <v>124</v>
      </c>
      <c r="F1" s="42"/>
      <c r="W1" s="233">
        <f ca="1">NOW()</f>
        <v>44740.884816666665</v>
      </c>
    </row>
    <row r="2" spans="1:23" ht="15.6" x14ac:dyDescent="0.3">
      <c r="A2" s="28"/>
      <c r="B2" s="3"/>
      <c r="C2" s="42"/>
      <c r="D2" s="194" t="s">
        <v>85</v>
      </c>
      <c r="E2" s="351" t="s">
        <v>118</v>
      </c>
      <c r="W2" s="234">
        <f ca="1">NOW()</f>
        <v>44740.884816666665</v>
      </c>
    </row>
    <row r="3" spans="1:23" ht="15.6" x14ac:dyDescent="0.3">
      <c r="A3" s="513" t="str">
        <f>'Comp Detail'!A3</f>
        <v>11th and 12th June 2022</v>
      </c>
      <c r="B3" s="514"/>
      <c r="C3" s="42"/>
      <c r="D3" s="194" t="s">
        <v>86</v>
      </c>
      <c r="E3" s="42" t="s">
        <v>117</v>
      </c>
      <c r="F3" s="42"/>
    </row>
    <row r="4" spans="1:23" ht="15.6" x14ac:dyDescent="0.3">
      <c r="A4" s="119"/>
      <c r="B4" s="117"/>
      <c r="C4" s="117"/>
      <c r="D4" s="194"/>
    </row>
    <row r="5" spans="1:23" ht="14.4" x14ac:dyDescent="0.3">
      <c r="A5" s="340"/>
      <c r="B5" s="341"/>
      <c r="C5" s="3"/>
      <c r="D5" s="4"/>
      <c r="E5" s="4"/>
      <c r="F5" s="4"/>
    </row>
    <row r="6" spans="1:23" ht="15.6" x14ac:dyDescent="0.3">
      <c r="A6" s="60" t="s">
        <v>159</v>
      </c>
      <c r="B6" s="71"/>
      <c r="C6" s="61"/>
      <c r="D6" s="71"/>
      <c r="E6" s="61"/>
      <c r="F6" s="61"/>
    </row>
    <row r="7" spans="1:23" x14ac:dyDescent="0.25">
      <c r="A7" s="342" t="s">
        <v>160</v>
      </c>
    </row>
    <row r="8" spans="1:23" ht="15.6" x14ac:dyDescent="0.3">
      <c r="A8" s="60"/>
      <c r="B8" s="71"/>
      <c r="C8" s="61"/>
      <c r="D8" s="61"/>
      <c r="E8" s="61"/>
      <c r="F8" s="343"/>
      <c r="G8" s="71" t="s">
        <v>47</v>
      </c>
      <c r="H8" s="71"/>
      <c r="I8" s="61"/>
      <c r="J8" s="343"/>
      <c r="K8" s="71" t="s">
        <v>46</v>
      </c>
      <c r="L8" s="71"/>
      <c r="M8" s="61"/>
      <c r="N8" s="343"/>
      <c r="O8" s="71" t="s">
        <v>48</v>
      </c>
      <c r="P8" s="71"/>
      <c r="Q8" s="61"/>
      <c r="R8" s="343"/>
    </row>
    <row r="9" spans="1:23" ht="15.6" x14ac:dyDescent="0.3">
      <c r="A9" s="64"/>
      <c r="B9" s="72"/>
      <c r="C9" s="61"/>
      <c r="D9" s="61"/>
      <c r="E9" s="61"/>
      <c r="F9" s="343"/>
      <c r="G9" s="61" t="str">
        <f>E1</f>
        <v>Robyn Bruderer</v>
      </c>
      <c r="H9" s="61"/>
      <c r="I9" s="61"/>
      <c r="J9" s="344"/>
      <c r="K9" s="61" t="str">
        <f>E2</f>
        <v>Emily Leadbeater</v>
      </c>
      <c r="L9" s="61"/>
      <c r="M9" s="61"/>
      <c r="N9" s="344"/>
      <c r="O9" s="61" t="str">
        <f>E3</f>
        <v>Chris Wicks</v>
      </c>
      <c r="P9" s="61"/>
      <c r="Q9" s="61"/>
      <c r="R9" s="344"/>
    </row>
    <row r="10" spans="1:23" ht="14.4" x14ac:dyDescent="0.3">
      <c r="A10" s="61"/>
      <c r="B10" s="61"/>
      <c r="C10" s="61"/>
      <c r="D10" s="61"/>
      <c r="E10" s="61"/>
      <c r="F10" s="343"/>
      <c r="G10" s="71" t="s">
        <v>26</v>
      </c>
      <c r="H10" s="71"/>
      <c r="I10" s="61"/>
      <c r="J10" s="343"/>
      <c r="K10" s="71" t="s">
        <v>26</v>
      </c>
      <c r="L10" s="71"/>
      <c r="M10" s="61"/>
      <c r="N10" s="343"/>
      <c r="O10" s="71" t="s">
        <v>26</v>
      </c>
      <c r="P10" s="71"/>
      <c r="Q10" s="61"/>
      <c r="R10" s="343"/>
    </row>
    <row r="11" spans="1:23" ht="14.4" x14ac:dyDescent="0.3">
      <c r="F11" s="343"/>
      <c r="G11" s="195"/>
      <c r="H11" s="213"/>
      <c r="I11" s="213" t="s">
        <v>88</v>
      </c>
      <c r="J11" s="345"/>
      <c r="K11" s="195"/>
      <c r="L11" s="213"/>
      <c r="M11" s="213" t="s">
        <v>88</v>
      </c>
      <c r="N11" s="345"/>
      <c r="O11" s="195"/>
      <c r="P11" s="213"/>
      <c r="Q11" s="213" t="s">
        <v>88</v>
      </c>
      <c r="R11" s="345"/>
      <c r="S11" s="61"/>
      <c r="T11" s="61"/>
      <c r="U11" s="61"/>
      <c r="V11" s="75" t="s">
        <v>52</v>
      </c>
      <c r="W11" s="76"/>
    </row>
    <row r="12" spans="1:23" ht="14.4" x14ac:dyDescent="0.3">
      <c r="A12" s="346" t="s">
        <v>24</v>
      </c>
      <c r="B12" s="346" t="s">
        <v>25</v>
      </c>
      <c r="C12" s="346" t="s">
        <v>26</v>
      </c>
      <c r="D12" s="346" t="s">
        <v>27</v>
      </c>
      <c r="E12" s="346" t="s">
        <v>28</v>
      </c>
      <c r="F12" s="343"/>
      <c r="G12" s="197"/>
      <c r="H12" s="190" t="s">
        <v>95</v>
      </c>
      <c r="I12" s="214" t="s">
        <v>34</v>
      </c>
      <c r="J12" s="345"/>
      <c r="K12" s="197"/>
      <c r="L12" s="190" t="s">
        <v>95</v>
      </c>
      <c r="M12" s="214" t="s">
        <v>34</v>
      </c>
      <c r="N12" s="345"/>
      <c r="O12" s="197"/>
      <c r="P12" s="190" t="s">
        <v>95</v>
      </c>
      <c r="Q12" s="214" t="s">
        <v>34</v>
      </c>
      <c r="R12" s="345"/>
      <c r="S12" s="346" t="s">
        <v>47</v>
      </c>
      <c r="T12" s="346" t="s">
        <v>46</v>
      </c>
      <c r="U12" s="346" t="s">
        <v>48</v>
      </c>
      <c r="V12" s="419" t="s">
        <v>32</v>
      </c>
      <c r="W12" s="419" t="s">
        <v>35</v>
      </c>
    </row>
    <row r="13" spans="1:23" ht="14.4" x14ac:dyDescent="0.3">
      <c r="F13" s="343"/>
      <c r="G13" s="42"/>
      <c r="H13" s="216"/>
      <c r="I13" s="216"/>
      <c r="J13" s="345"/>
      <c r="K13" s="42"/>
      <c r="L13" s="216"/>
      <c r="M13" s="216"/>
      <c r="N13" s="345"/>
      <c r="O13" s="42"/>
      <c r="P13" s="216"/>
      <c r="Q13" s="216"/>
      <c r="R13" s="345"/>
      <c r="S13" s="73"/>
      <c r="T13" s="73"/>
      <c r="U13" s="73"/>
      <c r="V13" s="73"/>
      <c r="W13" s="75"/>
    </row>
    <row r="14" spans="1:23" ht="14.4" x14ac:dyDescent="0.3">
      <c r="A14" s="349">
        <v>76</v>
      </c>
      <c r="B14" s="349" t="s">
        <v>166</v>
      </c>
      <c r="C14" s="349" t="s">
        <v>165</v>
      </c>
      <c r="D14" s="349" t="s">
        <v>166</v>
      </c>
      <c r="E14" s="349" t="s">
        <v>144</v>
      </c>
      <c r="F14" s="343"/>
      <c r="G14" s="347">
        <v>7.3</v>
      </c>
      <c r="H14" s="191"/>
      <c r="I14" s="21">
        <f>G14-H14</f>
        <v>7.3</v>
      </c>
      <c r="J14" s="345"/>
      <c r="K14" s="347">
        <v>6.5</v>
      </c>
      <c r="L14" s="191">
        <v>0.3</v>
      </c>
      <c r="M14" s="21">
        <f>K14-L14</f>
        <v>6.2</v>
      </c>
      <c r="N14" s="345"/>
      <c r="O14" s="347">
        <v>7.8</v>
      </c>
      <c r="P14" s="191"/>
      <c r="Q14" s="21">
        <f>O14-P14</f>
        <v>7.8</v>
      </c>
      <c r="R14" s="345"/>
      <c r="S14" s="101">
        <f>I14</f>
        <v>7.3</v>
      </c>
      <c r="T14" s="101">
        <f>M14</f>
        <v>6.2</v>
      </c>
      <c r="U14" s="101">
        <f>Q14</f>
        <v>7.8</v>
      </c>
      <c r="V14" s="85">
        <f>SUM(S14+T14+U14)/3</f>
        <v>7.1000000000000005</v>
      </c>
      <c r="W14" s="32">
        <v>1</v>
      </c>
    </row>
    <row r="15" spans="1:23" ht="14.4" x14ac:dyDescent="0.3">
      <c r="A15" s="349">
        <v>78</v>
      </c>
      <c r="B15" s="349" t="s">
        <v>147</v>
      </c>
      <c r="C15" s="349" t="s">
        <v>146</v>
      </c>
      <c r="D15" s="117" t="s">
        <v>147</v>
      </c>
      <c r="E15" s="349" t="s">
        <v>148</v>
      </c>
      <c r="F15" s="343"/>
      <c r="G15" s="347">
        <v>5.3</v>
      </c>
      <c r="H15" s="191"/>
      <c r="I15" s="21">
        <f t="shared" ref="I15:I16" si="0">G15-H15</f>
        <v>5.3</v>
      </c>
      <c r="J15" s="345"/>
      <c r="K15" s="347">
        <v>7.6</v>
      </c>
      <c r="L15" s="191">
        <v>0.2</v>
      </c>
      <c r="M15" s="21">
        <f t="shared" ref="M15:M16" si="1">K15-L15</f>
        <v>7.3999999999999995</v>
      </c>
      <c r="N15" s="345"/>
      <c r="O15" s="347">
        <v>5</v>
      </c>
      <c r="P15" s="191"/>
      <c r="Q15" s="21">
        <f t="shared" ref="Q15:Q16" si="2">O15-P15</f>
        <v>5</v>
      </c>
      <c r="R15" s="345"/>
      <c r="S15" s="101">
        <f t="shared" ref="S15:S16" si="3">I15</f>
        <v>5.3</v>
      </c>
      <c r="T15" s="101">
        <f t="shared" ref="T15:T16" si="4">M15</f>
        <v>7.3999999999999995</v>
      </c>
      <c r="U15" s="101">
        <f t="shared" ref="U15:U16" si="5">Q15</f>
        <v>5</v>
      </c>
      <c r="V15" s="85">
        <f t="shared" ref="V15:V16" si="6">SUM(S15+T15+U15)/3</f>
        <v>5.8999999999999995</v>
      </c>
      <c r="W15" s="32">
        <v>2</v>
      </c>
    </row>
    <row r="16" spans="1:23" ht="14.4" x14ac:dyDescent="0.3">
      <c r="A16" s="438">
        <v>77</v>
      </c>
      <c r="B16" s="438" t="s">
        <v>224</v>
      </c>
      <c r="C16" s="438" t="s">
        <v>225</v>
      </c>
      <c r="D16" s="438" t="s">
        <v>224</v>
      </c>
      <c r="E16" s="438" t="s">
        <v>226</v>
      </c>
      <c r="F16" s="343"/>
      <c r="G16" s="347"/>
      <c r="H16" s="191"/>
      <c r="I16" s="21">
        <f t="shared" si="0"/>
        <v>0</v>
      </c>
      <c r="J16" s="345"/>
      <c r="K16" s="347"/>
      <c r="L16" s="191"/>
      <c r="M16" s="21">
        <f t="shared" si="1"/>
        <v>0</v>
      </c>
      <c r="N16" s="345"/>
      <c r="O16" s="347"/>
      <c r="P16" s="191"/>
      <c r="Q16" s="21">
        <f t="shared" si="2"/>
        <v>0</v>
      </c>
      <c r="R16" s="345"/>
      <c r="S16" s="461">
        <f t="shared" si="3"/>
        <v>0</v>
      </c>
      <c r="T16" s="461">
        <f t="shared" si="4"/>
        <v>0</v>
      </c>
      <c r="U16" s="461">
        <f t="shared" si="5"/>
        <v>0</v>
      </c>
      <c r="V16" s="462">
        <f t="shared" si="6"/>
        <v>0</v>
      </c>
      <c r="W16" s="32" t="s">
        <v>270</v>
      </c>
    </row>
    <row r="17" spans="1:23" ht="14.4" x14ac:dyDescent="0.3">
      <c r="A17" s="438">
        <v>23</v>
      </c>
      <c r="B17" s="438" t="s">
        <v>163</v>
      </c>
      <c r="C17" s="438" t="s">
        <v>171</v>
      </c>
      <c r="D17" s="438" t="s">
        <v>163</v>
      </c>
      <c r="E17" s="438" t="s">
        <v>144</v>
      </c>
      <c r="F17" s="343"/>
      <c r="G17" s="347"/>
      <c r="H17" s="191"/>
      <c r="I17" s="21">
        <f>G17-H17</f>
        <v>0</v>
      </c>
      <c r="J17" s="345"/>
      <c r="K17" s="347"/>
      <c r="L17" s="191"/>
      <c r="M17" s="21">
        <f>K17-L17</f>
        <v>0</v>
      </c>
      <c r="N17" s="345"/>
      <c r="O17" s="347"/>
      <c r="P17" s="191"/>
      <c r="Q17" s="21">
        <f>O17-P17</f>
        <v>0</v>
      </c>
      <c r="R17" s="345"/>
      <c r="S17" s="461">
        <f>I17</f>
        <v>0</v>
      </c>
      <c r="T17" s="461">
        <f>M17</f>
        <v>0</v>
      </c>
      <c r="U17" s="461">
        <f>Q17</f>
        <v>0</v>
      </c>
      <c r="V17" s="462">
        <f>SUM(S17+T17+U17)/3</f>
        <v>0</v>
      </c>
      <c r="W17" s="32" t="s">
        <v>270</v>
      </c>
    </row>
    <row r="21" spans="1:23" ht="21" x14ac:dyDescent="0.4">
      <c r="E21" s="348"/>
    </row>
    <row r="23" spans="1:23" ht="21" x14ac:dyDescent="0.4">
      <c r="E23" s="348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opLeftCell="J1" workbookViewId="0">
      <selection activeCell="W16" sqref="W16"/>
    </sheetView>
  </sheetViews>
  <sheetFormatPr defaultRowHeight="13.2" x14ac:dyDescent="0.25"/>
  <cols>
    <col min="1" max="1" width="6.88671875" customWidth="1"/>
    <col min="2" max="2" width="15.6640625" customWidth="1"/>
    <col min="3" max="3" width="20.109375" customWidth="1"/>
    <col min="4" max="4" width="19.21875" customWidth="1"/>
    <col min="5" max="5" width="21.88671875" customWidth="1"/>
    <col min="6" max="6" width="3.21875" customWidth="1"/>
    <col min="9" max="9" width="12" customWidth="1"/>
    <col min="10" max="10" width="3.33203125" customWidth="1"/>
    <col min="13" max="13" width="12" customWidth="1"/>
    <col min="14" max="14" width="4" customWidth="1"/>
    <col min="17" max="17" width="12" customWidth="1"/>
    <col min="18" max="18" width="4.6640625" customWidth="1"/>
    <col min="23" max="23" width="11.33203125" customWidth="1"/>
  </cols>
  <sheetData>
    <row r="1" spans="1:23" ht="15.6" x14ac:dyDescent="0.3">
      <c r="A1" s="286" t="str">
        <f>'Comp Detail'!A1</f>
        <v>Vaulting NSW State Championships 2022</v>
      </c>
      <c r="B1" s="3"/>
      <c r="C1" s="42"/>
      <c r="D1" s="194" t="s">
        <v>84</v>
      </c>
      <c r="E1" s="42" t="s">
        <v>119</v>
      </c>
      <c r="F1" s="42"/>
      <c r="W1" s="233">
        <f ca="1">NOW()</f>
        <v>44740.884816666665</v>
      </c>
    </row>
    <row r="2" spans="1:23" ht="15.6" x14ac:dyDescent="0.3">
      <c r="A2" s="28"/>
      <c r="B2" s="3"/>
      <c r="C2" s="42"/>
      <c r="D2" s="194" t="s">
        <v>85</v>
      </c>
      <c r="E2" t="s">
        <v>124</v>
      </c>
      <c r="W2" s="234">
        <f ca="1">NOW()</f>
        <v>44740.884816666665</v>
      </c>
    </row>
    <row r="3" spans="1:23" ht="15.6" x14ac:dyDescent="0.3">
      <c r="A3" s="513" t="str">
        <f>'Comp Detail'!A3</f>
        <v>11th and 12th June 2022</v>
      </c>
      <c r="B3" s="514"/>
      <c r="C3" s="42"/>
      <c r="D3" s="194" t="s">
        <v>86</v>
      </c>
      <c r="E3" s="42" t="s">
        <v>117</v>
      </c>
      <c r="F3" s="42"/>
    </row>
    <row r="4" spans="1:23" ht="15.6" x14ac:dyDescent="0.3">
      <c r="A4" s="119"/>
      <c r="B4" s="117"/>
      <c r="C4" s="117"/>
      <c r="D4" s="194"/>
    </row>
    <row r="5" spans="1:23" ht="14.4" x14ac:dyDescent="0.3">
      <c r="A5" s="340"/>
      <c r="B5" s="341"/>
      <c r="C5" s="3"/>
      <c r="D5" s="4"/>
      <c r="E5" s="4"/>
      <c r="F5" s="4"/>
    </row>
    <row r="6" spans="1:23" ht="15.6" x14ac:dyDescent="0.3">
      <c r="A6" s="60" t="s">
        <v>167</v>
      </c>
      <c r="B6" s="71"/>
      <c r="C6" s="61"/>
      <c r="D6" s="71"/>
      <c r="E6" s="61"/>
      <c r="F6" s="61"/>
    </row>
    <row r="7" spans="1:23" x14ac:dyDescent="0.25">
      <c r="A7" s="342" t="s">
        <v>168</v>
      </c>
    </row>
    <row r="8" spans="1:23" ht="15.6" x14ac:dyDescent="0.3">
      <c r="A8" s="60"/>
      <c r="B8" s="71"/>
      <c r="C8" s="61"/>
      <c r="D8" s="61"/>
      <c r="E8" s="61"/>
      <c r="F8" s="343"/>
      <c r="G8" s="71" t="s">
        <v>47</v>
      </c>
      <c r="H8" s="71"/>
      <c r="I8" s="61"/>
      <c r="J8" s="343"/>
      <c r="K8" s="71" t="s">
        <v>46</v>
      </c>
      <c r="L8" s="71"/>
      <c r="M8" s="61"/>
      <c r="N8" s="343"/>
      <c r="O8" s="71" t="s">
        <v>48</v>
      </c>
      <c r="P8" s="71"/>
      <c r="Q8" s="61"/>
      <c r="R8" s="343"/>
    </row>
    <row r="9" spans="1:23" ht="15.6" x14ac:dyDescent="0.3">
      <c r="A9" s="64"/>
      <c r="B9" s="72"/>
      <c r="C9" s="61"/>
      <c r="D9" s="61"/>
      <c r="E9" s="61"/>
      <c r="F9" s="343"/>
      <c r="G9" s="61" t="str">
        <f>E1</f>
        <v>Janet Leadbeater</v>
      </c>
      <c r="H9" s="61"/>
      <c r="I9" s="61"/>
      <c r="J9" s="344"/>
      <c r="K9" s="61" t="str">
        <f>E2</f>
        <v>Robyn Bruderer</v>
      </c>
      <c r="L9" s="61"/>
      <c r="M9" s="61"/>
      <c r="N9" s="344"/>
      <c r="O9" s="61" t="str">
        <f>E3</f>
        <v>Chris Wicks</v>
      </c>
      <c r="P9" s="61"/>
      <c r="Q9" s="61"/>
      <c r="R9" s="344"/>
    </row>
    <row r="10" spans="1:23" ht="14.4" x14ac:dyDescent="0.3">
      <c r="A10" s="61"/>
      <c r="B10" s="61"/>
      <c r="C10" s="61"/>
      <c r="D10" s="61"/>
      <c r="E10" s="61"/>
      <c r="F10" s="343"/>
      <c r="G10" s="71" t="s">
        <v>26</v>
      </c>
      <c r="H10" s="71"/>
      <c r="I10" s="61"/>
      <c r="J10" s="343"/>
      <c r="K10" s="71" t="s">
        <v>26</v>
      </c>
      <c r="L10" s="71"/>
      <c r="M10" s="61"/>
      <c r="N10" s="343"/>
      <c r="O10" s="71" t="s">
        <v>26</v>
      </c>
      <c r="P10" s="71"/>
      <c r="Q10" s="61"/>
      <c r="R10" s="343"/>
    </row>
    <row r="11" spans="1:23" ht="14.4" x14ac:dyDescent="0.3">
      <c r="F11" s="343"/>
      <c r="G11" s="195"/>
      <c r="H11" s="213"/>
      <c r="I11" s="213" t="s">
        <v>88</v>
      </c>
      <c r="J11" s="345"/>
      <c r="K11" s="195"/>
      <c r="L11" s="213"/>
      <c r="M11" s="213" t="s">
        <v>88</v>
      </c>
      <c r="N11" s="345"/>
      <c r="O11" s="195"/>
      <c r="P11" s="213"/>
      <c r="Q11" s="213" t="s">
        <v>88</v>
      </c>
      <c r="R11" s="345"/>
      <c r="S11" s="271"/>
      <c r="T11" s="271"/>
      <c r="U11" s="271"/>
      <c r="V11" s="278" t="s">
        <v>52</v>
      </c>
      <c r="W11" s="267"/>
    </row>
    <row r="12" spans="1:23" ht="14.4" x14ac:dyDescent="0.3">
      <c r="A12" s="346" t="s">
        <v>24</v>
      </c>
      <c r="B12" s="346" t="s">
        <v>25</v>
      </c>
      <c r="C12" s="346" t="s">
        <v>26</v>
      </c>
      <c r="D12" s="346" t="s">
        <v>27</v>
      </c>
      <c r="E12" s="346" t="s">
        <v>28</v>
      </c>
      <c r="F12" s="343"/>
      <c r="G12" s="197"/>
      <c r="H12" s="190" t="s">
        <v>95</v>
      </c>
      <c r="I12" s="214" t="s">
        <v>34</v>
      </c>
      <c r="J12" s="345"/>
      <c r="K12" s="197"/>
      <c r="L12" s="190" t="s">
        <v>95</v>
      </c>
      <c r="M12" s="214" t="s">
        <v>34</v>
      </c>
      <c r="N12" s="345"/>
      <c r="O12" s="197"/>
      <c r="P12" s="190" t="s">
        <v>95</v>
      </c>
      <c r="Q12" s="214" t="s">
        <v>34</v>
      </c>
      <c r="R12" s="345"/>
      <c r="S12" s="346" t="s">
        <v>47</v>
      </c>
      <c r="T12" s="346" t="s">
        <v>46</v>
      </c>
      <c r="U12" s="346" t="s">
        <v>48</v>
      </c>
      <c r="V12" s="419" t="s">
        <v>32</v>
      </c>
      <c r="W12" s="419" t="s">
        <v>35</v>
      </c>
    </row>
    <row r="13" spans="1:23" ht="14.4" x14ac:dyDescent="0.3">
      <c r="F13" s="343"/>
      <c r="G13" s="42"/>
      <c r="H13" s="216"/>
      <c r="I13" s="216"/>
      <c r="J13" s="345"/>
      <c r="K13" s="42"/>
      <c r="L13" s="216"/>
      <c r="M13" s="216"/>
      <c r="N13" s="345"/>
      <c r="O13" s="42"/>
      <c r="P13" s="216"/>
      <c r="Q13" s="216"/>
      <c r="R13" s="345"/>
      <c r="S13" s="73"/>
      <c r="T13" s="73"/>
      <c r="U13" s="73"/>
      <c r="V13" s="73"/>
      <c r="W13" s="75"/>
    </row>
    <row r="14" spans="1:23" ht="14.4" x14ac:dyDescent="0.3">
      <c r="A14" s="349">
        <v>62</v>
      </c>
      <c r="B14" s="349" t="s">
        <v>131</v>
      </c>
      <c r="C14" s="349" t="s">
        <v>172</v>
      </c>
      <c r="D14" s="349" t="s">
        <v>131</v>
      </c>
      <c r="E14" s="349" t="s">
        <v>136</v>
      </c>
      <c r="F14" s="343"/>
      <c r="G14" s="347">
        <v>8</v>
      </c>
      <c r="H14" s="191"/>
      <c r="I14" s="21">
        <f>G14-H14</f>
        <v>8</v>
      </c>
      <c r="J14" s="345"/>
      <c r="K14" s="347">
        <v>7.3</v>
      </c>
      <c r="L14" s="191">
        <v>0.1</v>
      </c>
      <c r="M14" s="21">
        <f>K14-L14</f>
        <v>7.2</v>
      </c>
      <c r="N14" s="345"/>
      <c r="O14" s="347">
        <v>8</v>
      </c>
      <c r="P14" s="191"/>
      <c r="Q14" s="21">
        <f>O14-P14</f>
        <v>8</v>
      </c>
      <c r="R14" s="345"/>
      <c r="S14" s="101">
        <f>I14</f>
        <v>8</v>
      </c>
      <c r="T14" s="101">
        <f>M14</f>
        <v>7.2</v>
      </c>
      <c r="U14" s="101">
        <f>Q14</f>
        <v>8</v>
      </c>
      <c r="V14" s="95">
        <f>SUM(S14+T14+U14)/3</f>
        <v>7.7333333333333334</v>
      </c>
      <c r="W14" s="32">
        <v>1</v>
      </c>
    </row>
    <row r="15" spans="1:23" ht="14.4" x14ac:dyDescent="0.3">
      <c r="A15" s="349">
        <v>78</v>
      </c>
      <c r="B15" s="117" t="s">
        <v>147</v>
      </c>
      <c r="C15" s="349" t="s">
        <v>146</v>
      </c>
      <c r="D15" s="117" t="s">
        <v>147</v>
      </c>
      <c r="E15" s="349" t="s">
        <v>148</v>
      </c>
      <c r="F15" s="343"/>
      <c r="G15" s="347">
        <v>8</v>
      </c>
      <c r="H15" s="191"/>
      <c r="I15" s="21">
        <f>G15-H15</f>
        <v>8</v>
      </c>
      <c r="J15" s="345"/>
      <c r="K15" s="347">
        <v>6.9</v>
      </c>
      <c r="L15" s="191">
        <v>0.1</v>
      </c>
      <c r="M15" s="21">
        <f>K15-L15</f>
        <v>6.8000000000000007</v>
      </c>
      <c r="N15" s="345"/>
      <c r="O15" s="347">
        <v>6.8</v>
      </c>
      <c r="P15" s="191"/>
      <c r="Q15" s="21">
        <f>O15-P15</f>
        <v>6.8</v>
      </c>
      <c r="R15" s="345"/>
      <c r="S15" s="101">
        <f>I15</f>
        <v>8</v>
      </c>
      <c r="T15" s="101">
        <f>M15</f>
        <v>6.8000000000000007</v>
      </c>
      <c r="U15" s="101">
        <f>Q15</f>
        <v>6.8</v>
      </c>
      <c r="V15" s="95">
        <f>SUM(S15+T15+U15)/3</f>
        <v>7.2</v>
      </c>
      <c r="W15" s="32">
        <v>2</v>
      </c>
    </row>
    <row r="16" spans="1:23" ht="14.4" x14ac:dyDescent="0.3">
      <c r="A16" s="438">
        <v>69</v>
      </c>
      <c r="B16" s="438" t="s">
        <v>169</v>
      </c>
      <c r="C16" s="438" t="s">
        <v>170</v>
      </c>
      <c r="D16" s="438" t="s">
        <v>169</v>
      </c>
      <c r="E16" s="438" t="s">
        <v>173</v>
      </c>
      <c r="F16" s="343"/>
      <c r="G16" s="347"/>
      <c r="H16" s="191"/>
      <c r="I16" s="21">
        <f t="shared" ref="I16:I17" si="0">G16-H16</f>
        <v>0</v>
      </c>
      <c r="J16" s="345"/>
      <c r="K16" s="347"/>
      <c r="L16" s="191"/>
      <c r="M16" s="21">
        <f t="shared" ref="M16:M17" si="1">K16-L16</f>
        <v>0</v>
      </c>
      <c r="N16" s="345"/>
      <c r="O16" s="347"/>
      <c r="P16" s="191"/>
      <c r="Q16" s="21">
        <f t="shared" ref="Q16:Q17" si="2">O16-P16</f>
        <v>0</v>
      </c>
      <c r="R16" s="345"/>
      <c r="S16" s="461">
        <f t="shared" ref="S16:S17" si="3">I16</f>
        <v>0</v>
      </c>
      <c r="T16" s="461">
        <f t="shared" ref="T16:T17" si="4">M16</f>
        <v>0</v>
      </c>
      <c r="U16" s="461">
        <f t="shared" ref="U16:U17" si="5">Q16</f>
        <v>0</v>
      </c>
      <c r="V16" s="462">
        <f t="shared" ref="V16:V17" si="6">SUM(S16+T16+U16)/3</f>
        <v>0</v>
      </c>
      <c r="W16" s="485" t="s">
        <v>270</v>
      </c>
    </row>
    <row r="17" spans="1:23" ht="14.4" x14ac:dyDescent="0.3">
      <c r="A17" s="438">
        <v>23</v>
      </c>
      <c r="B17" s="438" t="s">
        <v>163</v>
      </c>
      <c r="C17" s="438" t="s">
        <v>171</v>
      </c>
      <c r="D17" s="438" t="s">
        <v>163</v>
      </c>
      <c r="E17" s="438" t="s">
        <v>144</v>
      </c>
      <c r="F17" s="343"/>
      <c r="G17" s="347"/>
      <c r="H17" s="191"/>
      <c r="I17" s="21">
        <f t="shared" si="0"/>
        <v>0</v>
      </c>
      <c r="J17" s="345"/>
      <c r="K17" s="347"/>
      <c r="L17" s="191"/>
      <c r="M17" s="21">
        <f t="shared" si="1"/>
        <v>0</v>
      </c>
      <c r="N17" s="345"/>
      <c r="O17" s="347"/>
      <c r="P17" s="191"/>
      <c r="Q17" s="21">
        <f t="shared" si="2"/>
        <v>0</v>
      </c>
      <c r="R17" s="345"/>
      <c r="S17" s="461">
        <f t="shared" si="3"/>
        <v>0</v>
      </c>
      <c r="T17" s="461">
        <f t="shared" si="4"/>
        <v>0</v>
      </c>
      <c r="U17" s="461">
        <f t="shared" si="5"/>
        <v>0</v>
      </c>
      <c r="V17" s="462">
        <f t="shared" si="6"/>
        <v>0</v>
      </c>
      <c r="W17" s="485" t="s">
        <v>270</v>
      </c>
    </row>
    <row r="21" spans="1:23" ht="21" x14ac:dyDescent="0.4">
      <c r="E21" s="348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L11" sqref="L11"/>
    </sheetView>
  </sheetViews>
  <sheetFormatPr defaultRowHeight="13.8" customHeight="1" x14ac:dyDescent="0.25"/>
  <cols>
    <col min="2" max="2" width="28.5546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" customWidth="1"/>
  </cols>
  <sheetData>
    <row r="1" spans="1:18" ht="13.8" customHeight="1" x14ac:dyDescent="0.3">
      <c r="A1" s="286" t="str">
        <f>'Comp Detail'!A1</f>
        <v>Vaulting NSW State Championships 2022</v>
      </c>
      <c r="B1" s="3"/>
      <c r="C1" s="116" t="s">
        <v>71</v>
      </c>
      <c r="K1" s="518"/>
      <c r="L1" s="518"/>
      <c r="M1" s="518"/>
      <c r="R1" s="233">
        <f ca="1">NOW()</f>
        <v>44740.884816666665</v>
      </c>
    </row>
    <row r="2" spans="1:18" ht="13.8" customHeight="1" x14ac:dyDescent="0.3">
      <c r="A2" s="28"/>
      <c r="B2" s="3"/>
      <c r="C2" s="42" t="s">
        <v>118</v>
      </c>
      <c r="K2" s="518"/>
      <c r="L2" s="518"/>
      <c r="M2" s="518"/>
      <c r="R2" s="234">
        <f ca="1">NOW()</f>
        <v>44740.884816666665</v>
      </c>
    </row>
    <row r="3" spans="1:18" ht="13.8" customHeight="1" x14ac:dyDescent="0.3">
      <c r="A3" s="513" t="str">
        <f>'Comp Detail'!A3</f>
        <v>11th and 12th June 2022</v>
      </c>
      <c r="B3" s="514"/>
      <c r="C3" s="117" t="s">
        <v>124</v>
      </c>
      <c r="K3" s="287"/>
      <c r="L3" s="287"/>
      <c r="M3" s="287"/>
    </row>
    <row r="4" spans="1:18" ht="13.8" customHeight="1" x14ac:dyDescent="0.3">
      <c r="A4" s="119"/>
      <c r="B4" s="120"/>
      <c r="C4" s="287"/>
      <c r="K4" s="287"/>
      <c r="L4" s="287"/>
      <c r="M4" s="287"/>
    </row>
    <row r="5" spans="1:18" ht="13.8" customHeight="1" x14ac:dyDescent="0.3">
      <c r="A5" s="315" t="s">
        <v>249</v>
      </c>
      <c r="B5" s="2"/>
      <c r="C5" s="4"/>
      <c r="D5" s="316"/>
      <c r="E5" s="2" t="s">
        <v>47</v>
      </c>
      <c r="F5" s="4" t="str">
        <f>C2</f>
        <v>Emily Leadbeater</v>
      </c>
      <c r="G5" s="4"/>
      <c r="H5" s="2"/>
      <c r="I5" s="316"/>
      <c r="J5" s="316"/>
      <c r="K5" s="317" t="s">
        <v>46</v>
      </c>
      <c r="L5" s="318" t="str">
        <f>C3</f>
        <v>Robyn Bruderer</v>
      </c>
      <c r="M5" s="316"/>
      <c r="N5" s="316"/>
      <c r="O5" s="316"/>
      <c r="P5" s="316"/>
      <c r="Q5" s="316"/>
      <c r="R5" s="316"/>
    </row>
    <row r="6" spans="1:18" ht="13.8" customHeight="1" x14ac:dyDescent="0.3">
      <c r="A6" s="315" t="s">
        <v>53</v>
      </c>
      <c r="B6" s="2">
        <v>24</v>
      </c>
      <c r="C6" s="4"/>
      <c r="D6" s="316"/>
      <c r="E6" s="4"/>
      <c r="F6" s="4"/>
      <c r="G6" s="4"/>
      <c r="H6" s="4"/>
      <c r="I6" s="316"/>
      <c r="J6" s="316"/>
      <c r="K6" s="316"/>
      <c r="L6" s="316"/>
      <c r="M6" s="316"/>
      <c r="N6" s="316"/>
      <c r="O6" s="316"/>
      <c r="P6" s="316"/>
      <c r="Q6" s="316"/>
      <c r="R6" s="316"/>
    </row>
    <row r="7" spans="1:18" ht="13.8" customHeight="1" x14ac:dyDescent="0.3">
      <c r="A7" s="4"/>
      <c r="B7" s="4"/>
      <c r="C7" s="4"/>
      <c r="D7" s="316"/>
      <c r="E7" s="2"/>
      <c r="F7" s="4"/>
      <c r="G7" s="4"/>
      <c r="H7" s="4"/>
      <c r="I7" s="319"/>
      <c r="J7" s="319"/>
      <c r="K7" s="316"/>
      <c r="L7" s="316"/>
      <c r="M7" s="319"/>
      <c r="N7" s="316"/>
      <c r="O7" s="316"/>
      <c r="P7" s="316"/>
      <c r="Q7" s="320"/>
      <c r="R7" s="316"/>
    </row>
    <row r="8" spans="1:18" ht="13.8" customHeight="1" x14ac:dyDescent="0.3">
      <c r="D8" s="321"/>
      <c r="E8" s="39" t="s">
        <v>14</v>
      </c>
      <c r="F8" s="30"/>
      <c r="G8" s="30"/>
      <c r="H8" s="30"/>
      <c r="I8" s="322" t="s">
        <v>14</v>
      </c>
      <c r="J8" s="323"/>
      <c r="K8" s="319"/>
      <c r="L8" s="319"/>
      <c r="M8" s="322" t="s">
        <v>56</v>
      </c>
      <c r="N8" s="321"/>
      <c r="O8" s="319"/>
      <c r="P8" s="319"/>
      <c r="Q8" s="371" t="s">
        <v>15</v>
      </c>
      <c r="R8" s="319"/>
    </row>
    <row r="9" spans="1:18" ht="13.8" customHeight="1" x14ac:dyDescent="0.3">
      <c r="A9" s="421" t="s">
        <v>24</v>
      </c>
      <c r="B9" s="421" t="s">
        <v>25</v>
      </c>
      <c r="C9" s="421" t="s">
        <v>28</v>
      </c>
      <c r="D9" s="332"/>
      <c r="E9" s="37" t="s">
        <v>4</v>
      </c>
      <c r="F9" s="37" t="s">
        <v>5</v>
      </c>
      <c r="G9" s="37" t="s">
        <v>6</v>
      </c>
      <c r="H9" s="37" t="s">
        <v>7</v>
      </c>
      <c r="I9" s="422" t="s">
        <v>15</v>
      </c>
      <c r="J9" s="423"/>
      <c r="K9" s="339" t="s">
        <v>36</v>
      </c>
      <c r="L9" s="339" t="s">
        <v>60</v>
      </c>
      <c r="M9" s="422" t="s">
        <v>15</v>
      </c>
      <c r="N9" s="332"/>
      <c r="O9" s="424" t="s">
        <v>68</v>
      </c>
      <c r="P9" s="424" t="s">
        <v>69</v>
      </c>
      <c r="Q9" s="425" t="s">
        <v>32</v>
      </c>
      <c r="R9" s="424" t="s">
        <v>35</v>
      </c>
    </row>
    <row r="10" spans="1:18" ht="13.8" customHeight="1" x14ac:dyDescent="0.3">
      <c r="C10" s="30"/>
      <c r="D10" s="325"/>
      <c r="E10" s="30"/>
      <c r="F10" s="30"/>
      <c r="G10" s="30"/>
      <c r="H10" s="30"/>
      <c r="I10" s="322"/>
      <c r="J10" s="323"/>
      <c r="K10" s="316"/>
      <c r="L10" s="316"/>
      <c r="M10" s="322"/>
      <c r="N10" s="325"/>
      <c r="O10" s="316"/>
      <c r="P10" s="316"/>
      <c r="Q10" s="371"/>
      <c r="R10" s="319"/>
    </row>
    <row r="11" spans="1:18" ht="13.8" customHeight="1" x14ac:dyDescent="0.3">
      <c r="A11" s="364">
        <v>56</v>
      </c>
      <c r="B11" s="349" t="s">
        <v>248</v>
      </c>
      <c r="C11" s="351" t="s">
        <v>235</v>
      </c>
      <c r="D11" s="325"/>
      <c r="E11" s="372">
        <v>7.5</v>
      </c>
      <c r="F11" s="372">
        <v>7</v>
      </c>
      <c r="G11" s="372">
        <v>8</v>
      </c>
      <c r="H11" s="372">
        <v>6</v>
      </c>
      <c r="I11" s="373">
        <f>SUM((E11*0.25)+(F11*0.25)+(G11*0.3)+(H11*0.2))</f>
        <v>7.2250000000000005</v>
      </c>
      <c r="J11" s="374"/>
      <c r="K11" s="375">
        <v>9.1999999999999993</v>
      </c>
      <c r="L11" s="375"/>
      <c r="M11" s="373">
        <f>K11-L11</f>
        <v>9.1999999999999993</v>
      </c>
      <c r="N11" s="376"/>
      <c r="O11" s="373">
        <f>I11</f>
        <v>7.2250000000000005</v>
      </c>
      <c r="P11" s="373">
        <f>M11</f>
        <v>9.1999999999999993</v>
      </c>
      <c r="Q11" s="467">
        <f>(M11+I11)/2</f>
        <v>8.2125000000000004</v>
      </c>
      <c r="R11" s="316">
        <v>1</v>
      </c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>
      <selection activeCell="D15" sqref="D15"/>
    </sheetView>
  </sheetViews>
  <sheetFormatPr defaultRowHeight="13.8" customHeight="1" x14ac:dyDescent="0.25"/>
  <cols>
    <col min="2" max="2" width="28.5546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.88671875" customWidth="1"/>
  </cols>
  <sheetData>
    <row r="1" spans="1:18" ht="13.8" customHeight="1" x14ac:dyDescent="0.3">
      <c r="A1" s="286" t="str">
        <f>'Comp Detail'!A1</f>
        <v>Vaulting NSW State Championships 2022</v>
      </c>
      <c r="B1" s="3"/>
      <c r="C1" s="116" t="s">
        <v>275</v>
      </c>
      <c r="K1" s="518"/>
      <c r="L1" s="518"/>
      <c r="M1" s="518"/>
      <c r="R1" s="233">
        <f ca="1">NOW()</f>
        <v>44740.884816666665</v>
      </c>
    </row>
    <row r="2" spans="1:18" ht="13.8" customHeight="1" x14ac:dyDescent="0.3">
      <c r="A2" s="28"/>
      <c r="B2" s="3"/>
      <c r="C2" s="117" t="s">
        <v>117</v>
      </c>
      <c r="K2" s="518"/>
      <c r="L2" s="518"/>
      <c r="M2" s="518"/>
      <c r="R2" s="234">
        <f ca="1">NOW()</f>
        <v>44740.884816666665</v>
      </c>
    </row>
    <row r="3" spans="1:18" ht="13.8" customHeight="1" x14ac:dyDescent="0.3">
      <c r="A3" s="513" t="str">
        <f>'Comp Detail'!A3</f>
        <v>11th and 12th June 2022</v>
      </c>
      <c r="B3" s="514"/>
      <c r="K3" s="287"/>
      <c r="L3" s="287"/>
      <c r="M3" s="287"/>
    </row>
    <row r="4" spans="1:18" ht="13.8" customHeight="1" x14ac:dyDescent="0.3">
      <c r="A4" s="119"/>
      <c r="B4" s="120"/>
      <c r="C4" s="287"/>
      <c r="K4" s="287"/>
      <c r="L4" s="287"/>
      <c r="M4" s="287"/>
    </row>
    <row r="5" spans="1:18" ht="13.8" customHeight="1" x14ac:dyDescent="0.3">
      <c r="A5" s="315" t="s">
        <v>250</v>
      </c>
      <c r="B5" s="2"/>
      <c r="C5" s="4"/>
      <c r="D5" s="316"/>
      <c r="E5" s="2"/>
      <c r="F5" s="318"/>
      <c r="G5" s="4"/>
      <c r="H5" s="2"/>
      <c r="I5" s="316"/>
      <c r="J5" s="316"/>
      <c r="K5" s="317"/>
      <c r="L5" s="42"/>
      <c r="M5" s="316"/>
      <c r="N5" s="316"/>
      <c r="O5" s="316"/>
      <c r="P5" s="316"/>
      <c r="Q5" s="316"/>
      <c r="R5" s="316"/>
    </row>
    <row r="6" spans="1:18" ht="13.8" customHeight="1" x14ac:dyDescent="0.3">
      <c r="A6" s="315" t="s">
        <v>53</v>
      </c>
      <c r="B6" s="2">
        <v>25</v>
      </c>
      <c r="C6" s="4"/>
      <c r="D6" s="316"/>
      <c r="E6" s="4"/>
      <c r="F6" s="4"/>
      <c r="G6" s="4"/>
      <c r="H6" s="4"/>
      <c r="I6" s="316"/>
      <c r="J6" s="316"/>
      <c r="K6" s="316"/>
      <c r="L6" s="316"/>
      <c r="M6" s="316"/>
      <c r="N6" s="316"/>
      <c r="O6" s="316"/>
      <c r="P6" s="316"/>
      <c r="Q6" s="316"/>
      <c r="R6" s="316"/>
    </row>
    <row r="7" spans="1:18" ht="13.8" customHeight="1" x14ac:dyDescent="0.3">
      <c r="A7" s="4"/>
      <c r="B7" s="4"/>
      <c r="C7" s="4"/>
      <c r="D7" s="316"/>
      <c r="E7" s="2"/>
      <c r="F7" s="4"/>
      <c r="G7" s="4"/>
      <c r="H7" s="4"/>
      <c r="I7" s="319"/>
      <c r="J7" s="319"/>
      <c r="K7" s="316"/>
      <c r="L7" s="316"/>
      <c r="M7" s="319"/>
      <c r="N7" s="316"/>
      <c r="O7" s="316"/>
      <c r="P7" s="316"/>
      <c r="Q7" s="320"/>
      <c r="R7" s="316"/>
    </row>
    <row r="8" spans="1:18" ht="13.8" customHeight="1" x14ac:dyDescent="0.3">
      <c r="D8" s="321"/>
      <c r="E8" s="39" t="s">
        <v>14</v>
      </c>
      <c r="F8" s="30"/>
      <c r="G8" s="30"/>
      <c r="H8" s="30"/>
      <c r="I8" s="322" t="s">
        <v>14</v>
      </c>
      <c r="J8" s="323"/>
      <c r="K8" s="319"/>
      <c r="L8" s="319"/>
      <c r="M8" s="322" t="s">
        <v>56</v>
      </c>
      <c r="N8" s="321"/>
      <c r="O8" s="319"/>
      <c r="P8" s="319"/>
      <c r="Q8" s="371" t="s">
        <v>15</v>
      </c>
      <c r="R8" s="319"/>
    </row>
    <row r="9" spans="1:18" ht="13.8" customHeight="1" x14ac:dyDescent="0.3">
      <c r="A9" s="421" t="s">
        <v>24</v>
      </c>
      <c r="B9" s="421" t="s">
        <v>25</v>
      </c>
      <c r="C9" s="421" t="s">
        <v>28</v>
      </c>
      <c r="D9" s="332"/>
      <c r="E9" s="37" t="s">
        <v>4</v>
      </c>
      <c r="F9" s="37" t="s">
        <v>5</v>
      </c>
      <c r="G9" s="37" t="s">
        <v>6</v>
      </c>
      <c r="H9" s="37" t="s">
        <v>7</v>
      </c>
      <c r="I9" s="422" t="s">
        <v>15</v>
      </c>
      <c r="J9" s="423"/>
      <c r="K9" s="339" t="s">
        <v>36</v>
      </c>
      <c r="L9" s="339" t="s">
        <v>60</v>
      </c>
      <c r="M9" s="422" t="s">
        <v>15</v>
      </c>
      <c r="N9" s="332"/>
      <c r="O9" s="424" t="s">
        <v>68</v>
      </c>
      <c r="P9" s="424" t="s">
        <v>69</v>
      </c>
      <c r="Q9" s="425" t="s">
        <v>32</v>
      </c>
      <c r="R9" s="424" t="s">
        <v>35</v>
      </c>
    </row>
    <row r="10" spans="1:18" ht="13.8" customHeight="1" x14ac:dyDescent="0.3">
      <c r="C10" s="30"/>
      <c r="D10" s="325"/>
      <c r="E10" s="30"/>
      <c r="F10" s="30"/>
      <c r="G10" s="30"/>
      <c r="H10" s="30"/>
      <c r="I10" s="322"/>
      <c r="J10" s="323"/>
      <c r="K10" s="316"/>
      <c r="L10" s="316"/>
      <c r="M10" s="322"/>
      <c r="N10" s="325"/>
      <c r="O10" s="316"/>
      <c r="P10" s="316"/>
      <c r="Q10" s="371"/>
      <c r="R10" s="319"/>
    </row>
    <row r="11" spans="1:18" ht="13.8" customHeight="1" x14ac:dyDescent="0.3">
      <c r="A11" s="364">
        <v>48</v>
      </c>
      <c r="B11" s="349" t="s">
        <v>232</v>
      </c>
      <c r="C11" s="349" t="s">
        <v>148</v>
      </c>
      <c r="D11" s="325"/>
      <c r="E11" s="372">
        <v>6.8</v>
      </c>
      <c r="F11" s="372">
        <v>7</v>
      </c>
      <c r="G11" s="372">
        <v>7</v>
      </c>
      <c r="H11" s="372">
        <v>7</v>
      </c>
      <c r="I11" s="373">
        <f t="shared" ref="I11:I18" si="0">SUM((E11*0.25)+(F11*0.25)+(G11*0.3)+(H11*0.2))</f>
        <v>6.9500000000000011</v>
      </c>
      <c r="J11" s="374"/>
      <c r="K11" s="375">
        <v>8.8000000000000007</v>
      </c>
      <c r="L11" s="375"/>
      <c r="M11" s="373">
        <f t="shared" ref="M11:M18" si="1">K11-L11</f>
        <v>8.8000000000000007</v>
      </c>
      <c r="N11" s="376"/>
      <c r="O11" s="373">
        <f t="shared" ref="O11:O18" si="2">I11</f>
        <v>6.9500000000000011</v>
      </c>
      <c r="P11" s="373">
        <f t="shared" ref="P11:P18" si="3">M11</f>
        <v>8.8000000000000007</v>
      </c>
      <c r="Q11" s="467">
        <f t="shared" ref="Q11:Q18" si="4">(M11+I11)/2</f>
        <v>7.8750000000000009</v>
      </c>
      <c r="R11" s="322">
        <v>1</v>
      </c>
    </row>
    <row r="12" spans="1:18" ht="13.8" customHeight="1" x14ac:dyDescent="0.3">
      <c r="A12" s="364">
        <v>1</v>
      </c>
      <c r="B12" s="349" t="s">
        <v>204</v>
      </c>
      <c r="C12" s="349" t="s">
        <v>252</v>
      </c>
      <c r="D12" s="325"/>
      <c r="E12" s="372">
        <v>7.5</v>
      </c>
      <c r="F12" s="372">
        <v>7</v>
      </c>
      <c r="G12" s="372">
        <v>7</v>
      </c>
      <c r="H12" s="372">
        <v>6.5</v>
      </c>
      <c r="I12" s="373">
        <f t="shared" si="0"/>
        <v>7.0249999999999995</v>
      </c>
      <c r="J12" s="374"/>
      <c r="K12" s="375">
        <v>8.1999999999999993</v>
      </c>
      <c r="L12" s="375"/>
      <c r="M12" s="373">
        <f t="shared" si="1"/>
        <v>8.1999999999999993</v>
      </c>
      <c r="N12" s="376"/>
      <c r="O12" s="373">
        <f t="shared" si="2"/>
        <v>7.0249999999999995</v>
      </c>
      <c r="P12" s="373">
        <f t="shared" si="3"/>
        <v>8.1999999999999993</v>
      </c>
      <c r="Q12" s="467">
        <f t="shared" si="4"/>
        <v>7.6124999999999989</v>
      </c>
      <c r="R12" s="322">
        <v>2</v>
      </c>
    </row>
    <row r="13" spans="1:18" ht="13.8" customHeight="1" x14ac:dyDescent="0.3">
      <c r="A13" s="364">
        <v>47</v>
      </c>
      <c r="B13" s="349" t="s">
        <v>231</v>
      </c>
      <c r="C13" s="349" t="s">
        <v>148</v>
      </c>
      <c r="D13" s="325"/>
      <c r="E13" s="372">
        <v>6.8</v>
      </c>
      <c r="F13" s="372">
        <v>7</v>
      </c>
      <c r="G13" s="372">
        <v>7</v>
      </c>
      <c r="H13" s="372">
        <v>6.5</v>
      </c>
      <c r="I13" s="373">
        <f t="shared" si="0"/>
        <v>6.8500000000000005</v>
      </c>
      <c r="J13" s="374"/>
      <c r="K13" s="375">
        <v>8.3000000000000007</v>
      </c>
      <c r="L13" s="375"/>
      <c r="M13" s="373">
        <f t="shared" si="1"/>
        <v>8.3000000000000007</v>
      </c>
      <c r="N13" s="376"/>
      <c r="O13" s="373">
        <f t="shared" si="2"/>
        <v>6.8500000000000005</v>
      </c>
      <c r="P13" s="373">
        <f t="shared" si="3"/>
        <v>8.3000000000000007</v>
      </c>
      <c r="Q13" s="467">
        <f t="shared" si="4"/>
        <v>7.5750000000000011</v>
      </c>
      <c r="R13" s="322">
        <v>3</v>
      </c>
    </row>
    <row r="14" spans="1:18" ht="13.8" customHeight="1" x14ac:dyDescent="0.3">
      <c r="A14" s="364">
        <v>26</v>
      </c>
      <c r="B14" s="349" t="s">
        <v>155</v>
      </c>
      <c r="C14" s="349" t="s">
        <v>144</v>
      </c>
      <c r="D14" s="325"/>
      <c r="E14" s="372">
        <v>7</v>
      </c>
      <c r="F14" s="372">
        <v>7</v>
      </c>
      <c r="G14" s="372">
        <v>7</v>
      </c>
      <c r="H14" s="372">
        <v>6.8</v>
      </c>
      <c r="I14" s="373">
        <f t="shared" si="0"/>
        <v>6.96</v>
      </c>
      <c r="J14" s="374"/>
      <c r="K14" s="375">
        <v>8.1</v>
      </c>
      <c r="L14" s="375"/>
      <c r="M14" s="373">
        <f t="shared" si="1"/>
        <v>8.1</v>
      </c>
      <c r="N14" s="376"/>
      <c r="O14" s="373">
        <f t="shared" si="2"/>
        <v>6.96</v>
      </c>
      <c r="P14" s="373">
        <f t="shared" si="3"/>
        <v>8.1</v>
      </c>
      <c r="Q14" s="467">
        <f t="shared" si="4"/>
        <v>7.5299999999999994</v>
      </c>
      <c r="R14" s="322">
        <v>4</v>
      </c>
    </row>
    <row r="15" spans="1:18" ht="13.8" customHeight="1" x14ac:dyDescent="0.3">
      <c r="A15" s="364">
        <v>52</v>
      </c>
      <c r="B15" s="349" t="s">
        <v>251</v>
      </c>
      <c r="C15" s="445" t="s">
        <v>220</v>
      </c>
      <c r="D15" s="325"/>
      <c r="E15" s="372">
        <v>6.8</v>
      </c>
      <c r="F15" s="372">
        <v>7</v>
      </c>
      <c r="G15" s="372">
        <v>7</v>
      </c>
      <c r="H15" s="372">
        <v>7</v>
      </c>
      <c r="I15" s="373">
        <f t="shared" si="0"/>
        <v>6.9500000000000011</v>
      </c>
      <c r="J15" s="374"/>
      <c r="K15" s="375">
        <v>8.1</v>
      </c>
      <c r="L15" s="375"/>
      <c r="M15" s="373">
        <f t="shared" si="1"/>
        <v>8.1</v>
      </c>
      <c r="N15" s="376"/>
      <c r="O15" s="373">
        <f t="shared" si="2"/>
        <v>6.9500000000000011</v>
      </c>
      <c r="P15" s="373">
        <f t="shared" si="3"/>
        <v>8.1</v>
      </c>
      <c r="Q15" s="467">
        <f t="shared" si="4"/>
        <v>7.5250000000000004</v>
      </c>
      <c r="R15" s="322">
        <v>5</v>
      </c>
    </row>
    <row r="16" spans="1:18" ht="13.8" customHeight="1" x14ac:dyDescent="0.3">
      <c r="A16" s="469">
        <v>11</v>
      </c>
      <c r="B16" s="445" t="s">
        <v>140</v>
      </c>
      <c r="C16" s="445" t="s">
        <v>128</v>
      </c>
      <c r="D16" s="474"/>
      <c r="E16" s="475">
        <v>6.8</v>
      </c>
      <c r="F16" s="475">
        <v>6.8</v>
      </c>
      <c r="G16" s="475">
        <v>7</v>
      </c>
      <c r="H16" s="475">
        <v>6</v>
      </c>
      <c r="I16" s="470">
        <f t="shared" si="0"/>
        <v>6.7</v>
      </c>
      <c r="J16" s="471"/>
      <c r="K16" s="472">
        <v>8.1</v>
      </c>
      <c r="L16" s="472"/>
      <c r="M16" s="470">
        <f t="shared" si="1"/>
        <v>8.1</v>
      </c>
      <c r="N16" s="473"/>
      <c r="O16" s="470">
        <f t="shared" si="2"/>
        <v>6.7</v>
      </c>
      <c r="P16" s="470">
        <f t="shared" si="3"/>
        <v>8.1</v>
      </c>
      <c r="Q16" s="467">
        <f t="shared" si="4"/>
        <v>7.4</v>
      </c>
      <c r="R16" s="322">
        <v>6</v>
      </c>
    </row>
    <row r="17" spans="1:18" ht="13.8" customHeight="1" x14ac:dyDescent="0.3">
      <c r="A17" s="364">
        <v>15</v>
      </c>
      <c r="B17" s="349" t="s">
        <v>161</v>
      </c>
      <c r="C17" s="349" t="s">
        <v>144</v>
      </c>
      <c r="D17" s="325"/>
      <c r="E17" s="372">
        <v>6</v>
      </c>
      <c r="F17" s="372">
        <v>6.8</v>
      </c>
      <c r="G17" s="372">
        <v>7</v>
      </c>
      <c r="H17" s="372">
        <v>6</v>
      </c>
      <c r="I17" s="373">
        <f t="shared" si="0"/>
        <v>6.5000000000000009</v>
      </c>
      <c r="J17" s="374"/>
      <c r="K17" s="375">
        <v>8.1999999999999993</v>
      </c>
      <c r="L17" s="375"/>
      <c r="M17" s="373">
        <f t="shared" si="1"/>
        <v>8.1999999999999993</v>
      </c>
      <c r="N17" s="376"/>
      <c r="O17" s="373">
        <f t="shared" si="2"/>
        <v>6.5000000000000009</v>
      </c>
      <c r="P17" s="373">
        <f t="shared" si="3"/>
        <v>8.1999999999999993</v>
      </c>
      <c r="Q17" s="467">
        <f t="shared" si="4"/>
        <v>7.35</v>
      </c>
      <c r="R17" s="322"/>
    </row>
    <row r="18" spans="1:18" ht="13.8" customHeight="1" x14ac:dyDescent="0.3">
      <c r="A18" s="364">
        <v>17</v>
      </c>
      <c r="B18" s="349" t="s">
        <v>141</v>
      </c>
      <c r="C18" s="349" t="s">
        <v>144</v>
      </c>
      <c r="D18" s="325"/>
      <c r="E18" s="372">
        <v>6.5</v>
      </c>
      <c r="F18" s="372">
        <v>7</v>
      </c>
      <c r="G18" s="372">
        <v>7</v>
      </c>
      <c r="H18" s="372">
        <v>6.5</v>
      </c>
      <c r="I18" s="373">
        <f t="shared" si="0"/>
        <v>6.7749999999999995</v>
      </c>
      <c r="J18" s="374"/>
      <c r="K18" s="375">
        <v>7.7</v>
      </c>
      <c r="L18" s="375"/>
      <c r="M18" s="373">
        <f t="shared" si="1"/>
        <v>7.7</v>
      </c>
      <c r="N18" s="376"/>
      <c r="O18" s="373">
        <f t="shared" si="2"/>
        <v>6.7749999999999995</v>
      </c>
      <c r="P18" s="373">
        <f t="shared" si="3"/>
        <v>7.7</v>
      </c>
      <c r="Q18" s="467">
        <f t="shared" si="4"/>
        <v>7.2374999999999998</v>
      </c>
      <c r="R18" s="322"/>
    </row>
  </sheetData>
  <sortState ref="A11:R18">
    <sortCondition descending="1" ref="Q11:Q18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="80" zoomScaleNormal="80" workbookViewId="0">
      <selection activeCell="H13" sqref="H13"/>
    </sheetView>
  </sheetViews>
  <sheetFormatPr defaultRowHeight="13.2" x14ac:dyDescent="0.25"/>
  <sheetData>
    <row r="1" spans="1:1" ht="28.8" x14ac:dyDescent="0.25">
      <c r="A1" s="505" t="s">
        <v>280</v>
      </c>
    </row>
    <row r="2" spans="1:1" ht="18.600000000000001" x14ac:dyDescent="0.25">
      <c r="A2" s="507" t="s">
        <v>281</v>
      </c>
    </row>
    <row r="3" spans="1:1" x14ac:dyDescent="0.25">
      <c r="A3" s="506"/>
    </row>
    <row r="4" spans="1:1" ht="18.600000000000001" x14ac:dyDescent="0.25">
      <c r="A4" s="508" t="s">
        <v>282</v>
      </c>
    </row>
    <row r="5" spans="1:1" ht="18.600000000000001" x14ac:dyDescent="0.25">
      <c r="A5" s="508" t="s">
        <v>283</v>
      </c>
    </row>
    <row r="6" spans="1:1" ht="18.600000000000001" x14ac:dyDescent="0.25">
      <c r="A6" s="508" t="s">
        <v>284</v>
      </c>
    </row>
    <row r="7" spans="1:1" ht="18.600000000000001" x14ac:dyDescent="0.25">
      <c r="A7" s="507"/>
    </row>
    <row r="8" spans="1:1" ht="18.600000000000001" x14ac:dyDescent="0.25">
      <c r="A8" s="507" t="s">
        <v>285</v>
      </c>
    </row>
    <row r="9" spans="1:1" ht="18.600000000000001" x14ac:dyDescent="0.25">
      <c r="A9" s="508" t="s">
        <v>286</v>
      </c>
    </row>
    <row r="10" spans="1:1" ht="18.600000000000001" x14ac:dyDescent="0.25">
      <c r="A10" s="508" t="s">
        <v>287</v>
      </c>
    </row>
    <row r="11" spans="1:1" ht="18.600000000000001" x14ac:dyDescent="0.25">
      <c r="A11" s="508" t="s">
        <v>288</v>
      </c>
    </row>
    <row r="12" spans="1:1" x14ac:dyDescent="0.25">
      <c r="A12" s="506"/>
    </row>
    <row r="13" spans="1:1" ht="18.600000000000001" x14ac:dyDescent="0.25">
      <c r="A13" s="507" t="s">
        <v>289</v>
      </c>
    </row>
    <row r="14" spans="1:1" ht="18.600000000000001" x14ac:dyDescent="0.25">
      <c r="A14" s="508" t="s">
        <v>290</v>
      </c>
    </row>
    <row r="15" spans="1:1" x14ac:dyDescent="0.25">
      <c r="A15" s="506"/>
    </row>
    <row r="16" spans="1:1" ht="18.600000000000001" x14ac:dyDescent="0.25">
      <c r="A16" s="507" t="s">
        <v>291</v>
      </c>
    </row>
    <row r="17" spans="1:2" ht="18.600000000000001" x14ac:dyDescent="0.25">
      <c r="A17" s="507" t="s">
        <v>292</v>
      </c>
    </row>
    <row r="18" spans="1:2" ht="18.600000000000001" x14ac:dyDescent="0.25">
      <c r="A18" s="507"/>
    </row>
    <row r="19" spans="1:2" ht="21.6" x14ac:dyDescent="0.25">
      <c r="A19" s="505" t="s">
        <v>293</v>
      </c>
    </row>
    <row r="20" spans="1:2" ht="21.6" x14ac:dyDescent="0.25">
      <c r="A20" s="505"/>
    </row>
    <row r="21" spans="1:2" ht="18.600000000000001" x14ac:dyDescent="0.25">
      <c r="A21" s="507" t="s">
        <v>294</v>
      </c>
    </row>
    <row r="23" spans="1:2" ht="18.600000000000001" x14ac:dyDescent="0.25">
      <c r="A23" s="510" t="s">
        <v>295</v>
      </c>
    </row>
    <row r="24" spans="1:2" ht="14.4" x14ac:dyDescent="0.25">
      <c r="A24" s="509"/>
    </row>
    <row r="25" spans="1:2" ht="18.600000000000001" x14ac:dyDescent="0.25">
      <c r="A25" s="507" t="s">
        <v>296</v>
      </c>
    </row>
    <row r="26" spans="1:2" ht="18.600000000000001" x14ac:dyDescent="0.25">
      <c r="A26" s="511" t="s">
        <v>297</v>
      </c>
    </row>
    <row r="27" spans="1:2" ht="18.600000000000001" x14ac:dyDescent="0.25">
      <c r="A27" s="507"/>
    </row>
    <row r="28" spans="1:2" ht="18.600000000000001" x14ac:dyDescent="0.25">
      <c r="A28" s="507" t="s">
        <v>298</v>
      </c>
    </row>
    <row r="29" spans="1:2" ht="14.4" x14ac:dyDescent="0.3">
      <c r="A29" s="512"/>
      <c r="B29" s="504"/>
    </row>
    <row r="30" spans="1:2" ht="18.600000000000001" x14ac:dyDescent="0.25">
      <c r="A30" s="511" t="s">
        <v>299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R12" sqref="R12:R17"/>
    </sheetView>
  </sheetViews>
  <sheetFormatPr defaultRowHeight="13.8" customHeight="1" x14ac:dyDescent="0.25"/>
  <cols>
    <col min="2" max="2" width="32.88671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0.77734375" customWidth="1"/>
  </cols>
  <sheetData>
    <row r="1" spans="1:18" ht="13.8" customHeight="1" x14ac:dyDescent="0.3">
      <c r="A1" s="286" t="str">
        <f>'Comp Detail'!A1</f>
        <v>Vaulting NSW State Championships 2022</v>
      </c>
      <c r="B1" s="3"/>
      <c r="C1" s="116" t="s">
        <v>71</v>
      </c>
      <c r="K1" s="518"/>
      <c r="L1" s="518"/>
      <c r="M1" s="518"/>
      <c r="R1" s="233">
        <f ca="1">NOW()</f>
        <v>44740.884816666665</v>
      </c>
    </row>
    <row r="2" spans="1:18" ht="13.8" customHeight="1" x14ac:dyDescent="0.3">
      <c r="A2" s="28"/>
      <c r="B2" s="3"/>
      <c r="C2" s="42" t="s">
        <v>118</v>
      </c>
      <c r="K2" s="518"/>
      <c r="L2" s="518"/>
      <c r="M2" s="518"/>
      <c r="R2" s="234">
        <f ca="1">NOW()</f>
        <v>44740.884816666665</v>
      </c>
    </row>
    <row r="3" spans="1:18" ht="13.8" customHeight="1" x14ac:dyDescent="0.3">
      <c r="A3" s="513" t="str">
        <f>'Comp Detail'!A3</f>
        <v>11th and 12th June 2022</v>
      </c>
      <c r="B3" s="514"/>
      <c r="C3" s="117" t="s">
        <v>124</v>
      </c>
      <c r="K3" s="287"/>
      <c r="L3" s="287"/>
      <c r="M3" s="287"/>
    </row>
    <row r="4" spans="1:18" ht="13.8" customHeight="1" x14ac:dyDescent="0.3">
      <c r="A4" s="119"/>
      <c r="B4" s="120"/>
      <c r="C4" s="287"/>
      <c r="K4" s="287"/>
      <c r="L4" s="287"/>
      <c r="M4" s="287"/>
    </row>
    <row r="5" spans="1:18" ht="13.8" customHeight="1" x14ac:dyDescent="0.3">
      <c r="A5" s="315" t="s">
        <v>254</v>
      </c>
      <c r="B5" s="2"/>
      <c r="C5" s="4"/>
      <c r="D5" s="316"/>
      <c r="E5" s="2" t="s">
        <v>47</v>
      </c>
      <c r="F5" s="4" t="str">
        <f>C2</f>
        <v>Emily Leadbeater</v>
      </c>
      <c r="G5" s="4"/>
      <c r="H5" s="2"/>
      <c r="I5" s="316"/>
      <c r="J5" s="316"/>
      <c r="K5" s="317" t="s">
        <v>46</v>
      </c>
      <c r="L5" s="318" t="str">
        <f>C3</f>
        <v>Robyn Bruderer</v>
      </c>
      <c r="M5" s="316"/>
      <c r="N5" s="316"/>
      <c r="O5" s="316"/>
      <c r="P5" s="316"/>
      <c r="Q5" s="316"/>
      <c r="R5" s="316"/>
    </row>
    <row r="6" spans="1:18" ht="13.8" customHeight="1" x14ac:dyDescent="0.3">
      <c r="A6" s="315"/>
      <c r="B6" s="2" t="s">
        <v>260</v>
      </c>
      <c r="C6" s="4"/>
      <c r="D6" s="316"/>
      <c r="E6" s="2"/>
      <c r="F6" s="4"/>
      <c r="G6" s="4"/>
      <c r="H6" s="2"/>
      <c r="I6" s="316"/>
      <c r="J6" s="316"/>
      <c r="K6" s="317"/>
      <c r="L6" s="318"/>
      <c r="M6" s="316"/>
      <c r="N6" s="316"/>
      <c r="O6" s="316"/>
      <c r="P6" s="316"/>
      <c r="Q6" s="316"/>
      <c r="R6" s="316"/>
    </row>
    <row r="7" spans="1:18" ht="13.8" customHeight="1" x14ac:dyDescent="0.3">
      <c r="A7" s="315" t="s">
        <v>53</v>
      </c>
      <c r="B7" s="2" t="s">
        <v>253</v>
      </c>
      <c r="C7" s="4"/>
      <c r="D7" s="316"/>
      <c r="E7" s="4"/>
      <c r="F7" s="4"/>
      <c r="G7" s="4"/>
      <c r="H7" s="4"/>
      <c r="I7" s="316"/>
      <c r="J7" s="316"/>
      <c r="K7" s="316"/>
      <c r="L7" s="316"/>
      <c r="M7" s="316"/>
      <c r="N7" s="316"/>
      <c r="O7" s="316"/>
      <c r="P7" s="316"/>
      <c r="Q7" s="316"/>
      <c r="R7" s="316"/>
    </row>
    <row r="8" spans="1:18" ht="13.8" customHeight="1" x14ac:dyDescent="0.3">
      <c r="A8" s="4"/>
      <c r="B8" s="4"/>
      <c r="C8" s="4"/>
      <c r="D8" s="316"/>
      <c r="E8" s="2"/>
      <c r="F8" s="4"/>
      <c r="G8" s="4"/>
      <c r="H8" s="4"/>
      <c r="I8" s="319"/>
      <c r="J8" s="319"/>
      <c r="K8" s="316"/>
      <c r="L8" s="316"/>
      <c r="M8" s="319"/>
      <c r="N8" s="316"/>
      <c r="O8" s="316"/>
      <c r="P8" s="316"/>
      <c r="Q8" s="320"/>
      <c r="R8" s="316"/>
    </row>
    <row r="9" spans="1:18" ht="13.8" customHeight="1" x14ac:dyDescent="0.3">
      <c r="D9" s="321"/>
      <c r="E9" s="39" t="s">
        <v>14</v>
      </c>
      <c r="F9" s="30"/>
      <c r="G9" s="30"/>
      <c r="H9" s="30"/>
      <c r="I9" s="322" t="s">
        <v>14</v>
      </c>
      <c r="J9" s="323"/>
      <c r="K9" s="319"/>
      <c r="L9" s="319"/>
      <c r="M9" s="322" t="s">
        <v>56</v>
      </c>
      <c r="N9" s="321"/>
      <c r="O9" s="319"/>
      <c r="P9" s="319"/>
      <c r="Q9" s="371" t="s">
        <v>15</v>
      </c>
      <c r="R9" s="319"/>
    </row>
    <row r="10" spans="1:18" ht="13.8" customHeight="1" x14ac:dyDescent="0.3">
      <c r="A10" s="37" t="s">
        <v>24</v>
      </c>
      <c r="B10" s="37" t="s">
        <v>25</v>
      </c>
      <c r="C10" s="37" t="s">
        <v>28</v>
      </c>
      <c r="D10" s="332"/>
      <c r="E10" s="37" t="s">
        <v>4</v>
      </c>
      <c r="F10" s="37" t="s">
        <v>5</v>
      </c>
      <c r="G10" s="37" t="s">
        <v>6</v>
      </c>
      <c r="H10" s="37" t="s">
        <v>7</v>
      </c>
      <c r="I10" s="422" t="s">
        <v>15</v>
      </c>
      <c r="J10" s="423"/>
      <c r="K10" s="339" t="s">
        <v>36</v>
      </c>
      <c r="L10" s="339" t="s">
        <v>60</v>
      </c>
      <c r="M10" s="422" t="s">
        <v>15</v>
      </c>
      <c r="N10" s="332"/>
      <c r="O10" s="424" t="s">
        <v>68</v>
      </c>
      <c r="P10" s="424" t="s">
        <v>69</v>
      </c>
      <c r="Q10" s="425" t="s">
        <v>32</v>
      </c>
      <c r="R10" s="424" t="s">
        <v>35</v>
      </c>
    </row>
    <row r="11" spans="1:18" ht="13.8" customHeight="1" x14ac:dyDescent="0.3">
      <c r="C11" s="30"/>
      <c r="D11" s="325"/>
      <c r="E11" s="30"/>
      <c r="F11" s="30"/>
      <c r="G11" s="30"/>
      <c r="H11" s="30"/>
      <c r="I11" s="322"/>
      <c r="J11" s="323"/>
      <c r="K11" s="316"/>
      <c r="L11" s="316"/>
      <c r="M11" s="322"/>
      <c r="N11" s="325"/>
      <c r="O11" s="316"/>
      <c r="P11" s="316"/>
      <c r="Q11" s="371"/>
      <c r="R11" s="319"/>
    </row>
    <row r="12" spans="1:18" ht="13.8" customHeight="1" x14ac:dyDescent="0.3">
      <c r="A12" s="364">
        <v>13</v>
      </c>
      <c r="B12" s="117" t="s">
        <v>164</v>
      </c>
      <c r="C12" s="349" t="s">
        <v>144</v>
      </c>
      <c r="D12" s="325"/>
      <c r="E12" s="372">
        <v>6.5</v>
      </c>
      <c r="F12" s="372">
        <v>7</v>
      </c>
      <c r="G12" s="372">
        <v>7</v>
      </c>
      <c r="H12" s="372">
        <v>4</v>
      </c>
      <c r="I12" s="373">
        <f t="shared" ref="I12:I26" si="0">SUM((E12*0.25)+(F12*0.25)+(G12*0.3)+(H12*0.2))</f>
        <v>6.2749999999999995</v>
      </c>
      <c r="J12" s="374"/>
      <c r="K12" s="375">
        <v>8.6999999999999993</v>
      </c>
      <c r="L12" s="375"/>
      <c r="M12" s="373">
        <f t="shared" ref="M12:M26" si="1">K12-L12</f>
        <v>8.6999999999999993</v>
      </c>
      <c r="N12" s="376"/>
      <c r="O12" s="373">
        <f t="shared" ref="O12:O26" si="2">I12</f>
        <v>6.2749999999999995</v>
      </c>
      <c r="P12" s="373">
        <f t="shared" ref="P12:P26" si="3">M12</f>
        <v>8.6999999999999993</v>
      </c>
      <c r="Q12" s="467">
        <f t="shared" ref="Q12:Q26" si="4">(M12+I12)/2</f>
        <v>7.4874999999999989</v>
      </c>
      <c r="R12" s="322">
        <v>1</v>
      </c>
    </row>
    <row r="13" spans="1:18" ht="13.8" customHeight="1" x14ac:dyDescent="0.3">
      <c r="A13" s="364">
        <v>4</v>
      </c>
      <c r="B13" s="349" t="s">
        <v>237</v>
      </c>
      <c r="C13" s="349" t="s">
        <v>207</v>
      </c>
      <c r="D13" s="325"/>
      <c r="E13" s="372">
        <v>5.3</v>
      </c>
      <c r="F13" s="372">
        <v>5</v>
      </c>
      <c r="G13" s="372">
        <v>5.7</v>
      </c>
      <c r="H13" s="372">
        <v>5</v>
      </c>
      <c r="I13" s="373">
        <f t="shared" si="0"/>
        <v>5.2850000000000001</v>
      </c>
      <c r="J13" s="374"/>
      <c r="K13" s="375">
        <v>8.3000000000000007</v>
      </c>
      <c r="L13" s="375"/>
      <c r="M13" s="373">
        <f t="shared" si="1"/>
        <v>8.3000000000000007</v>
      </c>
      <c r="N13" s="376"/>
      <c r="O13" s="373">
        <f t="shared" si="2"/>
        <v>5.2850000000000001</v>
      </c>
      <c r="P13" s="373">
        <f t="shared" si="3"/>
        <v>8.3000000000000007</v>
      </c>
      <c r="Q13" s="467">
        <f t="shared" si="4"/>
        <v>6.7925000000000004</v>
      </c>
      <c r="R13" s="322">
        <v>2</v>
      </c>
    </row>
    <row r="14" spans="1:18" ht="13.8" customHeight="1" x14ac:dyDescent="0.3">
      <c r="A14" s="364">
        <v>19</v>
      </c>
      <c r="B14" s="349" t="s">
        <v>257</v>
      </c>
      <c r="C14" s="349" t="s">
        <v>144</v>
      </c>
      <c r="D14" s="325"/>
      <c r="E14" s="372">
        <v>5.3</v>
      </c>
      <c r="F14" s="372">
        <v>5</v>
      </c>
      <c r="G14" s="372">
        <v>6</v>
      </c>
      <c r="H14" s="372">
        <v>4</v>
      </c>
      <c r="I14" s="373">
        <f t="shared" si="0"/>
        <v>5.1749999999999998</v>
      </c>
      <c r="J14" s="374"/>
      <c r="K14" s="375">
        <v>8.4</v>
      </c>
      <c r="L14" s="375"/>
      <c r="M14" s="373">
        <f t="shared" si="1"/>
        <v>8.4</v>
      </c>
      <c r="N14" s="376"/>
      <c r="O14" s="373">
        <f t="shared" si="2"/>
        <v>5.1749999999999998</v>
      </c>
      <c r="P14" s="373">
        <f t="shared" si="3"/>
        <v>8.4</v>
      </c>
      <c r="Q14" s="467">
        <f t="shared" si="4"/>
        <v>6.7874999999999996</v>
      </c>
      <c r="R14" s="322">
        <v>3</v>
      </c>
    </row>
    <row r="15" spans="1:18" ht="13.8" customHeight="1" x14ac:dyDescent="0.3">
      <c r="A15" s="364">
        <v>22</v>
      </c>
      <c r="B15" s="117" t="s">
        <v>211</v>
      </c>
      <c r="C15" s="349" t="s">
        <v>144</v>
      </c>
      <c r="D15" s="325"/>
      <c r="E15" s="372">
        <v>7</v>
      </c>
      <c r="F15" s="372">
        <v>6.5</v>
      </c>
      <c r="G15" s="372">
        <v>6</v>
      </c>
      <c r="H15" s="372">
        <v>4.5</v>
      </c>
      <c r="I15" s="373">
        <f t="shared" si="0"/>
        <v>6.0750000000000002</v>
      </c>
      <c r="J15" s="374"/>
      <c r="K15" s="375">
        <v>8.15</v>
      </c>
      <c r="L15" s="375">
        <v>1</v>
      </c>
      <c r="M15" s="373">
        <f t="shared" si="1"/>
        <v>7.15</v>
      </c>
      <c r="N15" s="376"/>
      <c r="O15" s="373">
        <f t="shared" si="2"/>
        <v>6.0750000000000002</v>
      </c>
      <c r="P15" s="373">
        <f t="shared" si="3"/>
        <v>7.15</v>
      </c>
      <c r="Q15" s="467">
        <f t="shared" si="4"/>
        <v>6.6125000000000007</v>
      </c>
      <c r="R15" s="322">
        <v>4</v>
      </c>
    </row>
    <row r="16" spans="1:18" ht="13.8" customHeight="1" x14ac:dyDescent="0.3">
      <c r="A16" s="364">
        <v>24</v>
      </c>
      <c r="B16" s="349" t="s">
        <v>244</v>
      </c>
      <c r="C16" s="349" t="s">
        <v>144</v>
      </c>
      <c r="D16" s="325"/>
      <c r="E16" s="372">
        <v>5.3</v>
      </c>
      <c r="F16" s="372">
        <v>5</v>
      </c>
      <c r="G16" s="372">
        <v>5.3</v>
      </c>
      <c r="H16" s="372">
        <v>5</v>
      </c>
      <c r="I16" s="373">
        <f t="shared" si="0"/>
        <v>5.165</v>
      </c>
      <c r="J16" s="374"/>
      <c r="K16" s="375">
        <v>8</v>
      </c>
      <c r="L16" s="375"/>
      <c r="M16" s="373">
        <f t="shared" si="1"/>
        <v>8</v>
      </c>
      <c r="N16" s="376"/>
      <c r="O16" s="373">
        <f t="shared" si="2"/>
        <v>5.165</v>
      </c>
      <c r="P16" s="373">
        <f t="shared" si="3"/>
        <v>8</v>
      </c>
      <c r="Q16" s="467">
        <f t="shared" si="4"/>
        <v>6.5824999999999996</v>
      </c>
      <c r="R16" s="322">
        <v>5</v>
      </c>
    </row>
    <row r="17" spans="1:18" ht="13.8" customHeight="1" x14ac:dyDescent="0.3">
      <c r="A17" s="364">
        <v>31</v>
      </c>
      <c r="B17" s="349" t="s">
        <v>190</v>
      </c>
      <c r="C17" s="349" t="s">
        <v>144</v>
      </c>
      <c r="D17" s="325"/>
      <c r="E17" s="372">
        <v>5.3</v>
      </c>
      <c r="F17" s="372">
        <v>5.5</v>
      </c>
      <c r="G17" s="372">
        <v>5.8</v>
      </c>
      <c r="H17" s="372">
        <v>4.5</v>
      </c>
      <c r="I17" s="373">
        <f t="shared" si="0"/>
        <v>5.3400000000000007</v>
      </c>
      <c r="J17" s="374"/>
      <c r="K17" s="375">
        <v>7.7</v>
      </c>
      <c r="L17" s="375"/>
      <c r="M17" s="373">
        <f t="shared" si="1"/>
        <v>7.7</v>
      </c>
      <c r="N17" s="376"/>
      <c r="O17" s="373">
        <f t="shared" si="2"/>
        <v>5.3400000000000007</v>
      </c>
      <c r="P17" s="373">
        <f t="shared" si="3"/>
        <v>7.7</v>
      </c>
      <c r="Q17" s="467">
        <f t="shared" si="4"/>
        <v>6.5200000000000005</v>
      </c>
      <c r="R17" s="322">
        <v>6</v>
      </c>
    </row>
    <row r="18" spans="1:18" ht="13.8" customHeight="1" x14ac:dyDescent="0.3">
      <c r="A18" s="364">
        <v>61</v>
      </c>
      <c r="B18" s="117" t="s">
        <v>228</v>
      </c>
      <c r="C18" s="349" t="s">
        <v>220</v>
      </c>
      <c r="D18" s="325"/>
      <c r="E18" s="372">
        <v>5</v>
      </c>
      <c r="F18" s="372">
        <v>5</v>
      </c>
      <c r="G18" s="372">
        <v>4.8</v>
      </c>
      <c r="H18" s="372">
        <v>3</v>
      </c>
      <c r="I18" s="373">
        <f t="shared" si="0"/>
        <v>4.54</v>
      </c>
      <c r="J18" s="374"/>
      <c r="K18" s="375">
        <v>8.1999999999999993</v>
      </c>
      <c r="L18" s="375"/>
      <c r="M18" s="373">
        <f t="shared" si="1"/>
        <v>8.1999999999999993</v>
      </c>
      <c r="N18" s="376"/>
      <c r="O18" s="373">
        <f t="shared" si="2"/>
        <v>4.54</v>
      </c>
      <c r="P18" s="373">
        <f t="shared" si="3"/>
        <v>8.1999999999999993</v>
      </c>
      <c r="Q18" s="467">
        <f t="shared" si="4"/>
        <v>6.3699999999999992</v>
      </c>
      <c r="R18" s="316"/>
    </row>
    <row r="19" spans="1:18" ht="13.8" customHeight="1" x14ac:dyDescent="0.3">
      <c r="A19" s="364">
        <v>25</v>
      </c>
      <c r="B19" s="349" t="s">
        <v>258</v>
      </c>
      <c r="C19" s="349" t="s">
        <v>144</v>
      </c>
      <c r="D19" s="325"/>
      <c r="E19" s="372">
        <v>5.2</v>
      </c>
      <c r="F19" s="372">
        <v>5</v>
      </c>
      <c r="G19" s="372">
        <v>5</v>
      </c>
      <c r="H19" s="372">
        <v>3</v>
      </c>
      <c r="I19" s="373">
        <f t="shared" si="0"/>
        <v>4.6500000000000004</v>
      </c>
      <c r="J19" s="374"/>
      <c r="K19" s="375">
        <v>7.8</v>
      </c>
      <c r="L19" s="375"/>
      <c r="M19" s="373">
        <f t="shared" si="1"/>
        <v>7.8</v>
      </c>
      <c r="N19" s="376"/>
      <c r="O19" s="373">
        <f t="shared" si="2"/>
        <v>4.6500000000000004</v>
      </c>
      <c r="P19" s="373">
        <f t="shared" si="3"/>
        <v>7.8</v>
      </c>
      <c r="Q19" s="467">
        <f t="shared" si="4"/>
        <v>6.2249999999999996</v>
      </c>
      <c r="R19" s="316"/>
    </row>
    <row r="20" spans="1:18" ht="13.8" customHeight="1" x14ac:dyDescent="0.3">
      <c r="A20" s="364">
        <v>28</v>
      </c>
      <c r="B20" s="349" t="s">
        <v>213</v>
      </c>
      <c r="C20" s="349" t="s">
        <v>144</v>
      </c>
      <c r="D20" s="325"/>
      <c r="E20" s="372">
        <v>5</v>
      </c>
      <c r="F20" s="372">
        <v>5.5</v>
      </c>
      <c r="G20" s="372">
        <v>5</v>
      </c>
      <c r="H20" s="372">
        <v>3</v>
      </c>
      <c r="I20" s="373">
        <f t="shared" si="0"/>
        <v>4.7249999999999996</v>
      </c>
      <c r="J20" s="374"/>
      <c r="K20" s="375">
        <v>7.5</v>
      </c>
      <c r="L20" s="375"/>
      <c r="M20" s="373">
        <f t="shared" si="1"/>
        <v>7.5</v>
      </c>
      <c r="N20" s="376"/>
      <c r="O20" s="373">
        <f t="shared" si="2"/>
        <v>4.7249999999999996</v>
      </c>
      <c r="P20" s="373">
        <f t="shared" si="3"/>
        <v>7.5</v>
      </c>
      <c r="Q20" s="467">
        <f t="shared" si="4"/>
        <v>6.1124999999999998</v>
      </c>
      <c r="R20" s="316"/>
    </row>
    <row r="21" spans="1:18" ht="13.8" customHeight="1" x14ac:dyDescent="0.3">
      <c r="A21" s="364">
        <v>16</v>
      </c>
      <c r="B21" s="349" t="s">
        <v>259</v>
      </c>
      <c r="C21" s="349" t="s">
        <v>144</v>
      </c>
      <c r="D21" s="325"/>
      <c r="E21" s="372">
        <v>5</v>
      </c>
      <c r="F21" s="372">
        <v>4.8</v>
      </c>
      <c r="G21" s="372">
        <v>5</v>
      </c>
      <c r="H21" s="372">
        <v>4</v>
      </c>
      <c r="I21" s="373">
        <f t="shared" si="0"/>
        <v>4.75</v>
      </c>
      <c r="J21" s="374"/>
      <c r="K21" s="375">
        <v>7.3</v>
      </c>
      <c r="L21" s="375"/>
      <c r="M21" s="373">
        <f t="shared" si="1"/>
        <v>7.3</v>
      </c>
      <c r="N21" s="376"/>
      <c r="O21" s="373">
        <f t="shared" si="2"/>
        <v>4.75</v>
      </c>
      <c r="P21" s="373">
        <f t="shared" si="3"/>
        <v>7.3</v>
      </c>
      <c r="Q21" s="467">
        <f t="shared" si="4"/>
        <v>6.0250000000000004</v>
      </c>
      <c r="R21" s="316"/>
    </row>
    <row r="22" spans="1:18" ht="13.8" customHeight="1" x14ac:dyDescent="0.3">
      <c r="A22" s="364">
        <v>14</v>
      </c>
      <c r="B22" s="349" t="s">
        <v>245</v>
      </c>
      <c r="C22" s="349" t="s">
        <v>144</v>
      </c>
      <c r="D22" s="325"/>
      <c r="E22" s="372">
        <v>4.8</v>
      </c>
      <c r="F22" s="372">
        <v>4.5</v>
      </c>
      <c r="G22" s="372">
        <v>4.8</v>
      </c>
      <c r="H22" s="372">
        <v>5</v>
      </c>
      <c r="I22" s="373">
        <f t="shared" si="0"/>
        <v>4.7650000000000006</v>
      </c>
      <c r="J22" s="374"/>
      <c r="K22" s="375">
        <v>7.2</v>
      </c>
      <c r="L22" s="375"/>
      <c r="M22" s="373">
        <f t="shared" si="1"/>
        <v>7.2</v>
      </c>
      <c r="N22" s="376"/>
      <c r="O22" s="373">
        <f t="shared" si="2"/>
        <v>4.7650000000000006</v>
      </c>
      <c r="P22" s="373">
        <f t="shared" si="3"/>
        <v>7.2</v>
      </c>
      <c r="Q22" s="467">
        <f t="shared" si="4"/>
        <v>5.9824999999999999</v>
      </c>
      <c r="R22" s="316"/>
    </row>
    <row r="23" spans="1:18" ht="13.8" customHeight="1" x14ac:dyDescent="0.3">
      <c r="A23" s="364">
        <v>53</v>
      </c>
      <c r="B23" s="117" t="s">
        <v>193</v>
      </c>
      <c r="C23" s="349" t="s">
        <v>220</v>
      </c>
      <c r="D23" s="325"/>
      <c r="E23" s="372">
        <v>5</v>
      </c>
      <c r="F23" s="372">
        <v>5</v>
      </c>
      <c r="G23" s="372">
        <v>4.8</v>
      </c>
      <c r="H23" s="372">
        <v>3</v>
      </c>
      <c r="I23" s="373">
        <f t="shared" si="0"/>
        <v>4.54</v>
      </c>
      <c r="J23" s="374"/>
      <c r="K23" s="375">
        <v>7.4</v>
      </c>
      <c r="L23" s="375"/>
      <c r="M23" s="373">
        <f t="shared" si="1"/>
        <v>7.4</v>
      </c>
      <c r="N23" s="376"/>
      <c r="O23" s="373">
        <f t="shared" si="2"/>
        <v>4.54</v>
      </c>
      <c r="P23" s="373">
        <f t="shared" si="3"/>
        <v>7.4</v>
      </c>
      <c r="Q23" s="467">
        <f t="shared" si="4"/>
        <v>5.9700000000000006</v>
      </c>
      <c r="R23" s="316"/>
    </row>
    <row r="24" spans="1:18" ht="13.8" customHeight="1" x14ac:dyDescent="0.3">
      <c r="A24" s="364">
        <v>33</v>
      </c>
      <c r="B24" s="349" t="s">
        <v>241</v>
      </c>
      <c r="C24" s="349" t="s">
        <v>144</v>
      </c>
      <c r="D24" s="325"/>
      <c r="E24" s="372">
        <v>5.3</v>
      </c>
      <c r="F24" s="372">
        <v>5</v>
      </c>
      <c r="G24" s="372">
        <v>4.5</v>
      </c>
      <c r="H24" s="372">
        <v>4.5</v>
      </c>
      <c r="I24" s="373">
        <f t="shared" si="0"/>
        <v>4.8250000000000002</v>
      </c>
      <c r="J24" s="374"/>
      <c r="K24" s="375">
        <v>7.1</v>
      </c>
      <c r="L24" s="375"/>
      <c r="M24" s="373">
        <f t="shared" si="1"/>
        <v>7.1</v>
      </c>
      <c r="N24" s="376"/>
      <c r="O24" s="373">
        <f t="shared" si="2"/>
        <v>4.8250000000000002</v>
      </c>
      <c r="P24" s="373">
        <f t="shared" si="3"/>
        <v>7.1</v>
      </c>
      <c r="Q24" s="467">
        <f t="shared" si="4"/>
        <v>5.9625000000000004</v>
      </c>
      <c r="R24" s="316"/>
    </row>
    <row r="25" spans="1:18" ht="13.8" customHeight="1" x14ac:dyDescent="0.3">
      <c r="A25" s="364">
        <v>32</v>
      </c>
      <c r="B25" s="349" t="s">
        <v>240</v>
      </c>
      <c r="C25" s="349" t="s">
        <v>144</v>
      </c>
      <c r="D25" s="325"/>
      <c r="E25" s="372">
        <v>5.3</v>
      </c>
      <c r="F25" s="372">
        <v>5</v>
      </c>
      <c r="G25" s="372">
        <v>4.5</v>
      </c>
      <c r="H25" s="372">
        <v>3</v>
      </c>
      <c r="I25" s="373">
        <f t="shared" si="0"/>
        <v>4.5250000000000004</v>
      </c>
      <c r="J25" s="374"/>
      <c r="K25" s="375">
        <v>6.9</v>
      </c>
      <c r="L25" s="375"/>
      <c r="M25" s="373">
        <f t="shared" si="1"/>
        <v>6.9</v>
      </c>
      <c r="N25" s="376"/>
      <c r="O25" s="373">
        <f t="shared" si="2"/>
        <v>4.5250000000000004</v>
      </c>
      <c r="P25" s="373">
        <f t="shared" si="3"/>
        <v>6.9</v>
      </c>
      <c r="Q25" s="467">
        <f t="shared" si="4"/>
        <v>5.7125000000000004</v>
      </c>
      <c r="R25" s="316"/>
    </row>
    <row r="26" spans="1:18" ht="13.8" customHeight="1" x14ac:dyDescent="0.3">
      <c r="A26" s="364">
        <v>2</v>
      </c>
      <c r="B26" s="349" t="s">
        <v>238</v>
      </c>
      <c r="C26" s="349" t="s">
        <v>207</v>
      </c>
      <c r="D26" s="325"/>
      <c r="E26" s="372">
        <v>5.6</v>
      </c>
      <c r="F26" s="372">
        <v>5.5</v>
      </c>
      <c r="G26" s="372">
        <v>4.8</v>
      </c>
      <c r="H26" s="372">
        <v>4</v>
      </c>
      <c r="I26" s="373">
        <f t="shared" si="0"/>
        <v>5.0149999999999997</v>
      </c>
      <c r="J26" s="374"/>
      <c r="K26" s="375">
        <v>6.7</v>
      </c>
      <c r="L26" s="375">
        <v>1</v>
      </c>
      <c r="M26" s="373">
        <f t="shared" si="1"/>
        <v>5.7</v>
      </c>
      <c r="N26" s="376"/>
      <c r="O26" s="373">
        <f t="shared" si="2"/>
        <v>5.0149999999999997</v>
      </c>
      <c r="P26" s="373">
        <f t="shared" si="3"/>
        <v>5.7</v>
      </c>
      <c r="Q26" s="467">
        <f t="shared" si="4"/>
        <v>5.3574999999999999</v>
      </c>
      <c r="R26" s="316"/>
    </row>
  </sheetData>
  <sortState ref="A12:R26">
    <sortCondition descending="1" ref="Q12:Q26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opLeftCell="A4" workbookViewId="0">
      <selection activeCell="R13" sqref="R13:R17"/>
    </sheetView>
  </sheetViews>
  <sheetFormatPr defaultRowHeight="13.8" customHeight="1" x14ac:dyDescent="0.25"/>
  <cols>
    <col min="2" max="2" width="28.5546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2.77734375" customWidth="1"/>
  </cols>
  <sheetData>
    <row r="1" spans="1:18" ht="13.8" customHeight="1" x14ac:dyDescent="0.3">
      <c r="A1" s="286" t="str">
        <f>'Comp Detail'!A1</f>
        <v>Vaulting NSW State Championships 2022</v>
      </c>
      <c r="B1" s="3"/>
      <c r="C1" s="426" t="s">
        <v>71</v>
      </c>
      <c r="K1" s="518"/>
      <c r="L1" s="518"/>
      <c r="M1" s="518"/>
      <c r="R1" s="233">
        <f ca="1">NOW()</f>
        <v>44740.884816666665</v>
      </c>
    </row>
    <row r="2" spans="1:18" ht="13.8" customHeight="1" x14ac:dyDescent="0.3">
      <c r="A2" s="28"/>
      <c r="B2" s="3"/>
      <c r="C2" s="148" t="s">
        <v>119</v>
      </c>
      <c r="K2" s="518"/>
      <c r="L2" s="518"/>
      <c r="M2" s="518"/>
      <c r="R2" s="234">
        <f ca="1">NOW()</f>
        <v>44740.884816666665</v>
      </c>
    </row>
    <row r="3" spans="1:18" ht="13.8" customHeight="1" x14ac:dyDescent="0.3">
      <c r="A3" s="513" t="str">
        <f>'Comp Detail'!A3</f>
        <v>11th and 12th June 2022</v>
      </c>
      <c r="B3" s="514"/>
      <c r="C3" s="148" t="s">
        <v>117</v>
      </c>
      <c r="K3" s="287"/>
      <c r="L3" s="287"/>
      <c r="M3" s="287"/>
    </row>
    <row r="4" spans="1:18" ht="13.8" customHeight="1" x14ac:dyDescent="0.3">
      <c r="A4" s="119"/>
      <c r="B4" s="120"/>
      <c r="K4" s="287"/>
      <c r="L4" s="287"/>
      <c r="M4" s="287"/>
    </row>
    <row r="5" spans="1:18" ht="13.8" customHeight="1" x14ac:dyDescent="0.3">
      <c r="A5" s="315" t="s">
        <v>255</v>
      </c>
      <c r="B5" s="2"/>
      <c r="C5" s="4"/>
      <c r="D5" s="316"/>
      <c r="E5" s="2" t="s">
        <v>47</v>
      </c>
      <c r="G5" s="4"/>
      <c r="H5" s="2"/>
      <c r="I5" s="316"/>
      <c r="J5" s="316"/>
      <c r="K5" s="317" t="s">
        <v>46</v>
      </c>
      <c r="M5" s="316"/>
      <c r="N5" s="316"/>
      <c r="O5" s="316"/>
      <c r="P5" s="316"/>
      <c r="Q5" s="316"/>
      <c r="R5" s="316"/>
    </row>
    <row r="6" spans="1:18" ht="13.8" customHeight="1" x14ac:dyDescent="0.3">
      <c r="A6" s="315" t="s">
        <v>53</v>
      </c>
      <c r="B6" s="2" t="s">
        <v>256</v>
      </c>
      <c r="C6" s="4"/>
      <c r="D6" s="316"/>
      <c r="F6" s="148" t="s">
        <v>119</v>
      </c>
      <c r="G6" s="4"/>
      <c r="H6" s="4"/>
      <c r="I6" s="316"/>
      <c r="J6" s="316"/>
      <c r="K6" s="148" t="s">
        <v>117</v>
      </c>
      <c r="L6" s="316"/>
      <c r="M6" s="316"/>
      <c r="N6" s="316"/>
      <c r="O6" s="316"/>
      <c r="P6" s="316"/>
      <c r="Q6" s="316"/>
      <c r="R6" s="316"/>
    </row>
    <row r="7" spans="1:18" ht="13.8" customHeight="1" x14ac:dyDescent="0.3">
      <c r="A7" s="315"/>
      <c r="B7" s="2" t="s">
        <v>261</v>
      </c>
      <c r="C7" s="4"/>
      <c r="D7" s="316"/>
      <c r="E7" s="4"/>
      <c r="F7" s="4"/>
      <c r="G7" s="4"/>
      <c r="H7" s="4"/>
      <c r="I7" s="316"/>
      <c r="J7" s="316"/>
      <c r="K7" s="316"/>
      <c r="L7" s="316"/>
      <c r="M7" s="316"/>
      <c r="N7" s="316"/>
      <c r="O7" s="316"/>
      <c r="P7" s="316"/>
      <c r="Q7" s="316"/>
      <c r="R7" s="316"/>
    </row>
    <row r="8" spans="1:18" ht="13.8" customHeight="1" x14ac:dyDescent="0.3">
      <c r="A8" s="4"/>
      <c r="B8" s="4"/>
      <c r="C8" s="4"/>
      <c r="D8" s="316"/>
      <c r="E8" s="2"/>
      <c r="F8" s="4"/>
      <c r="G8" s="4"/>
      <c r="H8" s="4"/>
      <c r="I8" s="319"/>
      <c r="J8" s="319"/>
      <c r="K8" s="316"/>
      <c r="L8" s="316"/>
      <c r="M8" s="319"/>
      <c r="N8" s="316"/>
      <c r="O8" s="316"/>
      <c r="P8" s="316"/>
      <c r="Q8" s="320"/>
      <c r="R8" s="316"/>
    </row>
    <row r="9" spans="1:18" ht="13.8" customHeight="1" x14ac:dyDescent="0.3">
      <c r="D9" s="321"/>
      <c r="E9" s="39" t="s">
        <v>14</v>
      </c>
      <c r="F9" s="30"/>
      <c r="G9" s="30"/>
      <c r="H9" s="30"/>
      <c r="I9" s="322" t="s">
        <v>14</v>
      </c>
      <c r="J9" s="323"/>
      <c r="K9" s="319"/>
      <c r="L9" s="319"/>
      <c r="M9" s="322" t="s">
        <v>56</v>
      </c>
      <c r="N9" s="321"/>
      <c r="O9" s="319"/>
      <c r="P9" s="319"/>
      <c r="Q9" s="371" t="s">
        <v>15</v>
      </c>
      <c r="R9" s="319"/>
    </row>
    <row r="10" spans="1:18" ht="13.8" customHeight="1" x14ac:dyDescent="0.3">
      <c r="A10" s="30" t="s">
        <v>24</v>
      </c>
      <c r="B10" s="30" t="s">
        <v>25</v>
      </c>
      <c r="C10" s="30" t="s">
        <v>28</v>
      </c>
      <c r="D10" s="325"/>
      <c r="E10" s="30" t="s">
        <v>4</v>
      </c>
      <c r="F10" s="30" t="s">
        <v>5</v>
      </c>
      <c r="G10" s="30" t="s">
        <v>6</v>
      </c>
      <c r="H10" s="30" t="s">
        <v>7</v>
      </c>
      <c r="I10" s="322" t="s">
        <v>15</v>
      </c>
      <c r="J10" s="323"/>
      <c r="K10" s="316" t="s">
        <v>36</v>
      </c>
      <c r="L10" s="316" t="s">
        <v>60</v>
      </c>
      <c r="M10" s="322" t="s">
        <v>15</v>
      </c>
      <c r="N10" s="325"/>
      <c r="O10" s="319" t="s">
        <v>68</v>
      </c>
      <c r="P10" s="319" t="s">
        <v>69</v>
      </c>
      <c r="Q10" s="371" t="s">
        <v>32</v>
      </c>
      <c r="R10" s="319" t="s">
        <v>35</v>
      </c>
    </row>
    <row r="11" spans="1:18" ht="13.8" customHeight="1" x14ac:dyDescent="0.3">
      <c r="C11" s="30"/>
      <c r="D11" s="325"/>
      <c r="E11" s="30"/>
      <c r="F11" s="30"/>
      <c r="G11" s="30"/>
      <c r="H11" s="30"/>
      <c r="I11" s="322"/>
      <c r="J11" s="323"/>
      <c r="K11" s="316"/>
      <c r="L11" s="316"/>
      <c r="M11" s="322"/>
      <c r="N11" s="325"/>
      <c r="O11" s="316"/>
      <c r="P11" s="316"/>
      <c r="Q11" s="371"/>
      <c r="R11" s="319"/>
    </row>
    <row r="12" spans="1:18" ht="13.8" customHeight="1" x14ac:dyDescent="0.3">
      <c r="A12" s="469">
        <v>49</v>
      </c>
      <c r="B12" s="445" t="s">
        <v>191</v>
      </c>
      <c r="C12" s="445" t="s">
        <v>148</v>
      </c>
      <c r="D12" s="325"/>
      <c r="E12" s="372">
        <v>6.8</v>
      </c>
      <c r="F12" s="372">
        <v>7</v>
      </c>
      <c r="G12" s="372">
        <v>7</v>
      </c>
      <c r="H12" s="372">
        <v>6</v>
      </c>
      <c r="I12" s="470">
        <f t="shared" ref="I12:I27" si="0">SUM((E12*0.25)+(F12*0.25)+(G12*0.3)+(H12*0.2))</f>
        <v>6.7500000000000009</v>
      </c>
      <c r="J12" s="471"/>
      <c r="K12" s="472">
        <v>8.6</v>
      </c>
      <c r="L12" s="472"/>
      <c r="M12" s="470">
        <f t="shared" ref="M12:M27" si="1">K12-L12</f>
        <v>8.6</v>
      </c>
      <c r="N12" s="473"/>
      <c r="O12" s="470">
        <f t="shared" ref="O12:O27" si="2">I12</f>
        <v>6.7500000000000009</v>
      </c>
      <c r="P12" s="470">
        <f t="shared" ref="P12:P27" si="3">M12</f>
        <v>8.6</v>
      </c>
      <c r="Q12" s="467">
        <f t="shared" ref="Q12:Q27" si="4">(M12+I12)/2</f>
        <v>7.6750000000000007</v>
      </c>
      <c r="R12" s="371">
        <v>1</v>
      </c>
    </row>
    <row r="13" spans="1:18" ht="13.8" customHeight="1" x14ac:dyDescent="0.3">
      <c r="A13" s="364">
        <v>51</v>
      </c>
      <c r="B13" s="349" t="s">
        <v>217</v>
      </c>
      <c r="C13" s="349" t="s">
        <v>148</v>
      </c>
      <c r="D13" s="325"/>
      <c r="E13" s="372">
        <v>6.8</v>
      </c>
      <c r="F13" s="372">
        <v>6.8</v>
      </c>
      <c r="G13" s="372">
        <v>7</v>
      </c>
      <c r="H13" s="372">
        <v>7</v>
      </c>
      <c r="I13" s="373">
        <f t="shared" si="0"/>
        <v>6.9</v>
      </c>
      <c r="J13" s="374"/>
      <c r="K13" s="375">
        <v>8.3000000000000007</v>
      </c>
      <c r="L13" s="375"/>
      <c r="M13" s="373">
        <f t="shared" si="1"/>
        <v>8.3000000000000007</v>
      </c>
      <c r="N13" s="376"/>
      <c r="O13" s="373">
        <f t="shared" si="2"/>
        <v>6.9</v>
      </c>
      <c r="P13" s="373">
        <f t="shared" si="3"/>
        <v>8.3000000000000007</v>
      </c>
      <c r="Q13" s="467">
        <f t="shared" si="4"/>
        <v>7.6000000000000005</v>
      </c>
      <c r="R13" s="322">
        <v>2</v>
      </c>
    </row>
    <row r="14" spans="1:18" ht="13.8" customHeight="1" x14ac:dyDescent="0.3">
      <c r="A14" s="364">
        <v>57</v>
      </c>
      <c r="B14" s="117" t="s">
        <v>230</v>
      </c>
      <c r="C14" s="349" t="s">
        <v>220</v>
      </c>
      <c r="D14" s="325"/>
      <c r="E14" s="372">
        <v>6.5</v>
      </c>
      <c r="F14" s="372">
        <v>7</v>
      </c>
      <c r="G14" s="372">
        <v>7</v>
      </c>
      <c r="H14" s="372">
        <v>6</v>
      </c>
      <c r="I14" s="373">
        <f t="shared" si="0"/>
        <v>6.6749999999999998</v>
      </c>
      <c r="J14" s="374"/>
      <c r="K14" s="375">
        <v>8</v>
      </c>
      <c r="L14" s="375"/>
      <c r="M14" s="373">
        <f t="shared" si="1"/>
        <v>8</v>
      </c>
      <c r="N14" s="376"/>
      <c r="O14" s="373">
        <f t="shared" si="2"/>
        <v>6.6749999999999998</v>
      </c>
      <c r="P14" s="373">
        <f t="shared" si="3"/>
        <v>8</v>
      </c>
      <c r="Q14" s="467">
        <f t="shared" si="4"/>
        <v>7.3375000000000004</v>
      </c>
      <c r="R14" s="322">
        <v>3</v>
      </c>
    </row>
    <row r="15" spans="1:18" ht="13.8" customHeight="1" x14ac:dyDescent="0.3">
      <c r="A15" s="364">
        <v>58</v>
      </c>
      <c r="B15" s="117" t="s">
        <v>233</v>
      </c>
      <c r="C15" s="349" t="s">
        <v>220</v>
      </c>
      <c r="D15" s="325"/>
      <c r="E15" s="372">
        <v>6</v>
      </c>
      <c r="F15" s="372">
        <v>6</v>
      </c>
      <c r="G15" s="372">
        <v>6</v>
      </c>
      <c r="H15" s="372">
        <v>6</v>
      </c>
      <c r="I15" s="373">
        <f t="shared" si="0"/>
        <v>6</v>
      </c>
      <c r="J15" s="374"/>
      <c r="K15" s="375">
        <v>8.5</v>
      </c>
      <c r="L15" s="375"/>
      <c r="M15" s="373">
        <f t="shared" si="1"/>
        <v>8.5</v>
      </c>
      <c r="N15" s="376"/>
      <c r="O15" s="373">
        <f t="shared" si="2"/>
        <v>6</v>
      </c>
      <c r="P15" s="373">
        <f t="shared" si="3"/>
        <v>8.5</v>
      </c>
      <c r="Q15" s="467">
        <f t="shared" si="4"/>
        <v>7.25</v>
      </c>
      <c r="R15" s="322">
        <v>4</v>
      </c>
    </row>
    <row r="16" spans="1:18" ht="13.8" customHeight="1" x14ac:dyDescent="0.3">
      <c r="A16" s="364">
        <v>9</v>
      </c>
      <c r="B16" s="349" t="s">
        <v>181</v>
      </c>
      <c r="C16" s="349" t="s">
        <v>128</v>
      </c>
      <c r="D16" s="325"/>
      <c r="E16" s="372">
        <v>5</v>
      </c>
      <c r="F16" s="372">
        <v>6</v>
      </c>
      <c r="G16" s="372">
        <v>6</v>
      </c>
      <c r="H16" s="372">
        <v>5</v>
      </c>
      <c r="I16" s="373">
        <f t="shared" si="0"/>
        <v>5.55</v>
      </c>
      <c r="J16" s="374"/>
      <c r="K16" s="375">
        <v>8.3000000000000007</v>
      </c>
      <c r="L16" s="375"/>
      <c r="M16" s="373">
        <f t="shared" si="1"/>
        <v>8.3000000000000007</v>
      </c>
      <c r="N16" s="376"/>
      <c r="O16" s="373">
        <f t="shared" si="2"/>
        <v>5.55</v>
      </c>
      <c r="P16" s="373">
        <f t="shared" si="3"/>
        <v>8.3000000000000007</v>
      </c>
      <c r="Q16" s="467">
        <f t="shared" si="4"/>
        <v>6.9250000000000007</v>
      </c>
      <c r="R16" s="322">
        <v>5</v>
      </c>
    </row>
    <row r="17" spans="1:18" ht="13.8" customHeight="1" x14ac:dyDescent="0.3">
      <c r="A17" s="364">
        <v>29</v>
      </c>
      <c r="B17" s="349" t="s">
        <v>212</v>
      </c>
      <c r="C17" s="349" t="s">
        <v>144</v>
      </c>
      <c r="D17" s="325"/>
      <c r="E17" s="372">
        <v>7</v>
      </c>
      <c r="F17" s="372">
        <v>7</v>
      </c>
      <c r="G17" s="372">
        <v>6.5</v>
      </c>
      <c r="H17" s="372">
        <v>5</v>
      </c>
      <c r="I17" s="373">
        <f t="shared" si="0"/>
        <v>6.45</v>
      </c>
      <c r="J17" s="374"/>
      <c r="K17" s="375">
        <v>7.4</v>
      </c>
      <c r="L17" s="375"/>
      <c r="M17" s="373">
        <f t="shared" si="1"/>
        <v>7.4</v>
      </c>
      <c r="N17" s="376"/>
      <c r="O17" s="373">
        <f t="shared" si="2"/>
        <v>6.45</v>
      </c>
      <c r="P17" s="373">
        <f t="shared" si="3"/>
        <v>7.4</v>
      </c>
      <c r="Q17" s="467">
        <f t="shared" si="4"/>
        <v>6.9250000000000007</v>
      </c>
      <c r="R17" s="322">
        <v>6</v>
      </c>
    </row>
    <row r="18" spans="1:18" ht="13.8" customHeight="1" x14ac:dyDescent="0.3">
      <c r="A18" s="364">
        <v>20</v>
      </c>
      <c r="B18" s="349" t="s">
        <v>264</v>
      </c>
      <c r="C18" s="349" t="s">
        <v>144</v>
      </c>
      <c r="D18" s="325"/>
      <c r="E18" s="372">
        <v>5</v>
      </c>
      <c r="F18" s="372">
        <v>5</v>
      </c>
      <c r="G18" s="372">
        <v>6</v>
      </c>
      <c r="H18" s="372">
        <v>3</v>
      </c>
      <c r="I18" s="373">
        <f t="shared" si="0"/>
        <v>4.9000000000000004</v>
      </c>
      <c r="J18" s="374"/>
      <c r="K18" s="375">
        <v>8.6</v>
      </c>
      <c r="L18" s="375"/>
      <c r="M18" s="373">
        <f t="shared" si="1"/>
        <v>8.6</v>
      </c>
      <c r="N18" s="376"/>
      <c r="O18" s="373">
        <f t="shared" si="2"/>
        <v>4.9000000000000004</v>
      </c>
      <c r="P18" s="373">
        <f t="shared" si="3"/>
        <v>8.6</v>
      </c>
      <c r="Q18" s="467">
        <f t="shared" si="4"/>
        <v>6.75</v>
      </c>
      <c r="R18" s="316"/>
    </row>
    <row r="19" spans="1:18" ht="13.8" customHeight="1" x14ac:dyDescent="0.3">
      <c r="A19" s="364">
        <v>10</v>
      </c>
      <c r="B19" s="349" t="s">
        <v>183</v>
      </c>
      <c r="C19" s="349" t="s">
        <v>128</v>
      </c>
      <c r="D19" s="325"/>
      <c r="E19" s="372">
        <v>5</v>
      </c>
      <c r="F19" s="372">
        <v>5</v>
      </c>
      <c r="G19" s="372">
        <v>6</v>
      </c>
      <c r="H19" s="372">
        <v>5</v>
      </c>
      <c r="I19" s="373">
        <f t="shared" si="0"/>
        <v>5.3</v>
      </c>
      <c r="J19" s="374"/>
      <c r="K19" s="375">
        <v>7.6</v>
      </c>
      <c r="L19" s="375"/>
      <c r="M19" s="373">
        <f t="shared" si="1"/>
        <v>7.6</v>
      </c>
      <c r="N19" s="376"/>
      <c r="O19" s="373">
        <f t="shared" si="2"/>
        <v>5.3</v>
      </c>
      <c r="P19" s="373">
        <f t="shared" si="3"/>
        <v>7.6</v>
      </c>
      <c r="Q19" s="467">
        <f t="shared" si="4"/>
        <v>6.4499999999999993</v>
      </c>
      <c r="R19" s="316"/>
    </row>
    <row r="20" spans="1:18" ht="13.8" customHeight="1" x14ac:dyDescent="0.3">
      <c r="A20" s="364">
        <v>73</v>
      </c>
      <c r="B20" s="349" t="s">
        <v>263</v>
      </c>
      <c r="C20" s="349" t="s">
        <v>123</v>
      </c>
      <c r="D20" s="325"/>
      <c r="E20" s="372">
        <v>5.5</v>
      </c>
      <c r="F20" s="372">
        <v>6</v>
      </c>
      <c r="G20" s="372">
        <v>6</v>
      </c>
      <c r="H20" s="372">
        <v>4</v>
      </c>
      <c r="I20" s="373">
        <f t="shared" si="0"/>
        <v>5.4749999999999996</v>
      </c>
      <c r="J20" s="374"/>
      <c r="K20" s="375">
        <v>7</v>
      </c>
      <c r="L20" s="375"/>
      <c r="M20" s="373">
        <f t="shared" si="1"/>
        <v>7</v>
      </c>
      <c r="N20" s="376"/>
      <c r="O20" s="373">
        <f t="shared" si="2"/>
        <v>5.4749999999999996</v>
      </c>
      <c r="P20" s="373">
        <f t="shared" si="3"/>
        <v>7</v>
      </c>
      <c r="Q20" s="467">
        <f t="shared" si="4"/>
        <v>6.2374999999999998</v>
      </c>
      <c r="R20" s="316"/>
    </row>
    <row r="21" spans="1:18" ht="13.8" customHeight="1" x14ac:dyDescent="0.3">
      <c r="A21" s="364">
        <v>55</v>
      </c>
      <c r="B21" s="117" t="s">
        <v>196</v>
      </c>
      <c r="C21" s="349" t="s">
        <v>220</v>
      </c>
      <c r="D21" s="325"/>
      <c r="E21" s="372">
        <v>4.8</v>
      </c>
      <c r="F21" s="372">
        <v>4.5</v>
      </c>
      <c r="G21" s="372">
        <v>5.5</v>
      </c>
      <c r="H21" s="372">
        <v>4</v>
      </c>
      <c r="I21" s="373">
        <f t="shared" si="0"/>
        <v>4.7750000000000004</v>
      </c>
      <c r="J21" s="374"/>
      <c r="K21" s="375">
        <v>7.4</v>
      </c>
      <c r="L21" s="375"/>
      <c r="M21" s="373">
        <f t="shared" si="1"/>
        <v>7.4</v>
      </c>
      <c r="N21" s="376"/>
      <c r="O21" s="373">
        <f t="shared" si="2"/>
        <v>4.7750000000000004</v>
      </c>
      <c r="P21" s="373">
        <f t="shared" si="3"/>
        <v>7.4</v>
      </c>
      <c r="Q21" s="467">
        <f t="shared" si="4"/>
        <v>6.0875000000000004</v>
      </c>
      <c r="R21" s="316"/>
    </row>
    <row r="22" spans="1:18" ht="13.8" customHeight="1" x14ac:dyDescent="0.3">
      <c r="A22" s="364">
        <v>54</v>
      </c>
      <c r="B22" s="117" t="s">
        <v>236</v>
      </c>
      <c r="C22" s="349" t="s">
        <v>220</v>
      </c>
      <c r="D22" s="325"/>
      <c r="E22" s="372">
        <v>4.5</v>
      </c>
      <c r="F22" s="372">
        <v>4.5</v>
      </c>
      <c r="G22" s="372">
        <v>5</v>
      </c>
      <c r="H22" s="372">
        <v>3</v>
      </c>
      <c r="I22" s="373">
        <f t="shared" si="0"/>
        <v>4.3499999999999996</v>
      </c>
      <c r="J22" s="374"/>
      <c r="K22" s="375">
        <v>7.6</v>
      </c>
      <c r="L22" s="375"/>
      <c r="M22" s="373">
        <f t="shared" si="1"/>
        <v>7.6</v>
      </c>
      <c r="N22" s="376"/>
      <c r="O22" s="373">
        <f t="shared" si="2"/>
        <v>4.3499999999999996</v>
      </c>
      <c r="P22" s="373">
        <f t="shared" si="3"/>
        <v>7.6</v>
      </c>
      <c r="Q22" s="467">
        <f t="shared" si="4"/>
        <v>5.9749999999999996</v>
      </c>
      <c r="R22" s="316"/>
    </row>
    <row r="23" spans="1:18" ht="13.8" customHeight="1" x14ac:dyDescent="0.3">
      <c r="A23" s="364">
        <v>60</v>
      </c>
      <c r="B23" s="117" t="s">
        <v>197</v>
      </c>
      <c r="C23" s="349" t="s">
        <v>220</v>
      </c>
      <c r="D23" s="325"/>
      <c r="E23" s="372">
        <v>5</v>
      </c>
      <c r="F23" s="372">
        <v>4.5</v>
      </c>
      <c r="G23" s="372">
        <v>4.5</v>
      </c>
      <c r="H23" s="372">
        <v>3</v>
      </c>
      <c r="I23" s="373">
        <f t="shared" si="0"/>
        <v>4.3249999999999993</v>
      </c>
      <c r="J23" s="374"/>
      <c r="K23" s="375">
        <v>7.6</v>
      </c>
      <c r="L23" s="375"/>
      <c r="M23" s="373">
        <f t="shared" si="1"/>
        <v>7.6</v>
      </c>
      <c r="N23" s="376"/>
      <c r="O23" s="373">
        <f t="shared" si="2"/>
        <v>4.3249999999999993</v>
      </c>
      <c r="P23" s="373">
        <f t="shared" si="3"/>
        <v>7.6</v>
      </c>
      <c r="Q23" s="467">
        <f t="shared" si="4"/>
        <v>5.9624999999999995</v>
      </c>
      <c r="R23" s="316"/>
    </row>
    <row r="24" spans="1:18" ht="13.8" customHeight="1" x14ac:dyDescent="0.3">
      <c r="A24" s="364">
        <v>21</v>
      </c>
      <c r="B24" s="349" t="s">
        <v>239</v>
      </c>
      <c r="C24" s="349" t="s">
        <v>144</v>
      </c>
      <c r="D24" s="325"/>
      <c r="E24" s="372">
        <v>4</v>
      </c>
      <c r="F24" s="372">
        <v>4</v>
      </c>
      <c r="G24" s="372">
        <v>5</v>
      </c>
      <c r="H24" s="372">
        <v>3</v>
      </c>
      <c r="I24" s="373">
        <f t="shared" si="0"/>
        <v>4.0999999999999996</v>
      </c>
      <c r="J24" s="374"/>
      <c r="K24" s="375">
        <v>7.5</v>
      </c>
      <c r="L24" s="375"/>
      <c r="M24" s="373">
        <f t="shared" si="1"/>
        <v>7.5</v>
      </c>
      <c r="N24" s="376"/>
      <c r="O24" s="373">
        <f t="shared" si="2"/>
        <v>4.0999999999999996</v>
      </c>
      <c r="P24" s="373">
        <f t="shared" si="3"/>
        <v>7.5</v>
      </c>
      <c r="Q24" s="467">
        <f t="shared" si="4"/>
        <v>5.8</v>
      </c>
      <c r="R24" s="316"/>
    </row>
    <row r="25" spans="1:18" ht="13.8" customHeight="1" x14ac:dyDescent="0.3">
      <c r="A25" s="364">
        <v>72</v>
      </c>
      <c r="B25" s="349" t="s">
        <v>262</v>
      </c>
      <c r="C25" s="349" t="s">
        <v>123</v>
      </c>
      <c r="D25" s="325"/>
      <c r="E25" s="372">
        <v>4.5</v>
      </c>
      <c r="F25" s="372">
        <v>4</v>
      </c>
      <c r="G25" s="372">
        <v>5</v>
      </c>
      <c r="H25" s="372">
        <v>3</v>
      </c>
      <c r="I25" s="373">
        <f t="shared" si="0"/>
        <v>4.2249999999999996</v>
      </c>
      <c r="J25" s="374"/>
      <c r="K25" s="375">
        <v>7.1</v>
      </c>
      <c r="L25" s="375"/>
      <c r="M25" s="373">
        <f t="shared" si="1"/>
        <v>7.1</v>
      </c>
      <c r="N25" s="376"/>
      <c r="O25" s="373">
        <f t="shared" si="2"/>
        <v>4.2249999999999996</v>
      </c>
      <c r="P25" s="373">
        <f t="shared" si="3"/>
        <v>7.1</v>
      </c>
      <c r="Q25" s="467">
        <f t="shared" si="4"/>
        <v>5.6624999999999996</v>
      </c>
      <c r="R25" s="316"/>
    </row>
    <row r="26" spans="1:18" ht="13.8" customHeight="1" x14ac:dyDescent="0.3">
      <c r="A26" s="446">
        <v>59</v>
      </c>
      <c r="B26" s="447" t="s">
        <v>227</v>
      </c>
      <c r="C26" s="438" t="s">
        <v>220</v>
      </c>
      <c r="D26" s="448"/>
      <c r="E26" s="449"/>
      <c r="F26" s="449"/>
      <c r="G26" s="449"/>
      <c r="H26" s="449"/>
      <c r="I26" s="450">
        <f t="shared" si="0"/>
        <v>0</v>
      </c>
      <c r="J26" s="451"/>
      <c r="K26" s="452"/>
      <c r="L26" s="452"/>
      <c r="M26" s="450">
        <f t="shared" si="1"/>
        <v>0</v>
      </c>
      <c r="N26" s="453"/>
      <c r="O26" s="450">
        <f t="shared" si="2"/>
        <v>0</v>
      </c>
      <c r="P26" s="450">
        <f t="shared" si="3"/>
        <v>0</v>
      </c>
      <c r="Q26" s="454">
        <f t="shared" si="4"/>
        <v>0</v>
      </c>
      <c r="R26" s="455" t="s">
        <v>270</v>
      </c>
    </row>
    <row r="27" spans="1:18" ht="13.8" customHeight="1" x14ac:dyDescent="0.3">
      <c r="A27" s="446">
        <v>3</v>
      </c>
      <c r="B27" s="438" t="s">
        <v>218</v>
      </c>
      <c r="C27" s="438" t="s">
        <v>207</v>
      </c>
      <c r="D27" s="325"/>
      <c r="E27" s="372"/>
      <c r="F27" s="372"/>
      <c r="G27" s="372"/>
      <c r="H27" s="372"/>
      <c r="I27" s="450">
        <f t="shared" si="0"/>
        <v>0</v>
      </c>
      <c r="J27" s="374"/>
      <c r="K27" s="375"/>
      <c r="L27" s="375"/>
      <c r="M27" s="450">
        <f t="shared" si="1"/>
        <v>0</v>
      </c>
      <c r="N27" s="453"/>
      <c r="O27" s="450">
        <f t="shared" si="2"/>
        <v>0</v>
      </c>
      <c r="P27" s="450">
        <f t="shared" si="3"/>
        <v>0</v>
      </c>
      <c r="Q27" s="468">
        <f t="shared" si="4"/>
        <v>0</v>
      </c>
      <c r="R27" s="455" t="s">
        <v>270</v>
      </c>
    </row>
    <row r="28" spans="1:18" ht="13.8" customHeight="1" x14ac:dyDescent="0.25">
      <c r="A28" s="313"/>
    </row>
  </sheetData>
  <sortState ref="A12:R25">
    <sortCondition descending="1" ref="Q12:Q25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A7" workbookViewId="0">
      <selection activeCell="R22" sqref="R22"/>
    </sheetView>
  </sheetViews>
  <sheetFormatPr defaultRowHeight="13.2" x14ac:dyDescent="0.25"/>
  <cols>
    <col min="2" max="2" width="28.5546875" customWidth="1"/>
    <col min="3" max="3" width="18.777343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21875" customWidth="1"/>
  </cols>
  <sheetData>
    <row r="1" spans="1:18" ht="15.6" x14ac:dyDescent="0.3">
      <c r="A1" s="286" t="str">
        <f>'Comp Detail'!A1</f>
        <v>Vaulting NSW State Championships 2022</v>
      </c>
      <c r="B1" s="3"/>
      <c r="C1" s="426" t="s">
        <v>71</v>
      </c>
      <c r="K1" s="518"/>
      <c r="L1" s="518"/>
      <c r="M1" s="518"/>
      <c r="R1" s="233">
        <f ca="1">NOW()</f>
        <v>44740.884816666665</v>
      </c>
    </row>
    <row r="2" spans="1:18" ht="15.6" x14ac:dyDescent="0.3">
      <c r="A2" s="28"/>
      <c r="B2" s="3"/>
      <c r="C2" s="30" t="s">
        <v>118</v>
      </c>
      <c r="D2" s="117"/>
      <c r="K2" s="518"/>
      <c r="L2" s="518"/>
      <c r="M2" s="518"/>
      <c r="R2" s="234">
        <f ca="1">NOW()</f>
        <v>44740.884816666665</v>
      </c>
    </row>
    <row r="3" spans="1:18" ht="15.6" x14ac:dyDescent="0.3">
      <c r="A3" s="513" t="str">
        <f>'Comp Detail'!A3</f>
        <v>11th and 12th June 2022</v>
      </c>
      <c r="B3" s="514"/>
      <c r="C3" s="148" t="s">
        <v>117</v>
      </c>
      <c r="D3" s="194"/>
      <c r="K3" s="287"/>
      <c r="L3" s="287"/>
      <c r="M3" s="287"/>
    </row>
    <row r="4" spans="1:18" ht="15.6" x14ac:dyDescent="0.3">
      <c r="A4" s="119"/>
      <c r="B4" s="120"/>
      <c r="C4" s="287"/>
      <c r="K4" s="287"/>
      <c r="L4" s="287"/>
      <c r="M4" s="287"/>
    </row>
    <row r="5" spans="1:18" ht="15.6" x14ac:dyDescent="0.3">
      <c r="A5" s="315" t="s">
        <v>154</v>
      </c>
      <c r="B5" s="2"/>
      <c r="C5" s="4"/>
      <c r="D5" s="316"/>
      <c r="E5" s="2"/>
      <c r="F5" s="4"/>
      <c r="G5" s="4"/>
      <c r="H5" s="2"/>
      <c r="I5" s="316"/>
      <c r="J5" s="316"/>
      <c r="K5" s="317"/>
      <c r="L5" s="318"/>
      <c r="M5" s="316"/>
      <c r="N5" s="316"/>
      <c r="O5" s="316"/>
      <c r="P5" s="316"/>
      <c r="Q5" s="316"/>
      <c r="R5" s="316"/>
    </row>
    <row r="6" spans="1:18" ht="15.6" x14ac:dyDescent="0.3">
      <c r="A6" s="315" t="s">
        <v>53</v>
      </c>
      <c r="B6" s="2">
        <v>27</v>
      </c>
      <c r="C6" s="4"/>
      <c r="D6" s="316"/>
      <c r="E6" s="4" t="s">
        <v>47</v>
      </c>
      <c r="F6" s="420" t="s">
        <v>118</v>
      </c>
      <c r="G6" s="4"/>
      <c r="H6" s="4"/>
      <c r="I6" s="316"/>
      <c r="J6" s="316"/>
      <c r="K6" s="316" t="s">
        <v>46</v>
      </c>
      <c r="L6" s="42" t="s">
        <v>117</v>
      </c>
      <c r="M6" s="316"/>
      <c r="N6" s="316"/>
      <c r="O6" s="316"/>
      <c r="P6" s="316"/>
      <c r="Q6" s="316"/>
      <c r="R6" s="316"/>
    </row>
    <row r="7" spans="1:18" ht="14.4" x14ac:dyDescent="0.3">
      <c r="A7" s="4"/>
      <c r="B7" s="4"/>
      <c r="C7" s="4"/>
      <c r="D7" s="316"/>
      <c r="E7" s="2"/>
      <c r="F7" s="4"/>
      <c r="G7" s="4"/>
      <c r="H7" s="4"/>
      <c r="I7" s="319"/>
      <c r="J7" s="319"/>
      <c r="K7" s="316"/>
      <c r="L7" s="316"/>
      <c r="M7" s="319"/>
      <c r="N7" s="316"/>
      <c r="O7" s="316"/>
      <c r="P7" s="316"/>
      <c r="Q7" s="320"/>
      <c r="R7" s="316"/>
    </row>
    <row r="8" spans="1:18" ht="14.4" x14ac:dyDescent="0.3">
      <c r="A8" s="30" t="s">
        <v>24</v>
      </c>
      <c r="B8" s="30" t="s">
        <v>25</v>
      </c>
      <c r="C8" s="30" t="s">
        <v>28</v>
      </c>
      <c r="D8" s="321"/>
      <c r="E8" s="39" t="s">
        <v>14</v>
      </c>
      <c r="F8" s="30"/>
      <c r="G8" s="30"/>
      <c r="H8" s="30"/>
      <c r="I8" s="322" t="s">
        <v>14</v>
      </c>
      <c r="J8" s="323"/>
      <c r="K8" s="319"/>
      <c r="L8" s="319"/>
      <c r="M8" s="322" t="s">
        <v>56</v>
      </c>
      <c r="N8" s="321"/>
      <c r="O8" s="319"/>
      <c r="P8" s="319"/>
      <c r="Q8" s="324" t="s">
        <v>15</v>
      </c>
      <c r="R8" s="319"/>
    </row>
    <row r="9" spans="1:18" ht="14.4" x14ac:dyDescent="0.3">
      <c r="A9" s="37"/>
      <c r="B9" s="200"/>
      <c r="C9" s="37"/>
      <c r="D9" s="332"/>
      <c r="E9" s="37" t="s">
        <v>4</v>
      </c>
      <c r="F9" s="37" t="s">
        <v>5</v>
      </c>
      <c r="G9" s="37" t="s">
        <v>6</v>
      </c>
      <c r="H9" s="37" t="s">
        <v>7</v>
      </c>
      <c r="I9" s="422" t="s">
        <v>15</v>
      </c>
      <c r="J9" s="423"/>
      <c r="K9" s="339" t="s">
        <v>36</v>
      </c>
      <c r="L9" s="339" t="s">
        <v>60</v>
      </c>
      <c r="M9" s="422" t="s">
        <v>15</v>
      </c>
      <c r="N9" s="332"/>
      <c r="O9" s="433" t="s">
        <v>68</v>
      </c>
      <c r="P9" s="433" t="s">
        <v>69</v>
      </c>
      <c r="Q9" s="428" t="s">
        <v>32</v>
      </c>
      <c r="R9" s="424" t="s">
        <v>35</v>
      </c>
    </row>
    <row r="10" spans="1:18" ht="14.4" x14ac:dyDescent="0.3">
      <c r="A10" s="364">
        <v>37</v>
      </c>
      <c r="B10" s="349" t="s">
        <v>110</v>
      </c>
      <c r="C10" s="377"/>
      <c r="D10" s="326"/>
      <c r="E10" s="327"/>
      <c r="F10" s="327"/>
      <c r="G10" s="327"/>
      <c r="H10" s="327"/>
      <c r="I10" s="328"/>
      <c r="J10" s="328"/>
      <c r="K10" s="329"/>
      <c r="L10" s="330"/>
      <c r="M10" s="328"/>
      <c r="N10" s="27"/>
      <c r="O10" s="27"/>
      <c r="P10" s="27"/>
      <c r="Q10" s="489"/>
      <c r="R10" s="491"/>
    </row>
    <row r="11" spans="1:18" ht="14.4" x14ac:dyDescent="0.3">
      <c r="A11" s="427">
        <v>39</v>
      </c>
      <c r="B11" s="350" t="s">
        <v>137</v>
      </c>
      <c r="C11" s="350" t="s">
        <v>115</v>
      </c>
      <c r="D11" s="332"/>
      <c r="E11" s="333">
        <v>8</v>
      </c>
      <c r="F11" s="333">
        <v>7.5</v>
      </c>
      <c r="G11" s="333">
        <v>8.5</v>
      </c>
      <c r="H11" s="333">
        <v>7</v>
      </c>
      <c r="I11" s="334">
        <f>SUM((E11*0.25)+(F11*0.25)+(G11*0.3)+(H11*0.2))</f>
        <v>7.8250000000000002</v>
      </c>
      <c r="J11" s="335"/>
      <c r="K11" s="336">
        <v>8.1999999999999993</v>
      </c>
      <c r="L11" s="337"/>
      <c r="M11" s="334">
        <f>K11-L11</f>
        <v>8.1999999999999993</v>
      </c>
      <c r="N11" s="338"/>
      <c r="O11" s="334">
        <f>I11</f>
        <v>7.8250000000000002</v>
      </c>
      <c r="P11" s="334">
        <f>M11</f>
        <v>8.1999999999999993</v>
      </c>
      <c r="Q11" s="488">
        <f>(M11+I11)/2</f>
        <v>8.0124999999999993</v>
      </c>
      <c r="R11" s="422">
        <v>1</v>
      </c>
    </row>
    <row r="12" spans="1:18" ht="14.4" x14ac:dyDescent="0.3">
      <c r="A12" s="364">
        <v>41</v>
      </c>
      <c r="B12" s="349" t="s">
        <v>109</v>
      </c>
      <c r="C12" s="377"/>
      <c r="D12" s="326"/>
      <c r="E12" s="327"/>
      <c r="F12" s="327"/>
      <c r="G12" s="327"/>
      <c r="H12" s="327"/>
      <c r="I12" s="328"/>
      <c r="J12" s="328"/>
      <c r="K12" s="329"/>
      <c r="L12" s="330"/>
      <c r="M12" s="328"/>
      <c r="N12" s="27"/>
      <c r="O12" s="27"/>
      <c r="P12" s="27"/>
      <c r="Q12" s="489"/>
      <c r="R12" s="491"/>
    </row>
    <row r="13" spans="1:18" ht="14.4" x14ac:dyDescent="0.3">
      <c r="A13" s="427">
        <v>38</v>
      </c>
      <c r="B13" s="350" t="s">
        <v>111</v>
      </c>
      <c r="C13" s="350" t="s">
        <v>115</v>
      </c>
      <c r="D13" s="332"/>
      <c r="E13" s="333">
        <v>7.5</v>
      </c>
      <c r="F13" s="333">
        <v>7.5</v>
      </c>
      <c r="G13" s="333">
        <v>8.8000000000000007</v>
      </c>
      <c r="H13" s="333">
        <v>8</v>
      </c>
      <c r="I13" s="334">
        <f>SUM((E13*0.25)+(F13*0.25)+(G13*0.3)+(H13*0.2))</f>
        <v>7.99</v>
      </c>
      <c r="J13" s="335"/>
      <c r="K13" s="336">
        <v>7.77</v>
      </c>
      <c r="L13" s="337"/>
      <c r="M13" s="334">
        <f>K13-L13</f>
        <v>7.77</v>
      </c>
      <c r="N13" s="338"/>
      <c r="O13" s="334">
        <f>I13</f>
        <v>7.99</v>
      </c>
      <c r="P13" s="334">
        <f>M13</f>
        <v>7.77</v>
      </c>
      <c r="Q13" s="488">
        <f>(M13+I13)/2</f>
        <v>7.88</v>
      </c>
      <c r="R13" s="422">
        <v>2</v>
      </c>
    </row>
    <row r="14" spans="1:18" ht="14.4" x14ac:dyDescent="0.3">
      <c r="A14" s="364">
        <v>26</v>
      </c>
      <c r="B14" s="349" t="s">
        <v>155</v>
      </c>
      <c r="C14" s="377"/>
      <c r="D14" s="326"/>
      <c r="E14" s="327"/>
      <c r="F14" s="327"/>
      <c r="G14" s="327"/>
      <c r="H14" s="327"/>
      <c r="I14" s="328"/>
      <c r="J14" s="328"/>
      <c r="K14" s="329"/>
      <c r="L14" s="330"/>
      <c r="M14" s="328"/>
      <c r="N14" s="27"/>
      <c r="O14" s="27"/>
      <c r="P14" s="27"/>
      <c r="Q14" s="489"/>
      <c r="R14" s="491"/>
    </row>
    <row r="15" spans="1:18" ht="14.4" x14ac:dyDescent="0.3">
      <c r="A15" s="427">
        <v>17</v>
      </c>
      <c r="B15" s="350" t="s">
        <v>141</v>
      </c>
      <c r="C15" s="350" t="s">
        <v>144</v>
      </c>
      <c r="D15" s="332"/>
      <c r="E15" s="333">
        <v>8</v>
      </c>
      <c r="F15" s="333">
        <v>8</v>
      </c>
      <c r="G15" s="333">
        <v>7.2</v>
      </c>
      <c r="H15" s="333">
        <v>6.8</v>
      </c>
      <c r="I15" s="334">
        <f>SUM((E15*0.25)+(F15*0.25)+(G15*0.3)+(H15*0.2))</f>
        <v>7.5200000000000005</v>
      </c>
      <c r="J15" s="335"/>
      <c r="K15" s="336">
        <v>8.14</v>
      </c>
      <c r="L15" s="337">
        <v>0.2</v>
      </c>
      <c r="M15" s="334">
        <f>K15-L15</f>
        <v>7.94</v>
      </c>
      <c r="N15" s="338"/>
      <c r="O15" s="334">
        <f>I15</f>
        <v>7.5200000000000005</v>
      </c>
      <c r="P15" s="334">
        <f>M15</f>
        <v>7.94</v>
      </c>
      <c r="Q15" s="488">
        <f>(M15+I15)/2</f>
        <v>7.73</v>
      </c>
      <c r="R15" s="422">
        <v>3</v>
      </c>
    </row>
    <row r="16" spans="1:18" ht="14.4" x14ac:dyDescent="0.3">
      <c r="A16" s="364">
        <v>56</v>
      </c>
      <c r="B16" s="349" t="s">
        <v>248</v>
      </c>
      <c r="C16" s="377"/>
      <c r="D16" s="326"/>
      <c r="E16" s="327"/>
      <c r="F16" s="327"/>
      <c r="G16" s="327"/>
      <c r="H16" s="327"/>
      <c r="I16" s="328"/>
      <c r="J16" s="328"/>
      <c r="K16" s="329"/>
      <c r="L16" s="330"/>
      <c r="M16" s="328"/>
      <c r="N16" s="27"/>
      <c r="O16" s="27"/>
      <c r="P16" s="27"/>
      <c r="Q16" s="331"/>
      <c r="R16" s="326"/>
    </row>
    <row r="17" spans="1:18" ht="14.4" x14ac:dyDescent="0.3">
      <c r="A17" s="427">
        <v>52</v>
      </c>
      <c r="B17" s="350" t="s">
        <v>251</v>
      </c>
      <c r="C17" s="350" t="s">
        <v>220</v>
      </c>
      <c r="D17" s="332"/>
      <c r="E17" s="333">
        <v>6</v>
      </c>
      <c r="F17" s="333">
        <v>7</v>
      </c>
      <c r="G17" s="333">
        <v>8</v>
      </c>
      <c r="H17" s="333">
        <v>5</v>
      </c>
      <c r="I17" s="334">
        <f>SUM((E17*0.25)+(F17*0.25)+(G17*0.3)+(H17*0.2))</f>
        <v>6.65</v>
      </c>
      <c r="J17" s="335"/>
      <c r="K17" s="336">
        <v>8.1</v>
      </c>
      <c r="L17" s="337"/>
      <c r="M17" s="334">
        <f>K17-L17</f>
        <v>8.1</v>
      </c>
      <c r="N17" s="338"/>
      <c r="O17" s="334">
        <f>I17</f>
        <v>6.65</v>
      </c>
      <c r="P17" s="334">
        <f>M17</f>
        <v>8.1</v>
      </c>
      <c r="Q17" s="488">
        <f>(M17+I17)/2</f>
        <v>7.375</v>
      </c>
      <c r="R17" s="422">
        <v>4</v>
      </c>
    </row>
    <row r="18" spans="1:18" ht="14.4" x14ac:dyDescent="0.3">
      <c r="A18" s="364">
        <v>13</v>
      </c>
      <c r="B18" s="349" t="s">
        <v>164</v>
      </c>
      <c r="C18" s="377"/>
      <c r="D18" s="326"/>
      <c r="E18" s="327"/>
      <c r="F18" s="327"/>
      <c r="G18" s="327"/>
      <c r="H18" s="327"/>
      <c r="I18" s="328"/>
      <c r="J18" s="328"/>
      <c r="K18" s="329"/>
      <c r="L18" s="330"/>
      <c r="M18" s="328"/>
      <c r="N18" s="27"/>
      <c r="O18" s="27"/>
      <c r="P18" s="27"/>
      <c r="Q18" s="489"/>
      <c r="R18" s="491"/>
    </row>
    <row r="19" spans="1:18" ht="14.4" x14ac:dyDescent="0.3">
      <c r="A19" s="427">
        <v>22</v>
      </c>
      <c r="B19" s="350" t="s">
        <v>211</v>
      </c>
      <c r="C19" s="350" t="s">
        <v>144</v>
      </c>
      <c r="D19" s="332"/>
      <c r="E19" s="333">
        <v>5.5</v>
      </c>
      <c r="F19" s="333">
        <v>6</v>
      </c>
      <c r="G19" s="333">
        <v>6.3</v>
      </c>
      <c r="H19" s="333">
        <v>6</v>
      </c>
      <c r="I19" s="334">
        <f>SUM((E19*0.25)+(F19*0.25)+(G19*0.3)+(H19*0.2))</f>
        <v>5.9649999999999999</v>
      </c>
      <c r="J19" s="335"/>
      <c r="K19" s="336">
        <v>8.1999999999999993</v>
      </c>
      <c r="L19" s="337"/>
      <c r="M19" s="334">
        <f>K19-L19</f>
        <v>8.1999999999999993</v>
      </c>
      <c r="N19" s="338"/>
      <c r="O19" s="334">
        <f>I19</f>
        <v>5.9649999999999999</v>
      </c>
      <c r="P19" s="334">
        <f>M19</f>
        <v>8.1999999999999993</v>
      </c>
      <c r="Q19" s="488">
        <f>(M19+I19)/2</f>
        <v>7.0824999999999996</v>
      </c>
      <c r="R19" s="422">
        <v>5</v>
      </c>
    </row>
    <row r="20" spans="1:18" ht="14.4" x14ac:dyDescent="0.3">
      <c r="A20" s="364">
        <v>12</v>
      </c>
      <c r="B20" s="349" t="s">
        <v>158</v>
      </c>
      <c r="C20" s="377"/>
      <c r="D20" s="326"/>
      <c r="E20" s="327"/>
      <c r="F20" s="327"/>
      <c r="G20" s="327"/>
      <c r="H20" s="327"/>
      <c r="I20" s="328"/>
      <c r="J20" s="328"/>
      <c r="K20" s="329"/>
      <c r="L20" s="330"/>
      <c r="M20" s="328"/>
      <c r="N20" s="27"/>
      <c r="O20" s="27"/>
      <c r="P20" s="27"/>
      <c r="Q20" s="489"/>
      <c r="R20" s="491"/>
    </row>
    <row r="21" spans="1:18" ht="14.4" x14ac:dyDescent="0.3">
      <c r="A21" s="427">
        <v>7</v>
      </c>
      <c r="B21" s="350" t="s">
        <v>125</v>
      </c>
      <c r="C21" s="350" t="s">
        <v>128</v>
      </c>
      <c r="D21" s="332"/>
      <c r="E21" s="333">
        <v>5.8</v>
      </c>
      <c r="F21" s="333">
        <v>6</v>
      </c>
      <c r="G21" s="333">
        <v>6</v>
      </c>
      <c r="H21" s="333">
        <v>5.5</v>
      </c>
      <c r="I21" s="334">
        <f>SUM((E21*0.25)+(F21*0.25)+(G21*0.3)+(H21*0.2))</f>
        <v>5.85</v>
      </c>
      <c r="J21" s="335"/>
      <c r="K21" s="336">
        <v>8.27</v>
      </c>
      <c r="L21" s="337"/>
      <c r="M21" s="334">
        <f>K21-L21</f>
        <v>8.27</v>
      </c>
      <c r="N21" s="338"/>
      <c r="O21" s="334">
        <f>I21</f>
        <v>5.85</v>
      </c>
      <c r="P21" s="334">
        <f>M21</f>
        <v>8.27</v>
      </c>
      <c r="Q21" s="488">
        <f>(M21+I21)/2</f>
        <v>7.06</v>
      </c>
      <c r="R21" s="422">
        <v>6</v>
      </c>
    </row>
    <row r="22" spans="1:18" ht="14.4" x14ac:dyDescent="0.3">
      <c r="A22" s="364">
        <v>65</v>
      </c>
      <c r="B22" s="349" t="s">
        <v>157</v>
      </c>
      <c r="C22" s="377"/>
      <c r="D22" s="326"/>
      <c r="E22" s="327"/>
      <c r="F22" s="327"/>
      <c r="G22" s="327"/>
      <c r="H22" s="327"/>
      <c r="I22" s="328"/>
      <c r="J22" s="328"/>
      <c r="K22" s="329"/>
      <c r="L22" s="330"/>
      <c r="M22" s="328"/>
      <c r="N22" s="27"/>
      <c r="O22" s="27"/>
      <c r="P22" s="27"/>
      <c r="Q22" s="489"/>
      <c r="R22" s="491"/>
    </row>
    <row r="23" spans="1:18" ht="14.4" x14ac:dyDescent="0.3">
      <c r="A23" s="427">
        <v>66</v>
      </c>
      <c r="B23" s="350" t="s">
        <v>132</v>
      </c>
      <c r="C23" s="350" t="s">
        <v>136</v>
      </c>
      <c r="D23" s="332"/>
      <c r="E23" s="333">
        <v>7</v>
      </c>
      <c r="F23" s="333">
        <v>6</v>
      </c>
      <c r="G23" s="333">
        <v>6</v>
      </c>
      <c r="H23" s="333">
        <v>5.8</v>
      </c>
      <c r="I23" s="334">
        <f>SUM((E23*0.25)+(F23*0.25)+(G23*0.3)+(H23*0.2))</f>
        <v>6.21</v>
      </c>
      <c r="J23" s="335"/>
      <c r="K23" s="336">
        <v>7.6</v>
      </c>
      <c r="L23" s="337"/>
      <c r="M23" s="334">
        <f>K23-L23</f>
        <v>7.6</v>
      </c>
      <c r="N23" s="338"/>
      <c r="O23" s="334">
        <f>I23</f>
        <v>6.21</v>
      </c>
      <c r="P23" s="334">
        <f>M23</f>
        <v>7.6</v>
      </c>
      <c r="Q23" s="488">
        <f>(M23+I23)/2</f>
        <v>6.9049999999999994</v>
      </c>
      <c r="R23" s="422"/>
    </row>
    <row r="24" spans="1:18" ht="14.4" x14ac:dyDescent="0.3">
      <c r="A24" s="364">
        <v>64</v>
      </c>
      <c r="B24" s="349" t="s">
        <v>156</v>
      </c>
      <c r="C24" s="377"/>
      <c r="D24" s="326"/>
      <c r="E24" s="327"/>
      <c r="F24" s="327"/>
      <c r="G24" s="327"/>
      <c r="H24" s="327"/>
      <c r="I24" s="328"/>
      <c r="J24" s="328"/>
      <c r="K24" s="329"/>
      <c r="L24" s="330"/>
      <c r="M24" s="328"/>
      <c r="N24" s="27"/>
      <c r="O24" s="27"/>
      <c r="P24" s="27"/>
      <c r="Q24" s="489"/>
      <c r="R24" s="491"/>
    </row>
    <row r="25" spans="1:18" ht="14.4" x14ac:dyDescent="0.3">
      <c r="A25" s="427">
        <v>63</v>
      </c>
      <c r="B25" s="350" t="s">
        <v>129</v>
      </c>
      <c r="C25" s="350" t="s">
        <v>136</v>
      </c>
      <c r="D25" s="332"/>
      <c r="E25" s="333">
        <v>7</v>
      </c>
      <c r="F25" s="333">
        <v>6</v>
      </c>
      <c r="G25" s="333">
        <v>5</v>
      </c>
      <c r="H25" s="333">
        <v>5.5</v>
      </c>
      <c r="I25" s="334">
        <f>SUM((E25*0.25)+(F25*0.25)+(G25*0.3)+(H25*0.2))</f>
        <v>5.85</v>
      </c>
      <c r="J25" s="335"/>
      <c r="K25" s="336">
        <v>7.6</v>
      </c>
      <c r="L25" s="337"/>
      <c r="M25" s="334">
        <f>K25-L25</f>
        <v>7.6</v>
      </c>
      <c r="N25" s="338"/>
      <c r="O25" s="334">
        <f>I25</f>
        <v>5.85</v>
      </c>
      <c r="P25" s="334">
        <f>M25</f>
        <v>7.6</v>
      </c>
      <c r="Q25" s="488">
        <f>(M25+I25)/2</f>
        <v>6.7249999999999996</v>
      </c>
      <c r="R25" s="422"/>
    </row>
    <row r="26" spans="1:18" ht="14.4" x14ac:dyDescent="0.3">
      <c r="A26" s="364">
        <v>20</v>
      </c>
      <c r="B26" s="349" t="s">
        <v>264</v>
      </c>
      <c r="C26" s="377"/>
      <c r="D26" s="326"/>
      <c r="E26" s="327"/>
      <c r="F26" s="327"/>
      <c r="G26" s="327"/>
      <c r="H26" s="327"/>
      <c r="I26" s="328"/>
      <c r="J26" s="328"/>
      <c r="K26" s="329"/>
      <c r="L26" s="330"/>
      <c r="M26" s="328"/>
      <c r="N26" s="27"/>
      <c r="O26" s="27"/>
      <c r="P26" s="27"/>
      <c r="Q26" s="489"/>
      <c r="R26" s="491"/>
    </row>
    <row r="27" spans="1:18" ht="14.4" x14ac:dyDescent="0.3">
      <c r="A27" s="427">
        <v>15</v>
      </c>
      <c r="B27" s="350" t="s">
        <v>161</v>
      </c>
      <c r="C27" s="350" t="s">
        <v>144</v>
      </c>
      <c r="D27" s="332"/>
      <c r="E27" s="333">
        <v>5.5</v>
      </c>
      <c r="F27" s="333">
        <v>5.8</v>
      </c>
      <c r="G27" s="333">
        <v>5.8</v>
      </c>
      <c r="H27" s="333">
        <v>3</v>
      </c>
      <c r="I27" s="334">
        <f>SUM((E27*0.25)+(F27*0.25)+(G27*0.3)+(H27*0.2))</f>
        <v>5.1650000000000009</v>
      </c>
      <c r="J27" s="335"/>
      <c r="K27" s="336">
        <v>7.6</v>
      </c>
      <c r="L27" s="337"/>
      <c r="M27" s="334">
        <f>K27-L27</f>
        <v>7.6</v>
      </c>
      <c r="N27" s="338"/>
      <c r="O27" s="334">
        <f>I27</f>
        <v>5.1650000000000009</v>
      </c>
      <c r="P27" s="334">
        <f>M27</f>
        <v>7.6</v>
      </c>
      <c r="Q27" s="488">
        <f>(M27+I27)/2</f>
        <v>6.3825000000000003</v>
      </c>
      <c r="R27" s="422"/>
    </row>
    <row r="28" spans="1:18" ht="14.4" x14ac:dyDescent="0.3">
      <c r="A28" s="446">
        <v>54</v>
      </c>
      <c r="B28" s="438" t="s">
        <v>236</v>
      </c>
      <c r="C28" s="492" t="s">
        <v>220</v>
      </c>
      <c r="D28" s="326"/>
      <c r="E28" s="327"/>
      <c r="F28" s="327"/>
      <c r="G28" s="327"/>
      <c r="H28" s="327"/>
      <c r="I28" s="328"/>
      <c r="J28" s="328"/>
      <c r="K28" s="329"/>
      <c r="L28" s="330"/>
      <c r="M28" s="328"/>
      <c r="N28" s="27"/>
      <c r="O28" s="27"/>
      <c r="P28" s="27"/>
      <c r="Q28" s="489"/>
      <c r="R28" s="491"/>
    </row>
    <row r="29" spans="1:18" ht="14.4" x14ac:dyDescent="0.3">
      <c r="A29" s="493">
        <v>44</v>
      </c>
      <c r="B29" s="494" t="s">
        <v>179</v>
      </c>
      <c r="C29" s="494" t="s">
        <v>115</v>
      </c>
      <c r="D29" s="332"/>
      <c r="E29" s="333"/>
      <c r="F29" s="333"/>
      <c r="G29" s="333"/>
      <c r="H29" s="333"/>
      <c r="I29" s="334">
        <f>SUM((E29*0.25)+(F29*0.25)+(G29*0.3)+(H29*0.2))</f>
        <v>0</v>
      </c>
      <c r="J29" s="335"/>
      <c r="K29" s="336"/>
      <c r="L29" s="337"/>
      <c r="M29" s="334">
        <f>K29-L29</f>
        <v>0</v>
      </c>
      <c r="N29" s="338"/>
      <c r="O29" s="334">
        <f>I29</f>
        <v>0</v>
      </c>
      <c r="P29" s="334">
        <f>M29</f>
        <v>0</v>
      </c>
      <c r="Q29" s="498">
        <f>(M29+I29)/2</f>
        <v>0</v>
      </c>
      <c r="R29" s="422" t="s">
        <v>270</v>
      </c>
    </row>
    <row r="30" spans="1:18" ht="13.8" x14ac:dyDescent="0.25">
      <c r="A30" s="378"/>
      <c r="B30" s="378"/>
      <c r="C30" s="378"/>
    </row>
    <row r="31" spans="1:18" ht="13.8" x14ac:dyDescent="0.25">
      <c r="A31" s="378"/>
      <c r="B31" s="378"/>
      <c r="C31" s="378"/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2" workbookViewId="0">
      <selection activeCell="R23" sqref="R23"/>
    </sheetView>
  </sheetViews>
  <sheetFormatPr defaultRowHeight="13.2" x14ac:dyDescent="0.25"/>
  <cols>
    <col min="2" max="2" width="28.5546875" customWidth="1"/>
    <col min="3" max="3" width="18.777343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21875" customWidth="1"/>
  </cols>
  <sheetData>
    <row r="1" spans="1:18" ht="15.6" x14ac:dyDescent="0.3">
      <c r="A1" s="286" t="str">
        <f>'Comp Detail'!A1</f>
        <v>Vaulting NSW State Championships 2022</v>
      </c>
      <c r="B1" s="3"/>
      <c r="C1" s="426" t="s">
        <v>71</v>
      </c>
      <c r="K1" s="518"/>
      <c r="L1" s="518"/>
      <c r="M1" s="518"/>
      <c r="R1" s="233">
        <f ca="1">NOW()</f>
        <v>44740.884816666665</v>
      </c>
    </row>
    <row r="2" spans="1:18" ht="15.6" x14ac:dyDescent="0.3">
      <c r="A2" s="28"/>
      <c r="B2" s="3"/>
      <c r="C2" s="30" t="s">
        <v>124</v>
      </c>
      <c r="D2" s="117"/>
      <c r="K2" s="518"/>
      <c r="L2" s="518"/>
      <c r="M2" s="518"/>
      <c r="R2" s="234">
        <f ca="1">NOW()</f>
        <v>44740.884816666665</v>
      </c>
    </row>
    <row r="3" spans="1:18" ht="15.6" x14ac:dyDescent="0.3">
      <c r="A3" s="513" t="str">
        <f>'Comp Detail'!A3</f>
        <v>11th and 12th June 2022</v>
      </c>
      <c r="B3" s="514"/>
      <c r="C3" s="148" t="s">
        <v>119</v>
      </c>
      <c r="D3" s="194"/>
      <c r="K3" s="287"/>
      <c r="L3" s="287"/>
      <c r="M3" s="287"/>
    </row>
    <row r="4" spans="1:18" ht="15.6" x14ac:dyDescent="0.3">
      <c r="A4" s="119"/>
      <c r="B4" s="120"/>
      <c r="C4" s="287"/>
      <c r="K4" s="287"/>
      <c r="L4" s="287"/>
      <c r="M4" s="287"/>
    </row>
    <row r="5" spans="1:18" ht="15.6" x14ac:dyDescent="0.3">
      <c r="A5" s="315" t="s">
        <v>265</v>
      </c>
      <c r="B5" s="2"/>
      <c r="C5" s="4"/>
      <c r="D5" s="316"/>
      <c r="E5" s="2"/>
      <c r="F5" s="4"/>
      <c r="G5" s="4"/>
      <c r="H5" s="2"/>
      <c r="I5" s="316"/>
      <c r="J5" s="316"/>
      <c r="K5" s="317"/>
      <c r="L5" s="318"/>
      <c r="M5" s="316"/>
      <c r="N5" s="316"/>
      <c r="O5" s="316"/>
      <c r="P5" s="316"/>
      <c r="Q5" s="316"/>
      <c r="R5" s="316"/>
    </row>
    <row r="6" spans="1:18" ht="15.6" x14ac:dyDescent="0.3">
      <c r="A6" s="315" t="s">
        <v>53</v>
      </c>
      <c r="B6" s="2">
        <v>28</v>
      </c>
      <c r="C6" s="4"/>
      <c r="D6" s="316"/>
      <c r="E6" s="4" t="s">
        <v>47</v>
      </c>
      <c r="F6" s="4" t="s">
        <v>124</v>
      </c>
      <c r="G6" s="4"/>
      <c r="H6" s="4"/>
      <c r="I6" s="316"/>
      <c r="J6" s="316"/>
      <c r="K6" s="316" t="s">
        <v>46</v>
      </c>
      <c r="L6" s="42" t="s">
        <v>119</v>
      </c>
      <c r="M6" s="316"/>
      <c r="N6" s="316"/>
      <c r="O6" s="316"/>
      <c r="P6" s="316"/>
      <c r="Q6" s="316"/>
      <c r="R6" s="316"/>
    </row>
    <row r="7" spans="1:18" ht="14.4" x14ac:dyDescent="0.3">
      <c r="A7" s="4"/>
      <c r="B7" s="4"/>
      <c r="C7" s="4"/>
      <c r="D7" s="316"/>
      <c r="E7" s="2"/>
      <c r="F7" s="4"/>
      <c r="G7" s="4"/>
      <c r="H7" s="4"/>
      <c r="I7" s="319"/>
      <c r="J7" s="319"/>
      <c r="K7" s="316"/>
      <c r="L7" s="316"/>
      <c r="M7" s="319"/>
      <c r="N7" s="316"/>
      <c r="O7" s="316"/>
      <c r="P7" s="316"/>
      <c r="Q7" s="320"/>
      <c r="R7" s="316"/>
    </row>
    <row r="8" spans="1:18" ht="14.4" x14ac:dyDescent="0.3">
      <c r="A8" s="30" t="s">
        <v>24</v>
      </c>
      <c r="B8" s="30" t="s">
        <v>25</v>
      </c>
      <c r="C8" s="30" t="s">
        <v>28</v>
      </c>
      <c r="D8" s="321"/>
      <c r="E8" s="39" t="s">
        <v>14</v>
      </c>
      <c r="F8" s="30"/>
      <c r="G8" s="30"/>
      <c r="H8" s="30"/>
      <c r="I8" s="322" t="s">
        <v>14</v>
      </c>
      <c r="J8" s="323"/>
      <c r="K8" s="319"/>
      <c r="L8" s="319"/>
      <c r="M8" s="322" t="s">
        <v>56</v>
      </c>
      <c r="N8" s="321"/>
      <c r="O8" s="319"/>
      <c r="P8" s="319"/>
      <c r="Q8" s="324" t="s">
        <v>15</v>
      </c>
      <c r="R8" s="319"/>
    </row>
    <row r="9" spans="1:18" ht="14.4" x14ac:dyDescent="0.3">
      <c r="A9" s="37"/>
      <c r="B9" s="200"/>
      <c r="C9" s="37"/>
      <c r="D9" s="332"/>
      <c r="E9" s="37" t="s">
        <v>4</v>
      </c>
      <c r="F9" s="37" t="s">
        <v>5</v>
      </c>
      <c r="G9" s="37" t="s">
        <v>6</v>
      </c>
      <c r="H9" s="37" t="s">
        <v>7</v>
      </c>
      <c r="I9" s="422" t="s">
        <v>15</v>
      </c>
      <c r="J9" s="423"/>
      <c r="K9" s="339" t="s">
        <v>36</v>
      </c>
      <c r="L9" s="339" t="s">
        <v>60</v>
      </c>
      <c r="M9" s="422" t="s">
        <v>15</v>
      </c>
      <c r="N9" s="332"/>
      <c r="O9" s="432" t="s">
        <v>68</v>
      </c>
      <c r="P9" s="432" t="s">
        <v>69</v>
      </c>
      <c r="Q9" s="428" t="s">
        <v>32</v>
      </c>
      <c r="R9" s="424" t="s">
        <v>35</v>
      </c>
    </row>
    <row r="10" spans="1:18" ht="14.4" x14ac:dyDescent="0.3">
      <c r="A10" s="364">
        <v>9</v>
      </c>
      <c r="B10" s="349" t="s">
        <v>181</v>
      </c>
      <c r="C10" s="377"/>
      <c r="D10" s="326"/>
      <c r="E10" s="327"/>
      <c r="F10" s="327"/>
      <c r="G10" s="327"/>
      <c r="H10" s="327"/>
      <c r="I10" s="328"/>
      <c r="J10" s="328"/>
      <c r="K10" s="329"/>
      <c r="L10" s="330"/>
      <c r="M10" s="328"/>
      <c r="N10" s="27"/>
      <c r="O10" s="27"/>
      <c r="P10" s="27"/>
      <c r="Q10" s="489"/>
      <c r="R10" s="491"/>
    </row>
    <row r="11" spans="1:18" ht="14.4" x14ac:dyDescent="0.3">
      <c r="A11" s="427">
        <v>10</v>
      </c>
      <c r="B11" s="149" t="s">
        <v>183</v>
      </c>
      <c r="C11" s="350" t="s">
        <v>128</v>
      </c>
      <c r="D11" s="332"/>
      <c r="E11" s="333">
        <v>8</v>
      </c>
      <c r="F11" s="333">
        <v>8</v>
      </c>
      <c r="G11" s="333">
        <v>7.8</v>
      </c>
      <c r="H11" s="333">
        <v>7</v>
      </c>
      <c r="I11" s="334">
        <f>SUM((E11*0.25)+(F11*0.25)+(G11*0.3)+(H11*0.2))</f>
        <v>7.74</v>
      </c>
      <c r="J11" s="335"/>
      <c r="K11" s="336">
        <v>7.87</v>
      </c>
      <c r="L11" s="337"/>
      <c r="M11" s="334">
        <f>K11-L11</f>
        <v>7.87</v>
      </c>
      <c r="N11" s="338"/>
      <c r="O11" s="334">
        <f>I11</f>
        <v>7.74</v>
      </c>
      <c r="P11" s="334">
        <f>M11</f>
        <v>7.87</v>
      </c>
      <c r="Q11" s="488">
        <f>(M11+I11)/2</f>
        <v>7.8049999999999997</v>
      </c>
      <c r="R11" s="422">
        <v>1</v>
      </c>
    </row>
    <row r="12" spans="1:18" ht="14.4" x14ac:dyDescent="0.3">
      <c r="A12" s="42">
        <v>43</v>
      </c>
      <c r="B12" s="117" t="s">
        <v>112</v>
      </c>
      <c r="C12" s="377"/>
      <c r="D12" s="326"/>
      <c r="E12" s="327"/>
      <c r="F12" s="327"/>
      <c r="G12" s="327"/>
      <c r="H12" s="327"/>
      <c r="I12" s="328"/>
      <c r="J12" s="328"/>
      <c r="K12" s="329"/>
      <c r="L12" s="330"/>
      <c r="M12" s="328"/>
      <c r="N12" s="27"/>
      <c r="O12" s="27"/>
      <c r="P12" s="27"/>
      <c r="Q12" s="489"/>
      <c r="R12" s="491"/>
    </row>
    <row r="13" spans="1:18" ht="14.4" x14ac:dyDescent="0.3">
      <c r="A13" s="427">
        <v>42</v>
      </c>
      <c r="B13" s="350" t="s">
        <v>108</v>
      </c>
      <c r="C13" s="350" t="s">
        <v>115</v>
      </c>
      <c r="D13" s="332"/>
      <c r="E13" s="333">
        <v>8</v>
      </c>
      <c r="F13" s="333">
        <v>8</v>
      </c>
      <c r="G13" s="333">
        <v>8</v>
      </c>
      <c r="H13" s="333">
        <v>7.3</v>
      </c>
      <c r="I13" s="334">
        <f>SUM((E13*0.25)+(F13*0.25)+(G13*0.3)+(H13*0.2))</f>
        <v>7.86</v>
      </c>
      <c r="J13" s="335"/>
      <c r="K13" s="336">
        <v>7.7</v>
      </c>
      <c r="L13" s="337"/>
      <c r="M13" s="334">
        <f>K13-L13</f>
        <v>7.7</v>
      </c>
      <c r="N13" s="338"/>
      <c r="O13" s="334">
        <f>I13</f>
        <v>7.86</v>
      </c>
      <c r="P13" s="334">
        <f>M13</f>
        <v>7.7</v>
      </c>
      <c r="Q13" s="488">
        <f>(M13+I13)/2</f>
        <v>7.78</v>
      </c>
      <c r="R13" s="422">
        <v>2</v>
      </c>
    </row>
    <row r="14" spans="1:18" ht="14.4" x14ac:dyDescent="0.3">
      <c r="A14" s="364">
        <v>4</v>
      </c>
      <c r="B14" s="349" t="s">
        <v>237</v>
      </c>
      <c r="C14" s="377"/>
      <c r="D14" s="326"/>
      <c r="E14" s="327"/>
      <c r="F14" s="327"/>
      <c r="G14" s="327"/>
      <c r="H14" s="327"/>
      <c r="I14" s="328"/>
      <c r="J14" s="328"/>
      <c r="K14" s="329"/>
      <c r="L14" s="330"/>
      <c r="M14" s="328"/>
      <c r="N14" s="27"/>
      <c r="O14" s="27"/>
      <c r="P14" s="27"/>
      <c r="Q14" s="489"/>
      <c r="R14" s="491"/>
    </row>
    <row r="15" spans="1:18" ht="14.4" x14ac:dyDescent="0.3">
      <c r="A15" s="427">
        <v>2</v>
      </c>
      <c r="B15" s="350" t="s">
        <v>238</v>
      </c>
      <c r="C15" s="350" t="s">
        <v>252</v>
      </c>
      <c r="D15" s="332"/>
      <c r="E15" s="333">
        <v>6.3</v>
      </c>
      <c r="F15" s="333">
        <v>6.3</v>
      </c>
      <c r="G15" s="333">
        <v>5</v>
      </c>
      <c r="H15" s="333">
        <v>4.9000000000000004</v>
      </c>
      <c r="I15" s="334">
        <f>SUM((E15*0.25)+(F15*0.25)+(G15*0.3)+(H15*0.2))</f>
        <v>5.6300000000000008</v>
      </c>
      <c r="J15" s="335"/>
      <c r="K15" s="336">
        <v>7.14</v>
      </c>
      <c r="L15" s="337"/>
      <c r="M15" s="334">
        <f>K15-L15</f>
        <v>7.14</v>
      </c>
      <c r="N15" s="338"/>
      <c r="O15" s="334">
        <f>I15</f>
        <v>5.6300000000000008</v>
      </c>
      <c r="P15" s="334">
        <f>M15</f>
        <v>7.14</v>
      </c>
      <c r="Q15" s="488">
        <f>(M15+I15)/2</f>
        <v>6.3849999999999998</v>
      </c>
      <c r="R15" s="422">
        <v>3</v>
      </c>
    </row>
    <row r="16" spans="1:18" ht="14.4" x14ac:dyDescent="0.3">
      <c r="A16" s="364">
        <v>73</v>
      </c>
      <c r="B16" s="349" t="s">
        <v>263</v>
      </c>
      <c r="C16" s="377"/>
      <c r="D16" s="326"/>
      <c r="E16" s="327"/>
      <c r="F16" s="327"/>
      <c r="G16" s="327"/>
      <c r="H16" s="327"/>
      <c r="I16" s="328"/>
      <c r="J16" s="328"/>
      <c r="K16" s="329"/>
      <c r="L16" s="330"/>
      <c r="M16" s="328"/>
      <c r="N16" s="27"/>
      <c r="O16" s="27"/>
      <c r="P16" s="27"/>
      <c r="Q16" s="489"/>
      <c r="R16" s="491"/>
    </row>
    <row r="17" spans="1:18" ht="14.4" x14ac:dyDescent="0.3">
      <c r="A17" s="427">
        <v>72</v>
      </c>
      <c r="B17" s="350" t="s">
        <v>262</v>
      </c>
      <c r="C17" s="350" t="s">
        <v>123</v>
      </c>
      <c r="D17" s="332"/>
      <c r="E17" s="333">
        <v>6.3</v>
      </c>
      <c r="F17" s="333">
        <v>6.3</v>
      </c>
      <c r="G17" s="333">
        <v>4</v>
      </c>
      <c r="H17" s="333">
        <v>4.3</v>
      </c>
      <c r="I17" s="334">
        <f>SUM((E17*0.25)+(F17*0.25)+(G17*0.3)+(H17*0.2))</f>
        <v>5.21</v>
      </c>
      <c r="J17" s="335"/>
      <c r="K17" s="336">
        <v>7.5</v>
      </c>
      <c r="L17" s="337"/>
      <c r="M17" s="334">
        <f>K17-L17</f>
        <v>7.5</v>
      </c>
      <c r="N17" s="338"/>
      <c r="O17" s="334">
        <f>I17</f>
        <v>5.21</v>
      </c>
      <c r="P17" s="334">
        <f>M17</f>
        <v>7.5</v>
      </c>
      <c r="Q17" s="488">
        <f>(M17+I17)/2</f>
        <v>6.3550000000000004</v>
      </c>
      <c r="R17" s="422">
        <v>4</v>
      </c>
    </row>
    <row r="18" spans="1:18" ht="14.4" x14ac:dyDescent="0.3">
      <c r="A18" s="364">
        <v>29</v>
      </c>
      <c r="B18" s="349" t="s">
        <v>212</v>
      </c>
      <c r="C18" s="377"/>
      <c r="D18" s="326"/>
      <c r="E18" s="327"/>
      <c r="F18" s="327"/>
      <c r="G18" s="327"/>
      <c r="H18" s="327"/>
      <c r="I18" s="328"/>
      <c r="J18" s="328"/>
      <c r="K18" s="329"/>
      <c r="L18" s="330"/>
      <c r="M18" s="328"/>
      <c r="N18" s="27"/>
      <c r="O18" s="27"/>
      <c r="P18" s="27"/>
      <c r="Q18" s="489"/>
      <c r="R18" s="491"/>
    </row>
    <row r="19" spans="1:18" ht="14.4" x14ac:dyDescent="0.3">
      <c r="A19" s="427">
        <v>28</v>
      </c>
      <c r="B19" s="350" t="s">
        <v>213</v>
      </c>
      <c r="C19" s="350" t="s">
        <v>144</v>
      </c>
      <c r="D19" s="332"/>
      <c r="E19" s="333">
        <v>5</v>
      </c>
      <c r="F19" s="333">
        <v>5.5</v>
      </c>
      <c r="G19" s="333">
        <v>5</v>
      </c>
      <c r="H19" s="333">
        <v>4.5</v>
      </c>
      <c r="I19" s="334">
        <f>SUM((E19*0.25)+(F19*0.25)+(G19*0.3)+(H19*0.2))</f>
        <v>5.0250000000000004</v>
      </c>
      <c r="J19" s="335"/>
      <c r="K19" s="336">
        <v>7.14</v>
      </c>
      <c r="L19" s="337"/>
      <c r="M19" s="334">
        <f>K19-L19</f>
        <v>7.14</v>
      </c>
      <c r="N19" s="338"/>
      <c r="O19" s="334">
        <f>I19</f>
        <v>5.0250000000000004</v>
      </c>
      <c r="P19" s="334">
        <f>M19</f>
        <v>7.14</v>
      </c>
      <c r="Q19" s="488">
        <f>(M19+I19)/2</f>
        <v>6.0824999999999996</v>
      </c>
      <c r="R19" s="422">
        <v>5</v>
      </c>
    </row>
    <row r="20" spans="1:18" ht="14.4" x14ac:dyDescent="0.3">
      <c r="A20" s="364">
        <v>53</v>
      </c>
      <c r="B20" s="349" t="s">
        <v>193</v>
      </c>
      <c r="C20" s="377"/>
      <c r="D20" s="326"/>
      <c r="E20" s="327"/>
      <c r="F20" s="327"/>
      <c r="G20" s="327"/>
      <c r="H20" s="327"/>
      <c r="I20" s="328"/>
      <c r="J20" s="328"/>
      <c r="K20" s="329"/>
      <c r="L20" s="330"/>
      <c r="M20" s="328"/>
      <c r="N20" s="27"/>
      <c r="O20" s="27"/>
      <c r="P20" s="27"/>
      <c r="Q20" s="331"/>
      <c r="R20" s="326"/>
    </row>
    <row r="21" spans="1:18" ht="14.4" x14ac:dyDescent="0.3">
      <c r="A21" s="427">
        <v>60</v>
      </c>
      <c r="B21" s="350" t="s">
        <v>197</v>
      </c>
      <c r="C21" s="350" t="s">
        <v>235</v>
      </c>
      <c r="D21" s="332"/>
      <c r="E21" s="333">
        <v>5</v>
      </c>
      <c r="F21" s="333">
        <v>5</v>
      </c>
      <c r="G21" s="333">
        <v>5</v>
      </c>
      <c r="H21" s="333">
        <v>4.9000000000000004</v>
      </c>
      <c r="I21" s="334">
        <f>SUM((E21*0.25)+(F21*0.25)+(G21*0.3)+(H21*0.2))</f>
        <v>4.9800000000000004</v>
      </c>
      <c r="J21" s="335"/>
      <c r="K21" s="336">
        <v>6.87</v>
      </c>
      <c r="L21" s="337"/>
      <c r="M21" s="334">
        <f>K21-L21</f>
        <v>6.87</v>
      </c>
      <c r="N21" s="338"/>
      <c r="O21" s="334">
        <f>I21</f>
        <v>4.9800000000000004</v>
      </c>
      <c r="P21" s="334">
        <f>M21</f>
        <v>6.87</v>
      </c>
      <c r="Q21" s="488">
        <f>(M21+I21)/2</f>
        <v>5.9250000000000007</v>
      </c>
      <c r="R21" s="422">
        <v>6</v>
      </c>
    </row>
    <row r="22" spans="1:18" ht="14.4" x14ac:dyDescent="0.3">
      <c r="A22" s="364">
        <v>33</v>
      </c>
      <c r="B22" s="349" t="s">
        <v>241</v>
      </c>
      <c r="C22" s="377"/>
      <c r="D22" s="326"/>
      <c r="E22" s="327"/>
      <c r="F22" s="327"/>
      <c r="G22" s="327"/>
      <c r="H22" s="327"/>
      <c r="I22" s="328"/>
      <c r="J22" s="328"/>
      <c r="K22" s="329"/>
      <c r="L22" s="330"/>
      <c r="M22" s="328"/>
      <c r="N22" s="27"/>
      <c r="O22" s="27"/>
      <c r="P22" s="27"/>
      <c r="Q22" s="489"/>
      <c r="R22" s="491"/>
    </row>
    <row r="23" spans="1:18" ht="14.4" x14ac:dyDescent="0.3">
      <c r="A23" s="427">
        <v>21</v>
      </c>
      <c r="B23" s="350" t="s">
        <v>239</v>
      </c>
      <c r="C23" s="350" t="s">
        <v>144</v>
      </c>
      <c r="D23" s="332"/>
      <c r="E23" s="333">
        <v>4.5</v>
      </c>
      <c r="F23" s="333">
        <v>4.5</v>
      </c>
      <c r="G23" s="333">
        <v>4.5</v>
      </c>
      <c r="H23" s="333">
        <v>3.8</v>
      </c>
      <c r="I23" s="334">
        <f>SUM((E23*0.25)+(F23*0.25)+(G23*0.3)+(H23*0.2))</f>
        <v>4.3599999999999994</v>
      </c>
      <c r="J23" s="335"/>
      <c r="K23" s="336">
        <v>7.07</v>
      </c>
      <c r="L23" s="337"/>
      <c r="M23" s="334">
        <f>K23-L23</f>
        <v>7.07</v>
      </c>
      <c r="N23" s="338"/>
      <c r="O23" s="334">
        <f>I23</f>
        <v>4.3599999999999994</v>
      </c>
      <c r="P23" s="334">
        <f>M23</f>
        <v>7.07</v>
      </c>
      <c r="Q23" s="488">
        <f>(M23+I23)/2</f>
        <v>5.7149999999999999</v>
      </c>
      <c r="R23" s="422"/>
    </row>
    <row r="24" spans="1:18" ht="14.4" x14ac:dyDescent="0.3">
      <c r="A24" s="364">
        <v>19</v>
      </c>
      <c r="B24" s="349" t="s">
        <v>257</v>
      </c>
      <c r="C24" s="377"/>
      <c r="D24" s="326"/>
      <c r="E24" s="327"/>
      <c r="F24" s="327"/>
      <c r="G24" s="327"/>
      <c r="H24" s="327"/>
      <c r="I24" s="328"/>
      <c r="J24" s="328"/>
      <c r="K24" s="329"/>
      <c r="L24" s="330"/>
      <c r="M24" s="328"/>
      <c r="N24" s="27"/>
      <c r="O24" s="27"/>
      <c r="P24" s="27"/>
      <c r="Q24" s="331"/>
      <c r="R24" s="491"/>
    </row>
    <row r="25" spans="1:18" ht="14.4" x14ac:dyDescent="0.3">
      <c r="A25" s="427">
        <v>25</v>
      </c>
      <c r="B25" s="350" t="s">
        <v>258</v>
      </c>
      <c r="C25" s="350" t="s">
        <v>144</v>
      </c>
      <c r="D25" s="332"/>
      <c r="E25" s="333">
        <v>4.5999999999999996</v>
      </c>
      <c r="F25" s="333">
        <v>4.5999999999999996</v>
      </c>
      <c r="G25" s="333">
        <v>4</v>
      </c>
      <c r="H25" s="333">
        <v>4</v>
      </c>
      <c r="I25" s="334">
        <f>SUM((E25*0.25)+(F25*0.25)+(G25*0.3)+(H25*0.2))</f>
        <v>4.3</v>
      </c>
      <c r="J25" s="335"/>
      <c r="K25" s="336">
        <v>6.72</v>
      </c>
      <c r="L25" s="337"/>
      <c r="M25" s="334">
        <f>K25-L25</f>
        <v>6.72</v>
      </c>
      <c r="N25" s="338"/>
      <c r="O25" s="334">
        <f>I25</f>
        <v>4.3</v>
      </c>
      <c r="P25" s="334">
        <f>M25</f>
        <v>6.72</v>
      </c>
      <c r="Q25" s="488">
        <f>(M25+I25)/2</f>
        <v>5.51</v>
      </c>
      <c r="R25" s="422"/>
    </row>
    <row r="26" spans="1:18" ht="14.4" x14ac:dyDescent="0.3">
      <c r="A26" s="364">
        <v>18</v>
      </c>
      <c r="B26" s="349" t="s">
        <v>245</v>
      </c>
      <c r="C26" s="377"/>
      <c r="D26" s="326"/>
      <c r="E26" s="327"/>
      <c r="F26" s="327"/>
      <c r="G26" s="327"/>
      <c r="H26" s="327"/>
      <c r="I26" s="328"/>
      <c r="J26" s="328"/>
      <c r="K26" s="329"/>
      <c r="L26" s="330"/>
      <c r="M26" s="328"/>
      <c r="N26" s="27"/>
      <c r="O26" s="27"/>
      <c r="P26" s="27"/>
      <c r="Q26" s="489"/>
      <c r="R26" s="491"/>
    </row>
    <row r="27" spans="1:18" ht="14.4" x14ac:dyDescent="0.3">
      <c r="A27" s="427">
        <v>24</v>
      </c>
      <c r="B27" s="350" t="s">
        <v>244</v>
      </c>
      <c r="C27" s="350" t="s">
        <v>144</v>
      </c>
      <c r="D27" s="332"/>
      <c r="E27" s="333">
        <v>5</v>
      </c>
      <c r="F27" s="333">
        <v>5</v>
      </c>
      <c r="G27" s="333">
        <v>4.8</v>
      </c>
      <c r="H27" s="333">
        <v>3</v>
      </c>
      <c r="I27" s="334">
        <f>SUM((E27*0.25)+(F27*0.25)+(G27*0.3)+(H27*0.2))</f>
        <v>4.54</v>
      </c>
      <c r="J27" s="335"/>
      <c r="K27" s="336">
        <v>6.4</v>
      </c>
      <c r="L27" s="337"/>
      <c r="M27" s="334">
        <f>K27-L27</f>
        <v>6.4</v>
      </c>
      <c r="N27" s="338"/>
      <c r="O27" s="334">
        <f>I27</f>
        <v>4.54</v>
      </c>
      <c r="P27" s="334">
        <f>M27</f>
        <v>6.4</v>
      </c>
      <c r="Q27" s="488">
        <f>(M27+I27)/2</f>
        <v>5.4700000000000006</v>
      </c>
      <c r="R27" s="422"/>
    </row>
    <row r="28" spans="1:18" ht="14.4" x14ac:dyDescent="0.3">
      <c r="A28" s="364">
        <v>31</v>
      </c>
      <c r="B28" s="349" t="s">
        <v>190</v>
      </c>
      <c r="C28" s="377"/>
      <c r="D28" s="326"/>
      <c r="E28" s="327"/>
      <c r="F28" s="327"/>
      <c r="G28" s="327"/>
      <c r="H28" s="327"/>
      <c r="I28" s="328"/>
      <c r="J28" s="328"/>
      <c r="K28" s="329"/>
      <c r="L28" s="330"/>
      <c r="M28" s="328"/>
      <c r="N28" s="27"/>
      <c r="O28" s="27"/>
      <c r="P28" s="27"/>
      <c r="Q28" s="489"/>
      <c r="R28" s="491"/>
    </row>
    <row r="29" spans="1:18" ht="14.4" x14ac:dyDescent="0.3">
      <c r="A29" s="427">
        <v>32</v>
      </c>
      <c r="B29" s="350" t="s">
        <v>240</v>
      </c>
      <c r="C29" s="350" t="s">
        <v>144</v>
      </c>
      <c r="D29" s="332"/>
      <c r="E29" s="333">
        <v>4.7</v>
      </c>
      <c r="F29" s="333">
        <v>4.5</v>
      </c>
      <c r="G29" s="333">
        <v>3.7</v>
      </c>
      <c r="H29" s="333">
        <v>4</v>
      </c>
      <c r="I29" s="334">
        <f>SUM((E29*0.25)+(F29*0.25)+(G29*0.3)+(H29*0.2))</f>
        <v>4.21</v>
      </c>
      <c r="J29" s="335"/>
      <c r="K29" s="336">
        <v>6</v>
      </c>
      <c r="L29" s="337"/>
      <c r="M29" s="334">
        <f>K29-L29</f>
        <v>6</v>
      </c>
      <c r="N29" s="338"/>
      <c r="O29" s="334">
        <f>I29</f>
        <v>4.21</v>
      </c>
      <c r="P29" s="334">
        <f>M29</f>
        <v>6</v>
      </c>
      <c r="Q29" s="488">
        <f>(M29+I29)/2</f>
        <v>5.1050000000000004</v>
      </c>
      <c r="R29" s="422"/>
    </row>
    <row r="30" spans="1:18" ht="14.4" x14ac:dyDescent="0.3">
      <c r="A30" s="495">
        <v>58</v>
      </c>
      <c r="B30" s="496" t="s">
        <v>233</v>
      </c>
      <c r="C30" s="497"/>
      <c r="D30" s="326"/>
      <c r="E30" s="327"/>
      <c r="F30" s="327"/>
      <c r="G30" s="327"/>
      <c r="H30" s="327"/>
      <c r="I30" s="328"/>
      <c r="J30" s="328"/>
      <c r="K30" s="329"/>
      <c r="L30" s="330"/>
      <c r="M30" s="328"/>
      <c r="N30" s="27"/>
      <c r="O30" s="27"/>
      <c r="P30" s="27"/>
      <c r="Q30" s="489"/>
      <c r="R30" s="491"/>
    </row>
    <row r="31" spans="1:18" ht="14.4" x14ac:dyDescent="0.3">
      <c r="A31" s="493">
        <v>57</v>
      </c>
      <c r="B31" s="494" t="s">
        <v>230</v>
      </c>
      <c r="C31" s="494" t="s">
        <v>235</v>
      </c>
      <c r="D31" s="332"/>
      <c r="E31" s="333"/>
      <c r="F31" s="333"/>
      <c r="G31" s="333"/>
      <c r="H31" s="333"/>
      <c r="I31" s="334">
        <f>SUM((E31*0.25)+(F31*0.25)+(G31*0.3)+(H31*0.2))</f>
        <v>0</v>
      </c>
      <c r="J31" s="335"/>
      <c r="K31" s="336"/>
      <c r="L31" s="337"/>
      <c r="M31" s="334">
        <f>K31-L31</f>
        <v>0</v>
      </c>
      <c r="N31" s="338"/>
      <c r="O31" s="334">
        <f>I31</f>
        <v>0</v>
      </c>
      <c r="P31" s="334">
        <f>M31</f>
        <v>0</v>
      </c>
      <c r="Q31" s="488">
        <f>(M31+I31)/2</f>
        <v>0</v>
      </c>
      <c r="R31" s="425" t="s">
        <v>270</v>
      </c>
    </row>
    <row r="32" spans="1:18" ht="14.4" x14ac:dyDescent="0.3">
      <c r="A32" s="446">
        <v>61</v>
      </c>
      <c r="B32" s="438" t="s">
        <v>228</v>
      </c>
      <c r="C32" s="492"/>
      <c r="D32" s="326"/>
      <c r="E32" s="327"/>
      <c r="F32" s="327"/>
      <c r="G32" s="327"/>
      <c r="H32" s="327"/>
      <c r="I32" s="328"/>
      <c r="J32" s="328"/>
      <c r="K32" s="329"/>
      <c r="L32" s="330"/>
      <c r="M32" s="328"/>
      <c r="N32" s="27"/>
      <c r="O32" s="27"/>
      <c r="P32" s="27"/>
      <c r="Q32" s="489"/>
      <c r="R32" s="491"/>
    </row>
    <row r="33" spans="1:18" ht="14.4" x14ac:dyDescent="0.3">
      <c r="A33" s="493">
        <v>59</v>
      </c>
      <c r="B33" s="494" t="s">
        <v>227</v>
      </c>
      <c r="C33" s="494" t="s">
        <v>235</v>
      </c>
      <c r="D33" s="332"/>
      <c r="E33" s="333"/>
      <c r="F33" s="333"/>
      <c r="G33" s="333"/>
      <c r="H33" s="333"/>
      <c r="I33" s="334">
        <f>SUM((E33*0.25)+(F33*0.25)+(G33*0.3)+(H33*0.2))</f>
        <v>0</v>
      </c>
      <c r="J33" s="335"/>
      <c r="K33" s="336"/>
      <c r="L33" s="337"/>
      <c r="M33" s="334">
        <f>K33-L33</f>
        <v>0</v>
      </c>
      <c r="N33" s="338"/>
      <c r="O33" s="334">
        <f>I33</f>
        <v>0</v>
      </c>
      <c r="P33" s="334">
        <f>M33</f>
        <v>0</v>
      </c>
      <c r="Q33" s="488">
        <f>(M33+I33)/2</f>
        <v>0</v>
      </c>
      <c r="R33" s="425" t="s">
        <v>270</v>
      </c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workbookViewId="0">
      <selection activeCell="R53" sqref="R12:R53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14.88671875" customWidth="1"/>
    <col min="4" max="4" width="2.88671875" customWidth="1"/>
    <col min="10" max="10" width="3.44140625" customWidth="1"/>
    <col min="14" max="14" width="3.33203125" customWidth="1"/>
    <col min="15" max="15" width="10.88671875" customWidth="1"/>
    <col min="16" max="16" width="9.6640625" customWidth="1"/>
    <col min="17" max="17" width="6.5546875" customWidth="1"/>
    <col min="18" max="18" width="10.6640625" customWidth="1"/>
  </cols>
  <sheetData>
    <row r="1" spans="1:20" s="117" customFormat="1" ht="15.6" x14ac:dyDescent="0.3">
      <c r="A1" s="286" t="str">
        <f>'Comp Detail'!A1</f>
        <v>Vaulting NSW State Championships 2022</v>
      </c>
      <c r="B1" s="3"/>
      <c r="C1" s="116"/>
      <c r="D1" s="287"/>
      <c r="E1" s="426" t="s">
        <v>71</v>
      </c>
      <c r="F1" s="287"/>
      <c r="G1" s="287"/>
      <c r="H1" s="287"/>
      <c r="I1" s="287"/>
      <c r="J1" s="287"/>
      <c r="L1" s="287"/>
      <c r="M1" s="287"/>
      <c r="N1" s="394"/>
      <c r="O1" s="314"/>
      <c r="P1" s="314"/>
      <c r="Q1" s="287"/>
      <c r="R1" s="233">
        <f ca="1">NOW()</f>
        <v>44740.884816666665</v>
      </c>
      <c r="S1" s="287"/>
      <c r="T1" s="287"/>
    </row>
    <row r="2" spans="1:20" s="117" customFormat="1" ht="15.6" x14ac:dyDescent="0.3">
      <c r="A2" s="28"/>
      <c r="B2" s="3"/>
      <c r="C2" s="116"/>
      <c r="D2" s="287"/>
      <c r="E2" s="314" t="s">
        <v>118</v>
      </c>
      <c r="F2" s="287"/>
      <c r="G2" s="287"/>
      <c r="H2" s="287"/>
      <c r="I2" s="287"/>
      <c r="J2" s="287"/>
      <c r="L2" s="287"/>
      <c r="M2" s="287"/>
      <c r="N2" s="394"/>
      <c r="O2" s="314"/>
      <c r="P2" s="314"/>
      <c r="Q2" s="287"/>
      <c r="R2" s="234">
        <f ca="1">NOW()</f>
        <v>44740.884816666665</v>
      </c>
      <c r="S2" s="287"/>
    </row>
    <row r="3" spans="1:20" s="117" customFormat="1" ht="15.6" x14ac:dyDescent="0.3">
      <c r="A3" s="513" t="str">
        <f>'Comp Detail'!A3</f>
        <v>11th and 12th June 2022</v>
      </c>
      <c r="B3" s="514"/>
      <c r="C3" s="116"/>
      <c r="D3" s="287"/>
      <c r="E3" s="314" t="s">
        <v>153</v>
      </c>
      <c r="F3" s="287"/>
      <c r="G3" s="287"/>
      <c r="H3" s="287"/>
      <c r="I3" s="287"/>
      <c r="J3" s="287"/>
      <c r="L3" s="287"/>
      <c r="M3" s="287"/>
      <c r="N3" s="394"/>
      <c r="O3" s="314"/>
      <c r="P3" s="314"/>
      <c r="Q3" s="287"/>
      <c r="R3" s="287"/>
      <c r="S3" s="287"/>
    </row>
    <row r="4" spans="1:20" s="117" customFormat="1" ht="15.6" x14ac:dyDescent="0.3">
      <c r="A4" s="119"/>
      <c r="B4" s="120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394"/>
      <c r="O4" s="314"/>
      <c r="P4" s="314"/>
      <c r="Q4" s="287"/>
      <c r="R4" s="287"/>
    </row>
    <row r="5" spans="1:20" s="117" customFormat="1" ht="14.4" x14ac:dyDescent="0.3">
      <c r="C5" s="287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287"/>
      <c r="R5" s="287"/>
    </row>
    <row r="6" spans="1:20" s="117" customFormat="1" ht="15.6" x14ac:dyDescent="0.3">
      <c r="A6" s="286"/>
      <c r="B6" s="122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394"/>
      <c r="O6" s="314"/>
      <c r="P6" s="314"/>
      <c r="Q6" s="287"/>
      <c r="R6" s="287"/>
    </row>
    <row r="7" spans="1:20" s="117" customFormat="1" ht="15.6" x14ac:dyDescent="0.3">
      <c r="A7" s="519" t="s">
        <v>266</v>
      </c>
      <c r="B7" s="519"/>
      <c r="C7" s="287"/>
      <c r="D7" s="287"/>
      <c r="E7" s="118" t="s">
        <v>47</v>
      </c>
      <c r="F7" s="394" t="s">
        <v>118</v>
      </c>
      <c r="G7" s="287"/>
      <c r="H7" s="287"/>
      <c r="I7" s="287"/>
      <c r="J7" s="287"/>
      <c r="K7" s="118" t="s">
        <v>46</v>
      </c>
      <c r="L7" s="394" t="s">
        <v>153</v>
      </c>
      <c r="M7" s="287"/>
      <c r="N7" s="394"/>
      <c r="O7" s="314"/>
      <c r="P7" s="314"/>
      <c r="Q7" s="287"/>
      <c r="R7" s="287"/>
    </row>
    <row r="8" spans="1:20" s="117" customFormat="1" ht="15.6" x14ac:dyDescent="0.3">
      <c r="A8" s="286" t="s">
        <v>53</v>
      </c>
      <c r="B8" s="286">
        <v>30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394"/>
      <c r="O8" s="314"/>
      <c r="P8" s="314"/>
      <c r="Q8" s="287"/>
      <c r="R8" s="287"/>
    </row>
    <row r="9" spans="1:20" s="117" customFormat="1" ht="14.4" x14ac:dyDescent="0.3">
      <c r="A9" s="287"/>
      <c r="B9" s="287"/>
      <c r="C9" s="287"/>
      <c r="D9" s="126"/>
      <c r="E9" s="118"/>
      <c r="F9" s="287"/>
      <c r="G9" s="287"/>
      <c r="H9" s="287"/>
      <c r="I9" s="287"/>
      <c r="J9" s="380"/>
      <c r="K9" s="118"/>
      <c r="L9" s="287"/>
      <c r="M9" s="127"/>
      <c r="N9" s="380"/>
      <c r="O9" s="118"/>
      <c r="P9" s="118"/>
      <c r="Q9" s="287"/>
      <c r="R9" s="125"/>
    </row>
    <row r="10" spans="1:20" s="117" customFormat="1" ht="14.4" x14ac:dyDescent="0.3">
      <c r="A10" s="123" t="s">
        <v>24</v>
      </c>
      <c r="B10" s="123" t="s">
        <v>25</v>
      </c>
      <c r="C10" s="123" t="s">
        <v>54</v>
      </c>
      <c r="D10" s="380"/>
      <c r="E10" s="379" t="s">
        <v>14</v>
      </c>
      <c r="F10" s="381"/>
      <c r="G10" s="381"/>
      <c r="H10" s="381"/>
      <c r="I10" s="379" t="s">
        <v>14</v>
      </c>
      <c r="J10" s="380"/>
      <c r="K10" s="319"/>
      <c r="L10" s="319"/>
      <c r="M10" s="379" t="s">
        <v>56</v>
      </c>
      <c r="N10" s="380"/>
      <c r="O10" s="434"/>
      <c r="P10" s="434"/>
      <c r="Q10" s="379" t="s">
        <v>15</v>
      </c>
      <c r="R10" s="382"/>
    </row>
    <row r="11" spans="1:20" s="117" customFormat="1" ht="14.4" x14ac:dyDescent="0.3">
      <c r="A11" s="157"/>
      <c r="B11" s="157"/>
      <c r="C11" s="157"/>
      <c r="D11" s="430"/>
      <c r="E11" s="431" t="s">
        <v>4</v>
      </c>
      <c r="F11" s="431" t="s">
        <v>5</v>
      </c>
      <c r="G11" s="431" t="s">
        <v>6</v>
      </c>
      <c r="H11" s="431" t="s">
        <v>7</v>
      </c>
      <c r="I11" s="429" t="s">
        <v>15</v>
      </c>
      <c r="J11" s="430"/>
      <c r="K11" s="339" t="s">
        <v>36</v>
      </c>
      <c r="L11" s="339" t="s">
        <v>60</v>
      </c>
      <c r="M11" s="429" t="s">
        <v>15</v>
      </c>
      <c r="N11" s="380"/>
      <c r="O11" s="435" t="s">
        <v>68</v>
      </c>
      <c r="P11" s="435" t="s">
        <v>69</v>
      </c>
      <c r="Q11" s="429" t="s">
        <v>32</v>
      </c>
      <c r="R11" s="431" t="s">
        <v>35</v>
      </c>
    </row>
    <row r="12" spans="1:20" s="117" customFormat="1" ht="14.4" x14ac:dyDescent="0.3">
      <c r="A12" s="148"/>
      <c r="B12" s="349" t="s">
        <v>174</v>
      </c>
      <c r="C12" s="44"/>
      <c r="D12" s="380"/>
      <c r="E12" s="55"/>
      <c r="F12" s="55"/>
      <c r="G12" s="55"/>
      <c r="H12" s="55"/>
      <c r="I12" s="383"/>
      <c r="J12" s="380"/>
      <c r="K12" s="326"/>
      <c r="L12" s="326"/>
      <c r="M12" s="383"/>
      <c r="N12" s="380"/>
      <c r="O12" s="326"/>
      <c r="P12" s="326"/>
      <c r="Q12" s="384"/>
      <c r="R12" s="502"/>
    </row>
    <row r="13" spans="1:20" s="117" customFormat="1" ht="14.4" x14ac:dyDescent="0.3">
      <c r="A13" s="148"/>
      <c r="B13" s="349" t="s">
        <v>178</v>
      </c>
      <c r="C13" s="44"/>
      <c r="D13" s="380"/>
      <c r="E13" s="55"/>
      <c r="F13" s="55"/>
      <c r="G13" s="55"/>
      <c r="H13" s="55"/>
      <c r="I13" s="385"/>
      <c r="J13" s="380"/>
      <c r="K13" s="325"/>
      <c r="L13" s="325"/>
      <c r="M13" s="385"/>
      <c r="N13" s="380"/>
      <c r="O13" s="326"/>
      <c r="P13" s="326"/>
      <c r="Q13" s="386"/>
      <c r="R13" s="502"/>
    </row>
    <row r="14" spans="1:20" s="117" customFormat="1" ht="14.4" x14ac:dyDescent="0.3">
      <c r="A14" s="148"/>
      <c r="B14" s="349" t="s">
        <v>176</v>
      </c>
      <c r="C14" s="44"/>
      <c r="D14" s="380"/>
      <c r="E14" s="55"/>
      <c r="F14" s="55"/>
      <c r="G14" s="55"/>
      <c r="H14" s="55"/>
      <c r="I14" s="383"/>
      <c r="J14" s="380"/>
      <c r="K14" s="326"/>
      <c r="L14" s="326"/>
      <c r="M14" s="383"/>
      <c r="N14" s="380"/>
      <c r="O14" s="326"/>
      <c r="P14" s="326"/>
      <c r="Q14" s="384"/>
      <c r="R14" s="502"/>
    </row>
    <row r="15" spans="1:20" s="117" customFormat="1" ht="14.4" x14ac:dyDescent="0.3">
      <c r="A15" s="148"/>
      <c r="B15" s="349" t="s">
        <v>137</v>
      </c>
      <c r="C15" s="44"/>
      <c r="D15" s="380"/>
      <c r="E15" s="55"/>
      <c r="F15" s="55"/>
      <c r="G15" s="55"/>
      <c r="H15" s="55"/>
      <c r="I15" s="383"/>
      <c r="J15" s="380"/>
      <c r="K15" s="326"/>
      <c r="L15" s="326"/>
      <c r="M15" s="383"/>
      <c r="N15" s="380"/>
      <c r="O15" s="326"/>
      <c r="P15" s="326"/>
      <c r="Q15" s="384"/>
      <c r="R15" s="502"/>
    </row>
    <row r="16" spans="1:20" s="117" customFormat="1" ht="14.4" x14ac:dyDescent="0.3">
      <c r="A16" s="148"/>
      <c r="B16" s="349" t="s">
        <v>175</v>
      </c>
      <c r="C16" s="44"/>
      <c r="D16" s="380"/>
      <c r="E16" s="55"/>
      <c r="F16" s="55"/>
      <c r="G16" s="55"/>
      <c r="H16" s="55"/>
      <c r="I16" s="385"/>
      <c r="J16" s="380"/>
      <c r="K16" s="325"/>
      <c r="L16" s="325"/>
      <c r="M16" s="385"/>
      <c r="N16" s="380"/>
      <c r="O16" s="326"/>
      <c r="P16" s="326"/>
      <c r="Q16" s="386"/>
      <c r="R16" s="502"/>
    </row>
    <row r="17" spans="1:18" s="117" customFormat="1" ht="14.4" x14ac:dyDescent="0.3">
      <c r="A17" s="148"/>
      <c r="B17" s="349" t="s">
        <v>177</v>
      </c>
      <c r="C17" s="44"/>
      <c r="D17" s="387"/>
      <c r="E17" s="55"/>
      <c r="F17" s="55"/>
      <c r="G17" s="55"/>
      <c r="H17" s="55"/>
      <c r="I17" s="55"/>
      <c r="J17" s="387"/>
      <c r="K17" s="326"/>
      <c r="L17" s="326"/>
      <c r="M17" s="55"/>
      <c r="N17" s="380"/>
      <c r="O17" s="326"/>
      <c r="P17" s="326"/>
      <c r="Q17" s="384"/>
      <c r="R17" s="502"/>
    </row>
    <row r="18" spans="1:18" s="117" customFormat="1" ht="14.4" x14ac:dyDescent="0.3">
      <c r="A18" s="150"/>
      <c r="B18" s="388"/>
      <c r="C18" s="149" t="s">
        <v>278</v>
      </c>
      <c r="D18" s="390"/>
      <c r="E18" s="391">
        <v>8.5</v>
      </c>
      <c r="F18" s="391">
        <v>8.5</v>
      </c>
      <c r="G18" s="391">
        <v>9</v>
      </c>
      <c r="H18" s="391">
        <v>8</v>
      </c>
      <c r="I18" s="392">
        <f>SUM((E18*0.25)+(F18*0.25)+(G18*0.3)+(H18*0.2))</f>
        <v>8.5499999999999989</v>
      </c>
      <c r="J18" s="430"/>
      <c r="K18" s="336">
        <v>7.18</v>
      </c>
      <c r="L18" s="389">
        <v>0.5</v>
      </c>
      <c r="M18" s="436">
        <f>K18-L18</f>
        <v>6.68</v>
      </c>
      <c r="N18" s="380"/>
      <c r="O18" s="436">
        <f>I18</f>
        <v>8.5499999999999989</v>
      </c>
      <c r="P18" s="436">
        <f>M18</f>
        <v>6.68</v>
      </c>
      <c r="Q18" s="499">
        <f>(O18+P18)/2</f>
        <v>7.6149999999999993</v>
      </c>
      <c r="R18" s="503">
        <v>1</v>
      </c>
    </row>
    <row r="19" spans="1:18" s="117" customFormat="1" ht="14.4" x14ac:dyDescent="0.3">
      <c r="A19" s="148"/>
      <c r="B19" s="349" t="s">
        <v>155</v>
      </c>
      <c r="C19" s="44"/>
      <c r="D19" s="380"/>
      <c r="E19" s="55"/>
      <c r="F19" s="55"/>
      <c r="G19" s="55"/>
      <c r="H19" s="55"/>
      <c r="I19" s="383"/>
      <c r="J19" s="380"/>
      <c r="K19" s="326"/>
      <c r="L19" s="326"/>
      <c r="M19" s="383"/>
      <c r="N19" s="380"/>
      <c r="O19" s="326"/>
      <c r="P19" s="326"/>
      <c r="Q19" s="500"/>
      <c r="R19" s="502"/>
    </row>
    <row r="20" spans="1:18" s="117" customFormat="1" ht="14.4" x14ac:dyDescent="0.3">
      <c r="A20" s="148"/>
      <c r="B20" s="349" t="s">
        <v>141</v>
      </c>
      <c r="C20" s="44"/>
      <c r="D20" s="380"/>
      <c r="E20" s="55"/>
      <c r="F20" s="55"/>
      <c r="G20" s="55"/>
      <c r="H20" s="55"/>
      <c r="I20" s="385"/>
      <c r="J20" s="380"/>
      <c r="K20" s="325"/>
      <c r="L20" s="325"/>
      <c r="M20" s="385"/>
      <c r="N20" s="380"/>
      <c r="O20" s="326"/>
      <c r="P20" s="326"/>
      <c r="Q20" s="501"/>
      <c r="R20" s="502"/>
    </row>
    <row r="21" spans="1:18" s="117" customFormat="1" ht="14.4" x14ac:dyDescent="0.3">
      <c r="A21" s="148"/>
      <c r="B21" s="349" t="s">
        <v>161</v>
      </c>
      <c r="C21" s="44"/>
      <c r="D21" s="380"/>
      <c r="E21" s="55"/>
      <c r="F21" s="55"/>
      <c r="G21" s="55"/>
      <c r="H21" s="55"/>
      <c r="I21" s="383"/>
      <c r="J21" s="380"/>
      <c r="K21" s="326"/>
      <c r="L21" s="326"/>
      <c r="M21" s="383"/>
      <c r="N21" s="380"/>
      <c r="O21" s="326"/>
      <c r="P21" s="326"/>
      <c r="Q21" s="500"/>
      <c r="R21" s="502"/>
    </row>
    <row r="22" spans="1:18" s="117" customFormat="1" ht="14.4" x14ac:dyDescent="0.3">
      <c r="A22" s="148"/>
      <c r="B22" s="349" t="s">
        <v>199</v>
      </c>
      <c r="C22" s="44"/>
      <c r="D22" s="380"/>
      <c r="E22" s="55"/>
      <c r="F22" s="55"/>
      <c r="G22" s="55"/>
      <c r="H22" s="55"/>
      <c r="I22" s="383"/>
      <c r="J22" s="380"/>
      <c r="K22" s="326"/>
      <c r="L22" s="326"/>
      <c r="M22" s="383"/>
      <c r="N22" s="380"/>
      <c r="O22" s="326"/>
      <c r="P22" s="326"/>
      <c r="Q22" s="500"/>
      <c r="R22" s="502"/>
    </row>
    <row r="23" spans="1:18" s="117" customFormat="1" ht="14.4" x14ac:dyDescent="0.3">
      <c r="A23" s="148"/>
      <c r="B23" s="349" t="s">
        <v>164</v>
      </c>
      <c r="C23" s="44"/>
      <c r="D23" s="380"/>
      <c r="E23" s="55"/>
      <c r="F23" s="55"/>
      <c r="G23" s="55"/>
      <c r="H23" s="55"/>
      <c r="I23" s="385"/>
      <c r="J23" s="380"/>
      <c r="K23" s="325"/>
      <c r="L23" s="325"/>
      <c r="M23" s="385"/>
      <c r="N23" s="380"/>
      <c r="O23" s="326"/>
      <c r="P23" s="326"/>
      <c r="Q23" s="501"/>
      <c r="R23" s="502"/>
    </row>
    <row r="24" spans="1:18" s="117" customFormat="1" ht="14.4" x14ac:dyDescent="0.3">
      <c r="A24" s="148"/>
      <c r="B24" s="349" t="s">
        <v>211</v>
      </c>
      <c r="C24" s="44"/>
      <c r="D24" s="387"/>
      <c r="E24" s="55"/>
      <c r="F24" s="55"/>
      <c r="G24" s="55"/>
      <c r="H24" s="55"/>
      <c r="I24" s="55"/>
      <c r="J24" s="387"/>
      <c r="K24" s="326"/>
      <c r="L24" s="326"/>
      <c r="M24" s="55"/>
      <c r="N24" s="380"/>
      <c r="O24" s="326"/>
      <c r="P24" s="326"/>
      <c r="Q24" s="500"/>
      <c r="R24" s="502"/>
    </row>
    <row r="25" spans="1:18" s="117" customFormat="1" ht="14.4" x14ac:dyDescent="0.3">
      <c r="A25" s="150"/>
      <c r="B25" s="388"/>
      <c r="C25" s="149" t="s">
        <v>268</v>
      </c>
      <c r="D25" s="390"/>
      <c r="E25" s="391">
        <v>8</v>
      </c>
      <c r="F25" s="391">
        <v>7.9</v>
      </c>
      <c r="G25" s="391">
        <v>8</v>
      </c>
      <c r="H25" s="391">
        <v>6</v>
      </c>
      <c r="I25" s="392">
        <f>SUM((E25*0.25)+(F25*0.25)+(G25*0.3)+(H25*0.2))</f>
        <v>7.5750000000000002</v>
      </c>
      <c r="J25" s="393"/>
      <c r="K25" s="336">
        <v>6.86</v>
      </c>
      <c r="L25" s="389"/>
      <c r="M25" s="436">
        <f>K25-L25</f>
        <v>6.86</v>
      </c>
      <c r="N25" s="380"/>
      <c r="O25" s="436">
        <f>I25</f>
        <v>7.5750000000000002</v>
      </c>
      <c r="P25" s="436">
        <f>M25</f>
        <v>6.86</v>
      </c>
      <c r="Q25" s="499">
        <f>(O25+P25)/2</f>
        <v>7.2175000000000002</v>
      </c>
      <c r="R25" s="503">
        <v>2</v>
      </c>
    </row>
    <row r="26" spans="1:18" s="117" customFormat="1" ht="14.4" x14ac:dyDescent="0.3">
      <c r="A26" s="148"/>
      <c r="B26" s="349" t="s">
        <v>109</v>
      </c>
      <c r="C26" s="44"/>
      <c r="D26" s="380"/>
      <c r="E26" s="55"/>
      <c r="F26" s="55"/>
      <c r="G26" s="55"/>
      <c r="H26" s="55"/>
      <c r="I26" s="383"/>
      <c r="J26" s="380"/>
      <c r="K26" s="326"/>
      <c r="L26" s="326"/>
      <c r="M26" s="383"/>
      <c r="N26" s="380"/>
      <c r="O26" s="326"/>
      <c r="P26" s="326"/>
      <c r="Q26" s="384"/>
      <c r="R26" s="502"/>
    </row>
    <row r="27" spans="1:18" s="117" customFormat="1" ht="14.4" x14ac:dyDescent="0.3">
      <c r="A27" s="148"/>
      <c r="B27" s="349" t="s">
        <v>111</v>
      </c>
      <c r="C27" s="44"/>
      <c r="D27" s="380"/>
      <c r="E27" s="55"/>
      <c r="F27" s="55"/>
      <c r="G27" s="55"/>
      <c r="H27" s="55"/>
      <c r="I27" s="385"/>
      <c r="J27" s="380"/>
      <c r="K27" s="325"/>
      <c r="L27" s="325"/>
      <c r="M27" s="385"/>
      <c r="N27" s="380"/>
      <c r="O27" s="326"/>
      <c r="P27" s="326"/>
      <c r="Q27" s="386"/>
      <c r="R27" s="502"/>
    </row>
    <row r="28" spans="1:18" s="117" customFormat="1" ht="14.4" x14ac:dyDescent="0.3">
      <c r="A28" s="148"/>
      <c r="B28" s="349" t="s">
        <v>110</v>
      </c>
      <c r="C28" s="44"/>
      <c r="D28" s="380"/>
      <c r="E28" s="55"/>
      <c r="F28" s="55"/>
      <c r="G28" s="55"/>
      <c r="H28" s="55"/>
      <c r="I28" s="383"/>
      <c r="J28" s="380"/>
      <c r="K28" s="326"/>
      <c r="L28" s="326"/>
      <c r="M28" s="383"/>
      <c r="N28" s="380"/>
      <c r="O28" s="326"/>
      <c r="P28" s="326"/>
      <c r="Q28" s="384"/>
      <c r="R28" s="502"/>
    </row>
    <row r="29" spans="1:18" s="117" customFormat="1" ht="14.4" x14ac:dyDescent="0.3">
      <c r="A29" s="148"/>
      <c r="B29" s="349" t="s">
        <v>107</v>
      </c>
      <c r="C29" s="44"/>
      <c r="D29" s="380"/>
      <c r="E29" s="55"/>
      <c r="F29" s="55"/>
      <c r="G29" s="55"/>
      <c r="H29" s="55"/>
      <c r="I29" s="383"/>
      <c r="J29" s="380"/>
      <c r="K29" s="326"/>
      <c r="L29" s="326"/>
      <c r="M29" s="383"/>
      <c r="N29" s="380"/>
      <c r="O29" s="326"/>
      <c r="P29" s="326"/>
      <c r="Q29" s="384"/>
      <c r="R29" s="502"/>
    </row>
    <row r="30" spans="1:18" s="117" customFormat="1" ht="14.4" x14ac:dyDescent="0.3">
      <c r="A30" s="148"/>
      <c r="B30" s="349" t="s">
        <v>112</v>
      </c>
      <c r="C30" s="44"/>
      <c r="D30" s="380"/>
      <c r="E30" s="55"/>
      <c r="F30" s="55"/>
      <c r="G30" s="55"/>
      <c r="H30" s="55"/>
      <c r="I30" s="385"/>
      <c r="J30" s="380"/>
      <c r="K30" s="325"/>
      <c r="L30" s="325"/>
      <c r="M30" s="385"/>
      <c r="N30" s="380"/>
      <c r="O30" s="326"/>
      <c r="P30" s="326"/>
      <c r="Q30" s="386"/>
      <c r="R30" s="502"/>
    </row>
    <row r="31" spans="1:18" s="117" customFormat="1" ht="14.4" x14ac:dyDescent="0.3">
      <c r="A31" s="148"/>
      <c r="B31" s="349" t="s">
        <v>108</v>
      </c>
      <c r="C31" s="44"/>
      <c r="D31" s="387"/>
      <c r="E31" s="55"/>
      <c r="F31" s="55"/>
      <c r="G31" s="55"/>
      <c r="H31" s="55"/>
      <c r="I31" s="55"/>
      <c r="J31" s="387"/>
      <c r="K31" s="326"/>
      <c r="L31" s="326"/>
      <c r="M31" s="55"/>
      <c r="N31" s="380"/>
      <c r="O31" s="326"/>
      <c r="P31" s="326"/>
      <c r="Q31" s="384"/>
      <c r="R31" s="502"/>
    </row>
    <row r="32" spans="1:18" s="117" customFormat="1" ht="14.4" x14ac:dyDescent="0.3">
      <c r="A32" s="150"/>
      <c r="B32" s="388"/>
      <c r="C32" s="149" t="s">
        <v>279</v>
      </c>
      <c r="D32" s="390"/>
      <c r="E32" s="391">
        <v>7.8</v>
      </c>
      <c r="F32" s="391">
        <v>8</v>
      </c>
      <c r="G32" s="391">
        <v>7</v>
      </c>
      <c r="H32" s="391">
        <v>7</v>
      </c>
      <c r="I32" s="392">
        <f>SUM((E32*0.25)+(F32*0.25)+(G32*0.3)+(H32*0.2))</f>
        <v>7.4500000000000011</v>
      </c>
      <c r="J32" s="393"/>
      <c r="K32" s="336">
        <v>6.95</v>
      </c>
      <c r="L32" s="389"/>
      <c r="M32" s="436">
        <f>K32-L32</f>
        <v>6.95</v>
      </c>
      <c r="N32" s="380"/>
      <c r="O32" s="436">
        <f>I32</f>
        <v>7.4500000000000011</v>
      </c>
      <c r="P32" s="436">
        <f>M32</f>
        <v>6.95</v>
      </c>
      <c r="Q32" s="499">
        <f>(O32+P32)/2</f>
        <v>7.2000000000000011</v>
      </c>
      <c r="R32" s="503">
        <v>3</v>
      </c>
    </row>
    <row r="33" spans="1:18" s="117" customFormat="1" ht="14.4" x14ac:dyDescent="0.3">
      <c r="A33" s="148"/>
      <c r="B33" s="482" t="s">
        <v>248</v>
      </c>
      <c r="C33" s="44"/>
      <c r="D33" s="380"/>
      <c r="E33" s="55"/>
      <c r="F33" s="55"/>
      <c r="G33" s="55"/>
      <c r="H33" s="55"/>
      <c r="I33" s="383"/>
      <c r="J33" s="380"/>
      <c r="K33" s="326"/>
      <c r="L33" s="326"/>
      <c r="M33" s="383"/>
      <c r="N33" s="380"/>
      <c r="O33" s="326"/>
      <c r="P33" s="326"/>
      <c r="Q33" s="384"/>
      <c r="R33" s="502"/>
    </row>
    <row r="34" spans="1:18" s="117" customFormat="1" ht="14.4" x14ac:dyDescent="0.3">
      <c r="A34" s="148"/>
      <c r="B34" s="349" t="s">
        <v>230</v>
      </c>
      <c r="C34" s="44"/>
      <c r="D34" s="380"/>
      <c r="E34" s="55"/>
      <c r="F34" s="55"/>
      <c r="G34" s="55"/>
      <c r="H34" s="55"/>
      <c r="I34" s="385"/>
      <c r="J34" s="380"/>
      <c r="K34" s="325"/>
      <c r="L34" s="325"/>
      <c r="M34" s="385"/>
      <c r="N34" s="380"/>
      <c r="O34" s="326"/>
      <c r="P34" s="326"/>
      <c r="Q34" s="386"/>
      <c r="R34" s="502"/>
    </row>
    <row r="35" spans="1:18" s="117" customFormat="1" ht="14.4" x14ac:dyDescent="0.3">
      <c r="A35" s="148"/>
      <c r="B35" s="349" t="s">
        <v>251</v>
      </c>
      <c r="C35" s="44"/>
      <c r="D35" s="380"/>
      <c r="E35" s="55"/>
      <c r="F35" s="55"/>
      <c r="G35" s="55"/>
      <c r="H35" s="55"/>
      <c r="I35" s="383"/>
      <c r="J35" s="380"/>
      <c r="K35" s="326"/>
      <c r="L35" s="326"/>
      <c r="M35" s="383"/>
      <c r="N35" s="380"/>
      <c r="O35" s="326"/>
      <c r="P35" s="326"/>
      <c r="Q35" s="384"/>
      <c r="R35" s="502"/>
    </row>
    <row r="36" spans="1:18" s="117" customFormat="1" ht="14.4" x14ac:dyDescent="0.3">
      <c r="A36" s="148"/>
      <c r="B36" s="349" t="s">
        <v>227</v>
      </c>
      <c r="C36" s="44"/>
      <c r="D36" s="380"/>
      <c r="E36" s="55"/>
      <c r="F36" s="55"/>
      <c r="G36" s="55"/>
      <c r="H36" s="55"/>
      <c r="I36" s="383"/>
      <c r="J36" s="380"/>
      <c r="K36" s="326"/>
      <c r="L36" s="326"/>
      <c r="M36" s="383"/>
      <c r="N36" s="380"/>
      <c r="O36" s="326"/>
      <c r="P36" s="326"/>
      <c r="Q36" s="384"/>
      <c r="R36" s="502"/>
    </row>
    <row r="37" spans="1:18" s="117" customFormat="1" ht="14.4" x14ac:dyDescent="0.3">
      <c r="A37" s="148"/>
      <c r="B37" s="349" t="s">
        <v>228</v>
      </c>
      <c r="C37" s="44"/>
      <c r="D37" s="380"/>
      <c r="E37" s="55"/>
      <c r="F37" s="55"/>
      <c r="G37" s="55"/>
      <c r="H37" s="55"/>
      <c r="I37" s="385"/>
      <c r="J37" s="380"/>
      <c r="K37" s="325"/>
      <c r="L37" s="325"/>
      <c r="M37" s="385"/>
      <c r="N37" s="380"/>
      <c r="O37" s="326"/>
      <c r="P37" s="326"/>
      <c r="Q37" s="386"/>
      <c r="R37" s="502"/>
    </row>
    <row r="38" spans="1:18" s="117" customFormat="1" ht="14.4" x14ac:dyDescent="0.3">
      <c r="A38" s="148"/>
      <c r="B38" s="349" t="s">
        <v>236</v>
      </c>
      <c r="C38" s="44"/>
      <c r="D38" s="387"/>
      <c r="E38" s="55"/>
      <c r="F38" s="55"/>
      <c r="G38" s="55"/>
      <c r="H38" s="55"/>
      <c r="I38" s="55"/>
      <c r="J38" s="387"/>
      <c r="K38" s="326"/>
      <c r="L38" s="326"/>
      <c r="M38" s="55"/>
      <c r="N38" s="380"/>
      <c r="O38" s="326"/>
      <c r="P38" s="326"/>
      <c r="Q38" s="384"/>
      <c r="R38" s="502"/>
    </row>
    <row r="39" spans="1:18" s="117" customFormat="1" ht="14.4" x14ac:dyDescent="0.3">
      <c r="A39" s="150"/>
      <c r="B39" s="388"/>
      <c r="C39" s="149" t="s">
        <v>235</v>
      </c>
      <c r="D39" s="390"/>
      <c r="E39" s="391">
        <v>6</v>
      </c>
      <c r="F39" s="391">
        <v>5.8</v>
      </c>
      <c r="G39" s="391">
        <v>5.8</v>
      </c>
      <c r="H39" s="391">
        <v>5.6</v>
      </c>
      <c r="I39" s="392">
        <f>SUM((E39*0.25)+(F39*0.25)+(G39*0.3)+(H39*0.2))</f>
        <v>5.8100000000000005</v>
      </c>
      <c r="J39" s="430"/>
      <c r="K39" s="336">
        <v>6.85</v>
      </c>
      <c r="L39" s="389"/>
      <c r="M39" s="436">
        <f>K39-L39</f>
        <v>6.85</v>
      </c>
      <c r="N39" s="380"/>
      <c r="O39" s="437">
        <f>I39</f>
        <v>5.8100000000000005</v>
      </c>
      <c r="P39" s="437">
        <f>M39</f>
        <v>6.85</v>
      </c>
      <c r="Q39" s="499">
        <f>(O39+P39)/2</f>
        <v>6.33</v>
      </c>
      <c r="R39" s="503">
        <v>4</v>
      </c>
    </row>
    <row r="40" spans="1:18" s="117" customFormat="1" ht="14.4" x14ac:dyDescent="0.3">
      <c r="A40" s="148"/>
      <c r="B40" s="349" t="s">
        <v>259</v>
      </c>
      <c r="C40" s="44"/>
      <c r="D40" s="380"/>
      <c r="E40" s="55"/>
      <c r="F40" s="55"/>
      <c r="G40" s="55"/>
      <c r="H40" s="55"/>
      <c r="I40" s="383"/>
      <c r="J40" s="380"/>
      <c r="K40" s="326"/>
      <c r="L40" s="326"/>
      <c r="M40" s="383"/>
      <c r="N40" s="380"/>
      <c r="O40" s="326"/>
      <c r="P40" s="326"/>
      <c r="Q40" s="500"/>
      <c r="R40" s="502"/>
    </row>
    <row r="41" spans="1:18" s="117" customFormat="1" ht="14.4" x14ac:dyDescent="0.3">
      <c r="A41" s="148"/>
      <c r="B41" s="349" t="s">
        <v>212</v>
      </c>
      <c r="C41" s="44"/>
      <c r="D41" s="380"/>
      <c r="E41" s="55"/>
      <c r="F41" s="55"/>
      <c r="G41" s="55"/>
      <c r="H41" s="55"/>
      <c r="I41" s="385"/>
      <c r="J41" s="380"/>
      <c r="K41" s="325"/>
      <c r="L41" s="325"/>
      <c r="M41" s="385"/>
      <c r="N41" s="380"/>
      <c r="O41" s="326"/>
      <c r="P41" s="326"/>
      <c r="Q41" s="501"/>
      <c r="R41" s="502"/>
    </row>
    <row r="42" spans="1:18" s="117" customFormat="1" ht="14.4" x14ac:dyDescent="0.3">
      <c r="A42" s="148"/>
      <c r="B42" s="349" t="s">
        <v>258</v>
      </c>
      <c r="C42" s="44"/>
      <c r="D42" s="380"/>
      <c r="E42" s="55"/>
      <c r="F42" s="55"/>
      <c r="G42" s="55"/>
      <c r="H42" s="55"/>
      <c r="I42" s="383"/>
      <c r="J42" s="380"/>
      <c r="K42" s="326"/>
      <c r="L42" s="326"/>
      <c r="M42" s="383"/>
      <c r="N42" s="380"/>
      <c r="O42" s="326"/>
      <c r="P42" s="326"/>
      <c r="Q42" s="500"/>
      <c r="R42" s="502"/>
    </row>
    <row r="43" spans="1:18" s="117" customFormat="1" ht="14.4" x14ac:dyDescent="0.3">
      <c r="A43" s="148"/>
      <c r="B43" s="349" t="s">
        <v>264</v>
      </c>
      <c r="C43" s="44"/>
      <c r="D43" s="380"/>
      <c r="E43" s="55"/>
      <c r="F43" s="55"/>
      <c r="G43" s="55"/>
      <c r="H43" s="55"/>
      <c r="I43" s="383"/>
      <c r="J43" s="380"/>
      <c r="K43" s="326"/>
      <c r="L43" s="326"/>
      <c r="M43" s="383"/>
      <c r="N43" s="380"/>
      <c r="O43" s="326"/>
      <c r="P43" s="326"/>
      <c r="Q43" s="500"/>
      <c r="R43" s="502"/>
    </row>
    <row r="44" spans="1:18" s="117" customFormat="1" ht="14.4" x14ac:dyDescent="0.3">
      <c r="A44" s="148"/>
      <c r="B44" s="349" t="s">
        <v>239</v>
      </c>
      <c r="C44" s="44"/>
      <c r="D44" s="380"/>
      <c r="E44" s="55"/>
      <c r="F44" s="55"/>
      <c r="G44" s="55"/>
      <c r="H44" s="55"/>
      <c r="I44" s="385"/>
      <c r="J44" s="380"/>
      <c r="K44" s="325"/>
      <c r="L44" s="325"/>
      <c r="M44" s="385"/>
      <c r="N44" s="380"/>
      <c r="O44" s="326"/>
      <c r="P44" s="326"/>
      <c r="Q44" s="501"/>
      <c r="R44" s="502"/>
    </row>
    <row r="45" spans="1:18" s="117" customFormat="1" ht="14.4" x14ac:dyDescent="0.3">
      <c r="A45" s="148"/>
      <c r="B45" s="349" t="s">
        <v>257</v>
      </c>
      <c r="C45" s="44"/>
      <c r="D45" s="387"/>
      <c r="E45" s="55"/>
      <c r="F45" s="55"/>
      <c r="G45" s="55"/>
      <c r="H45" s="55"/>
      <c r="I45" s="55"/>
      <c r="J45" s="387"/>
      <c r="K45" s="326"/>
      <c r="L45" s="326"/>
      <c r="M45" s="55"/>
      <c r="N45" s="380"/>
      <c r="O45" s="326"/>
      <c r="P45" s="326"/>
      <c r="Q45" s="500"/>
      <c r="R45" s="502"/>
    </row>
    <row r="46" spans="1:18" s="117" customFormat="1" ht="14.4" x14ac:dyDescent="0.3">
      <c r="A46" s="150"/>
      <c r="B46" s="388"/>
      <c r="C46" s="117" t="s">
        <v>269</v>
      </c>
      <c r="D46" s="390"/>
      <c r="E46" s="391">
        <v>5</v>
      </c>
      <c r="F46" s="391">
        <v>5.3</v>
      </c>
      <c r="G46" s="391">
        <v>5.0999999999999996</v>
      </c>
      <c r="H46" s="391">
        <v>5.9</v>
      </c>
      <c r="I46" s="392">
        <f>SUM((E46*0.25)+(F46*0.25)+(G46*0.3)+(H46*0.2))</f>
        <v>5.2850000000000001</v>
      </c>
      <c r="J46" s="393"/>
      <c r="K46" s="336">
        <v>6.1</v>
      </c>
      <c r="L46" s="389"/>
      <c r="M46" s="436">
        <f>K46-L46</f>
        <v>6.1</v>
      </c>
      <c r="N46" s="380"/>
      <c r="O46" s="436">
        <f>I46</f>
        <v>5.2850000000000001</v>
      </c>
      <c r="P46" s="436">
        <f>M46</f>
        <v>6.1</v>
      </c>
      <c r="Q46" s="499">
        <f>(O46+P46)/2</f>
        <v>5.6924999999999999</v>
      </c>
      <c r="R46" s="503">
        <v>5</v>
      </c>
    </row>
    <row r="47" spans="1:18" s="117" customFormat="1" ht="14.4" x14ac:dyDescent="0.3">
      <c r="A47" s="148"/>
      <c r="B47" s="349" t="s">
        <v>241</v>
      </c>
      <c r="C47" s="44"/>
      <c r="D47" s="380"/>
      <c r="E47" s="55"/>
      <c r="F47" s="55"/>
      <c r="G47" s="55"/>
      <c r="H47" s="55"/>
      <c r="I47" s="383"/>
      <c r="J47" s="380"/>
      <c r="K47" s="326"/>
      <c r="L47" s="326"/>
      <c r="M47" s="383"/>
      <c r="N47" s="380"/>
      <c r="O47" s="326"/>
      <c r="P47" s="326"/>
      <c r="Q47" s="384"/>
      <c r="R47" s="502"/>
    </row>
    <row r="48" spans="1:18" s="117" customFormat="1" ht="14.4" x14ac:dyDescent="0.3">
      <c r="A48" s="148"/>
      <c r="B48" s="349" t="s">
        <v>240</v>
      </c>
      <c r="C48" s="44"/>
      <c r="D48" s="380"/>
      <c r="E48" s="55"/>
      <c r="F48" s="55"/>
      <c r="G48" s="55"/>
      <c r="H48" s="55"/>
      <c r="I48" s="385"/>
      <c r="J48" s="380"/>
      <c r="K48" s="325"/>
      <c r="L48" s="325"/>
      <c r="M48" s="385"/>
      <c r="N48" s="380"/>
      <c r="O48" s="326"/>
      <c r="P48" s="326"/>
      <c r="Q48" s="386"/>
      <c r="R48" s="502"/>
    </row>
    <row r="49" spans="1:18" s="117" customFormat="1" ht="14.4" x14ac:dyDescent="0.3">
      <c r="A49" s="148"/>
      <c r="B49" s="349" t="s">
        <v>213</v>
      </c>
      <c r="C49" s="44"/>
      <c r="D49" s="380"/>
      <c r="E49" s="55"/>
      <c r="F49" s="55"/>
      <c r="G49" s="55"/>
      <c r="H49" s="55"/>
      <c r="I49" s="383"/>
      <c r="J49" s="380"/>
      <c r="K49" s="326"/>
      <c r="L49" s="326"/>
      <c r="M49" s="383"/>
      <c r="N49" s="380"/>
      <c r="O49" s="326"/>
      <c r="P49" s="326"/>
      <c r="Q49" s="384"/>
      <c r="R49" s="502"/>
    </row>
    <row r="50" spans="1:18" s="117" customFormat="1" ht="14.4" x14ac:dyDescent="0.3">
      <c r="A50" s="148"/>
      <c r="B50" s="349" t="s">
        <v>190</v>
      </c>
      <c r="C50" s="44"/>
      <c r="D50" s="380"/>
      <c r="E50" s="55"/>
      <c r="F50" s="55"/>
      <c r="G50" s="55"/>
      <c r="H50" s="55"/>
      <c r="I50" s="383"/>
      <c r="J50" s="380"/>
      <c r="K50" s="326"/>
      <c r="L50" s="326"/>
      <c r="M50" s="383"/>
      <c r="N50" s="380"/>
      <c r="O50" s="326"/>
      <c r="P50" s="326"/>
      <c r="Q50" s="384"/>
      <c r="R50" s="502"/>
    </row>
    <row r="51" spans="1:18" s="117" customFormat="1" ht="14.4" x14ac:dyDescent="0.3">
      <c r="A51" s="148"/>
      <c r="B51" s="349" t="s">
        <v>245</v>
      </c>
      <c r="C51" s="44"/>
      <c r="D51" s="380"/>
      <c r="E51" s="55"/>
      <c r="F51" s="55"/>
      <c r="G51" s="55"/>
      <c r="H51" s="55"/>
      <c r="I51" s="385"/>
      <c r="J51" s="380"/>
      <c r="K51" s="325"/>
      <c r="L51" s="325"/>
      <c r="M51" s="385"/>
      <c r="N51" s="380"/>
      <c r="O51" s="326"/>
      <c r="P51" s="326"/>
      <c r="Q51" s="386"/>
      <c r="R51" s="502"/>
    </row>
    <row r="52" spans="1:18" s="117" customFormat="1" ht="14.4" x14ac:dyDescent="0.3">
      <c r="A52" s="148"/>
      <c r="B52" s="349" t="s">
        <v>244</v>
      </c>
      <c r="C52" s="44"/>
      <c r="D52" s="387"/>
      <c r="E52" s="55"/>
      <c r="F52" s="55"/>
      <c r="G52" s="55"/>
      <c r="H52" s="55"/>
      <c r="I52" s="55"/>
      <c r="J52" s="387"/>
      <c r="K52" s="326"/>
      <c r="L52" s="326"/>
      <c r="M52" s="55"/>
      <c r="N52" s="380"/>
      <c r="O52" s="326"/>
      <c r="P52" s="326"/>
      <c r="Q52" s="384"/>
      <c r="R52" s="502"/>
    </row>
    <row r="53" spans="1:18" s="117" customFormat="1" ht="14.4" x14ac:dyDescent="0.3">
      <c r="A53" s="150"/>
      <c r="B53" s="388"/>
      <c r="C53" s="149" t="s">
        <v>267</v>
      </c>
      <c r="D53" s="390"/>
      <c r="E53" s="391">
        <v>5.5</v>
      </c>
      <c r="F53" s="391">
        <v>5</v>
      </c>
      <c r="G53" s="391">
        <v>5.3</v>
      </c>
      <c r="H53" s="391">
        <v>5</v>
      </c>
      <c r="I53" s="392">
        <f>SUM((E53*0.25)+(F53*0.25)+(G53*0.3)+(H53*0.2))</f>
        <v>5.2149999999999999</v>
      </c>
      <c r="J53" s="393"/>
      <c r="K53" s="336">
        <v>6</v>
      </c>
      <c r="L53" s="389"/>
      <c r="M53" s="436">
        <f>K53-L53</f>
        <v>6</v>
      </c>
      <c r="N53" s="380"/>
      <c r="O53" s="436">
        <f>I53</f>
        <v>5.2149999999999999</v>
      </c>
      <c r="P53" s="436">
        <f>M53</f>
        <v>6</v>
      </c>
      <c r="Q53" s="499">
        <f>(O53+P53)/2</f>
        <v>5.6074999999999999</v>
      </c>
      <c r="R53" s="503">
        <v>6</v>
      </c>
    </row>
  </sheetData>
  <mergeCells count="2">
    <mergeCell ref="A3:B3"/>
    <mergeCell ref="A7:B7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4"/>
  <sheetViews>
    <sheetView workbookViewId="0">
      <selection activeCell="CL12" sqref="CL12"/>
    </sheetView>
  </sheetViews>
  <sheetFormatPr defaultColWidth="9.109375" defaultRowHeight="14.4" x14ac:dyDescent="0.3"/>
  <cols>
    <col min="1" max="1" width="5.44140625" style="61" customWidth="1"/>
    <col min="2" max="2" width="15.109375" style="61" customWidth="1"/>
    <col min="3" max="3" width="15.6640625" style="61" customWidth="1"/>
    <col min="4" max="4" width="9.77734375" style="61" customWidth="1"/>
    <col min="5" max="5" width="8.77734375" style="61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12" max="19" width="8.88671875"/>
    <col min="20" max="20" width="3.33203125" style="61" customWidth="1"/>
    <col min="21" max="30" width="7.6640625" style="61" customWidth="1"/>
    <col min="31" max="31" width="3.33203125" style="61" customWidth="1"/>
    <col min="32" max="41" width="7.6640625" style="61" customWidth="1"/>
    <col min="42" max="42" width="3.77734375" style="61" customWidth="1"/>
    <col min="43" max="43" width="7.5546875" customWidth="1"/>
    <col min="44" max="44" width="10.6640625" customWidth="1"/>
    <col min="45" max="45" width="10.21875" customWidth="1"/>
    <col min="46" max="46" width="9.33203125" customWidth="1"/>
    <col min="47" max="47" width="11" customWidth="1"/>
    <col min="48" max="48" width="9" customWidth="1"/>
    <col min="49" max="56" width="8.88671875"/>
    <col min="57" max="57" width="3.33203125" style="61" customWidth="1"/>
    <col min="58" max="61" width="7.33203125" style="61" customWidth="1"/>
    <col min="62" max="62" width="9.44140625" style="61" customWidth="1"/>
    <col min="63" max="63" width="3.33203125" style="61" customWidth="1"/>
    <col min="64" max="70" width="7.6640625" style="61" customWidth="1"/>
    <col min="71" max="71" width="3.33203125" style="61" customWidth="1"/>
    <col min="72" max="72" width="7.5546875" customWidth="1"/>
    <col min="73" max="73" width="10.6640625" customWidth="1"/>
    <col min="74" max="74" width="10.21875" customWidth="1"/>
    <col min="75" max="75" width="9.33203125" customWidth="1"/>
    <col min="76" max="76" width="11" customWidth="1"/>
    <col min="77" max="77" width="9" customWidth="1"/>
    <col min="86" max="86" width="2.6640625" style="61" customWidth="1"/>
    <col min="87" max="90" width="7.33203125" style="61" customWidth="1"/>
    <col min="91" max="91" width="9.44140625" style="61" customWidth="1"/>
    <col min="92" max="92" width="3.44140625" style="61" customWidth="1"/>
    <col min="93" max="99" width="7.6640625" style="61" customWidth="1"/>
    <col min="100" max="100" width="3.44140625" style="61" customWidth="1"/>
    <col min="101" max="103" width="7.6640625" style="108" customWidth="1"/>
    <col min="104" max="104" width="11.44140625" style="61" customWidth="1"/>
    <col min="105" max="105" width="3" style="61" customWidth="1"/>
    <col min="106" max="108" width="7.6640625" style="108" customWidth="1"/>
    <col min="109" max="109" width="12.6640625" style="108" customWidth="1"/>
    <col min="110" max="110" width="3.109375" style="108" customWidth="1"/>
    <col min="111" max="114" width="7.6640625" style="108" customWidth="1"/>
    <col min="115" max="115" width="2.6640625" style="61" customWidth="1"/>
    <col min="116" max="119" width="9.109375" style="61"/>
    <col min="120" max="120" width="13.33203125" style="61" customWidth="1"/>
    <col min="121" max="16384" width="9.109375" style="61"/>
  </cols>
  <sheetData>
    <row r="1" spans="1:120" ht="15.6" x14ac:dyDescent="0.3">
      <c r="A1" s="209" t="str">
        <f>'Comp Detail'!A1</f>
        <v>Vaulting NSW State Championships 2022</v>
      </c>
      <c r="B1" s="3"/>
      <c r="D1" s="62" t="s">
        <v>64</v>
      </c>
      <c r="E1" s="62" t="s">
        <v>119</v>
      </c>
      <c r="F1" s="210"/>
      <c r="G1" s="210"/>
      <c r="H1" s="210"/>
      <c r="I1" s="210"/>
      <c r="J1" s="210"/>
      <c r="K1" s="210"/>
      <c r="L1" s="117"/>
      <c r="M1" s="117"/>
      <c r="N1" s="117"/>
      <c r="O1" s="117"/>
      <c r="P1" s="117"/>
      <c r="Q1" s="117"/>
      <c r="R1" s="117"/>
      <c r="S1" s="117"/>
      <c r="AQ1" s="210"/>
      <c r="AR1" s="210"/>
      <c r="AS1" s="210"/>
      <c r="AT1" s="210"/>
      <c r="AU1" s="210"/>
      <c r="AV1" s="210"/>
      <c r="AW1" s="117"/>
      <c r="AX1" s="117"/>
      <c r="AY1" s="117"/>
      <c r="AZ1" s="117"/>
      <c r="BA1" s="117"/>
      <c r="BB1" s="117"/>
      <c r="BC1" s="117"/>
      <c r="BD1" s="117"/>
      <c r="BS1" s="63"/>
      <c r="BT1" s="210"/>
      <c r="BU1" s="210"/>
      <c r="BV1" s="210"/>
      <c r="BW1" s="210"/>
      <c r="BX1" s="210"/>
      <c r="BY1" s="210"/>
      <c r="BZ1" s="117"/>
      <c r="CA1" s="117"/>
      <c r="CB1" s="117"/>
      <c r="CC1" s="117"/>
      <c r="CD1" s="117"/>
      <c r="CE1" s="117"/>
      <c r="CF1" s="117"/>
      <c r="CG1" s="117"/>
      <c r="CZ1" s="63">
        <f ca="1">NOW()</f>
        <v>44740.884816666665</v>
      </c>
      <c r="DE1" s="63">
        <f ca="1">NOW()</f>
        <v>44740.884816666665</v>
      </c>
      <c r="DP1" s="63">
        <f ca="1">NOW()</f>
        <v>44740.884816666665</v>
      </c>
    </row>
    <row r="2" spans="1:120" ht="15.6" x14ac:dyDescent="0.3">
      <c r="A2" s="28"/>
      <c r="B2" s="3"/>
      <c r="D2" s="62"/>
      <c r="E2" s="62" t="s">
        <v>124</v>
      </c>
      <c r="F2" s="210"/>
      <c r="G2" s="210"/>
      <c r="H2" s="210"/>
      <c r="I2" s="210"/>
      <c r="J2" s="210"/>
      <c r="K2" s="210"/>
      <c r="L2" s="117"/>
      <c r="M2" s="117"/>
      <c r="N2" s="117"/>
      <c r="O2" s="117"/>
      <c r="P2" s="117"/>
      <c r="Q2" s="117"/>
      <c r="R2" s="117"/>
      <c r="S2" s="117"/>
      <c r="AQ2" s="210"/>
      <c r="AR2" s="210"/>
      <c r="AS2" s="210"/>
      <c r="AT2" s="210"/>
      <c r="AU2" s="210"/>
      <c r="AV2" s="210"/>
      <c r="AW2" s="117"/>
      <c r="AX2" s="117"/>
      <c r="AY2" s="117"/>
      <c r="AZ2" s="117"/>
      <c r="BA2" s="117"/>
      <c r="BB2" s="117"/>
      <c r="BC2" s="117"/>
      <c r="BD2" s="117"/>
      <c r="BS2" s="65"/>
      <c r="BT2" s="210"/>
      <c r="BU2" s="210"/>
      <c r="BV2" s="210"/>
      <c r="BW2" s="210"/>
      <c r="BX2" s="210"/>
      <c r="BY2" s="210"/>
      <c r="BZ2" s="117"/>
      <c r="CA2" s="117"/>
      <c r="CB2" s="117"/>
      <c r="CC2" s="117"/>
      <c r="CD2" s="117"/>
      <c r="CE2" s="117"/>
      <c r="CF2" s="117"/>
      <c r="CG2" s="117"/>
      <c r="CZ2" s="65">
        <f ca="1">NOW()</f>
        <v>44740.884816666665</v>
      </c>
      <c r="DE2" s="65">
        <f ca="1">NOW()</f>
        <v>44740.884816666665</v>
      </c>
      <c r="DP2" s="65">
        <f ca="1">NOW()</f>
        <v>44740.884816666665</v>
      </c>
    </row>
    <row r="3" spans="1:120" ht="15.6" x14ac:dyDescent="0.3">
      <c r="A3" s="513" t="str">
        <f>'Comp Detail'!A3</f>
        <v>11th and 12th June 2022</v>
      </c>
      <c r="B3" s="514"/>
      <c r="D3" s="62"/>
      <c r="E3" s="62" t="s">
        <v>117</v>
      </c>
      <c r="U3" s="66"/>
      <c r="V3" s="66"/>
      <c r="W3" s="66"/>
      <c r="X3" s="66"/>
      <c r="Y3" s="66"/>
      <c r="Z3" s="66"/>
      <c r="AA3" s="66"/>
      <c r="AB3" s="66"/>
      <c r="AC3" s="66"/>
      <c r="AD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BF3" s="67"/>
      <c r="BG3" s="67"/>
      <c r="BH3" s="67"/>
      <c r="BI3" s="67"/>
      <c r="BJ3" s="67"/>
      <c r="BL3" s="67"/>
      <c r="BM3" s="67"/>
      <c r="BN3" s="67"/>
      <c r="BO3" s="67"/>
      <c r="BP3" s="67"/>
      <c r="BQ3" s="67"/>
      <c r="BR3" s="67"/>
      <c r="CI3" s="67"/>
      <c r="CJ3" s="67"/>
      <c r="CK3" s="67"/>
      <c r="CL3" s="67"/>
      <c r="CM3" s="67"/>
      <c r="CO3" s="67"/>
      <c r="CP3" s="67"/>
      <c r="CQ3" s="67"/>
      <c r="CR3" s="67"/>
      <c r="CS3" s="67"/>
      <c r="CT3" s="67"/>
      <c r="CU3" s="67"/>
    </row>
    <row r="4" spans="1:120" ht="15.6" x14ac:dyDescent="0.3">
      <c r="A4" s="68"/>
      <c r="B4" s="69"/>
      <c r="D4" s="62"/>
      <c r="E4" s="62"/>
      <c r="F4" s="211" t="s">
        <v>81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U4" s="70" t="s">
        <v>22</v>
      </c>
      <c r="V4" s="70"/>
      <c r="W4" s="70"/>
      <c r="X4" s="70"/>
      <c r="Y4" s="70"/>
      <c r="Z4" s="70"/>
      <c r="AA4" s="70"/>
      <c r="AB4" s="70"/>
      <c r="AC4" s="70"/>
      <c r="AD4" s="70"/>
      <c r="AF4" s="70" t="s">
        <v>22</v>
      </c>
      <c r="AG4" s="70"/>
      <c r="AH4" s="70"/>
      <c r="AI4" s="70"/>
      <c r="AJ4" s="70"/>
      <c r="AK4" s="70"/>
      <c r="AL4" s="70"/>
      <c r="AM4" s="70"/>
      <c r="AN4" s="70"/>
      <c r="AO4" s="70"/>
      <c r="AP4" s="66"/>
      <c r="AQ4" s="219" t="s">
        <v>96</v>
      </c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F4" s="219" t="s">
        <v>72</v>
      </c>
      <c r="BG4" s="219"/>
      <c r="BH4" s="219"/>
      <c r="BI4" s="219"/>
      <c r="BJ4" s="219"/>
      <c r="BL4" s="219" t="s">
        <v>72</v>
      </c>
      <c r="BM4" s="219"/>
      <c r="BN4" s="219"/>
      <c r="BO4" s="219"/>
      <c r="BP4" s="219"/>
      <c r="BQ4" s="219"/>
      <c r="BR4" s="219"/>
      <c r="BT4" s="219" t="s">
        <v>97</v>
      </c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I4" s="219" t="s">
        <v>73</v>
      </c>
      <c r="CJ4" s="219"/>
      <c r="CK4" s="219"/>
      <c r="CL4" s="219"/>
      <c r="CM4" s="219"/>
      <c r="CO4" s="219" t="s">
        <v>73</v>
      </c>
      <c r="CP4" s="219"/>
      <c r="CQ4" s="219"/>
      <c r="CR4" s="219"/>
      <c r="CS4" s="219"/>
      <c r="CT4" s="219"/>
      <c r="CU4" s="219"/>
    </row>
    <row r="5" spans="1:120" ht="15.6" x14ac:dyDescent="0.3">
      <c r="A5" s="64"/>
      <c r="D5" s="62"/>
    </row>
    <row r="6" spans="1:120" ht="15.6" x14ac:dyDescent="0.3">
      <c r="A6" s="60" t="s">
        <v>65</v>
      </c>
      <c r="B6" s="71"/>
      <c r="F6" s="195" t="s">
        <v>47</v>
      </c>
      <c r="G6" s="117" t="str">
        <f>E1</f>
        <v>Janet Leadbeater</v>
      </c>
      <c r="H6" s="117"/>
      <c r="I6" s="117"/>
      <c r="J6" s="117"/>
      <c r="K6" s="117"/>
      <c r="M6" s="195"/>
      <c r="N6" s="195"/>
      <c r="O6" s="195"/>
      <c r="P6" s="117"/>
      <c r="Q6" s="117"/>
      <c r="R6" s="117"/>
      <c r="S6" s="117"/>
      <c r="U6" s="71" t="s">
        <v>46</v>
      </c>
      <c r="V6" s="61" t="str">
        <f>E2</f>
        <v>Robyn Bruderer</v>
      </c>
      <c r="AF6" s="71" t="s">
        <v>48</v>
      </c>
      <c r="AG6" s="61" t="str">
        <f>E3</f>
        <v>Chris Wicks</v>
      </c>
      <c r="AP6" s="78"/>
      <c r="AQ6" s="195" t="s">
        <v>47</v>
      </c>
      <c r="AR6" s="117" t="str">
        <f>E3</f>
        <v>Chris Wicks</v>
      </c>
      <c r="AS6" s="117"/>
      <c r="AT6" s="117"/>
      <c r="AU6" s="117"/>
      <c r="AV6" s="117"/>
      <c r="AX6" s="195"/>
      <c r="AY6" s="195"/>
      <c r="AZ6" s="195"/>
      <c r="BA6" s="117"/>
      <c r="BB6" s="117"/>
      <c r="BC6" s="117"/>
      <c r="BD6" s="117"/>
      <c r="BF6" s="71" t="s">
        <v>46</v>
      </c>
      <c r="BG6" s="61" t="str">
        <f>E1</f>
        <v>Janet Leadbeater</v>
      </c>
      <c r="BH6" s="71"/>
      <c r="BI6" s="71"/>
      <c r="BL6" s="71" t="s">
        <v>48</v>
      </c>
      <c r="BM6" s="61" t="str">
        <f>E2</f>
        <v>Robyn Bruderer</v>
      </c>
      <c r="BQ6" s="71"/>
      <c r="BR6" s="71"/>
      <c r="BT6" s="195" t="s">
        <v>47</v>
      </c>
      <c r="BU6" s="117" t="str">
        <f>E1</f>
        <v>Janet Leadbeater</v>
      </c>
      <c r="BV6" s="117"/>
      <c r="BW6" s="117"/>
      <c r="BX6" s="117"/>
      <c r="BY6" s="117"/>
      <c r="CA6" s="195"/>
      <c r="CB6" s="195"/>
      <c r="CC6" s="195"/>
      <c r="CD6" s="117"/>
      <c r="CE6" s="117"/>
      <c r="CF6" s="117"/>
      <c r="CG6" s="117"/>
      <c r="CI6" s="71" t="s">
        <v>46</v>
      </c>
      <c r="CJ6" s="61" t="str">
        <f>E2</f>
        <v>Robyn Bruderer</v>
      </c>
      <c r="CK6" s="71"/>
      <c r="CL6" s="71"/>
      <c r="CO6" s="71" t="s">
        <v>48</v>
      </c>
      <c r="CP6" s="61" t="str">
        <f>E3</f>
        <v>Chris Wicks</v>
      </c>
      <c r="CT6" s="71"/>
      <c r="CU6" s="71"/>
    </row>
    <row r="7" spans="1:120" ht="15.6" x14ac:dyDescent="0.3">
      <c r="A7" s="64" t="s">
        <v>53</v>
      </c>
      <c r="B7" s="72">
        <v>3</v>
      </c>
      <c r="F7" s="195" t="s">
        <v>26</v>
      </c>
      <c r="G7" s="117"/>
      <c r="H7" s="117"/>
      <c r="I7" s="117"/>
      <c r="J7" s="117"/>
      <c r="K7" s="117"/>
      <c r="M7" s="117"/>
      <c r="N7" s="117"/>
      <c r="O7" s="117"/>
      <c r="P7" s="117"/>
      <c r="Q7" s="117"/>
      <c r="R7" s="117"/>
      <c r="S7" s="117"/>
      <c r="AP7" s="78"/>
      <c r="AQ7" s="195" t="s">
        <v>26</v>
      </c>
      <c r="AR7" s="117"/>
      <c r="AS7" s="117"/>
      <c r="AT7" s="117"/>
      <c r="AU7" s="117"/>
      <c r="AV7" s="117"/>
      <c r="AX7" s="117"/>
      <c r="AY7" s="117"/>
      <c r="AZ7" s="117"/>
      <c r="BA7" s="117"/>
      <c r="BB7" s="117"/>
      <c r="BC7" s="117"/>
      <c r="BD7" s="117"/>
      <c r="BT7" s="195" t="s">
        <v>26</v>
      </c>
      <c r="BU7" s="117"/>
      <c r="BV7" s="117"/>
      <c r="BW7" s="117"/>
      <c r="BX7" s="117"/>
      <c r="BY7" s="117"/>
      <c r="CA7" s="117"/>
      <c r="CB7" s="117"/>
      <c r="CC7" s="117"/>
      <c r="CD7" s="117"/>
      <c r="CE7" s="117"/>
      <c r="CF7" s="117"/>
      <c r="CG7" s="117"/>
      <c r="CW7" s="515" t="s">
        <v>22</v>
      </c>
      <c r="CX7" s="515"/>
      <c r="CY7" s="515"/>
      <c r="CZ7" s="71"/>
      <c r="DA7" s="71"/>
      <c r="DB7" s="515" t="s">
        <v>74</v>
      </c>
      <c r="DC7" s="515"/>
      <c r="DD7" s="515"/>
      <c r="DE7" s="109"/>
      <c r="DF7" s="109"/>
      <c r="DG7" s="515" t="s">
        <v>75</v>
      </c>
      <c r="DH7" s="515"/>
      <c r="DI7" s="515"/>
      <c r="DJ7" s="109"/>
      <c r="DK7" s="74"/>
      <c r="DL7" s="71" t="s">
        <v>12</v>
      </c>
    </row>
    <row r="8" spans="1:120" x14ac:dyDescent="0.3">
      <c r="F8" s="195" t="s">
        <v>1</v>
      </c>
      <c r="G8" s="117"/>
      <c r="H8" s="117"/>
      <c r="I8" s="117"/>
      <c r="J8" s="117"/>
      <c r="K8" s="117"/>
      <c r="L8" s="212" t="s">
        <v>1</v>
      </c>
      <c r="M8" s="213"/>
      <c r="N8" s="213"/>
      <c r="O8" s="213" t="s">
        <v>2</v>
      </c>
      <c r="Q8" s="213"/>
      <c r="R8" s="213" t="s">
        <v>3</v>
      </c>
      <c r="S8" s="213" t="s">
        <v>88</v>
      </c>
      <c r="AE8" s="73"/>
      <c r="AP8" s="78"/>
      <c r="AQ8" s="195" t="s">
        <v>1</v>
      </c>
      <c r="AR8" s="117"/>
      <c r="AS8" s="117"/>
      <c r="AT8" s="117"/>
      <c r="AU8" s="117"/>
      <c r="AV8" s="117"/>
      <c r="AW8" s="212" t="s">
        <v>1</v>
      </c>
      <c r="AX8" s="213"/>
      <c r="AY8" s="213"/>
      <c r="AZ8" s="213" t="s">
        <v>2</v>
      </c>
      <c r="BB8" s="213"/>
      <c r="BC8" s="213" t="s">
        <v>3</v>
      </c>
      <c r="BD8" s="213" t="s">
        <v>88</v>
      </c>
      <c r="BE8" s="73"/>
      <c r="BF8" s="71"/>
      <c r="BG8" s="61" t="s">
        <v>10</v>
      </c>
      <c r="BH8" s="73" t="s">
        <v>36</v>
      </c>
      <c r="BI8" s="71"/>
      <c r="BJ8" s="61" t="s">
        <v>13</v>
      </c>
      <c r="BR8" s="61" t="s">
        <v>45</v>
      </c>
      <c r="BT8" s="195" t="s">
        <v>1</v>
      </c>
      <c r="BU8" s="117"/>
      <c r="BV8" s="117"/>
      <c r="BW8" s="117"/>
      <c r="BX8" s="117"/>
      <c r="BY8" s="117"/>
      <c r="BZ8" s="212" t="s">
        <v>1</v>
      </c>
      <c r="CA8" s="213"/>
      <c r="CB8" s="213"/>
      <c r="CC8" s="213" t="s">
        <v>2</v>
      </c>
      <c r="CE8" s="213"/>
      <c r="CF8" s="213" t="s">
        <v>3</v>
      </c>
      <c r="CG8" s="213" t="s">
        <v>88</v>
      </c>
      <c r="CI8" s="71"/>
      <c r="CJ8" s="61" t="s">
        <v>10</v>
      </c>
      <c r="CK8" s="73" t="s">
        <v>36</v>
      </c>
      <c r="CL8" s="71"/>
      <c r="CM8" s="61" t="s">
        <v>13</v>
      </c>
      <c r="CN8" s="74"/>
      <c r="CU8" s="61" t="s">
        <v>45</v>
      </c>
      <c r="CV8" s="74"/>
      <c r="CY8" s="141"/>
      <c r="CZ8" s="71"/>
      <c r="DA8" s="177"/>
      <c r="DD8" s="141"/>
      <c r="DE8" s="175"/>
      <c r="DF8" s="172"/>
      <c r="DJ8" s="182"/>
      <c r="DK8" s="74"/>
      <c r="DO8" s="75" t="s">
        <v>52</v>
      </c>
      <c r="DP8" s="76"/>
    </row>
    <row r="9" spans="1:120" s="73" customFormat="1" x14ac:dyDescent="0.3">
      <c r="A9" s="456" t="s">
        <v>24</v>
      </c>
      <c r="B9" s="456" t="s">
        <v>25</v>
      </c>
      <c r="C9" s="456" t="s">
        <v>26</v>
      </c>
      <c r="D9" s="456" t="s">
        <v>27</v>
      </c>
      <c r="E9" s="456" t="s">
        <v>28</v>
      </c>
      <c r="F9" s="197" t="s">
        <v>89</v>
      </c>
      <c r="G9" s="197" t="s">
        <v>90</v>
      </c>
      <c r="H9" s="197" t="s">
        <v>91</v>
      </c>
      <c r="I9" s="197" t="s">
        <v>92</v>
      </c>
      <c r="J9" s="197" t="s">
        <v>93</v>
      </c>
      <c r="K9" s="197" t="s">
        <v>94</v>
      </c>
      <c r="L9" s="214" t="s">
        <v>34</v>
      </c>
      <c r="M9" s="190" t="s">
        <v>2</v>
      </c>
      <c r="N9" s="190" t="s">
        <v>95</v>
      </c>
      <c r="O9" s="214" t="s">
        <v>34</v>
      </c>
      <c r="P9" s="215" t="s">
        <v>3</v>
      </c>
      <c r="Q9" s="190" t="s">
        <v>95</v>
      </c>
      <c r="R9" s="214" t="s">
        <v>34</v>
      </c>
      <c r="S9" s="214" t="s">
        <v>34</v>
      </c>
      <c r="T9" s="78"/>
      <c r="U9" s="73" t="s">
        <v>29</v>
      </c>
      <c r="V9" s="73" t="s">
        <v>30</v>
      </c>
      <c r="W9" s="73" t="s">
        <v>42</v>
      </c>
      <c r="X9" s="79" t="s">
        <v>66</v>
      </c>
      <c r="Y9" s="80" t="s">
        <v>41</v>
      </c>
      <c r="Z9" s="80" t="s">
        <v>40</v>
      </c>
      <c r="AA9" s="79" t="s">
        <v>67</v>
      </c>
      <c r="AB9" s="79" t="s">
        <v>83</v>
      </c>
      <c r="AC9" s="73" t="s">
        <v>38</v>
      </c>
      <c r="AD9" s="73" t="s">
        <v>37</v>
      </c>
      <c r="AE9" s="77"/>
      <c r="AF9" s="73" t="s">
        <v>29</v>
      </c>
      <c r="AG9" s="73" t="s">
        <v>30</v>
      </c>
      <c r="AH9" s="73" t="s">
        <v>42</v>
      </c>
      <c r="AI9" s="79" t="s">
        <v>66</v>
      </c>
      <c r="AJ9" s="80" t="s">
        <v>41</v>
      </c>
      <c r="AK9" s="80" t="s">
        <v>40</v>
      </c>
      <c r="AL9" s="79" t="s">
        <v>67</v>
      </c>
      <c r="AM9" s="79" t="s">
        <v>83</v>
      </c>
      <c r="AN9" s="73" t="s">
        <v>38</v>
      </c>
      <c r="AO9" s="73" t="s">
        <v>37</v>
      </c>
      <c r="AP9" s="78"/>
      <c r="AQ9" s="197" t="s">
        <v>89</v>
      </c>
      <c r="AR9" s="197" t="s">
        <v>90</v>
      </c>
      <c r="AS9" s="197" t="s">
        <v>91</v>
      </c>
      <c r="AT9" s="197" t="s">
        <v>92</v>
      </c>
      <c r="AU9" s="197" t="s">
        <v>93</v>
      </c>
      <c r="AV9" s="197" t="s">
        <v>94</v>
      </c>
      <c r="AW9" s="214" t="s">
        <v>34</v>
      </c>
      <c r="AX9" s="190" t="s">
        <v>2</v>
      </c>
      <c r="AY9" s="190" t="s">
        <v>95</v>
      </c>
      <c r="AZ9" s="214" t="s">
        <v>34</v>
      </c>
      <c r="BA9" s="215" t="s">
        <v>3</v>
      </c>
      <c r="BB9" s="190" t="s">
        <v>95</v>
      </c>
      <c r="BC9" s="214" t="s">
        <v>34</v>
      </c>
      <c r="BD9" s="214" t="s">
        <v>34</v>
      </c>
      <c r="BE9" s="77"/>
      <c r="BF9" s="79" t="s">
        <v>36</v>
      </c>
      <c r="BG9" s="79" t="s">
        <v>60</v>
      </c>
      <c r="BH9" s="79" t="s">
        <v>49</v>
      </c>
      <c r="BI9" s="79" t="s">
        <v>0</v>
      </c>
      <c r="BJ9" s="81" t="s">
        <v>15</v>
      </c>
      <c r="BK9" s="78"/>
      <c r="BL9" s="76" t="s">
        <v>4</v>
      </c>
      <c r="BM9" s="76" t="s">
        <v>5</v>
      </c>
      <c r="BN9" s="76" t="s">
        <v>6</v>
      </c>
      <c r="BO9" s="76" t="s">
        <v>7</v>
      </c>
      <c r="BP9" s="76" t="s">
        <v>33</v>
      </c>
      <c r="BQ9" s="73" t="s">
        <v>10</v>
      </c>
      <c r="BR9" s="73" t="s">
        <v>15</v>
      </c>
      <c r="BS9" s="77"/>
      <c r="BT9" s="197" t="s">
        <v>89</v>
      </c>
      <c r="BU9" s="197" t="s">
        <v>90</v>
      </c>
      <c r="BV9" s="197" t="s">
        <v>91</v>
      </c>
      <c r="BW9" s="197" t="s">
        <v>92</v>
      </c>
      <c r="BX9" s="197" t="s">
        <v>93</v>
      </c>
      <c r="BY9" s="197" t="s">
        <v>94</v>
      </c>
      <c r="BZ9" s="214" t="s">
        <v>34</v>
      </c>
      <c r="CA9" s="190" t="s">
        <v>2</v>
      </c>
      <c r="CB9" s="190" t="s">
        <v>95</v>
      </c>
      <c r="CC9" s="214" t="s">
        <v>34</v>
      </c>
      <c r="CD9" s="215" t="s">
        <v>3</v>
      </c>
      <c r="CE9" s="190" t="s">
        <v>95</v>
      </c>
      <c r="CF9" s="214" t="s">
        <v>34</v>
      </c>
      <c r="CG9" s="214" t="s">
        <v>34</v>
      </c>
      <c r="CH9" s="82"/>
      <c r="CI9" s="79" t="s">
        <v>36</v>
      </c>
      <c r="CJ9" s="79" t="s">
        <v>60</v>
      </c>
      <c r="CK9" s="79" t="s">
        <v>49</v>
      </c>
      <c r="CL9" s="79" t="s">
        <v>0</v>
      </c>
      <c r="CM9" s="81" t="s">
        <v>15</v>
      </c>
      <c r="CN9" s="77"/>
      <c r="CO9" s="76" t="s">
        <v>4</v>
      </c>
      <c r="CP9" s="76" t="s">
        <v>5</v>
      </c>
      <c r="CQ9" s="76" t="s">
        <v>6</v>
      </c>
      <c r="CR9" s="76" t="s">
        <v>7</v>
      </c>
      <c r="CS9" s="76" t="s">
        <v>33</v>
      </c>
      <c r="CT9" s="73" t="s">
        <v>21</v>
      </c>
      <c r="CU9" s="73" t="s">
        <v>15</v>
      </c>
      <c r="CV9" s="77"/>
      <c r="CW9" s="109" t="s">
        <v>68</v>
      </c>
      <c r="CX9" s="109" t="s">
        <v>69</v>
      </c>
      <c r="CY9" s="114" t="s">
        <v>70</v>
      </c>
      <c r="CZ9" s="75" t="s">
        <v>8</v>
      </c>
      <c r="DA9" s="178"/>
      <c r="DB9" s="109" t="s">
        <v>68</v>
      </c>
      <c r="DC9" s="109" t="s">
        <v>69</v>
      </c>
      <c r="DD9" s="114" t="s">
        <v>70</v>
      </c>
      <c r="DE9" s="174" t="s">
        <v>76</v>
      </c>
      <c r="DF9" s="112"/>
      <c r="DG9" s="109" t="s">
        <v>68</v>
      </c>
      <c r="DH9" s="109" t="s">
        <v>69</v>
      </c>
      <c r="DI9" s="109" t="s">
        <v>70</v>
      </c>
      <c r="DJ9" s="183" t="s">
        <v>82</v>
      </c>
      <c r="DK9" s="78"/>
      <c r="DL9" s="75" t="s">
        <v>8</v>
      </c>
      <c r="DM9" s="75" t="s">
        <v>80</v>
      </c>
      <c r="DN9" s="75" t="s">
        <v>79</v>
      </c>
      <c r="DO9" s="75" t="s">
        <v>32</v>
      </c>
      <c r="DP9" s="75" t="s">
        <v>35</v>
      </c>
    </row>
    <row r="10" spans="1:120" s="73" customFormat="1" x14ac:dyDescent="0.3">
      <c r="F10" s="42"/>
      <c r="G10" s="42"/>
      <c r="H10" s="42"/>
      <c r="I10" s="42"/>
      <c r="J10" s="42"/>
      <c r="K10" s="42"/>
      <c r="L10" s="216"/>
      <c r="M10" s="216"/>
      <c r="N10" s="216"/>
      <c r="O10" s="216"/>
      <c r="P10" s="216"/>
      <c r="Q10" s="216"/>
      <c r="R10" s="216"/>
      <c r="S10" s="216"/>
      <c r="T10" s="78"/>
      <c r="AE10" s="77"/>
      <c r="AP10" s="78"/>
      <c r="AQ10" s="42"/>
      <c r="AR10" s="42"/>
      <c r="AS10" s="42"/>
      <c r="AT10" s="42"/>
      <c r="AU10" s="42"/>
      <c r="AV10" s="42"/>
      <c r="AW10" s="216"/>
      <c r="AX10" s="216"/>
      <c r="AY10" s="216"/>
      <c r="AZ10" s="216"/>
      <c r="BA10" s="216"/>
      <c r="BB10" s="216"/>
      <c r="BC10" s="216"/>
      <c r="BD10" s="216"/>
      <c r="BE10" s="77"/>
      <c r="BF10" s="83"/>
      <c r="BG10" s="83"/>
      <c r="BH10" s="83"/>
      <c r="BI10" s="83"/>
      <c r="BJ10" s="83"/>
      <c r="BK10" s="78"/>
      <c r="BL10" s="76"/>
      <c r="BM10" s="76"/>
      <c r="BN10" s="76"/>
      <c r="BO10" s="76"/>
      <c r="BP10" s="76"/>
      <c r="BS10" s="77"/>
      <c r="BT10" s="42"/>
      <c r="BU10" s="42"/>
      <c r="BV10" s="42"/>
      <c r="BW10" s="42"/>
      <c r="BX10" s="42"/>
      <c r="BY10" s="42"/>
      <c r="BZ10" s="216"/>
      <c r="CA10" s="216"/>
      <c r="CB10" s="216"/>
      <c r="CC10" s="216"/>
      <c r="CD10" s="216"/>
      <c r="CE10" s="216"/>
      <c r="CF10" s="216"/>
      <c r="CG10" s="216"/>
      <c r="CH10" s="82"/>
      <c r="CI10" s="83"/>
      <c r="CJ10" s="83"/>
      <c r="CK10" s="83"/>
      <c r="CL10" s="83"/>
      <c r="CM10" s="83"/>
      <c r="CN10" s="77"/>
      <c r="CO10" s="76"/>
      <c r="CP10" s="76"/>
      <c r="CQ10" s="76"/>
      <c r="CR10" s="76"/>
      <c r="CS10" s="76"/>
      <c r="CV10" s="77"/>
      <c r="CW10" s="109"/>
      <c r="CX10" s="109"/>
      <c r="CY10" s="114"/>
      <c r="CZ10" s="75"/>
      <c r="DA10" s="178"/>
      <c r="DB10" s="109"/>
      <c r="DC10" s="109"/>
      <c r="DD10" s="114"/>
      <c r="DE10" s="174"/>
      <c r="DF10" s="112"/>
      <c r="DG10" s="109"/>
      <c r="DH10" s="109"/>
      <c r="DI10" s="109"/>
      <c r="DJ10" s="180"/>
      <c r="DK10" s="78"/>
      <c r="DL10" s="75"/>
      <c r="DM10" s="75"/>
      <c r="DN10" s="75"/>
      <c r="DO10" s="75"/>
      <c r="DP10" s="75"/>
    </row>
    <row r="11" spans="1:120" ht="14.4" customHeight="1" x14ac:dyDescent="0.3">
      <c r="A11" s="265">
        <v>75</v>
      </c>
      <c r="B11" s="265" t="s">
        <v>120</v>
      </c>
      <c r="C11" s="265" t="s">
        <v>121</v>
      </c>
      <c r="D11" s="265" t="s">
        <v>122</v>
      </c>
      <c r="E11" s="265" t="s">
        <v>123</v>
      </c>
      <c r="F11" s="191">
        <v>5</v>
      </c>
      <c r="G11" s="191">
        <v>5</v>
      </c>
      <c r="H11" s="191">
        <v>5</v>
      </c>
      <c r="I11" s="191">
        <v>5.5</v>
      </c>
      <c r="J11" s="191">
        <v>5</v>
      </c>
      <c r="K11" s="191">
        <v>5</v>
      </c>
      <c r="L11" s="217">
        <f>SUM(F11:K11)/6</f>
        <v>5.083333333333333</v>
      </c>
      <c r="M11" s="191">
        <v>6</v>
      </c>
      <c r="N11" s="191"/>
      <c r="O11" s="217">
        <f>M11-N11</f>
        <v>6</v>
      </c>
      <c r="P11" s="191">
        <v>5.5</v>
      </c>
      <c r="Q11" s="191"/>
      <c r="R11" s="217">
        <f>P11-Q11</f>
        <v>5.5</v>
      </c>
      <c r="S11" s="21">
        <f>SUM((L11*0.6),(O11*0.25),(R11*0.15))</f>
        <v>5.375</v>
      </c>
      <c r="T11" s="87"/>
      <c r="U11" s="84">
        <v>5.7</v>
      </c>
      <c r="V11" s="84">
        <v>8</v>
      </c>
      <c r="W11" s="84">
        <v>6.7</v>
      </c>
      <c r="X11" s="84">
        <v>6.3</v>
      </c>
      <c r="Y11" s="84">
        <v>6</v>
      </c>
      <c r="Z11" s="84">
        <v>5.3</v>
      </c>
      <c r="AA11" s="84">
        <v>5</v>
      </c>
      <c r="AB11" s="84">
        <v>6</v>
      </c>
      <c r="AC11" s="88">
        <f t="shared" ref="AC11" si="0">SUM(U11:AB11)</f>
        <v>49</v>
      </c>
      <c r="AD11" s="85">
        <f t="shared" ref="AD11" si="1">AC11/8</f>
        <v>6.125</v>
      </c>
      <c r="AE11" s="86"/>
      <c r="AF11" s="84">
        <v>6.8</v>
      </c>
      <c r="AG11" s="84">
        <v>5.8</v>
      </c>
      <c r="AH11" s="84">
        <v>6.8</v>
      </c>
      <c r="AI11" s="84">
        <v>6</v>
      </c>
      <c r="AJ11" s="84">
        <v>7.5</v>
      </c>
      <c r="AK11" s="84">
        <v>6</v>
      </c>
      <c r="AL11" s="84">
        <v>2</v>
      </c>
      <c r="AM11" s="84">
        <v>7</v>
      </c>
      <c r="AN11" s="88">
        <f t="shared" ref="AN11" si="2">SUM(AF11:AM11)</f>
        <v>47.9</v>
      </c>
      <c r="AO11" s="85">
        <f t="shared" ref="AO11" si="3">AN11/8</f>
        <v>5.9874999999999998</v>
      </c>
      <c r="AP11" s="78"/>
      <c r="AQ11" s="191">
        <v>5</v>
      </c>
      <c r="AR11" s="191">
        <v>5</v>
      </c>
      <c r="AS11" s="191">
        <v>5</v>
      </c>
      <c r="AT11" s="191">
        <v>6</v>
      </c>
      <c r="AU11" s="191">
        <v>4</v>
      </c>
      <c r="AV11" s="191">
        <v>5</v>
      </c>
      <c r="AW11" s="217">
        <f>SUM(AQ11:AV11)/6</f>
        <v>5</v>
      </c>
      <c r="AX11" s="191">
        <v>6</v>
      </c>
      <c r="AY11" s="191"/>
      <c r="AZ11" s="217">
        <f>AX11-AY11</f>
        <v>6</v>
      </c>
      <c r="BA11" s="191">
        <v>6</v>
      </c>
      <c r="BB11" s="191"/>
      <c r="BC11" s="217">
        <f>BA11-BB11</f>
        <v>6</v>
      </c>
      <c r="BD11" s="21">
        <f>SUM((AW11*0.6),(AZ11*0.25),(BC11*0.15))</f>
        <v>5.4</v>
      </c>
      <c r="BE11" s="86"/>
      <c r="BF11" s="89">
        <v>6.3</v>
      </c>
      <c r="BG11" s="90"/>
      <c r="BH11" s="91">
        <f t="shared" ref="BH11" si="4">BF11-BG11</f>
        <v>6.3</v>
      </c>
      <c r="BI11" s="90">
        <v>2.9</v>
      </c>
      <c r="BJ11" s="92">
        <f t="shared" ref="BJ11" si="5">SUM((BH11*0.7),(BI11*0.3))</f>
        <v>5.2799999999999994</v>
      </c>
      <c r="BK11" s="87"/>
      <c r="BL11" s="84">
        <v>6</v>
      </c>
      <c r="BM11" s="84">
        <v>6</v>
      </c>
      <c r="BN11" s="84">
        <v>5.8</v>
      </c>
      <c r="BO11" s="84">
        <v>5.8</v>
      </c>
      <c r="BP11" s="21">
        <f>SUM((BL11*0.2),(BM11*0.15),(BN11*0.35),(BO11*0.3))</f>
        <v>5.87</v>
      </c>
      <c r="BQ11" s="94"/>
      <c r="BR11" s="85">
        <f>BP11-BQ11</f>
        <v>5.87</v>
      </c>
      <c r="BS11" s="86"/>
      <c r="BT11" s="191">
        <v>4.8</v>
      </c>
      <c r="BU11" s="191">
        <v>4</v>
      </c>
      <c r="BV11" s="191">
        <v>4</v>
      </c>
      <c r="BW11" s="191">
        <v>6</v>
      </c>
      <c r="BX11" s="191">
        <v>5</v>
      </c>
      <c r="BY11" s="191">
        <v>4</v>
      </c>
      <c r="BZ11" s="217">
        <f>SUM(BT11:BY11)/6</f>
        <v>4.6333333333333337</v>
      </c>
      <c r="CA11" s="191">
        <v>6</v>
      </c>
      <c r="CB11" s="191">
        <v>1</v>
      </c>
      <c r="CC11" s="217">
        <f>CA11-CB11</f>
        <v>5</v>
      </c>
      <c r="CD11" s="191">
        <v>5.5</v>
      </c>
      <c r="CE11" s="191">
        <v>1</v>
      </c>
      <c r="CF11" s="217">
        <f>CD11-CE11</f>
        <v>4.5</v>
      </c>
      <c r="CG11" s="21">
        <f>SUM((BZ11*0.6),(CC11*0.25),(CF11*0.15))</f>
        <v>4.7050000000000001</v>
      </c>
      <c r="CH11" s="93"/>
      <c r="CI11" s="89">
        <v>4.55</v>
      </c>
      <c r="CJ11" s="90">
        <v>0.4</v>
      </c>
      <c r="CK11" s="484">
        <f t="shared" ref="CK11" si="6">CI11-CJ11</f>
        <v>4.1499999999999995</v>
      </c>
      <c r="CL11" s="90">
        <v>3.5</v>
      </c>
      <c r="CM11" s="92">
        <f t="shared" ref="CM11" si="7">SUM((CK11*0.7),(CL11*0.3))</f>
        <v>3.9549999999999992</v>
      </c>
      <c r="CN11" s="86"/>
      <c r="CO11" s="84">
        <v>7.5</v>
      </c>
      <c r="CP11" s="84">
        <v>6</v>
      </c>
      <c r="CQ11" s="84">
        <v>5</v>
      </c>
      <c r="CR11" s="84">
        <v>4</v>
      </c>
      <c r="CS11" s="21">
        <f>SUM((CO11*0.2),(CP11*0.15),(CQ11*0.35),(CR11*0.3))</f>
        <v>5.3500000000000005</v>
      </c>
      <c r="CT11" s="94"/>
      <c r="CU11" s="85">
        <f>CS11-CT11</f>
        <v>5.3500000000000005</v>
      </c>
      <c r="CV11" s="86"/>
      <c r="CW11" s="111">
        <f>S11</f>
        <v>5.375</v>
      </c>
      <c r="CX11" s="111">
        <f>AD11</f>
        <v>6.125</v>
      </c>
      <c r="CY11" s="115">
        <f>AO11</f>
        <v>5.9874999999999998</v>
      </c>
      <c r="CZ11" s="95">
        <f t="shared" ref="CZ11" si="8">DL11</f>
        <v>5.8859374999999998</v>
      </c>
      <c r="DA11" s="179"/>
      <c r="DB11" s="111">
        <f>BD11</f>
        <v>5.4</v>
      </c>
      <c r="DC11" s="111">
        <f>BJ11</f>
        <v>5.2799999999999994</v>
      </c>
      <c r="DD11" s="115">
        <f>BR11</f>
        <v>5.87</v>
      </c>
      <c r="DE11" s="176">
        <f t="shared" ref="DE11" si="9">DM11</f>
        <v>5.4574999999999996</v>
      </c>
      <c r="DF11" s="173"/>
      <c r="DG11" s="111">
        <f>CG11</f>
        <v>4.7050000000000001</v>
      </c>
      <c r="DH11" s="111">
        <f>CM11</f>
        <v>3.9549999999999992</v>
      </c>
      <c r="DI11" s="111">
        <f t="shared" ref="DI11" si="10">CU11</f>
        <v>5.3500000000000005</v>
      </c>
      <c r="DJ11" s="181">
        <f>DN11</f>
        <v>4.49125</v>
      </c>
      <c r="DK11" s="86"/>
      <c r="DL11" s="85">
        <f>SUM((S11*0.25)+(AD11*0.375)+(AO11*0.375))</f>
        <v>5.8859374999999998</v>
      </c>
      <c r="DM11" s="85">
        <f>SUM((BD11*0.25)+(BJ11*0.5)+(BR11*0.25))</f>
        <v>5.4574999999999996</v>
      </c>
      <c r="DN11" s="85">
        <f>SUM((CG11*0.25)+(CM11*0.5)+(CU11*0.25))</f>
        <v>4.49125</v>
      </c>
      <c r="DO11" s="95">
        <f t="shared" ref="DO11" si="11">AVERAGE(DL11:DN11)</f>
        <v>5.2782291666666667</v>
      </c>
      <c r="DP11" s="32">
        <f>RANK(DO11,DO$11:DO$11)</f>
        <v>1</v>
      </c>
    </row>
    <row r="12" spans="1:120" ht="21" x14ac:dyDescent="0.4">
      <c r="A12" s="96"/>
      <c r="B12" s="96"/>
      <c r="C12" s="97"/>
      <c r="D12" s="62"/>
      <c r="E12" s="280"/>
      <c r="CW12" s="110"/>
      <c r="CX12" s="110"/>
      <c r="CY12" s="110"/>
      <c r="DB12" s="110"/>
      <c r="DC12" s="110"/>
      <c r="DD12" s="110"/>
      <c r="DE12" s="110"/>
      <c r="DF12" s="110"/>
      <c r="DG12" s="110"/>
      <c r="DH12" s="110"/>
      <c r="DI12" s="110"/>
      <c r="DJ12" s="110"/>
    </row>
    <row r="13" spans="1:120" x14ac:dyDescent="0.3">
      <c r="D13" s="62"/>
      <c r="E13" s="62"/>
    </row>
    <row r="14" spans="1:120" s="73" customFormat="1" x14ac:dyDescent="0.3">
      <c r="A14" s="61"/>
      <c r="B14" s="61"/>
      <c r="C14" s="61"/>
      <c r="D14" s="62"/>
      <c r="E14" s="6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108"/>
      <c r="CX14" s="108"/>
      <c r="CY14" s="108"/>
      <c r="CZ14" s="61"/>
      <c r="DA14" s="61"/>
      <c r="DB14" s="108"/>
      <c r="DC14" s="108"/>
      <c r="DD14" s="108"/>
      <c r="DE14" s="108"/>
      <c r="DF14" s="108"/>
      <c r="DG14" s="108"/>
      <c r="DH14" s="108"/>
      <c r="DI14" s="108"/>
      <c r="DJ14" s="108"/>
      <c r="DK14" s="61"/>
      <c r="DL14" s="61"/>
      <c r="DM14" s="61"/>
      <c r="DN14" s="61"/>
      <c r="DO14" s="61"/>
      <c r="DP14" s="61"/>
    </row>
    <row r="15" spans="1:120" s="73" customFormat="1" x14ac:dyDescent="0.3">
      <c r="A15" s="61"/>
      <c r="B15" s="61"/>
      <c r="C15" s="61"/>
      <c r="D15" s="61"/>
      <c r="E15" s="6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108"/>
      <c r="CX15" s="108"/>
      <c r="CY15" s="108"/>
      <c r="CZ15" s="61"/>
      <c r="DA15" s="61"/>
      <c r="DB15" s="108"/>
      <c r="DC15" s="108"/>
      <c r="DD15" s="108"/>
      <c r="DE15" s="108"/>
      <c r="DF15" s="108"/>
      <c r="DG15" s="108"/>
      <c r="DH15" s="108"/>
      <c r="DI15" s="108"/>
      <c r="DJ15" s="108"/>
      <c r="DK15" s="61"/>
      <c r="DL15" s="61"/>
      <c r="DM15" s="61"/>
      <c r="DN15" s="61"/>
      <c r="DO15" s="61"/>
      <c r="DP15" s="61"/>
    </row>
    <row r="16" spans="1:120" ht="15.6" x14ac:dyDescent="0.3">
      <c r="A16" s="60"/>
      <c r="B16" s="71"/>
      <c r="U16" s="71"/>
      <c r="AF16" s="71"/>
      <c r="BF16" s="71"/>
      <c r="BH16" s="71"/>
      <c r="BI16" s="71"/>
      <c r="BL16" s="71"/>
      <c r="BQ16" s="71"/>
      <c r="BR16" s="71"/>
      <c r="CI16" s="71"/>
      <c r="CK16" s="71"/>
      <c r="CL16" s="71"/>
      <c r="CO16" s="71"/>
      <c r="CT16" s="71"/>
      <c r="CU16" s="71"/>
    </row>
    <row r="17" spans="1:120" ht="15.6" x14ac:dyDescent="0.3">
      <c r="A17" s="64"/>
      <c r="B17" s="98"/>
      <c r="F17" s="195"/>
      <c r="G17" s="117"/>
      <c r="H17" s="117"/>
      <c r="I17" s="117"/>
      <c r="J17" s="117"/>
      <c r="K17" s="117"/>
      <c r="L17" s="212"/>
      <c r="M17" s="213"/>
      <c r="N17" s="213"/>
      <c r="O17" s="213"/>
      <c r="Q17" s="213"/>
      <c r="R17" s="213"/>
      <c r="S17" s="213"/>
      <c r="CZ17" s="71"/>
      <c r="DA17" s="71"/>
      <c r="DL17" s="71"/>
    </row>
    <row r="18" spans="1:120" s="271" customFormat="1" x14ac:dyDescent="0.3">
      <c r="F18" s="266"/>
      <c r="G18" s="266"/>
      <c r="H18" s="266"/>
      <c r="I18" s="266"/>
      <c r="J18" s="266"/>
      <c r="K18" s="266"/>
      <c r="L18" s="275"/>
      <c r="M18" s="269"/>
      <c r="N18" s="269"/>
      <c r="O18" s="275"/>
      <c r="P18" s="268"/>
      <c r="Q18" s="269"/>
      <c r="R18" s="275"/>
      <c r="S18" s="275"/>
      <c r="AE18" s="274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4"/>
      <c r="BF18" s="277"/>
      <c r="BH18" s="274"/>
      <c r="BI18" s="277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I18" s="277"/>
      <c r="CK18" s="274"/>
      <c r="CL18" s="277"/>
      <c r="CW18" s="273"/>
      <c r="CX18" s="273"/>
      <c r="CY18" s="273"/>
      <c r="DB18" s="273"/>
      <c r="DC18" s="273"/>
      <c r="DD18" s="273"/>
      <c r="DE18" s="273"/>
      <c r="DF18" s="273"/>
      <c r="DG18" s="273"/>
      <c r="DH18" s="273"/>
      <c r="DI18" s="273"/>
      <c r="DJ18" s="273"/>
      <c r="DO18" s="278"/>
      <c r="DP18" s="267"/>
    </row>
    <row r="19" spans="1:120" x14ac:dyDescent="0.3">
      <c r="A19" s="73"/>
      <c r="B19" s="73"/>
      <c r="C19" s="73"/>
      <c r="D19" s="73"/>
      <c r="E19" s="73"/>
      <c r="T19" s="76"/>
      <c r="U19" s="73"/>
      <c r="V19" s="73"/>
      <c r="W19" s="73"/>
      <c r="X19" s="79"/>
      <c r="Y19" s="80"/>
      <c r="Z19" s="80"/>
      <c r="AA19" s="79"/>
      <c r="AB19" s="79"/>
      <c r="AC19" s="73"/>
      <c r="AD19" s="73"/>
      <c r="AE19" s="73"/>
      <c r="AF19" s="73"/>
      <c r="AG19" s="73"/>
      <c r="AH19" s="73"/>
      <c r="AI19" s="79"/>
      <c r="AJ19" s="80"/>
      <c r="AK19" s="80"/>
      <c r="AL19" s="79"/>
      <c r="AM19" s="79"/>
      <c r="AN19" s="73"/>
      <c r="AO19" s="73"/>
      <c r="AP19" s="73"/>
      <c r="BE19" s="73"/>
      <c r="BF19" s="79"/>
      <c r="BG19" s="79"/>
      <c r="BH19" s="79"/>
      <c r="BI19" s="79"/>
      <c r="BJ19" s="81"/>
      <c r="BK19" s="76"/>
      <c r="BL19" s="76"/>
      <c r="BM19" s="76"/>
      <c r="BN19" s="76"/>
      <c r="BO19" s="76"/>
      <c r="BP19" s="76"/>
      <c r="BQ19" s="73"/>
      <c r="BR19" s="73"/>
      <c r="BS19" s="73"/>
      <c r="CH19" s="73"/>
      <c r="CI19" s="79"/>
      <c r="CJ19" s="79"/>
      <c r="CK19" s="79"/>
      <c r="CL19" s="79"/>
      <c r="CM19" s="81"/>
      <c r="CN19" s="73"/>
      <c r="CO19" s="76"/>
      <c r="CP19" s="76"/>
      <c r="CQ19" s="76"/>
      <c r="CR19" s="76"/>
      <c r="CS19" s="76"/>
      <c r="CT19" s="73"/>
      <c r="CU19" s="73"/>
      <c r="CV19" s="73"/>
      <c r="CZ19" s="75"/>
      <c r="DA19" s="75"/>
      <c r="DK19" s="76"/>
      <c r="DL19" s="75"/>
      <c r="DM19" s="75"/>
      <c r="DN19" s="75"/>
      <c r="DO19" s="75"/>
      <c r="DP19" s="75"/>
    </row>
    <row r="20" spans="1:120" x14ac:dyDescent="0.3">
      <c r="A20" s="73"/>
      <c r="B20" s="73"/>
      <c r="C20" s="73"/>
      <c r="D20" s="73"/>
      <c r="E20" s="73"/>
      <c r="T20" s="76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BE20" s="73"/>
      <c r="BF20" s="83"/>
      <c r="BG20" s="83"/>
      <c r="BH20" s="83"/>
      <c r="BI20" s="83"/>
      <c r="BJ20" s="83"/>
      <c r="BK20" s="76"/>
      <c r="BL20" s="76"/>
      <c r="BM20" s="76"/>
      <c r="BN20" s="76"/>
      <c r="BO20" s="76"/>
      <c r="BP20" s="76"/>
      <c r="BQ20" s="73"/>
      <c r="BR20" s="73"/>
      <c r="BS20" s="73"/>
      <c r="CH20" s="73"/>
      <c r="CI20" s="83"/>
      <c r="CJ20" s="83"/>
      <c r="CK20" s="83"/>
      <c r="CL20" s="83"/>
      <c r="CM20" s="83"/>
      <c r="CN20" s="73"/>
      <c r="CO20" s="76"/>
      <c r="CP20" s="76"/>
      <c r="CQ20" s="76"/>
      <c r="CR20" s="76"/>
      <c r="CS20" s="76"/>
      <c r="CT20" s="73"/>
      <c r="CU20" s="73"/>
      <c r="CV20" s="73"/>
      <c r="CZ20" s="75"/>
      <c r="DA20" s="75"/>
      <c r="DK20" s="76"/>
      <c r="DL20" s="75"/>
      <c r="DM20" s="75"/>
      <c r="DN20" s="75"/>
      <c r="DO20" s="75"/>
      <c r="DP20" s="75"/>
    </row>
    <row r="21" spans="1:120" x14ac:dyDescent="0.3">
      <c r="A21" s="99"/>
      <c r="B21" s="99"/>
      <c r="C21" s="99"/>
      <c r="D21" s="99"/>
      <c r="E21" s="99"/>
      <c r="T21" s="102"/>
      <c r="U21" s="100"/>
      <c r="V21" s="100"/>
      <c r="W21" s="100"/>
      <c r="X21" s="100"/>
      <c r="Y21" s="100"/>
      <c r="Z21" s="100"/>
      <c r="AA21" s="100"/>
      <c r="AB21" s="100"/>
      <c r="AC21" s="102"/>
      <c r="AD21" s="101"/>
      <c r="AF21" s="100"/>
      <c r="AG21" s="100"/>
      <c r="AH21" s="100"/>
      <c r="AI21" s="100"/>
      <c r="AJ21" s="100"/>
      <c r="AK21" s="100"/>
      <c r="AL21" s="100"/>
      <c r="AM21" s="100"/>
      <c r="AN21" s="102"/>
      <c r="AO21" s="101"/>
      <c r="AP21" s="101"/>
      <c r="BF21" s="83"/>
      <c r="BG21" s="83"/>
      <c r="BH21" s="83"/>
      <c r="BI21" s="83"/>
      <c r="BJ21" s="103"/>
      <c r="BK21" s="102"/>
      <c r="BL21" s="100"/>
      <c r="BM21" s="100"/>
      <c r="BN21" s="100"/>
      <c r="BO21" s="100"/>
      <c r="BP21" s="101"/>
      <c r="BQ21" s="102"/>
      <c r="BR21" s="101"/>
      <c r="CH21" s="102"/>
      <c r="CI21" s="83"/>
      <c r="CJ21" s="83"/>
      <c r="CK21" s="83"/>
      <c r="CL21" s="83"/>
      <c r="CM21" s="103"/>
      <c r="CO21" s="100"/>
      <c r="CP21" s="100"/>
      <c r="CQ21" s="100"/>
      <c r="CR21" s="100"/>
      <c r="CS21" s="101"/>
      <c r="CT21" s="102"/>
      <c r="CU21" s="101"/>
      <c r="CZ21" s="101"/>
      <c r="DA21" s="101"/>
      <c r="DL21" s="101"/>
      <c r="DM21" s="101"/>
      <c r="DN21" s="101"/>
      <c r="DO21" s="104"/>
      <c r="DP21" s="32"/>
    </row>
    <row r="22" spans="1:120" x14ac:dyDescent="0.3">
      <c r="A22" s="99"/>
      <c r="B22" s="99"/>
      <c r="C22" s="99"/>
      <c r="D22" s="99"/>
      <c r="E22" s="99"/>
      <c r="T22" s="102"/>
      <c r="U22" s="100"/>
      <c r="V22" s="100"/>
      <c r="W22" s="100"/>
      <c r="X22" s="100"/>
      <c r="Y22" s="100"/>
      <c r="Z22" s="100"/>
      <c r="AA22" s="100"/>
      <c r="AB22" s="100"/>
      <c r="AC22" s="102"/>
      <c r="AD22" s="101"/>
      <c r="AF22" s="100"/>
      <c r="AG22" s="100"/>
      <c r="AH22" s="100"/>
      <c r="AI22" s="100"/>
      <c r="AJ22" s="100"/>
      <c r="AK22" s="100"/>
      <c r="AL22" s="100"/>
      <c r="AM22" s="100"/>
      <c r="AN22" s="102"/>
      <c r="AO22" s="101"/>
      <c r="AP22" s="101"/>
      <c r="BF22" s="83"/>
      <c r="BG22" s="83"/>
      <c r="BH22" s="83"/>
      <c r="BI22" s="83"/>
      <c r="BJ22" s="103"/>
      <c r="BK22" s="102"/>
      <c r="BL22" s="100"/>
      <c r="BM22" s="100"/>
      <c r="BN22" s="100"/>
      <c r="BO22" s="100"/>
      <c r="BP22" s="101"/>
      <c r="BQ22" s="102"/>
      <c r="BR22" s="101"/>
      <c r="CH22" s="102"/>
      <c r="CI22" s="83"/>
      <c r="CJ22" s="83"/>
      <c r="CK22" s="83"/>
      <c r="CL22" s="83"/>
      <c r="CM22" s="103"/>
      <c r="CO22" s="100"/>
      <c r="CP22" s="100"/>
      <c r="CQ22" s="100"/>
      <c r="CR22" s="100"/>
      <c r="CS22" s="101"/>
      <c r="CT22" s="102"/>
      <c r="CU22" s="101"/>
      <c r="CZ22" s="101"/>
      <c r="DA22" s="101"/>
      <c r="DL22" s="101"/>
      <c r="DM22" s="101"/>
      <c r="DN22" s="101"/>
      <c r="DO22" s="104"/>
      <c r="DP22" s="32"/>
    </row>
    <row r="23" spans="1:120" x14ac:dyDescent="0.3">
      <c r="A23" s="99"/>
      <c r="B23" s="99"/>
      <c r="C23" s="99"/>
      <c r="D23" s="99"/>
      <c r="E23" s="99"/>
      <c r="T23" s="102"/>
      <c r="U23" s="100"/>
      <c r="V23" s="100"/>
      <c r="W23" s="100"/>
      <c r="X23" s="100"/>
      <c r="Y23" s="100"/>
      <c r="Z23" s="100"/>
      <c r="AA23" s="100"/>
      <c r="AB23" s="100"/>
      <c r="AC23" s="102"/>
      <c r="AD23" s="101"/>
      <c r="AF23" s="100"/>
      <c r="AG23" s="100"/>
      <c r="AH23" s="100"/>
      <c r="AI23" s="100"/>
      <c r="AJ23" s="100"/>
      <c r="AK23" s="100"/>
      <c r="AL23" s="100"/>
      <c r="AM23" s="100"/>
      <c r="AN23" s="102"/>
      <c r="AO23" s="101"/>
      <c r="AP23" s="101"/>
      <c r="BF23" s="83"/>
      <c r="BG23" s="83"/>
      <c r="BH23" s="83"/>
      <c r="BI23" s="83"/>
      <c r="BJ23" s="103"/>
      <c r="BK23" s="102"/>
      <c r="BL23" s="100"/>
      <c r="BM23" s="100"/>
      <c r="BN23" s="100"/>
      <c r="BO23" s="100"/>
      <c r="BP23" s="101"/>
      <c r="BQ23" s="102"/>
      <c r="BR23" s="101"/>
      <c r="CH23" s="102"/>
      <c r="CI23" s="83"/>
      <c r="CJ23" s="83"/>
      <c r="CK23" s="83"/>
      <c r="CL23" s="83"/>
      <c r="CM23" s="103"/>
      <c r="CO23" s="100"/>
      <c r="CP23" s="100"/>
      <c r="CQ23" s="100"/>
      <c r="CR23" s="100"/>
      <c r="CS23" s="101"/>
      <c r="CT23" s="102"/>
      <c r="CU23" s="101"/>
      <c r="CZ23" s="101"/>
      <c r="DA23" s="101"/>
      <c r="DL23" s="101"/>
      <c r="DM23" s="101"/>
      <c r="DN23" s="101"/>
      <c r="DO23" s="104"/>
      <c r="DP23" s="32"/>
    </row>
    <row r="24" spans="1:120" x14ac:dyDescent="0.3">
      <c r="A24" s="99"/>
      <c r="B24" s="99"/>
      <c r="C24" s="99"/>
      <c r="D24" s="99"/>
      <c r="E24" s="99"/>
      <c r="T24" s="102"/>
      <c r="U24" s="100"/>
      <c r="V24" s="100"/>
      <c r="W24" s="100"/>
      <c r="X24" s="100"/>
      <c r="Y24" s="100"/>
      <c r="Z24" s="100"/>
      <c r="AA24" s="100"/>
      <c r="AB24" s="100"/>
      <c r="AC24" s="102"/>
      <c r="AD24" s="101"/>
      <c r="AF24" s="100"/>
      <c r="AG24" s="100"/>
      <c r="AH24" s="100"/>
      <c r="AI24" s="100"/>
      <c r="AJ24" s="100"/>
      <c r="AK24" s="100"/>
      <c r="AL24" s="100"/>
      <c r="AM24" s="100"/>
      <c r="AN24" s="102"/>
      <c r="AO24" s="101"/>
      <c r="AP24" s="101"/>
      <c r="BF24" s="83"/>
      <c r="BG24" s="83"/>
      <c r="BH24" s="83"/>
      <c r="BI24" s="83"/>
      <c r="BJ24" s="103"/>
      <c r="BK24" s="102"/>
      <c r="BL24" s="100"/>
      <c r="BM24" s="100"/>
      <c r="BN24" s="100"/>
      <c r="BO24" s="100"/>
      <c r="BP24" s="101"/>
      <c r="BQ24" s="102"/>
      <c r="BR24" s="101"/>
      <c r="CH24" s="102"/>
      <c r="CI24" s="83"/>
      <c r="CJ24" s="83"/>
      <c r="CK24" s="83"/>
      <c r="CL24" s="83"/>
      <c r="CM24" s="103"/>
      <c r="CO24" s="100"/>
      <c r="CP24" s="100"/>
      <c r="CQ24" s="100"/>
      <c r="CR24" s="100"/>
      <c r="CS24" s="101"/>
      <c r="CT24" s="102"/>
      <c r="CU24" s="101"/>
      <c r="CZ24" s="101"/>
      <c r="DA24" s="101"/>
      <c r="DL24" s="101"/>
      <c r="DM24" s="101"/>
      <c r="DN24" s="101"/>
      <c r="DO24" s="104"/>
      <c r="DP24" s="32"/>
    </row>
    <row r="25" spans="1:120" x14ac:dyDescent="0.3">
      <c r="A25" s="99"/>
      <c r="B25" s="99"/>
      <c r="C25" s="99"/>
      <c r="D25" s="99"/>
      <c r="E25" s="99"/>
      <c r="T25" s="102"/>
      <c r="U25" s="100"/>
      <c r="V25" s="100"/>
      <c r="W25" s="100"/>
      <c r="X25" s="100"/>
      <c r="Y25" s="100"/>
      <c r="Z25" s="100"/>
      <c r="AA25" s="100"/>
      <c r="AB25" s="100"/>
      <c r="AC25" s="102"/>
      <c r="AD25" s="101"/>
      <c r="AF25" s="100"/>
      <c r="AG25" s="100"/>
      <c r="AH25" s="100"/>
      <c r="AI25" s="100"/>
      <c r="AJ25" s="100"/>
      <c r="AK25" s="100"/>
      <c r="AL25" s="100"/>
      <c r="AM25" s="100"/>
      <c r="AN25" s="102"/>
      <c r="AO25" s="101"/>
      <c r="AP25" s="101"/>
      <c r="BF25" s="83"/>
      <c r="BG25" s="83"/>
      <c r="BH25" s="83"/>
      <c r="BI25" s="83"/>
      <c r="BJ25" s="103"/>
      <c r="BK25" s="102"/>
      <c r="BL25" s="100"/>
      <c r="BM25" s="100"/>
      <c r="BN25" s="100"/>
      <c r="BO25" s="100"/>
      <c r="BP25" s="101"/>
      <c r="BQ25" s="102"/>
      <c r="BR25" s="101"/>
      <c r="CH25" s="102"/>
      <c r="CI25" s="83"/>
      <c r="CJ25" s="83"/>
      <c r="CK25" s="83"/>
      <c r="CL25" s="83"/>
      <c r="CM25" s="103"/>
      <c r="CO25" s="100"/>
      <c r="CP25" s="100"/>
      <c r="CQ25" s="100"/>
      <c r="CR25" s="100"/>
      <c r="CS25" s="101"/>
      <c r="CT25" s="102"/>
      <c r="CU25" s="101"/>
      <c r="CZ25" s="101"/>
      <c r="DA25" s="101"/>
      <c r="DL25" s="101"/>
      <c r="DM25" s="101"/>
      <c r="DN25" s="101"/>
      <c r="DO25" s="104"/>
      <c r="DP25" s="32"/>
    </row>
    <row r="31" spans="1:120" ht="15.6" x14ac:dyDescent="0.3">
      <c r="A31" s="60"/>
      <c r="B31" s="71"/>
    </row>
    <row r="32" spans="1:120" ht="15.6" x14ac:dyDescent="0.3">
      <c r="A32" s="64"/>
      <c r="B32" s="98"/>
    </row>
    <row r="34" spans="1:5" x14ac:dyDescent="0.3">
      <c r="A34" s="73"/>
      <c r="B34" s="73"/>
      <c r="C34" s="73"/>
      <c r="D34" s="73"/>
      <c r="E34" s="73"/>
    </row>
    <row r="35" spans="1:5" x14ac:dyDescent="0.3">
      <c r="A35" s="73"/>
      <c r="B35" s="73"/>
      <c r="C35" s="73"/>
      <c r="D35" s="73"/>
      <c r="E35" s="73"/>
    </row>
    <row r="36" spans="1:5" x14ac:dyDescent="0.3">
      <c r="A36" s="99"/>
      <c r="B36" s="99"/>
      <c r="C36" s="99"/>
      <c r="D36" s="99"/>
      <c r="E36" s="99"/>
    </row>
    <row r="37" spans="1:5" x14ac:dyDescent="0.3">
      <c r="A37" s="99"/>
      <c r="B37" s="99"/>
      <c r="C37" s="99"/>
      <c r="D37" s="99"/>
      <c r="E37" s="99"/>
    </row>
    <row r="38" spans="1:5" x14ac:dyDescent="0.3">
      <c r="A38" s="99"/>
      <c r="B38" s="99"/>
      <c r="C38" s="99"/>
      <c r="D38" s="99"/>
      <c r="E38" s="99"/>
    </row>
    <row r="39" spans="1:5" x14ac:dyDescent="0.3">
      <c r="A39" s="99"/>
      <c r="B39" s="99"/>
      <c r="C39" s="99"/>
      <c r="D39" s="99"/>
      <c r="E39" s="99"/>
    </row>
    <row r="40" spans="1:5" x14ac:dyDescent="0.3">
      <c r="A40" s="105"/>
      <c r="B40" s="105"/>
      <c r="C40" s="105"/>
      <c r="D40" s="105"/>
      <c r="E40" s="105"/>
    </row>
    <row r="41" spans="1:5" x14ac:dyDescent="0.3">
      <c r="C41" s="99"/>
      <c r="D41" s="99"/>
      <c r="E41" s="99"/>
    </row>
    <row r="42" spans="1:5" x14ac:dyDescent="0.3">
      <c r="C42" s="99"/>
      <c r="D42" s="99"/>
      <c r="E42" s="99"/>
    </row>
    <row r="43" spans="1:5" x14ac:dyDescent="0.3">
      <c r="C43" s="99"/>
      <c r="D43" s="99"/>
      <c r="E43" s="99"/>
    </row>
    <row r="44" spans="1:5" x14ac:dyDescent="0.3">
      <c r="C44" s="99"/>
      <c r="D44" s="99"/>
      <c r="E44" s="99"/>
    </row>
  </sheetData>
  <sortState ref="A11:DP11">
    <sortCondition ref="DP11"/>
  </sortState>
  <mergeCells count="4">
    <mergeCell ref="A3:B3"/>
    <mergeCell ref="CW7:CY7"/>
    <mergeCell ref="DB7:DD7"/>
    <mergeCell ref="DG7:DI7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20"/>
  <sheetViews>
    <sheetView workbookViewId="0">
      <selection activeCell="CS16" sqref="CS16"/>
    </sheetView>
  </sheetViews>
  <sheetFormatPr defaultRowHeight="13.2" x14ac:dyDescent="0.25"/>
  <cols>
    <col min="1" max="1" width="5.6640625" customWidth="1"/>
    <col min="2" max="2" width="14.44140625" customWidth="1"/>
    <col min="3" max="3" width="17.109375" customWidth="1"/>
    <col min="4" max="4" width="16.77734375" customWidth="1"/>
    <col min="5" max="5" width="8.3320312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40" max="40" width="2.88671875" customWidth="1"/>
    <col min="50" max="50" width="2.77734375" customWidth="1"/>
    <col min="51" max="51" width="7.5546875" customWidth="1"/>
    <col min="52" max="52" width="10.6640625" customWidth="1"/>
    <col min="53" max="53" width="10.21875" customWidth="1"/>
    <col min="54" max="54" width="9.33203125" customWidth="1"/>
    <col min="55" max="55" width="11" customWidth="1"/>
    <col min="56" max="56" width="9" customWidth="1"/>
    <col min="65" max="65" width="2.88671875" customWidth="1"/>
    <col min="70" max="70" width="2.88671875" customWidth="1"/>
    <col min="78" max="78" width="2.88671875" customWidth="1"/>
    <col min="83" max="83" width="2.88671875" customWidth="1"/>
    <col min="84" max="85" width="6.6640625" customWidth="1"/>
    <col min="86" max="86" width="6.44140625" customWidth="1"/>
    <col min="87" max="87" width="6.6640625" customWidth="1"/>
    <col min="88" max="88" width="13" customWidth="1"/>
    <col min="89" max="89" width="3.6640625" customWidth="1"/>
    <col min="90" max="91" width="6.6640625" customWidth="1"/>
    <col min="92" max="92" width="6.44140625" customWidth="1"/>
    <col min="93" max="93" width="6.6640625" customWidth="1"/>
    <col min="95" max="95" width="2.44140625" customWidth="1"/>
    <col min="97" max="97" width="13.109375" customWidth="1"/>
  </cols>
  <sheetData>
    <row r="1" spans="1:97" ht="15.6" x14ac:dyDescent="0.3">
      <c r="A1" s="263" t="str">
        <f>'Comp Detail'!A1</f>
        <v>Vaulting NSW State Championships 2022</v>
      </c>
      <c r="B1" s="3"/>
      <c r="C1" s="117"/>
      <c r="D1" s="194" t="s">
        <v>71</v>
      </c>
      <c r="E1" s="62" t="s">
        <v>117</v>
      </c>
      <c r="F1" s="264"/>
      <c r="H1" s="264"/>
      <c r="I1" s="264"/>
      <c r="J1" s="264"/>
      <c r="K1" s="264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Y1" s="264"/>
      <c r="AZ1" s="264"/>
      <c r="BA1" s="264"/>
      <c r="BB1" s="264"/>
      <c r="BC1" s="264"/>
      <c r="BD1" s="264"/>
      <c r="BE1" s="117"/>
      <c r="BF1" s="117"/>
      <c r="BG1" s="117"/>
      <c r="BH1" s="117"/>
      <c r="BI1" s="117"/>
      <c r="BJ1" s="117"/>
      <c r="BK1" s="117"/>
      <c r="BL1" s="117"/>
      <c r="BM1" s="117"/>
      <c r="BN1" s="21"/>
      <c r="BO1" s="21"/>
      <c r="BP1" s="21"/>
      <c r="BQ1" s="21"/>
      <c r="BR1" s="117"/>
      <c r="BS1" s="117"/>
      <c r="BT1" s="117"/>
      <c r="BU1" s="117"/>
      <c r="BV1" s="117"/>
      <c r="BW1" s="117"/>
      <c r="BX1" s="117"/>
      <c r="BY1" s="117"/>
      <c r="BZ1" s="117"/>
      <c r="CA1" s="21"/>
      <c r="CB1" s="21"/>
      <c r="CC1" s="21"/>
      <c r="CD1" s="21"/>
      <c r="CE1" s="117"/>
      <c r="CF1" s="117"/>
      <c r="CG1" s="117"/>
      <c r="CH1" s="117"/>
      <c r="CI1" s="117"/>
      <c r="CJ1" s="233">
        <f ca="1">NOW()</f>
        <v>44740.884816666665</v>
      </c>
      <c r="CL1" s="117"/>
      <c r="CM1" s="117"/>
      <c r="CN1" s="117"/>
      <c r="CO1" s="117"/>
      <c r="CP1" s="117"/>
      <c r="CQ1" s="117"/>
      <c r="CR1" s="117"/>
      <c r="CS1" s="233">
        <f ca="1">NOW()</f>
        <v>44740.884816666665</v>
      </c>
    </row>
    <row r="2" spans="1:97" ht="15.6" x14ac:dyDescent="0.3">
      <c r="A2" s="28"/>
      <c r="B2" s="3"/>
      <c r="C2" s="117"/>
      <c r="E2" s="62" t="s">
        <v>119</v>
      </c>
      <c r="F2" s="264"/>
      <c r="G2" s="264"/>
      <c r="H2" s="264"/>
      <c r="I2" s="264"/>
      <c r="J2" s="264"/>
      <c r="K2" s="264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Y2" s="264"/>
      <c r="AZ2" s="264"/>
      <c r="BA2" s="264"/>
      <c r="BB2" s="264"/>
      <c r="BC2" s="264"/>
      <c r="BD2" s="264"/>
      <c r="BE2" s="117"/>
      <c r="BF2" s="117"/>
      <c r="BG2" s="117"/>
      <c r="BH2" s="117"/>
      <c r="BI2" s="117"/>
      <c r="BJ2" s="117"/>
      <c r="BK2" s="117"/>
      <c r="BL2" s="117"/>
      <c r="BM2" s="117"/>
      <c r="BN2" s="21"/>
      <c r="BO2" s="21"/>
      <c r="BP2" s="21"/>
      <c r="BQ2" s="21"/>
      <c r="BR2" s="117"/>
      <c r="BS2" s="117"/>
      <c r="BT2" s="117"/>
      <c r="BU2" s="117"/>
      <c r="BV2" s="117"/>
      <c r="BW2" s="117"/>
      <c r="BX2" s="117"/>
      <c r="BY2" s="117"/>
      <c r="BZ2" s="117"/>
      <c r="CA2" s="21"/>
      <c r="CB2" s="21"/>
      <c r="CC2" s="21"/>
      <c r="CD2" s="21"/>
      <c r="CE2" s="117"/>
      <c r="CF2" s="117"/>
      <c r="CG2" s="117"/>
      <c r="CH2" s="117"/>
      <c r="CI2" s="117"/>
      <c r="CJ2" s="234">
        <f ca="1">NOW()</f>
        <v>44740.884816666665</v>
      </c>
      <c r="CL2" s="117"/>
      <c r="CM2" s="117"/>
      <c r="CN2" s="117"/>
      <c r="CO2" s="117"/>
      <c r="CP2" s="117"/>
      <c r="CQ2" s="117"/>
      <c r="CR2" s="117"/>
      <c r="CS2" s="234">
        <f ca="1">NOW()</f>
        <v>44740.884816666665</v>
      </c>
    </row>
    <row r="3" spans="1:97" ht="15.6" x14ac:dyDescent="0.3">
      <c r="A3" s="513" t="str">
        <f>'Comp Detail'!A3</f>
        <v>11th and 12th June 2022</v>
      </c>
      <c r="B3" s="514"/>
      <c r="C3" s="117"/>
      <c r="D3" s="194"/>
      <c r="E3" s="62" t="s">
        <v>124</v>
      </c>
      <c r="AX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</row>
    <row r="4" spans="1:97" ht="15.6" x14ac:dyDescent="0.3">
      <c r="A4" s="119"/>
      <c r="B4" s="117"/>
      <c r="C4" s="117"/>
      <c r="D4" s="194"/>
      <c r="E4" s="42" t="s">
        <v>153</v>
      </c>
      <c r="AX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</row>
    <row r="5" spans="1:97" ht="15.6" x14ac:dyDescent="0.3">
      <c r="A5" s="119"/>
      <c r="B5" s="117"/>
      <c r="C5" s="117"/>
      <c r="D5" s="194"/>
      <c r="E5" s="42"/>
      <c r="AX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</row>
    <row r="6" spans="1:97" ht="15.6" x14ac:dyDescent="0.3">
      <c r="A6" s="119"/>
      <c r="B6" s="117"/>
      <c r="C6" s="194"/>
      <c r="D6" s="117"/>
      <c r="E6" s="117"/>
      <c r="F6" s="211" t="s">
        <v>81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20"/>
      <c r="U6" s="211"/>
      <c r="V6" s="220"/>
      <c r="W6" s="220"/>
      <c r="X6" s="220"/>
      <c r="Y6" s="220"/>
      <c r="Z6" s="220"/>
      <c r="AA6" s="220"/>
      <c r="AB6" s="220"/>
      <c r="AC6" s="220"/>
      <c r="AD6" s="220"/>
      <c r="AE6" s="211"/>
      <c r="AF6" s="220"/>
      <c r="AG6" s="220"/>
      <c r="AH6" s="220"/>
      <c r="AI6" s="220"/>
      <c r="AJ6" s="220"/>
      <c r="AK6" s="220"/>
      <c r="AL6" s="220"/>
      <c r="AM6" s="220"/>
      <c r="AN6" s="220"/>
      <c r="AO6" s="211"/>
      <c r="AP6" s="220"/>
      <c r="AQ6" s="220"/>
      <c r="AR6" s="220"/>
      <c r="AS6" s="220"/>
      <c r="AT6" s="220"/>
      <c r="AU6" s="220"/>
      <c r="AV6" s="220"/>
      <c r="AW6" s="220"/>
      <c r="AX6" s="117"/>
      <c r="AY6" s="219" t="s">
        <v>51</v>
      </c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23"/>
      <c r="BN6" s="288" t="s">
        <v>51</v>
      </c>
      <c r="BO6" s="289"/>
      <c r="BP6" s="289"/>
      <c r="BQ6" s="289"/>
      <c r="BR6" s="223"/>
      <c r="BS6" s="223"/>
      <c r="BT6" s="223"/>
      <c r="BU6" s="223"/>
      <c r="BV6" s="223"/>
      <c r="BW6" s="223"/>
      <c r="BX6" s="223"/>
      <c r="BY6" s="223"/>
      <c r="BZ6" s="223"/>
      <c r="CA6" s="288" t="s">
        <v>51</v>
      </c>
      <c r="CB6" s="289"/>
      <c r="CC6" s="289"/>
      <c r="CD6" s="289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</row>
    <row r="7" spans="1:97" ht="15.6" x14ac:dyDescent="0.3">
      <c r="A7" s="119" t="s">
        <v>149</v>
      </c>
      <c r="B7" s="195"/>
      <c r="C7" s="117"/>
      <c r="D7" s="117"/>
      <c r="E7" s="117"/>
      <c r="F7" s="195" t="s">
        <v>47</v>
      </c>
      <c r="G7" s="117" t="str">
        <f>E1</f>
        <v>Chris Wicks</v>
      </c>
      <c r="H7" s="117"/>
      <c r="I7" s="117"/>
      <c r="J7" s="117"/>
      <c r="K7" s="117"/>
      <c r="M7" s="195"/>
      <c r="N7" s="195"/>
      <c r="O7" s="195"/>
      <c r="P7" s="117"/>
      <c r="Q7" s="117"/>
      <c r="R7" s="117"/>
      <c r="S7" s="117"/>
      <c r="T7" s="117"/>
      <c r="U7" s="195" t="s">
        <v>46</v>
      </c>
      <c r="V7" s="117" t="str">
        <f>E2</f>
        <v>Janet Leadbeater</v>
      </c>
      <c r="W7" s="117"/>
      <c r="X7" s="117"/>
      <c r="Y7" s="117"/>
      <c r="Z7" s="117"/>
      <c r="AA7" s="117"/>
      <c r="AB7" s="117"/>
      <c r="AC7" s="117"/>
      <c r="AD7" s="117"/>
      <c r="AE7" s="195" t="s">
        <v>48</v>
      </c>
      <c r="AF7" s="117" t="str">
        <f>E3</f>
        <v>Robyn Bruderer</v>
      </c>
      <c r="AG7" s="117"/>
      <c r="AH7" s="117"/>
      <c r="AI7" s="117"/>
      <c r="AJ7" s="117"/>
      <c r="AK7" s="117"/>
      <c r="AL7" s="117"/>
      <c r="AM7" s="117"/>
      <c r="AN7" s="117"/>
      <c r="AO7" s="195" t="s">
        <v>150</v>
      </c>
      <c r="AP7" s="117" t="str">
        <f>E4</f>
        <v>Jenny Scott</v>
      </c>
      <c r="AQ7" s="117"/>
      <c r="AR7" s="117"/>
      <c r="AS7" s="117"/>
      <c r="AT7" s="117"/>
      <c r="AU7" s="117"/>
      <c r="AV7" s="117"/>
      <c r="AW7" s="117"/>
      <c r="AX7" s="290"/>
      <c r="AY7" s="195" t="s">
        <v>47</v>
      </c>
      <c r="AZ7" s="117" t="str">
        <f>E2</f>
        <v>Janet Leadbeater</v>
      </c>
      <c r="BA7" s="117"/>
      <c r="BB7" s="117"/>
      <c r="BC7" s="117"/>
      <c r="BD7" s="117"/>
      <c r="BF7" s="195"/>
      <c r="BG7" s="195"/>
      <c r="BH7" s="195"/>
      <c r="BI7" s="117"/>
      <c r="BJ7" s="117"/>
      <c r="BK7" s="117"/>
      <c r="BL7" s="117"/>
      <c r="BM7" s="117"/>
      <c r="BN7" s="251" t="s">
        <v>46</v>
      </c>
      <c r="BO7" s="21" t="str">
        <f>E3</f>
        <v>Robyn Bruderer</v>
      </c>
      <c r="BP7" s="21"/>
      <c r="BQ7" s="21"/>
      <c r="BR7" s="117"/>
      <c r="BS7" s="195" t="s">
        <v>48</v>
      </c>
      <c r="BT7" s="117" t="str">
        <f>E1</f>
        <v>Chris Wicks</v>
      </c>
      <c r="BU7" s="117"/>
      <c r="BV7" s="117"/>
      <c r="BW7" s="117"/>
      <c r="BX7" s="195"/>
      <c r="BY7" s="195"/>
      <c r="BZ7" s="117"/>
      <c r="CA7" s="251" t="s">
        <v>150</v>
      </c>
      <c r="CB7" s="21" t="str">
        <f>E4</f>
        <v>Jenny Scott</v>
      </c>
      <c r="CC7" s="21"/>
      <c r="CD7" s="21"/>
      <c r="CE7" s="235"/>
      <c r="CF7" s="291"/>
      <c r="CG7" s="291"/>
      <c r="CH7" s="291"/>
      <c r="CI7" s="291"/>
      <c r="CK7" s="292"/>
      <c r="CL7" s="291"/>
      <c r="CM7" s="291"/>
      <c r="CN7" s="291"/>
      <c r="CO7" s="291"/>
      <c r="CP7" s="117"/>
      <c r="CQ7" s="292"/>
      <c r="CR7" s="195" t="s">
        <v>12</v>
      </c>
      <c r="CS7" s="117"/>
    </row>
    <row r="8" spans="1:97" ht="15.6" x14ac:dyDescent="0.3">
      <c r="A8" s="119" t="s">
        <v>87</v>
      </c>
      <c r="B8" s="195">
        <v>5</v>
      </c>
      <c r="C8" s="117"/>
      <c r="D8" s="117"/>
      <c r="E8" s="117"/>
      <c r="F8" s="195" t="s">
        <v>26</v>
      </c>
      <c r="G8" s="117"/>
      <c r="H8" s="117"/>
      <c r="I8" s="117"/>
      <c r="J8" s="117"/>
      <c r="K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293"/>
      <c r="AY8" s="195" t="s">
        <v>26</v>
      </c>
      <c r="AZ8" s="117"/>
      <c r="BA8" s="117"/>
      <c r="BB8" s="117"/>
      <c r="BC8" s="117"/>
      <c r="BD8" s="117"/>
      <c r="BF8" s="117"/>
      <c r="BG8" s="117"/>
      <c r="BH8" s="117"/>
      <c r="BI8" s="117"/>
      <c r="BJ8" s="117"/>
      <c r="BK8" s="117"/>
      <c r="BL8" s="117"/>
      <c r="BM8" s="117"/>
      <c r="BN8" s="21"/>
      <c r="BO8" s="21"/>
      <c r="BP8" s="21"/>
      <c r="BQ8" s="21"/>
      <c r="BR8" s="117"/>
      <c r="BS8" s="117"/>
      <c r="BT8" s="117"/>
      <c r="BU8" s="117"/>
      <c r="BV8" s="117"/>
      <c r="BW8" s="117"/>
      <c r="BX8" s="117"/>
      <c r="BY8" s="117"/>
      <c r="BZ8" s="117"/>
      <c r="CA8" s="21"/>
      <c r="CB8" s="21"/>
      <c r="CC8" s="21"/>
      <c r="CD8" s="21"/>
      <c r="CE8" s="235"/>
      <c r="CF8" s="291"/>
      <c r="CG8" s="291"/>
      <c r="CH8" s="291"/>
      <c r="CI8" s="291"/>
      <c r="CJ8" s="117"/>
      <c r="CK8" s="292"/>
      <c r="CL8" s="291"/>
      <c r="CM8" s="291"/>
      <c r="CN8" s="291"/>
      <c r="CO8" s="291"/>
      <c r="CP8" s="117"/>
      <c r="CQ8" s="292"/>
      <c r="CR8" s="117"/>
      <c r="CS8" s="117"/>
    </row>
    <row r="9" spans="1:97" ht="14.4" x14ac:dyDescent="0.3">
      <c r="A9" s="117"/>
      <c r="B9" s="117"/>
      <c r="C9" s="117"/>
      <c r="D9" s="117"/>
      <c r="E9" s="117"/>
      <c r="F9" s="195" t="s">
        <v>1</v>
      </c>
      <c r="G9" s="117"/>
      <c r="H9" s="117"/>
      <c r="I9" s="117"/>
      <c r="J9" s="117"/>
      <c r="K9" s="117"/>
      <c r="L9" s="212" t="s">
        <v>1</v>
      </c>
      <c r="M9" s="213"/>
      <c r="N9" s="213"/>
      <c r="O9" s="213" t="s">
        <v>2</v>
      </c>
      <c r="Q9" s="213"/>
      <c r="R9" s="213" t="s">
        <v>3</v>
      </c>
      <c r="S9" s="213" t="s">
        <v>88</v>
      </c>
      <c r="T9" s="148"/>
      <c r="U9" s="117"/>
      <c r="V9" s="117"/>
      <c r="W9" s="117"/>
      <c r="X9" s="117"/>
      <c r="Y9" s="117"/>
      <c r="Z9" s="117"/>
      <c r="AA9" s="117"/>
      <c r="AB9" s="117"/>
      <c r="AC9" s="117"/>
      <c r="AD9" s="148"/>
      <c r="AE9" s="117"/>
      <c r="AF9" s="117"/>
      <c r="AG9" s="117"/>
      <c r="AH9" s="117"/>
      <c r="AI9" s="117"/>
      <c r="AJ9" s="117"/>
      <c r="AK9" s="117"/>
      <c r="AL9" s="117"/>
      <c r="AM9" s="117"/>
      <c r="AN9" s="148"/>
      <c r="AO9" s="117"/>
      <c r="AP9" s="117"/>
      <c r="AQ9" s="117"/>
      <c r="AR9" s="117"/>
      <c r="AS9" s="117"/>
      <c r="AT9" s="117"/>
      <c r="AU9" s="117"/>
      <c r="AV9" s="117"/>
      <c r="AW9" s="117"/>
      <c r="AX9" s="294"/>
      <c r="AY9" s="195" t="s">
        <v>1</v>
      </c>
      <c r="AZ9" s="117"/>
      <c r="BA9" s="117"/>
      <c r="BB9" s="117"/>
      <c r="BC9" s="117"/>
      <c r="BD9" s="117"/>
      <c r="BE9" s="212" t="s">
        <v>1</v>
      </c>
      <c r="BF9" s="213"/>
      <c r="BG9" s="213"/>
      <c r="BH9" s="213" t="s">
        <v>2</v>
      </c>
      <c r="BJ9" s="213"/>
      <c r="BK9" s="213" t="s">
        <v>3</v>
      </c>
      <c r="BL9" s="213" t="s">
        <v>88</v>
      </c>
      <c r="BM9" s="117"/>
      <c r="BN9" s="251"/>
      <c r="BO9" s="21"/>
      <c r="BP9" s="21" t="s">
        <v>10</v>
      </c>
      <c r="BQ9" s="21" t="s">
        <v>13</v>
      </c>
      <c r="BR9" s="117"/>
      <c r="BS9" s="117" t="s">
        <v>14</v>
      </c>
      <c r="BT9" s="117"/>
      <c r="BU9" s="117"/>
      <c r="BV9" s="117"/>
      <c r="BW9" s="117"/>
      <c r="BX9" s="117"/>
      <c r="BY9" s="148" t="s">
        <v>14</v>
      </c>
      <c r="BZ9" s="117"/>
      <c r="CA9" s="251"/>
      <c r="CB9" s="21"/>
      <c r="CC9" s="21" t="s">
        <v>10</v>
      </c>
      <c r="CD9" s="21" t="s">
        <v>13</v>
      </c>
      <c r="CE9" s="235"/>
      <c r="CF9" s="161"/>
      <c r="CG9" s="291"/>
      <c r="CH9" s="291"/>
      <c r="CI9" s="291"/>
      <c r="CJ9" s="213" t="s">
        <v>50</v>
      </c>
      <c r="CK9" s="292"/>
      <c r="CL9" s="161"/>
      <c r="CM9" s="291"/>
      <c r="CN9" s="291"/>
      <c r="CO9" s="291"/>
      <c r="CP9" s="213" t="s">
        <v>51</v>
      </c>
      <c r="CQ9" s="292"/>
      <c r="CR9" s="295" t="s">
        <v>52</v>
      </c>
      <c r="CS9" s="216"/>
    </row>
    <row r="10" spans="1:97" ht="14.4" x14ac:dyDescent="0.3">
      <c r="A10" s="197" t="s">
        <v>24</v>
      </c>
      <c r="B10" s="197" t="s">
        <v>25</v>
      </c>
      <c r="C10" s="197" t="s">
        <v>26</v>
      </c>
      <c r="D10" s="197" t="s">
        <v>27</v>
      </c>
      <c r="E10" s="197" t="s">
        <v>28</v>
      </c>
      <c r="F10" s="197" t="s">
        <v>89</v>
      </c>
      <c r="G10" s="197" t="s">
        <v>90</v>
      </c>
      <c r="H10" s="197" t="s">
        <v>91</v>
      </c>
      <c r="I10" s="197" t="s">
        <v>92</v>
      </c>
      <c r="J10" s="197" t="s">
        <v>93</v>
      </c>
      <c r="K10" s="197" t="s">
        <v>94</v>
      </c>
      <c r="L10" s="214" t="s">
        <v>34</v>
      </c>
      <c r="M10" s="190" t="s">
        <v>2</v>
      </c>
      <c r="N10" s="190" t="s">
        <v>95</v>
      </c>
      <c r="O10" s="214" t="s">
        <v>34</v>
      </c>
      <c r="P10" s="215" t="s">
        <v>3</v>
      </c>
      <c r="Q10" s="190" t="s">
        <v>95</v>
      </c>
      <c r="R10" s="214" t="s">
        <v>34</v>
      </c>
      <c r="S10" s="214" t="s">
        <v>34</v>
      </c>
      <c r="T10" s="221"/>
      <c r="U10" s="150" t="s">
        <v>29</v>
      </c>
      <c r="V10" s="150" t="s">
        <v>30</v>
      </c>
      <c r="W10" s="150" t="s">
        <v>42</v>
      </c>
      <c r="X10" s="150" t="s">
        <v>39</v>
      </c>
      <c r="Y10" s="150" t="s">
        <v>103</v>
      </c>
      <c r="Z10" s="150" t="s">
        <v>43</v>
      </c>
      <c r="AA10" s="150" t="s">
        <v>104</v>
      </c>
      <c r="AB10" s="150" t="s">
        <v>38</v>
      </c>
      <c r="AC10" s="150" t="s">
        <v>37</v>
      </c>
      <c r="AD10" s="221"/>
      <c r="AE10" s="150" t="s">
        <v>29</v>
      </c>
      <c r="AF10" s="150" t="s">
        <v>30</v>
      </c>
      <c r="AG10" s="150" t="s">
        <v>42</v>
      </c>
      <c r="AH10" s="150" t="s">
        <v>39</v>
      </c>
      <c r="AI10" s="150" t="s">
        <v>103</v>
      </c>
      <c r="AJ10" s="150" t="s">
        <v>43</v>
      </c>
      <c r="AK10" s="150" t="s">
        <v>104</v>
      </c>
      <c r="AL10" s="150" t="s">
        <v>38</v>
      </c>
      <c r="AM10" s="150" t="s">
        <v>37</v>
      </c>
      <c r="AN10" s="221"/>
      <c r="AO10" s="150" t="s">
        <v>29</v>
      </c>
      <c r="AP10" s="150" t="s">
        <v>30</v>
      </c>
      <c r="AQ10" s="150" t="s">
        <v>42</v>
      </c>
      <c r="AR10" s="150" t="s">
        <v>39</v>
      </c>
      <c r="AS10" s="150" t="s">
        <v>103</v>
      </c>
      <c r="AT10" s="150" t="s">
        <v>43</v>
      </c>
      <c r="AU10" s="150" t="s">
        <v>104</v>
      </c>
      <c r="AV10" s="150" t="s">
        <v>38</v>
      </c>
      <c r="AW10" s="150" t="s">
        <v>37</v>
      </c>
      <c r="AX10" s="296"/>
      <c r="AY10" s="197" t="s">
        <v>89</v>
      </c>
      <c r="AZ10" s="197" t="s">
        <v>90</v>
      </c>
      <c r="BA10" s="197" t="s">
        <v>91</v>
      </c>
      <c r="BB10" s="197" t="s">
        <v>92</v>
      </c>
      <c r="BC10" s="197" t="s">
        <v>93</v>
      </c>
      <c r="BD10" s="197" t="s">
        <v>94</v>
      </c>
      <c r="BE10" s="214" t="s">
        <v>34</v>
      </c>
      <c r="BF10" s="190" t="s">
        <v>2</v>
      </c>
      <c r="BG10" s="190" t="s">
        <v>95</v>
      </c>
      <c r="BH10" s="214" t="s">
        <v>34</v>
      </c>
      <c r="BI10" s="215" t="s">
        <v>3</v>
      </c>
      <c r="BJ10" s="190" t="s">
        <v>95</v>
      </c>
      <c r="BK10" s="214" t="s">
        <v>34</v>
      </c>
      <c r="BL10" s="214" t="s">
        <v>34</v>
      </c>
      <c r="BM10" s="225"/>
      <c r="BN10" s="254" t="s">
        <v>36</v>
      </c>
      <c r="BO10" s="254" t="s">
        <v>13</v>
      </c>
      <c r="BP10" s="254" t="s">
        <v>9</v>
      </c>
      <c r="BQ10" s="254" t="s">
        <v>15</v>
      </c>
      <c r="BR10" s="225"/>
      <c r="BS10" s="190" t="s">
        <v>4</v>
      </c>
      <c r="BT10" s="190" t="s">
        <v>5</v>
      </c>
      <c r="BU10" s="190" t="s">
        <v>6</v>
      </c>
      <c r="BV10" s="190" t="s">
        <v>7</v>
      </c>
      <c r="BW10" s="190" t="s">
        <v>33</v>
      </c>
      <c r="BX10" s="150" t="s">
        <v>21</v>
      </c>
      <c r="BY10" s="150" t="s">
        <v>15</v>
      </c>
      <c r="BZ10" s="225"/>
      <c r="CA10" s="254" t="s">
        <v>36</v>
      </c>
      <c r="CB10" s="254" t="s">
        <v>13</v>
      </c>
      <c r="CC10" s="254" t="s">
        <v>9</v>
      </c>
      <c r="CD10" s="254" t="s">
        <v>15</v>
      </c>
      <c r="CE10" s="238"/>
      <c r="CF10" s="297" t="s">
        <v>68</v>
      </c>
      <c r="CG10" s="297" t="s">
        <v>69</v>
      </c>
      <c r="CH10" s="297" t="s">
        <v>70</v>
      </c>
      <c r="CI10" s="297" t="s">
        <v>151</v>
      </c>
      <c r="CJ10" s="242" t="s">
        <v>32</v>
      </c>
      <c r="CK10" s="292"/>
      <c r="CL10" s="297" t="s">
        <v>68</v>
      </c>
      <c r="CM10" s="297" t="s">
        <v>69</v>
      </c>
      <c r="CN10" s="297" t="s">
        <v>70</v>
      </c>
      <c r="CO10" s="297" t="s">
        <v>151</v>
      </c>
      <c r="CP10" s="242" t="s">
        <v>32</v>
      </c>
      <c r="CQ10" s="298"/>
      <c r="CR10" s="214" t="s">
        <v>32</v>
      </c>
      <c r="CS10" s="214" t="s">
        <v>35</v>
      </c>
    </row>
    <row r="11" spans="1:97" ht="14.4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216"/>
      <c r="M11" s="216"/>
      <c r="N11" s="216"/>
      <c r="O11" s="216"/>
      <c r="P11" s="216"/>
      <c r="Q11" s="216"/>
      <c r="R11" s="216"/>
      <c r="S11" s="216"/>
      <c r="T11" s="221"/>
      <c r="U11" s="148"/>
      <c r="V11" s="148"/>
      <c r="W11" s="148"/>
      <c r="X11" s="148"/>
      <c r="Y11" s="148"/>
      <c r="Z11" s="148"/>
      <c r="AA11" s="148"/>
      <c r="AB11" s="148"/>
      <c r="AC11" s="148"/>
      <c r="AD11" s="221"/>
      <c r="AE11" s="148"/>
      <c r="AF11" s="148"/>
      <c r="AG11" s="148"/>
      <c r="AH11" s="148"/>
      <c r="AI11" s="148"/>
      <c r="AJ11" s="148"/>
      <c r="AK11" s="148"/>
      <c r="AL11" s="148"/>
      <c r="AM11" s="148"/>
      <c r="AN11" s="221"/>
      <c r="AO11" s="148"/>
      <c r="AP11" s="148"/>
      <c r="AQ11" s="148"/>
      <c r="AR11" s="148"/>
      <c r="AS11" s="148"/>
      <c r="AT11" s="148"/>
      <c r="AU11" s="148"/>
      <c r="AV11" s="148"/>
      <c r="AW11" s="148"/>
      <c r="AX11" s="294"/>
      <c r="AY11" s="42"/>
      <c r="AZ11" s="42"/>
      <c r="BA11" s="42"/>
      <c r="BB11" s="42"/>
      <c r="BC11" s="42"/>
      <c r="BD11" s="42"/>
      <c r="BE11" s="216"/>
      <c r="BF11" s="216"/>
      <c r="BG11" s="216"/>
      <c r="BH11" s="216"/>
      <c r="BI11" s="216"/>
      <c r="BJ11" s="216"/>
      <c r="BK11" s="216"/>
      <c r="BL11" s="216"/>
      <c r="BM11" s="225"/>
      <c r="BN11" s="299"/>
      <c r="BO11" s="299"/>
      <c r="BP11" s="299"/>
      <c r="BQ11" s="299"/>
      <c r="BR11" s="225"/>
      <c r="BS11" s="216"/>
      <c r="BT11" s="216"/>
      <c r="BU11" s="216"/>
      <c r="BV11" s="216"/>
      <c r="BW11" s="216"/>
      <c r="BX11" s="148"/>
      <c r="BY11" s="148"/>
      <c r="BZ11" s="225"/>
      <c r="CA11" s="299"/>
      <c r="CB11" s="299"/>
      <c r="CC11" s="299"/>
      <c r="CD11" s="299"/>
      <c r="CE11" s="238"/>
      <c r="CF11" s="300"/>
      <c r="CG11" s="300"/>
      <c r="CH11" s="300"/>
      <c r="CI11" s="300"/>
      <c r="CJ11" s="213"/>
      <c r="CK11" s="292"/>
      <c r="CL11" s="300"/>
      <c r="CM11" s="300"/>
      <c r="CN11" s="300"/>
      <c r="CO11" s="300"/>
      <c r="CP11" s="213"/>
      <c r="CQ11" s="301"/>
      <c r="CR11" s="295"/>
      <c r="CS11" s="295"/>
    </row>
    <row r="12" spans="1:97" ht="14.4" customHeight="1" x14ac:dyDescent="0.3">
      <c r="A12" s="265">
        <v>66</v>
      </c>
      <c r="B12" s="265" t="s">
        <v>132</v>
      </c>
      <c r="C12" s="265" t="s">
        <v>133</v>
      </c>
      <c r="D12" s="265" t="s">
        <v>131</v>
      </c>
      <c r="E12" s="265" t="s">
        <v>136</v>
      </c>
      <c r="F12" s="191">
        <v>9</v>
      </c>
      <c r="G12" s="191">
        <v>10</v>
      </c>
      <c r="H12" s="191">
        <v>9</v>
      </c>
      <c r="I12" s="191">
        <v>9</v>
      </c>
      <c r="J12" s="191">
        <v>9</v>
      </c>
      <c r="K12" s="191">
        <v>8</v>
      </c>
      <c r="L12" s="217">
        <f>SUM(F12:K12)/6</f>
        <v>9</v>
      </c>
      <c r="M12" s="191">
        <v>10</v>
      </c>
      <c r="N12" s="191"/>
      <c r="O12" s="217">
        <f>M12-N12</f>
        <v>10</v>
      </c>
      <c r="P12" s="191">
        <v>9</v>
      </c>
      <c r="Q12" s="191"/>
      <c r="R12" s="217">
        <f>P12-Q12</f>
        <v>9</v>
      </c>
      <c r="S12" s="21">
        <f>SUM((L12*0.6),(O12*0.25),(R12*0.15))</f>
        <v>9.25</v>
      </c>
      <c r="T12" s="44"/>
      <c r="U12" s="222">
        <v>5</v>
      </c>
      <c r="V12" s="222">
        <v>6</v>
      </c>
      <c r="W12" s="222">
        <v>4</v>
      </c>
      <c r="X12" s="222">
        <v>6</v>
      </c>
      <c r="Y12" s="222">
        <v>5.8</v>
      </c>
      <c r="Z12" s="222">
        <v>5.5</v>
      </c>
      <c r="AA12" s="222">
        <v>5</v>
      </c>
      <c r="AB12" s="22">
        <f>SUM(U12:AA12)</f>
        <v>37.299999999999997</v>
      </c>
      <c r="AC12" s="21">
        <f>AB12/7</f>
        <v>5.3285714285714283</v>
      </c>
      <c r="AD12" s="44"/>
      <c r="AE12" s="222">
        <v>6</v>
      </c>
      <c r="AF12" s="222">
        <v>7</v>
      </c>
      <c r="AG12" s="222">
        <v>6.5</v>
      </c>
      <c r="AH12" s="222">
        <v>6.3</v>
      </c>
      <c r="AI12" s="222">
        <v>5.3</v>
      </c>
      <c r="AJ12" s="222">
        <v>6</v>
      </c>
      <c r="AK12" s="222">
        <v>4</v>
      </c>
      <c r="AL12" s="22">
        <f>SUM(AE12:AK12)</f>
        <v>41.1</v>
      </c>
      <c r="AM12" s="21">
        <f>AL12/7</f>
        <v>5.8714285714285719</v>
      </c>
      <c r="AN12" s="44"/>
      <c r="AO12" s="222">
        <v>5.5</v>
      </c>
      <c r="AP12" s="222">
        <v>6.5</v>
      </c>
      <c r="AQ12" s="222">
        <v>5.5</v>
      </c>
      <c r="AR12" s="222">
        <v>6</v>
      </c>
      <c r="AS12" s="222">
        <v>6</v>
      </c>
      <c r="AT12" s="222">
        <v>5.5</v>
      </c>
      <c r="AU12" s="222">
        <v>5.5</v>
      </c>
      <c r="AV12" s="22">
        <f>SUM(AO12:AU12)</f>
        <v>40.5</v>
      </c>
      <c r="AW12" s="21">
        <f>AV12/7</f>
        <v>5.7857142857142856</v>
      </c>
      <c r="AX12" s="302"/>
      <c r="AY12" s="191">
        <v>9</v>
      </c>
      <c r="AZ12" s="191">
        <v>10</v>
      </c>
      <c r="BA12" s="191">
        <v>9</v>
      </c>
      <c r="BB12" s="191">
        <v>9</v>
      </c>
      <c r="BC12" s="191">
        <v>10</v>
      </c>
      <c r="BD12" s="191">
        <v>9</v>
      </c>
      <c r="BE12" s="217">
        <f>SUM(AY12:BD12)/6</f>
        <v>9.3333333333333339</v>
      </c>
      <c r="BF12" s="191">
        <v>10</v>
      </c>
      <c r="BG12" s="191"/>
      <c r="BH12" s="217">
        <f>BF12-BG12</f>
        <v>10</v>
      </c>
      <c r="BI12" s="191">
        <v>9</v>
      </c>
      <c r="BJ12" s="191"/>
      <c r="BK12" s="217">
        <f>BI12-BJ12</f>
        <v>9</v>
      </c>
      <c r="BL12" s="21">
        <f>SUM((BE12*0.6),(BH12*0.25),(BK12*0.15))</f>
        <v>9.4500000000000011</v>
      </c>
      <c r="BM12" s="27"/>
      <c r="BN12" s="303">
        <v>7.38</v>
      </c>
      <c r="BO12" s="21">
        <f>BN12</f>
        <v>7.38</v>
      </c>
      <c r="BP12" s="304"/>
      <c r="BQ12" s="21">
        <f>SUM(BO12-BP12)</f>
        <v>7.38</v>
      </c>
      <c r="BR12" s="27"/>
      <c r="BS12" s="222">
        <v>4.5</v>
      </c>
      <c r="BT12" s="222">
        <v>6.6</v>
      </c>
      <c r="BU12" s="222">
        <v>6</v>
      </c>
      <c r="BV12" s="222">
        <v>5</v>
      </c>
      <c r="BW12" s="21">
        <f>SUM((BS12*0.3),(BT12*0.25),(BU12*0.35),(BV12*0.1))</f>
        <v>5.6</v>
      </c>
      <c r="BX12" s="227"/>
      <c r="BY12" s="21">
        <f>BW12-BX12</f>
        <v>5.6</v>
      </c>
      <c r="BZ12" s="27"/>
      <c r="CA12" s="303">
        <v>6.7</v>
      </c>
      <c r="CB12" s="21">
        <f>CA12</f>
        <v>6.7</v>
      </c>
      <c r="CC12" s="304"/>
      <c r="CD12" s="21">
        <f>SUM(CB12-CC12)</f>
        <v>6.7</v>
      </c>
      <c r="CE12" s="256"/>
      <c r="CF12" s="305">
        <f>S12</f>
        <v>9.25</v>
      </c>
      <c r="CG12" s="305">
        <f>AC12</f>
        <v>5.3285714285714283</v>
      </c>
      <c r="CH12" s="305">
        <f>AM12</f>
        <v>5.8714285714285719</v>
      </c>
      <c r="CI12" s="305">
        <f>AW12</f>
        <v>5.7857142857142856</v>
      </c>
      <c r="CJ12" s="21">
        <f>SUM((S12*0.25)+(AC12*0.25)+(AM12*0.25)+(AW12*0.25))</f>
        <v>6.5589285714285719</v>
      </c>
      <c r="CK12" s="292"/>
      <c r="CL12" s="305">
        <f>BL12</f>
        <v>9.4500000000000011</v>
      </c>
      <c r="CM12" s="305">
        <f>BQ12</f>
        <v>7.38</v>
      </c>
      <c r="CN12" s="305">
        <f>BY12</f>
        <v>5.6</v>
      </c>
      <c r="CO12" s="305">
        <f>CD12</f>
        <v>6.7</v>
      </c>
      <c r="CP12" s="21">
        <f>SUM((BL12*0.25),(BQ12*0.25),(BY12*0.25),(CD12*0.25))</f>
        <v>7.2824999999999998</v>
      </c>
      <c r="CQ12" s="306"/>
      <c r="CR12" s="251">
        <f>AVERAGE(CJ12:CQ12)</f>
        <v>7.1619047619047622</v>
      </c>
      <c r="CS12" s="307">
        <v>1</v>
      </c>
    </row>
    <row r="13" spans="1:97" ht="14.4" customHeight="1" x14ac:dyDescent="0.3">
      <c r="A13" s="265">
        <v>63</v>
      </c>
      <c r="B13" s="265" t="s">
        <v>129</v>
      </c>
      <c r="C13" s="265" t="s">
        <v>130</v>
      </c>
      <c r="D13" s="265" t="s">
        <v>131</v>
      </c>
      <c r="E13" s="265" t="s">
        <v>136</v>
      </c>
      <c r="F13" s="191">
        <v>9</v>
      </c>
      <c r="G13" s="191">
        <v>10</v>
      </c>
      <c r="H13" s="191">
        <v>9</v>
      </c>
      <c r="I13" s="191">
        <v>9</v>
      </c>
      <c r="J13" s="191">
        <v>9</v>
      </c>
      <c r="K13" s="191">
        <v>8</v>
      </c>
      <c r="L13" s="217">
        <f>SUM(F13:K13)/6</f>
        <v>9</v>
      </c>
      <c r="M13" s="191">
        <v>10</v>
      </c>
      <c r="N13" s="191"/>
      <c r="O13" s="217">
        <f>M13-N13</f>
        <v>10</v>
      </c>
      <c r="P13" s="191">
        <v>9</v>
      </c>
      <c r="Q13" s="191"/>
      <c r="R13" s="217">
        <f>P13-Q13</f>
        <v>9</v>
      </c>
      <c r="S13" s="21">
        <f>SUM((L13*0.6),(O13*0.25),(R13*0.15))</f>
        <v>9.25</v>
      </c>
      <c r="T13" s="44"/>
      <c r="U13" s="222">
        <v>4</v>
      </c>
      <c r="V13" s="222">
        <v>6.5</v>
      </c>
      <c r="W13" s="222">
        <v>4</v>
      </c>
      <c r="X13" s="222">
        <v>4</v>
      </c>
      <c r="Y13" s="222">
        <v>6.5</v>
      </c>
      <c r="Z13" s="222">
        <v>6</v>
      </c>
      <c r="AA13" s="222">
        <v>5</v>
      </c>
      <c r="AB13" s="22">
        <f>SUM(U13:AA13)</f>
        <v>36</v>
      </c>
      <c r="AC13" s="21">
        <f>AB13/7</f>
        <v>5.1428571428571432</v>
      </c>
      <c r="AD13" s="44"/>
      <c r="AE13" s="222">
        <v>4.5</v>
      </c>
      <c r="AF13" s="222">
        <v>7</v>
      </c>
      <c r="AG13" s="222">
        <v>6.3</v>
      </c>
      <c r="AH13" s="222">
        <v>5</v>
      </c>
      <c r="AI13" s="222">
        <v>6.5</v>
      </c>
      <c r="AJ13" s="222">
        <v>6.2</v>
      </c>
      <c r="AK13" s="222">
        <v>5.5</v>
      </c>
      <c r="AL13" s="22">
        <f>SUM(AE13:AK13)</f>
        <v>41</v>
      </c>
      <c r="AM13" s="21">
        <f>AL13/7</f>
        <v>5.8571428571428568</v>
      </c>
      <c r="AN13" s="44"/>
      <c r="AO13" s="222">
        <v>4</v>
      </c>
      <c r="AP13" s="222">
        <v>6</v>
      </c>
      <c r="AQ13" s="222">
        <v>5.5</v>
      </c>
      <c r="AR13" s="222">
        <v>5</v>
      </c>
      <c r="AS13" s="222">
        <v>7</v>
      </c>
      <c r="AT13" s="222">
        <v>6</v>
      </c>
      <c r="AU13" s="222">
        <v>5.5</v>
      </c>
      <c r="AV13" s="22">
        <f>SUM(AO13:AU13)</f>
        <v>39</v>
      </c>
      <c r="AW13" s="21">
        <f>AV13/7</f>
        <v>5.5714285714285712</v>
      </c>
      <c r="AX13" s="302"/>
      <c r="AY13" s="191">
        <v>9</v>
      </c>
      <c r="AZ13" s="191">
        <v>10</v>
      </c>
      <c r="BA13" s="191">
        <v>9</v>
      </c>
      <c r="BB13" s="191">
        <v>9</v>
      </c>
      <c r="BC13" s="191">
        <v>10</v>
      </c>
      <c r="BD13" s="191">
        <v>9</v>
      </c>
      <c r="BE13" s="217">
        <f>SUM(AY13:BD13)/6</f>
        <v>9.3333333333333339</v>
      </c>
      <c r="BF13" s="191">
        <v>10</v>
      </c>
      <c r="BG13" s="191"/>
      <c r="BH13" s="217">
        <f>BF13-BG13</f>
        <v>10</v>
      </c>
      <c r="BI13" s="191">
        <v>10</v>
      </c>
      <c r="BJ13" s="191"/>
      <c r="BK13" s="217">
        <f>BI13-BJ13</f>
        <v>10</v>
      </c>
      <c r="BL13" s="21">
        <f>SUM((BE13*0.6),(BH13*0.25),(BK13*0.15))</f>
        <v>9.6000000000000014</v>
      </c>
      <c r="BM13" s="27"/>
      <c r="BN13" s="303">
        <v>7.12</v>
      </c>
      <c r="BO13" s="21">
        <f>BN13</f>
        <v>7.12</v>
      </c>
      <c r="BP13" s="304"/>
      <c r="BQ13" s="21">
        <f>SUM(BO13-BP13)</f>
        <v>7.12</v>
      </c>
      <c r="BR13" s="27"/>
      <c r="BS13" s="222">
        <v>4.5</v>
      </c>
      <c r="BT13" s="222">
        <v>5.5</v>
      </c>
      <c r="BU13" s="222">
        <v>6</v>
      </c>
      <c r="BV13" s="222">
        <v>5</v>
      </c>
      <c r="BW13" s="21">
        <f>SUM((BS13*0.3),(BT13*0.25),(BU13*0.35),(BV13*0.1))</f>
        <v>5.3249999999999993</v>
      </c>
      <c r="BX13" s="227"/>
      <c r="BY13" s="21">
        <f>BW13-BX13</f>
        <v>5.3249999999999993</v>
      </c>
      <c r="BZ13" s="27"/>
      <c r="CA13" s="303">
        <v>7</v>
      </c>
      <c r="CB13" s="21">
        <f>CA13</f>
        <v>7</v>
      </c>
      <c r="CC13" s="304"/>
      <c r="CD13" s="21">
        <f>SUM(CB13-CC13)</f>
        <v>7</v>
      </c>
      <c r="CE13" s="256"/>
      <c r="CF13" s="305">
        <f>S13</f>
        <v>9.25</v>
      </c>
      <c r="CG13" s="305">
        <f>AC13</f>
        <v>5.1428571428571432</v>
      </c>
      <c r="CH13" s="305">
        <f>AM13</f>
        <v>5.8571428571428568</v>
      </c>
      <c r="CI13" s="305">
        <f>AW13</f>
        <v>5.5714285714285712</v>
      </c>
      <c r="CJ13" s="21">
        <f>SUM((S13*0.25)+(AC13*0.25)+(AM13*0.25)+(AW13*0.25))</f>
        <v>6.4553571428571423</v>
      </c>
      <c r="CK13" s="292"/>
      <c r="CL13" s="305">
        <f>BL13</f>
        <v>9.6000000000000014</v>
      </c>
      <c r="CM13" s="305">
        <f>BQ13</f>
        <v>7.12</v>
      </c>
      <c r="CN13" s="305">
        <f>BY13</f>
        <v>5.3249999999999993</v>
      </c>
      <c r="CO13" s="305">
        <f>CD13</f>
        <v>7</v>
      </c>
      <c r="CP13" s="21">
        <f>SUM((BL13*0.25),(BQ13*0.25),(BY13*0.25),(CD13*0.25))</f>
        <v>7.2612500000000004</v>
      </c>
      <c r="CQ13" s="306"/>
      <c r="CR13" s="251">
        <f>AVERAGE(CJ13:CQ13)</f>
        <v>7.1269345238095241</v>
      </c>
      <c r="CS13" s="307">
        <v>2</v>
      </c>
    </row>
    <row r="14" spans="1:97" ht="14.4" customHeight="1" x14ac:dyDescent="0.3">
      <c r="A14" s="265">
        <v>7</v>
      </c>
      <c r="B14" s="265" t="s">
        <v>125</v>
      </c>
      <c r="C14" s="265" t="s">
        <v>126</v>
      </c>
      <c r="D14" s="265" t="s">
        <v>127</v>
      </c>
      <c r="E14" s="265" t="s">
        <v>128</v>
      </c>
      <c r="F14" s="191">
        <v>7</v>
      </c>
      <c r="G14" s="191">
        <v>7</v>
      </c>
      <c r="H14" s="191">
        <v>5</v>
      </c>
      <c r="I14" s="191">
        <v>6</v>
      </c>
      <c r="J14" s="191">
        <v>6</v>
      </c>
      <c r="K14" s="191">
        <v>5</v>
      </c>
      <c r="L14" s="217">
        <f>SUM(F14:K14)/6</f>
        <v>6</v>
      </c>
      <c r="M14" s="191">
        <v>7</v>
      </c>
      <c r="N14" s="191"/>
      <c r="O14" s="217">
        <f>M14-N14</f>
        <v>7</v>
      </c>
      <c r="P14" s="191">
        <v>6</v>
      </c>
      <c r="Q14" s="191"/>
      <c r="R14" s="217">
        <f>P14-Q14</f>
        <v>6</v>
      </c>
      <c r="S14" s="21">
        <f>SUM((L14*0.6),(O14*0.25),(R14*0.15))</f>
        <v>6.25</v>
      </c>
      <c r="T14" s="44"/>
      <c r="U14" s="222">
        <v>5</v>
      </c>
      <c r="V14" s="222">
        <v>6</v>
      </c>
      <c r="W14" s="222">
        <v>4</v>
      </c>
      <c r="X14" s="222">
        <v>4</v>
      </c>
      <c r="Y14" s="222">
        <v>6</v>
      </c>
      <c r="Z14" s="222">
        <v>5</v>
      </c>
      <c r="AA14" s="222">
        <v>5.8</v>
      </c>
      <c r="AB14" s="22">
        <f>SUM(U14:AA14)</f>
        <v>35.799999999999997</v>
      </c>
      <c r="AC14" s="21">
        <f>AB14/7</f>
        <v>5.1142857142857139</v>
      </c>
      <c r="AD14" s="44"/>
      <c r="AE14" s="222">
        <v>6</v>
      </c>
      <c r="AF14" s="222">
        <v>7</v>
      </c>
      <c r="AG14" s="222">
        <v>6</v>
      </c>
      <c r="AH14" s="222">
        <v>3</v>
      </c>
      <c r="AI14" s="222">
        <v>6</v>
      </c>
      <c r="AJ14" s="222">
        <v>6.5</v>
      </c>
      <c r="AK14" s="222">
        <v>6.2</v>
      </c>
      <c r="AL14" s="22">
        <f>SUM(AE14:AK14)</f>
        <v>40.700000000000003</v>
      </c>
      <c r="AM14" s="21">
        <f>AL14/7</f>
        <v>5.8142857142857149</v>
      </c>
      <c r="AN14" s="44"/>
      <c r="AO14" s="222">
        <v>4</v>
      </c>
      <c r="AP14" s="222">
        <v>5.5</v>
      </c>
      <c r="AQ14" s="222">
        <v>6</v>
      </c>
      <c r="AR14" s="222">
        <v>4</v>
      </c>
      <c r="AS14" s="222">
        <v>6</v>
      </c>
      <c r="AT14" s="222">
        <v>5.5</v>
      </c>
      <c r="AU14" s="222">
        <v>5.3</v>
      </c>
      <c r="AV14" s="22">
        <f>SUM(AO14:AU14)</f>
        <v>36.299999999999997</v>
      </c>
      <c r="AW14" s="21">
        <f>AV14/7</f>
        <v>5.1857142857142851</v>
      </c>
      <c r="AX14" s="302"/>
      <c r="AY14" s="191">
        <v>4.5</v>
      </c>
      <c r="AZ14" s="191">
        <v>5</v>
      </c>
      <c r="BA14" s="191">
        <v>4</v>
      </c>
      <c r="BB14" s="191">
        <v>4</v>
      </c>
      <c r="BC14" s="191">
        <v>3</v>
      </c>
      <c r="BD14" s="191">
        <v>4</v>
      </c>
      <c r="BE14" s="217">
        <f>SUM(AY14:BD14)/6</f>
        <v>4.083333333333333</v>
      </c>
      <c r="BF14" s="191">
        <v>5.5</v>
      </c>
      <c r="BG14" s="191"/>
      <c r="BH14" s="217">
        <f>BF14-BG14</f>
        <v>5.5</v>
      </c>
      <c r="BI14" s="191">
        <v>7</v>
      </c>
      <c r="BJ14" s="191"/>
      <c r="BK14" s="217">
        <f>BI14-BJ14</f>
        <v>7</v>
      </c>
      <c r="BL14" s="21">
        <f>SUM((BE14*0.6),(BH14*0.25),(BK14*0.15))</f>
        <v>4.875</v>
      </c>
      <c r="BM14" s="27"/>
      <c r="BN14" s="303">
        <v>7.28</v>
      </c>
      <c r="BO14" s="21">
        <f>BN14</f>
        <v>7.28</v>
      </c>
      <c r="BP14" s="304"/>
      <c r="BQ14" s="21">
        <f>SUM(BO14-BP14)</f>
        <v>7.28</v>
      </c>
      <c r="BR14" s="27"/>
      <c r="BS14" s="222">
        <v>3.5</v>
      </c>
      <c r="BT14" s="222">
        <v>5</v>
      </c>
      <c r="BU14" s="222">
        <v>5.5</v>
      </c>
      <c r="BV14" s="222">
        <v>4</v>
      </c>
      <c r="BW14" s="21">
        <f>SUM((BS14*0.3),(BT14*0.25),(BU14*0.35),(BV14*0.1))</f>
        <v>4.625</v>
      </c>
      <c r="BX14" s="227"/>
      <c r="BY14" s="21">
        <f>BW14-BX14</f>
        <v>4.625</v>
      </c>
      <c r="BZ14" s="27"/>
      <c r="CA14" s="303">
        <v>6.6</v>
      </c>
      <c r="CB14" s="21">
        <f>CA14</f>
        <v>6.6</v>
      </c>
      <c r="CC14" s="304"/>
      <c r="CD14" s="21">
        <f>SUM(CB14-CC14)</f>
        <v>6.6</v>
      </c>
      <c r="CE14" s="256"/>
      <c r="CF14" s="305">
        <f>S14</f>
        <v>6.25</v>
      </c>
      <c r="CG14" s="305">
        <f>AC14</f>
        <v>5.1142857142857139</v>
      </c>
      <c r="CH14" s="305">
        <f>AM14</f>
        <v>5.8142857142857149</v>
      </c>
      <c r="CI14" s="305">
        <f>AW14</f>
        <v>5.1857142857142851</v>
      </c>
      <c r="CJ14" s="21">
        <f>SUM((S14*0.25)+(AC14*0.25)+(AM14*0.25)+(AW14*0.25))</f>
        <v>5.5910714285714285</v>
      </c>
      <c r="CK14" s="292"/>
      <c r="CL14" s="305">
        <f>BL14</f>
        <v>4.875</v>
      </c>
      <c r="CM14" s="305">
        <f>BQ14</f>
        <v>7.28</v>
      </c>
      <c r="CN14" s="305">
        <f>BY14</f>
        <v>4.625</v>
      </c>
      <c r="CO14" s="305">
        <f>CD14</f>
        <v>6.6</v>
      </c>
      <c r="CP14" s="21">
        <f>SUM((BL14*0.25),(BQ14*0.25),(BY14*0.25),(CD14*0.25))</f>
        <v>5.8450000000000006</v>
      </c>
      <c r="CQ14" s="306"/>
      <c r="CR14" s="251">
        <f>AVERAGE(CJ14:CQ14)</f>
        <v>5.8026785714285714</v>
      </c>
      <c r="CS14" s="307">
        <v>3</v>
      </c>
    </row>
    <row r="15" spans="1:97" ht="14.4" customHeight="1" x14ac:dyDescent="0.3">
      <c r="A15" s="265">
        <v>74</v>
      </c>
      <c r="B15" s="265" t="s">
        <v>134</v>
      </c>
      <c r="C15" s="265" t="s">
        <v>135</v>
      </c>
      <c r="D15" s="265" t="s">
        <v>122</v>
      </c>
      <c r="E15" s="265" t="s">
        <v>123</v>
      </c>
      <c r="F15" s="191">
        <v>4.5</v>
      </c>
      <c r="G15" s="191">
        <v>4</v>
      </c>
      <c r="H15" s="191">
        <v>6</v>
      </c>
      <c r="I15" s="191">
        <v>6</v>
      </c>
      <c r="J15" s="191">
        <v>3</v>
      </c>
      <c r="K15" s="191">
        <v>3</v>
      </c>
      <c r="L15" s="217">
        <f>SUM(F15:K15)/6</f>
        <v>4.416666666666667</v>
      </c>
      <c r="M15" s="191">
        <v>4</v>
      </c>
      <c r="N15" s="191"/>
      <c r="O15" s="217">
        <f>M15-N15</f>
        <v>4</v>
      </c>
      <c r="P15" s="191">
        <v>5</v>
      </c>
      <c r="Q15" s="191"/>
      <c r="R15" s="217">
        <f>P15-Q15</f>
        <v>5</v>
      </c>
      <c r="S15" s="21">
        <f>SUM((L15*0.6),(O15*0.25),(R15*0.15))</f>
        <v>4.4000000000000004</v>
      </c>
      <c r="T15" s="44"/>
      <c r="U15" s="222">
        <v>5.8</v>
      </c>
      <c r="V15" s="222">
        <v>6.5</v>
      </c>
      <c r="W15" s="222">
        <v>5</v>
      </c>
      <c r="X15" s="222">
        <v>0</v>
      </c>
      <c r="Y15" s="222">
        <v>5</v>
      </c>
      <c r="Z15" s="222">
        <v>6</v>
      </c>
      <c r="AA15" s="222">
        <v>6</v>
      </c>
      <c r="AB15" s="22">
        <f>SUM(U15:AA15)</f>
        <v>34.299999999999997</v>
      </c>
      <c r="AC15" s="21">
        <f>AB15/7</f>
        <v>4.8999999999999995</v>
      </c>
      <c r="AD15" s="44"/>
      <c r="AE15" s="222">
        <v>6</v>
      </c>
      <c r="AF15" s="222">
        <v>7.2</v>
      </c>
      <c r="AG15" s="222">
        <v>6.8</v>
      </c>
      <c r="AH15" s="222">
        <v>0</v>
      </c>
      <c r="AI15" s="222">
        <v>6</v>
      </c>
      <c r="AJ15" s="222">
        <v>6</v>
      </c>
      <c r="AK15" s="222">
        <v>6.5</v>
      </c>
      <c r="AL15" s="22">
        <f>SUM(AE15:AK15)</f>
        <v>38.5</v>
      </c>
      <c r="AM15" s="21">
        <f>AL15/7</f>
        <v>5.5</v>
      </c>
      <c r="AN15" s="44"/>
      <c r="AO15" s="222">
        <v>6</v>
      </c>
      <c r="AP15" s="222">
        <v>7</v>
      </c>
      <c r="AQ15" s="222">
        <v>5</v>
      </c>
      <c r="AR15" s="222">
        <v>0</v>
      </c>
      <c r="AS15" s="222">
        <v>5.5</v>
      </c>
      <c r="AT15" s="222">
        <v>6</v>
      </c>
      <c r="AU15" s="222">
        <v>6.5</v>
      </c>
      <c r="AV15" s="22">
        <f>SUM(AO15:AU15)</f>
        <v>36</v>
      </c>
      <c r="AW15" s="21">
        <f>AV15/7</f>
        <v>5.1428571428571432</v>
      </c>
      <c r="AX15" s="302"/>
      <c r="AY15" s="191">
        <v>4.5</v>
      </c>
      <c r="AZ15" s="191">
        <v>4</v>
      </c>
      <c r="BA15" s="191">
        <v>4</v>
      </c>
      <c r="BB15" s="191">
        <v>5</v>
      </c>
      <c r="BC15" s="191">
        <v>3</v>
      </c>
      <c r="BD15" s="191">
        <v>4</v>
      </c>
      <c r="BE15" s="217">
        <f>SUM(AY15:BD15)/6</f>
        <v>4.083333333333333</v>
      </c>
      <c r="BF15" s="191">
        <v>5.5</v>
      </c>
      <c r="BG15" s="191"/>
      <c r="BH15" s="217">
        <f>BF15-BG15</f>
        <v>5.5</v>
      </c>
      <c r="BI15" s="191">
        <v>6</v>
      </c>
      <c r="BJ15" s="191">
        <v>1</v>
      </c>
      <c r="BK15" s="217">
        <f>BI15-BJ15</f>
        <v>5</v>
      </c>
      <c r="BL15" s="21">
        <f>SUM((BE15*0.6),(BH15*0.25),(BK15*0.15))</f>
        <v>4.5749999999999993</v>
      </c>
      <c r="BM15" s="27"/>
      <c r="BN15" s="303">
        <v>4.8499999999999996</v>
      </c>
      <c r="BO15" s="21">
        <f>BN15</f>
        <v>4.8499999999999996</v>
      </c>
      <c r="BP15" s="304"/>
      <c r="BQ15" s="21">
        <f>SUM(BO15-BP15)</f>
        <v>4.8499999999999996</v>
      </c>
      <c r="BR15" s="27"/>
      <c r="BS15" s="222">
        <v>4</v>
      </c>
      <c r="BT15" s="222">
        <v>5.5</v>
      </c>
      <c r="BU15" s="222">
        <v>3</v>
      </c>
      <c r="BV15" s="222">
        <v>2</v>
      </c>
      <c r="BW15" s="21">
        <f>SUM((BS15*0.3),(BT15*0.25),(BU15*0.35),(BV15*0.1))</f>
        <v>3.8250000000000002</v>
      </c>
      <c r="BX15" s="227"/>
      <c r="BY15" s="21">
        <f>BW15-BX15</f>
        <v>3.8250000000000002</v>
      </c>
      <c r="BZ15" s="27"/>
      <c r="CA15" s="303">
        <v>6</v>
      </c>
      <c r="CB15" s="21">
        <f>CA15</f>
        <v>6</v>
      </c>
      <c r="CC15" s="304"/>
      <c r="CD15" s="21">
        <f>SUM(CB15-CC15)</f>
        <v>6</v>
      </c>
      <c r="CE15" s="256"/>
      <c r="CF15" s="305">
        <f>S15</f>
        <v>4.4000000000000004</v>
      </c>
      <c r="CG15" s="305">
        <f>AC15</f>
        <v>4.8999999999999995</v>
      </c>
      <c r="CH15" s="305">
        <f>AM15</f>
        <v>5.5</v>
      </c>
      <c r="CI15" s="305">
        <f>AW15</f>
        <v>5.1428571428571432</v>
      </c>
      <c r="CJ15" s="21">
        <f>SUM((S15*0.25)+(AC15*0.25)+(AM15*0.25)+(AW15*0.25))</f>
        <v>4.9857142857142858</v>
      </c>
      <c r="CK15" s="292"/>
      <c r="CL15" s="305">
        <f>BL15</f>
        <v>4.5749999999999993</v>
      </c>
      <c r="CM15" s="305">
        <f>BQ15</f>
        <v>4.8499999999999996</v>
      </c>
      <c r="CN15" s="305">
        <f>BY15</f>
        <v>3.8250000000000002</v>
      </c>
      <c r="CO15" s="305">
        <f>CD15</f>
        <v>6</v>
      </c>
      <c r="CP15" s="21">
        <f>SUM((BL15*0.25),(BQ15*0.25),(BY15*0.25),(CD15*0.25))</f>
        <v>4.8125</v>
      </c>
      <c r="CQ15" s="306"/>
      <c r="CR15" s="251">
        <f>AVERAGE(CJ15:CQ15)</f>
        <v>4.8413690476190476</v>
      </c>
      <c r="CS15" s="307">
        <v>4</v>
      </c>
    </row>
    <row r="20" spans="6:6" ht="21" x14ac:dyDescent="0.4">
      <c r="F20" s="312"/>
    </row>
  </sheetData>
  <sortState ref="A12:CS15">
    <sortCondition descending="1" ref="CJ12:CJ15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16"/>
  <sheetViews>
    <sheetView workbookViewId="0">
      <selection activeCell="B15" sqref="B15"/>
    </sheetView>
  </sheetViews>
  <sheetFormatPr defaultRowHeight="13.2" x14ac:dyDescent="0.25"/>
  <cols>
    <col min="1" max="1" width="5.6640625" customWidth="1"/>
    <col min="2" max="2" width="20" customWidth="1"/>
    <col min="3" max="3" width="17.109375" customWidth="1"/>
    <col min="4" max="4" width="20" customWidth="1"/>
    <col min="5" max="5" width="15.664062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33" max="33" width="2.88671875" customWidth="1"/>
    <col min="43" max="43" width="2.88671875" customWidth="1"/>
    <col min="48" max="48" width="2.88671875" customWidth="1"/>
    <col min="58" max="58" width="2.88671875" customWidth="1"/>
    <col min="66" max="66" width="2.88671875" customWidth="1"/>
    <col min="76" max="76" width="2.88671875" customWidth="1"/>
    <col min="81" max="81" width="2.88671875" customWidth="1"/>
    <col min="82" max="82" width="7.6640625" customWidth="1"/>
    <col min="83" max="83" width="9.77734375" customWidth="1"/>
    <col min="84" max="85" width="9" customWidth="1"/>
    <col min="86" max="86" width="11.44140625" customWidth="1"/>
    <col min="87" max="87" width="2.88671875" customWidth="1"/>
    <col min="88" max="88" width="10" customWidth="1"/>
    <col min="89" max="89" width="2.6640625" customWidth="1"/>
    <col min="91" max="91" width="12.33203125" customWidth="1"/>
    <col min="94" max="94" width="10.5546875" bestFit="1" customWidth="1"/>
  </cols>
  <sheetData>
    <row r="1" spans="1:94" ht="15.6" x14ac:dyDescent="0.3">
      <c r="A1" s="263" t="str">
        <f>'Comp Detail'!A1</f>
        <v>Vaulting NSW State Championships 2022</v>
      </c>
      <c r="B1" s="3"/>
      <c r="C1" s="117"/>
      <c r="D1" s="194" t="s">
        <v>84</v>
      </c>
      <c r="E1" s="62" t="s">
        <v>119</v>
      </c>
      <c r="F1" s="264"/>
      <c r="G1" s="264"/>
      <c r="H1" s="264"/>
      <c r="I1" s="264"/>
      <c r="J1" s="264"/>
      <c r="K1" s="264"/>
      <c r="L1" s="117"/>
      <c r="M1" s="117"/>
      <c r="N1" s="117"/>
      <c r="O1" s="117"/>
      <c r="P1" s="117"/>
      <c r="Q1" s="117"/>
      <c r="R1" s="117"/>
      <c r="S1" s="117"/>
      <c r="T1" s="117"/>
      <c r="U1" s="264"/>
      <c r="V1" s="264"/>
      <c r="W1" s="264"/>
      <c r="X1" s="264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21"/>
      <c r="AS1" s="21"/>
      <c r="AT1" s="21"/>
      <c r="AU1" s="21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21"/>
      <c r="BZ1" s="21"/>
      <c r="CA1" s="21"/>
      <c r="CB1" s="21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233">
        <f ca="1">NOW()</f>
        <v>44740.884816666665</v>
      </c>
    </row>
    <row r="2" spans="1:94" ht="15.6" x14ac:dyDescent="0.3">
      <c r="A2" s="28"/>
      <c r="B2" s="3"/>
      <c r="C2" s="117"/>
      <c r="D2" s="194" t="s">
        <v>85</v>
      </c>
      <c r="E2" s="62" t="s">
        <v>124</v>
      </c>
      <c r="F2" s="264"/>
      <c r="G2" s="264"/>
      <c r="H2" s="264"/>
      <c r="I2" s="264"/>
      <c r="J2" s="264"/>
      <c r="K2" s="264"/>
      <c r="L2" s="117"/>
      <c r="M2" s="117"/>
      <c r="N2" s="117"/>
      <c r="O2" s="117"/>
      <c r="P2" s="117"/>
      <c r="Q2" s="117"/>
      <c r="R2" s="117"/>
      <c r="S2" s="117"/>
      <c r="T2" s="117"/>
      <c r="U2" s="264"/>
      <c r="V2" s="264"/>
      <c r="W2" s="264"/>
      <c r="X2" s="264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21"/>
      <c r="AS2" s="21"/>
      <c r="AT2" s="21"/>
      <c r="AU2" s="21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21"/>
      <c r="BZ2" s="21"/>
      <c r="CA2" s="21"/>
      <c r="CB2" s="21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234">
        <f ca="1">NOW()</f>
        <v>44740.884816666665</v>
      </c>
    </row>
    <row r="3" spans="1:94" ht="15.6" x14ac:dyDescent="0.3">
      <c r="A3" s="513" t="str">
        <f>'Comp Detail'!A3</f>
        <v>11th and 12th June 2022</v>
      </c>
      <c r="B3" s="514"/>
      <c r="C3" s="117"/>
      <c r="D3" s="194" t="s">
        <v>86</v>
      </c>
      <c r="E3" s="62" t="s">
        <v>117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</row>
    <row r="4" spans="1:94" ht="15.6" x14ac:dyDescent="0.3">
      <c r="A4" s="119"/>
      <c r="B4" s="117"/>
      <c r="C4" s="117"/>
      <c r="D4" s="194" t="s">
        <v>152</v>
      </c>
      <c r="E4" s="42" t="s">
        <v>153</v>
      </c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</row>
    <row r="5" spans="1:94" ht="15.6" x14ac:dyDescent="0.3">
      <c r="A5" s="119"/>
      <c r="B5" s="117"/>
      <c r="C5" s="117"/>
      <c r="D5" s="194"/>
      <c r="E5" s="42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</row>
    <row r="6" spans="1:94" ht="15.6" x14ac:dyDescent="0.3">
      <c r="A6" s="119"/>
      <c r="B6" s="117"/>
      <c r="C6" s="194"/>
      <c r="D6" s="117"/>
      <c r="E6" s="117"/>
      <c r="F6" s="211" t="s">
        <v>81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117"/>
      <c r="U6" s="219" t="s">
        <v>51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463"/>
      <c r="AH6" s="211" t="s">
        <v>81</v>
      </c>
      <c r="AI6" s="220"/>
      <c r="AJ6" s="220"/>
      <c r="AK6" s="220"/>
      <c r="AL6" s="220"/>
      <c r="AM6" s="220"/>
      <c r="AN6" s="220"/>
      <c r="AO6" s="220"/>
      <c r="AP6" s="220"/>
      <c r="AQ6" s="463"/>
      <c r="AR6" s="288" t="s">
        <v>51</v>
      </c>
      <c r="AS6" s="289"/>
      <c r="AT6" s="289"/>
      <c r="AU6" s="289"/>
      <c r="AV6" s="463"/>
      <c r="AW6" s="211" t="s">
        <v>81</v>
      </c>
      <c r="AX6" s="220"/>
      <c r="AY6" s="220"/>
      <c r="AZ6" s="220"/>
      <c r="BA6" s="220"/>
      <c r="BB6" s="220"/>
      <c r="BC6" s="220"/>
      <c r="BD6" s="220"/>
      <c r="BE6" s="220"/>
      <c r="BF6" s="463"/>
      <c r="BG6" s="288" t="s">
        <v>51</v>
      </c>
      <c r="BH6" s="223"/>
      <c r="BI6" s="223"/>
      <c r="BJ6" s="223"/>
      <c r="BK6" s="223"/>
      <c r="BL6" s="223"/>
      <c r="BM6" s="223"/>
      <c r="BN6" s="463"/>
      <c r="BO6" s="211" t="s">
        <v>81</v>
      </c>
      <c r="BP6" s="220"/>
      <c r="BQ6" s="220"/>
      <c r="BR6" s="220"/>
      <c r="BS6" s="220"/>
      <c r="BT6" s="220"/>
      <c r="BU6" s="220"/>
      <c r="BV6" s="220"/>
      <c r="BW6" s="220"/>
      <c r="BX6" s="463"/>
      <c r="BY6" s="288" t="s">
        <v>51</v>
      </c>
      <c r="BZ6" s="289"/>
      <c r="CA6" s="289"/>
      <c r="CB6" s="289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</row>
    <row r="7" spans="1:94" ht="15.6" x14ac:dyDescent="0.3">
      <c r="A7" s="119" t="s">
        <v>44</v>
      </c>
      <c r="B7" s="195"/>
      <c r="C7" s="117"/>
      <c r="D7" s="117"/>
      <c r="E7" s="117"/>
      <c r="F7" s="195" t="s">
        <v>47</v>
      </c>
      <c r="G7" s="117" t="str">
        <f>E1</f>
        <v>Janet Leadbeater</v>
      </c>
      <c r="H7" s="117"/>
      <c r="I7" s="117"/>
      <c r="J7" s="117"/>
      <c r="K7" s="117"/>
      <c r="M7" s="195"/>
      <c r="N7" s="195"/>
      <c r="O7" s="195"/>
      <c r="P7" s="117"/>
      <c r="Q7" s="117"/>
      <c r="R7" s="117"/>
      <c r="S7" s="117"/>
      <c r="T7" s="195"/>
      <c r="U7" s="195" t="s">
        <v>47</v>
      </c>
      <c r="V7" s="117" t="str">
        <f>E1</f>
        <v>Janet Leadbeater</v>
      </c>
      <c r="W7" s="117"/>
      <c r="X7" s="117"/>
      <c r="Z7" s="195"/>
      <c r="AA7" s="195"/>
      <c r="AB7" s="195"/>
      <c r="AC7" s="117"/>
      <c r="AD7" s="117"/>
      <c r="AE7" s="117"/>
      <c r="AF7" s="117"/>
      <c r="AG7" s="117"/>
      <c r="AH7" s="195" t="s">
        <v>46</v>
      </c>
      <c r="AI7" s="117" t="str">
        <f>E2</f>
        <v>Robyn Bruderer</v>
      </c>
      <c r="AJ7" s="117"/>
      <c r="AK7" s="117"/>
      <c r="AL7" s="117"/>
      <c r="AM7" s="117"/>
      <c r="AN7" s="117"/>
      <c r="AO7" s="117"/>
      <c r="AP7" s="117"/>
      <c r="AQ7" s="117"/>
      <c r="AR7" s="251" t="s">
        <v>46</v>
      </c>
      <c r="AS7" s="21" t="str">
        <f>E2</f>
        <v>Robyn Bruderer</v>
      </c>
      <c r="AT7" s="21"/>
      <c r="AU7" s="21"/>
      <c r="AV7" s="117"/>
      <c r="AW7" s="195" t="s">
        <v>48</v>
      </c>
      <c r="AX7" s="117" t="str">
        <f>E3</f>
        <v>Chris Wicks</v>
      </c>
      <c r="AY7" s="117"/>
      <c r="AZ7" s="117"/>
      <c r="BA7" s="117"/>
      <c r="BB7" s="117"/>
      <c r="BC7" s="117"/>
      <c r="BD7" s="117"/>
      <c r="BE7" s="117"/>
      <c r="BF7" s="117"/>
      <c r="BG7" s="195" t="s">
        <v>48</v>
      </c>
      <c r="BH7" s="117" t="str">
        <f>E3</f>
        <v>Chris Wicks</v>
      </c>
      <c r="BI7" s="117"/>
      <c r="BJ7" s="117"/>
      <c r="BK7" s="117"/>
      <c r="BL7" s="195"/>
      <c r="BM7" s="195"/>
      <c r="BN7" s="117"/>
      <c r="BO7" s="195" t="s">
        <v>150</v>
      </c>
      <c r="BP7" s="117" t="str">
        <f>E4</f>
        <v>Jenny Scott</v>
      </c>
      <c r="BQ7" s="117"/>
      <c r="BR7" s="117"/>
      <c r="BS7" s="117"/>
      <c r="BT7" s="117"/>
      <c r="BU7" s="117"/>
      <c r="BV7" s="117"/>
      <c r="BW7" s="117"/>
      <c r="BX7" s="117"/>
      <c r="BY7" s="251" t="s">
        <v>150</v>
      </c>
      <c r="BZ7" s="21" t="str">
        <f>E4</f>
        <v>Jenny Scott</v>
      </c>
      <c r="CA7" s="21"/>
      <c r="CB7" s="21"/>
      <c r="CC7" s="235"/>
      <c r="CD7" s="291"/>
      <c r="CE7" s="291"/>
      <c r="CF7" s="291"/>
      <c r="CG7" s="291"/>
      <c r="CH7" s="195" t="s">
        <v>12</v>
      </c>
      <c r="CI7" s="117"/>
      <c r="CJ7" s="117"/>
      <c r="CK7" s="117"/>
      <c r="CL7" s="117"/>
      <c r="CM7" s="117"/>
    </row>
    <row r="8" spans="1:94" ht="15.6" x14ac:dyDescent="0.3">
      <c r="A8" s="119" t="s">
        <v>87</v>
      </c>
      <c r="B8" s="195">
        <v>6</v>
      </c>
      <c r="C8" s="117"/>
      <c r="D8" s="117"/>
      <c r="E8" s="117"/>
      <c r="F8" s="195" t="s">
        <v>26</v>
      </c>
      <c r="G8" s="117"/>
      <c r="H8" s="117"/>
      <c r="I8" s="117"/>
      <c r="J8" s="117"/>
      <c r="K8" s="117"/>
      <c r="M8" s="117"/>
      <c r="N8" s="117"/>
      <c r="O8" s="117"/>
      <c r="P8" s="117"/>
      <c r="Q8" s="117"/>
      <c r="R8" s="117"/>
      <c r="S8" s="117"/>
      <c r="T8" s="117"/>
      <c r="U8" s="195" t="s">
        <v>26</v>
      </c>
      <c r="V8" s="117"/>
      <c r="W8" s="117"/>
      <c r="X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S8" s="21"/>
      <c r="AT8" s="21"/>
      <c r="AU8" s="21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Z8" s="21"/>
      <c r="CA8" s="21"/>
      <c r="CB8" s="21"/>
      <c r="CC8" s="235"/>
      <c r="CD8" s="291"/>
      <c r="CE8" s="291"/>
      <c r="CF8" s="291"/>
      <c r="CG8" s="291"/>
      <c r="CH8" s="117"/>
      <c r="CI8" s="117"/>
      <c r="CJ8" s="117"/>
      <c r="CK8" s="117"/>
      <c r="CL8" s="117"/>
      <c r="CM8" s="117"/>
    </row>
    <row r="9" spans="1:94" ht="14.4" x14ac:dyDescent="0.3">
      <c r="A9" s="117"/>
      <c r="B9" s="117"/>
      <c r="C9" s="117"/>
      <c r="D9" s="117"/>
      <c r="E9" s="117"/>
      <c r="F9" s="195" t="s">
        <v>1</v>
      </c>
      <c r="G9" s="117"/>
      <c r="H9" s="117"/>
      <c r="I9" s="117"/>
      <c r="J9" s="117"/>
      <c r="K9" s="117"/>
      <c r="L9" s="212" t="s">
        <v>1</v>
      </c>
      <c r="M9" s="213"/>
      <c r="N9" s="213"/>
      <c r="O9" s="213" t="s">
        <v>2</v>
      </c>
      <c r="Q9" s="213"/>
      <c r="R9" s="213" t="s">
        <v>3</v>
      </c>
      <c r="S9" s="213" t="s">
        <v>88</v>
      </c>
      <c r="T9" s="148"/>
      <c r="U9" s="195" t="s">
        <v>1</v>
      </c>
      <c r="V9" s="117"/>
      <c r="W9" s="117"/>
      <c r="X9" s="117"/>
      <c r="Y9" s="212" t="s">
        <v>1</v>
      </c>
      <c r="Z9" s="213"/>
      <c r="AA9" s="213"/>
      <c r="AB9" s="213" t="s">
        <v>2</v>
      </c>
      <c r="AD9" s="213"/>
      <c r="AE9" s="213" t="s">
        <v>3</v>
      </c>
      <c r="AF9" s="213" t="s">
        <v>88</v>
      </c>
      <c r="AG9" s="148"/>
      <c r="AH9" s="117"/>
      <c r="AI9" s="117"/>
      <c r="AJ9" s="117"/>
      <c r="AK9" s="117"/>
      <c r="AL9" s="117"/>
      <c r="AM9" s="117"/>
      <c r="AN9" s="117"/>
      <c r="AO9" s="117"/>
      <c r="AP9" s="117"/>
      <c r="AQ9" s="148"/>
      <c r="AR9" s="251"/>
      <c r="AS9" s="21"/>
      <c r="AT9" s="21" t="s">
        <v>10</v>
      </c>
      <c r="AU9" s="21" t="s">
        <v>13</v>
      </c>
      <c r="AV9" s="148"/>
      <c r="AW9" s="117"/>
      <c r="AX9" s="117"/>
      <c r="AY9" s="117"/>
      <c r="AZ9" s="117"/>
      <c r="BA9" s="117"/>
      <c r="BB9" s="117"/>
      <c r="BC9" s="117"/>
      <c r="BD9" s="117"/>
      <c r="BE9" s="117"/>
      <c r="BF9" s="148"/>
      <c r="BG9" s="117" t="s">
        <v>14</v>
      </c>
      <c r="BH9" s="117"/>
      <c r="BI9" s="117"/>
      <c r="BJ9" s="117"/>
      <c r="BK9" s="117"/>
      <c r="BL9" s="117"/>
      <c r="BM9" s="148" t="s">
        <v>14</v>
      </c>
      <c r="BN9" s="148"/>
      <c r="BO9" s="117"/>
      <c r="BP9" s="117"/>
      <c r="BQ9" s="117"/>
      <c r="BR9" s="117"/>
      <c r="BS9" s="117"/>
      <c r="BT9" s="117"/>
      <c r="BU9" s="117"/>
      <c r="BV9" s="117"/>
      <c r="BW9" s="117"/>
      <c r="BX9" s="148"/>
      <c r="BY9" s="251"/>
      <c r="BZ9" s="21"/>
      <c r="CA9" s="21" t="s">
        <v>10</v>
      </c>
      <c r="CB9" s="21" t="s">
        <v>13</v>
      </c>
      <c r="CC9" s="235"/>
      <c r="CD9" s="291"/>
      <c r="CE9" s="291"/>
      <c r="CF9" s="291"/>
      <c r="CG9" s="291"/>
      <c r="CH9" s="213" t="s">
        <v>50</v>
      </c>
      <c r="CI9" s="117"/>
      <c r="CJ9" s="213" t="s">
        <v>51</v>
      </c>
      <c r="CK9" s="308"/>
      <c r="CL9" s="295" t="s">
        <v>52</v>
      </c>
      <c r="CM9" s="216"/>
    </row>
    <row r="10" spans="1:94" ht="14.4" x14ac:dyDescent="0.3">
      <c r="A10" s="197" t="s">
        <v>24</v>
      </c>
      <c r="B10" s="197" t="s">
        <v>25</v>
      </c>
      <c r="C10" s="197" t="s">
        <v>26</v>
      </c>
      <c r="D10" s="197" t="s">
        <v>27</v>
      </c>
      <c r="E10" s="197" t="s">
        <v>28</v>
      </c>
      <c r="F10" s="197" t="s">
        <v>89</v>
      </c>
      <c r="G10" s="197" t="s">
        <v>90</v>
      </c>
      <c r="H10" s="197" t="s">
        <v>91</v>
      </c>
      <c r="I10" s="197" t="s">
        <v>92</v>
      </c>
      <c r="J10" s="197" t="s">
        <v>93</v>
      </c>
      <c r="K10" s="197" t="s">
        <v>94</v>
      </c>
      <c r="L10" s="214" t="s">
        <v>34</v>
      </c>
      <c r="M10" s="190" t="s">
        <v>2</v>
      </c>
      <c r="N10" s="190" t="s">
        <v>95</v>
      </c>
      <c r="O10" s="214" t="s">
        <v>34</v>
      </c>
      <c r="P10" s="215" t="s">
        <v>3</v>
      </c>
      <c r="Q10" s="190" t="s">
        <v>95</v>
      </c>
      <c r="R10" s="214" t="s">
        <v>34</v>
      </c>
      <c r="S10" s="214" t="s">
        <v>34</v>
      </c>
      <c r="T10" s="221"/>
      <c r="U10" s="197" t="s">
        <v>89</v>
      </c>
      <c r="V10" s="197" t="s">
        <v>92</v>
      </c>
      <c r="W10" s="197" t="s">
        <v>90</v>
      </c>
      <c r="X10" s="197" t="s">
        <v>93</v>
      </c>
      <c r="Y10" s="214" t="s">
        <v>34</v>
      </c>
      <c r="Z10" s="190" t="s">
        <v>2</v>
      </c>
      <c r="AA10" s="190" t="s">
        <v>95</v>
      </c>
      <c r="AB10" s="214" t="s">
        <v>34</v>
      </c>
      <c r="AC10" s="215" t="s">
        <v>3</v>
      </c>
      <c r="AD10" s="190" t="s">
        <v>95</v>
      </c>
      <c r="AE10" s="214" t="s">
        <v>34</v>
      </c>
      <c r="AF10" s="214" t="s">
        <v>34</v>
      </c>
      <c r="AG10" s="221"/>
      <c r="AH10" s="150" t="s">
        <v>29</v>
      </c>
      <c r="AI10" s="150" t="s">
        <v>30</v>
      </c>
      <c r="AJ10" s="150" t="s">
        <v>42</v>
      </c>
      <c r="AK10" s="150" t="s">
        <v>39</v>
      </c>
      <c r="AL10" s="150" t="s">
        <v>103</v>
      </c>
      <c r="AM10" s="150" t="s">
        <v>43</v>
      </c>
      <c r="AN10" s="150" t="s">
        <v>104</v>
      </c>
      <c r="AO10" s="150" t="s">
        <v>38</v>
      </c>
      <c r="AP10" s="150" t="s">
        <v>37</v>
      </c>
      <c r="AQ10" s="221"/>
      <c r="AR10" s="254" t="s">
        <v>36</v>
      </c>
      <c r="AS10" s="254" t="s">
        <v>13</v>
      </c>
      <c r="AT10" s="254" t="s">
        <v>9</v>
      </c>
      <c r="AU10" s="254" t="s">
        <v>15</v>
      </c>
      <c r="AV10" s="221"/>
      <c r="AW10" s="150" t="s">
        <v>29</v>
      </c>
      <c r="AX10" s="150" t="s">
        <v>30</v>
      </c>
      <c r="AY10" s="150" t="s">
        <v>42</v>
      </c>
      <c r="AZ10" s="150" t="s">
        <v>39</v>
      </c>
      <c r="BA10" s="150" t="s">
        <v>103</v>
      </c>
      <c r="BB10" s="150" t="s">
        <v>43</v>
      </c>
      <c r="BC10" s="150" t="s">
        <v>104</v>
      </c>
      <c r="BD10" s="150" t="s">
        <v>38</v>
      </c>
      <c r="BE10" s="150" t="s">
        <v>37</v>
      </c>
      <c r="BF10" s="221"/>
      <c r="BG10" s="190" t="s">
        <v>4</v>
      </c>
      <c r="BH10" s="190" t="s">
        <v>5</v>
      </c>
      <c r="BI10" s="190" t="s">
        <v>6</v>
      </c>
      <c r="BJ10" s="190" t="s">
        <v>7</v>
      </c>
      <c r="BK10" s="190" t="s">
        <v>33</v>
      </c>
      <c r="BL10" s="150" t="s">
        <v>21</v>
      </c>
      <c r="BM10" s="150" t="s">
        <v>15</v>
      </c>
      <c r="BN10" s="221"/>
      <c r="BO10" s="150" t="s">
        <v>29</v>
      </c>
      <c r="BP10" s="150" t="s">
        <v>30</v>
      </c>
      <c r="BQ10" s="150" t="s">
        <v>42</v>
      </c>
      <c r="BR10" s="150" t="s">
        <v>39</v>
      </c>
      <c r="BS10" s="150" t="s">
        <v>103</v>
      </c>
      <c r="BT10" s="150" t="s">
        <v>43</v>
      </c>
      <c r="BU10" s="150" t="s">
        <v>104</v>
      </c>
      <c r="BV10" s="150" t="s">
        <v>38</v>
      </c>
      <c r="BW10" s="150" t="s">
        <v>37</v>
      </c>
      <c r="BX10" s="221"/>
      <c r="BY10" s="254" t="s">
        <v>36</v>
      </c>
      <c r="BZ10" s="254" t="s">
        <v>13</v>
      </c>
      <c r="CA10" s="254" t="s">
        <v>9</v>
      </c>
      <c r="CB10" s="254" t="s">
        <v>15</v>
      </c>
      <c r="CC10" s="238"/>
      <c r="CD10" s="297" t="s">
        <v>68</v>
      </c>
      <c r="CE10" s="297" t="s">
        <v>69</v>
      </c>
      <c r="CF10" s="297" t="s">
        <v>70</v>
      </c>
      <c r="CG10" s="297" t="s">
        <v>151</v>
      </c>
      <c r="CH10" s="242" t="s">
        <v>32</v>
      </c>
      <c r="CI10" s="150"/>
      <c r="CJ10" s="242" t="s">
        <v>32</v>
      </c>
      <c r="CK10" s="309"/>
      <c r="CL10" s="214" t="s">
        <v>32</v>
      </c>
      <c r="CM10" s="214" t="s">
        <v>35</v>
      </c>
    </row>
    <row r="11" spans="1:94" ht="14.4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216"/>
      <c r="M11" s="216"/>
      <c r="N11" s="216"/>
      <c r="O11" s="216"/>
      <c r="P11" s="216"/>
      <c r="Q11" s="216"/>
      <c r="R11" s="216"/>
      <c r="S11" s="216"/>
      <c r="T11" s="221"/>
      <c r="U11" s="42"/>
      <c r="V11" s="42"/>
      <c r="W11" s="42"/>
      <c r="X11" s="42"/>
      <c r="Y11" s="216"/>
      <c r="Z11" s="216"/>
      <c r="AA11" s="216"/>
      <c r="AB11" s="216"/>
      <c r="AC11" s="216"/>
      <c r="AD11" s="216"/>
      <c r="AE11" s="216"/>
      <c r="AF11" s="216"/>
      <c r="AG11" s="221"/>
      <c r="AH11" s="148"/>
      <c r="AI11" s="148"/>
      <c r="AJ11" s="148"/>
      <c r="AK11" s="148"/>
      <c r="AL11" s="148"/>
      <c r="AM11" s="148"/>
      <c r="AN11" s="148"/>
      <c r="AO11" s="148"/>
      <c r="AP11" s="148"/>
      <c r="AQ11" s="221"/>
      <c r="AR11" s="299"/>
      <c r="AS11" s="299"/>
      <c r="AT11" s="299"/>
      <c r="AU11" s="299"/>
      <c r="AV11" s="221"/>
      <c r="AW11" s="148"/>
      <c r="AX11" s="148"/>
      <c r="AY11" s="148"/>
      <c r="AZ11" s="148"/>
      <c r="BA11" s="148"/>
      <c r="BB11" s="148"/>
      <c r="BC11" s="148"/>
      <c r="BD11" s="148"/>
      <c r="BE11" s="148"/>
      <c r="BF11" s="221"/>
      <c r="BG11" s="216"/>
      <c r="BH11" s="216"/>
      <c r="BI11" s="216"/>
      <c r="BJ11" s="216"/>
      <c r="BK11" s="216"/>
      <c r="BL11" s="148"/>
      <c r="BM11" s="148"/>
      <c r="BN11" s="221"/>
      <c r="BO11" s="148"/>
      <c r="BP11" s="148"/>
      <c r="BQ11" s="148"/>
      <c r="BR11" s="148"/>
      <c r="BS11" s="148"/>
      <c r="BT11" s="148"/>
      <c r="BU11" s="148"/>
      <c r="BV11" s="148"/>
      <c r="BW11" s="148"/>
      <c r="BX11" s="221"/>
      <c r="BY11" s="299"/>
      <c r="BZ11" s="299"/>
      <c r="CA11" s="299"/>
      <c r="CB11" s="299"/>
      <c r="CC11" s="238"/>
      <c r="CD11" s="300"/>
      <c r="CE11" s="300"/>
      <c r="CF11" s="300"/>
      <c r="CG11" s="300"/>
      <c r="CH11" s="213"/>
      <c r="CI11" s="148"/>
      <c r="CJ11" s="213"/>
      <c r="CK11" s="310"/>
      <c r="CL11" s="295"/>
      <c r="CM11" s="295"/>
      <c r="CP11" s="311"/>
    </row>
    <row r="12" spans="1:94" ht="14.4" x14ac:dyDescent="0.3">
      <c r="A12" s="276">
        <v>39</v>
      </c>
      <c r="B12" s="276" t="s">
        <v>137</v>
      </c>
      <c r="C12" s="276" t="s">
        <v>138</v>
      </c>
      <c r="D12" s="276" t="s">
        <v>114</v>
      </c>
      <c r="E12" s="276" t="s">
        <v>115</v>
      </c>
      <c r="F12" s="191">
        <v>4</v>
      </c>
      <c r="G12" s="191">
        <v>5</v>
      </c>
      <c r="H12" s="191">
        <v>3</v>
      </c>
      <c r="I12" s="191">
        <v>4</v>
      </c>
      <c r="J12" s="191">
        <v>4</v>
      </c>
      <c r="K12" s="191">
        <v>3</v>
      </c>
      <c r="L12" s="217">
        <f>SUM(F12:K12)/6</f>
        <v>3.8333333333333335</v>
      </c>
      <c r="M12" s="191">
        <v>5</v>
      </c>
      <c r="N12" s="191"/>
      <c r="O12" s="217">
        <f>M12-N12</f>
        <v>5</v>
      </c>
      <c r="P12" s="191">
        <v>6</v>
      </c>
      <c r="Q12" s="191"/>
      <c r="R12" s="217">
        <f>P12-Q12</f>
        <v>6</v>
      </c>
      <c r="S12" s="21">
        <f>SUM((L12*0.6),(O12*0.25),(R12*0.15))</f>
        <v>4.4499999999999993</v>
      </c>
      <c r="T12" s="44"/>
      <c r="U12" s="191">
        <v>5.5</v>
      </c>
      <c r="V12" s="191">
        <v>6</v>
      </c>
      <c r="W12" s="191">
        <v>5</v>
      </c>
      <c r="X12" s="191">
        <v>4.5</v>
      </c>
      <c r="Y12" s="217">
        <f>(U12+V12+W12+X12)/4</f>
        <v>5.25</v>
      </c>
      <c r="Z12" s="191">
        <v>5.5</v>
      </c>
      <c r="AA12" s="191"/>
      <c r="AB12" s="217">
        <f>Z12-AA12</f>
        <v>5.5</v>
      </c>
      <c r="AC12" s="191">
        <v>6</v>
      </c>
      <c r="AD12" s="191"/>
      <c r="AE12" s="217">
        <f>AC12-AD12</f>
        <v>6</v>
      </c>
      <c r="AF12" s="21">
        <f>((Y12*0.4)+(AB12*0.4)+(AE12*0.2))</f>
        <v>5.5000000000000009</v>
      </c>
      <c r="AG12" s="44"/>
      <c r="AH12" s="222">
        <v>5.3</v>
      </c>
      <c r="AI12" s="222">
        <v>7</v>
      </c>
      <c r="AJ12" s="222">
        <v>6.5</v>
      </c>
      <c r="AK12" s="222">
        <v>6</v>
      </c>
      <c r="AL12" s="222">
        <v>5</v>
      </c>
      <c r="AM12" s="222">
        <v>6</v>
      </c>
      <c r="AN12" s="222">
        <v>6</v>
      </c>
      <c r="AO12" s="22">
        <f>SUM(AH12:AN12)</f>
        <v>41.8</v>
      </c>
      <c r="AP12" s="21">
        <f>AO12/7</f>
        <v>5.9714285714285706</v>
      </c>
      <c r="AQ12" s="44"/>
      <c r="AR12" s="303">
        <v>7.38</v>
      </c>
      <c r="AS12" s="21">
        <f>AR12</f>
        <v>7.38</v>
      </c>
      <c r="AT12" s="304"/>
      <c r="AU12" s="21">
        <f>SUM(AS12-AT12)</f>
        <v>7.38</v>
      </c>
      <c r="AV12" s="44"/>
      <c r="AW12" s="222">
        <v>5</v>
      </c>
      <c r="AX12" s="222">
        <v>7</v>
      </c>
      <c r="AY12" s="222">
        <v>6</v>
      </c>
      <c r="AZ12" s="222">
        <v>8</v>
      </c>
      <c r="BA12" s="222">
        <v>4.8</v>
      </c>
      <c r="BB12" s="222">
        <v>7</v>
      </c>
      <c r="BC12" s="222">
        <v>4.8</v>
      </c>
      <c r="BD12" s="22">
        <f>SUM(AW12:BC12)</f>
        <v>42.599999999999994</v>
      </c>
      <c r="BE12" s="21">
        <f>BD12/7</f>
        <v>6.0857142857142845</v>
      </c>
      <c r="BF12" s="44"/>
      <c r="BG12" s="222">
        <v>6</v>
      </c>
      <c r="BH12" s="222">
        <v>7</v>
      </c>
      <c r="BI12" s="222">
        <v>7</v>
      </c>
      <c r="BJ12" s="222">
        <v>5</v>
      </c>
      <c r="BK12" s="21">
        <f>SUM((BG12*0.3),(BH12*0.25),(BI12*0.35),(BJ12*0.1))</f>
        <v>6.5</v>
      </c>
      <c r="BL12" s="227"/>
      <c r="BM12" s="21">
        <f>BK12-BL12</f>
        <v>6.5</v>
      </c>
      <c r="BN12" s="44"/>
      <c r="BO12" s="222">
        <v>4.5</v>
      </c>
      <c r="BP12" s="222">
        <v>7</v>
      </c>
      <c r="BQ12" s="222">
        <v>7</v>
      </c>
      <c r="BR12" s="222">
        <v>6.5</v>
      </c>
      <c r="BS12" s="222">
        <v>5</v>
      </c>
      <c r="BT12" s="222">
        <v>6.5</v>
      </c>
      <c r="BU12" s="222">
        <v>5.5</v>
      </c>
      <c r="BV12" s="22">
        <f>SUM(BO12:BU12)</f>
        <v>42</v>
      </c>
      <c r="BW12" s="21">
        <f>BV12/7</f>
        <v>6</v>
      </c>
      <c r="BX12" s="44"/>
      <c r="BY12" s="303">
        <v>7.09</v>
      </c>
      <c r="BZ12" s="21">
        <f>BY12</f>
        <v>7.09</v>
      </c>
      <c r="CA12" s="304"/>
      <c r="CB12" s="21">
        <f>SUM(BZ12-CA12)</f>
        <v>7.09</v>
      </c>
      <c r="CC12" s="256"/>
      <c r="CD12" s="395">
        <f>(S12+AF12)/2</f>
        <v>4.9749999999999996</v>
      </c>
      <c r="CE12" s="395">
        <f>(AP12+AU12)/2</f>
        <v>6.6757142857142853</v>
      </c>
      <c r="CF12" s="395">
        <f>(BE12+BM12)/2</f>
        <v>6.2928571428571427</v>
      </c>
      <c r="CG12" s="395">
        <f>(BW12+CB12)/2</f>
        <v>6.5449999999999999</v>
      </c>
      <c r="CH12" s="21">
        <f>SUM((S12*0.25)+(AP12*0.25)+(BE12*0.25)+(BW12*0.25))</f>
        <v>5.6267857142857141</v>
      </c>
      <c r="CI12" s="117"/>
      <c r="CJ12" s="21">
        <f>(AF12*0.25)+(AU12*0.25)+(BM12*0.25)+(CB12*0.25)</f>
        <v>6.6175000000000006</v>
      </c>
      <c r="CK12" s="396"/>
      <c r="CL12" s="251">
        <f>AVERAGE(CH12:CJ12)</f>
        <v>6.1221428571428573</v>
      </c>
      <c r="CM12" s="307">
        <v>1</v>
      </c>
    </row>
    <row r="13" spans="1:94" ht="14.4" x14ac:dyDescent="0.3">
      <c r="A13" s="276">
        <v>8</v>
      </c>
      <c r="B13" s="276" t="s">
        <v>139</v>
      </c>
      <c r="C13" s="276" t="s">
        <v>126</v>
      </c>
      <c r="D13" s="276" t="s">
        <v>127</v>
      </c>
      <c r="E13" s="276" t="s">
        <v>128</v>
      </c>
      <c r="F13" s="191">
        <v>4.5</v>
      </c>
      <c r="G13" s="191">
        <v>5</v>
      </c>
      <c r="H13" s="191">
        <v>3</v>
      </c>
      <c r="I13" s="191">
        <v>4</v>
      </c>
      <c r="J13" s="191">
        <v>4</v>
      </c>
      <c r="K13" s="191">
        <v>3</v>
      </c>
      <c r="L13" s="217">
        <f t="shared" ref="L13:L15" si="0">SUM(F13:K13)/6</f>
        <v>3.9166666666666665</v>
      </c>
      <c r="M13" s="191">
        <v>5</v>
      </c>
      <c r="N13" s="191"/>
      <c r="O13" s="217">
        <f t="shared" ref="O13:O15" si="1">M13-N13</f>
        <v>5</v>
      </c>
      <c r="P13" s="191">
        <v>6.5</v>
      </c>
      <c r="Q13" s="191"/>
      <c r="R13" s="217">
        <f t="shared" ref="R13:R15" si="2">P13-Q13</f>
        <v>6.5</v>
      </c>
      <c r="S13" s="21">
        <f t="shared" ref="S13:S15" si="3">SUM((L13*0.6),(O13*0.25),(R13*0.15))</f>
        <v>4.5749999999999993</v>
      </c>
      <c r="T13" s="44"/>
      <c r="U13" s="191">
        <v>5</v>
      </c>
      <c r="V13" s="191">
        <v>4.5</v>
      </c>
      <c r="W13" s="191">
        <v>4</v>
      </c>
      <c r="X13" s="191">
        <v>4</v>
      </c>
      <c r="Y13" s="217">
        <f t="shared" ref="Y13:Y15" si="4">(U13+V13+W13+X13)/4</f>
        <v>4.375</v>
      </c>
      <c r="Z13" s="191">
        <v>5.5</v>
      </c>
      <c r="AA13" s="191"/>
      <c r="AB13" s="217">
        <f t="shared" ref="AB13:AB15" si="5">Z13-AA13</f>
        <v>5.5</v>
      </c>
      <c r="AC13" s="191">
        <v>6.5</v>
      </c>
      <c r="AD13" s="191"/>
      <c r="AE13" s="217">
        <f t="shared" ref="AE13:AE15" si="6">AC13-AD13</f>
        <v>6.5</v>
      </c>
      <c r="AF13" s="21">
        <f t="shared" ref="AF13:AF15" si="7">((Y13*0.4)+(AB13*0.4)+(AE13*0.2))</f>
        <v>5.25</v>
      </c>
      <c r="AG13" s="44"/>
      <c r="AH13" s="222">
        <v>5</v>
      </c>
      <c r="AI13" s="222">
        <v>6.5</v>
      </c>
      <c r="AJ13" s="222">
        <v>5.3</v>
      </c>
      <c r="AK13" s="222">
        <v>5</v>
      </c>
      <c r="AL13" s="222">
        <v>6.2</v>
      </c>
      <c r="AM13" s="222">
        <v>5.7</v>
      </c>
      <c r="AN13" s="222">
        <v>6</v>
      </c>
      <c r="AO13" s="22">
        <f t="shared" ref="AO13:AO15" si="8">SUM(AH13:AN13)</f>
        <v>39.700000000000003</v>
      </c>
      <c r="AP13" s="21">
        <f t="shared" ref="AP13:AP15" si="9">AO13/7</f>
        <v>5.6714285714285717</v>
      </c>
      <c r="AQ13" s="44"/>
      <c r="AR13" s="303">
        <v>8.33</v>
      </c>
      <c r="AS13" s="21">
        <f t="shared" ref="AS13:AS15" si="10">AR13</f>
        <v>8.33</v>
      </c>
      <c r="AT13" s="304"/>
      <c r="AU13" s="21">
        <f t="shared" ref="AU13:AU15" si="11">SUM(AS13-AT13)</f>
        <v>8.33</v>
      </c>
      <c r="AV13" s="44"/>
      <c r="AW13" s="222">
        <v>3</v>
      </c>
      <c r="AX13" s="222">
        <v>5</v>
      </c>
      <c r="AY13" s="222">
        <v>5</v>
      </c>
      <c r="AZ13" s="222">
        <v>6</v>
      </c>
      <c r="BA13" s="222">
        <v>6</v>
      </c>
      <c r="BB13" s="222">
        <v>5</v>
      </c>
      <c r="BC13" s="222">
        <v>4</v>
      </c>
      <c r="BD13" s="22">
        <f t="shared" ref="BD13:BD15" si="12">SUM(AW13:BC13)</f>
        <v>34</v>
      </c>
      <c r="BE13" s="21">
        <f t="shared" ref="BE13:BE15" si="13">BD13/7</f>
        <v>4.8571428571428568</v>
      </c>
      <c r="BF13" s="44"/>
      <c r="BG13" s="222">
        <v>5</v>
      </c>
      <c r="BH13" s="222">
        <v>6</v>
      </c>
      <c r="BI13" s="222">
        <v>5</v>
      </c>
      <c r="BJ13" s="222">
        <v>4</v>
      </c>
      <c r="BK13" s="21">
        <f t="shared" ref="BK13:BK15" si="14">SUM((BG13*0.3),(BH13*0.25),(BI13*0.35),(BJ13*0.1))</f>
        <v>5.15</v>
      </c>
      <c r="BL13" s="227"/>
      <c r="BM13" s="21">
        <f t="shared" ref="BM13:BM15" si="15">BK13-BL13</f>
        <v>5.15</v>
      </c>
      <c r="BN13" s="44"/>
      <c r="BO13" s="222">
        <v>4</v>
      </c>
      <c r="BP13" s="222">
        <v>5.5</v>
      </c>
      <c r="BQ13" s="222">
        <v>4</v>
      </c>
      <c r="BR13" s="222">
        <v>5.5</v>
      </c>
      <c r="BS13" s="222">
        <v>6.5</v>
      </c>
      <c r="BT13" s="222">
        <v>4.5</v>
      </c>
      <c r="BU13" s="222">
        <v>4.5</v>
      </c>
      <c r="BV13" s="22">
        <f t="shared" ref="BV13:BV15" si="16">SUM(BO13:BU13)</f>
        <v>34.5</v>
      </c>
      <c r="BW13" s="21">
        <f t="shared" ref="BW13:BW15" si="17">BV13/7</f>
        <v>4.9285714285714288</v>
      </c>
      <c r="BX13" s="44"/>
      <c r="BY13" s="303">
        <v>6.6</v>
      </c>
      <c r="BZ13" s="21">
        <f t="shared" ref="BZ13:BZ15" si="18">BY13</f>
        <v>6.6</v>
      </c>
      <c r="CA13" s="304"/>
      <c r="CB13" s="21">
        <f t="shared" ref="CB13:CB15" si="19">SUM(BZ13-CA13)</f>
        <v>6.6</v>
      </c>
      <c r="CC13" s="256"/>
      <c r="CD13" s="395">
        <f>(S13+AF13)/2</f>
        <v>4.9124999999999996</v>
      </c>
      <c r="CE13" s="395">
        <f>(AP13+AU13)/2</f>
        <v>7.0007142857142863</v>
      </c>
      <c r="CF13" s="395">
        <f>(BE13+BM13)/2</f>
        <v>5.0035714285714281</v>
      </c>
      <c r="CG13" s="395">
        <f>(BW13+CB13)/2</f>
        <v>5.7642857142857142</v>
      </c>
      <c r="CH13" s="21">
        <f>SUM((S13*0.25)+(AP13*0.25)+(BE13*0.25)+(BW13*0.25))</f>
        <v>5.0080357142857146</v>
      </c>
      <c r="CI13" s="117"/>
      <c r="CJ13" s="21">
        <f>(AF13*0.25)+(AU13*0.25)+(BM13*0.25)+(CB13*0.25)</f>
        <v>6.3324999999999996</v>
      </c>
      <c r="CK13" s="396"/>
      <c r="CL13" s="251">
        <f t="shared" ref="CL13:CL15" si="20">AVERAGE(CH13:CJ13)</f>
        <v>5.6702678571428571</v>
      </c>
      <c r="CM13" s="307">
        <v>2</v>
      </c>
    </row>
    <row r="14" spans="1:94" ht="14.4" x14ac:dyDescent="0.3">
      <c r="A14" s="276">
        <v>11</v>
      </c>
      <c r="B14" s="276" t="s">
        <v>140</v>
      </c>
      <c r="C14" s="276" t="s">
        <v>126</v>
      </c>
      <c r="D14" s="276" t="s">
        <v>127</v>
      </c>
      <c r="E14" s="276" t="s">
        <v>128</v>
      </c>
      <c r="F14" s="191">
        <v>4.5</v>
      </c>
      <c r="G14" s="191">
        <v>5</v>
      </c>
      <c r="H14" s="191">
        <v>3</v>
      </c>
      <c r="I14" s="191">
        <v>4</v>
      </c>
      <c r="J14" s="191">
        <v>4</v>
      </c>
      <c r="K14" s="191">
        <v>3</v>
      </c>
      <c r="L14" s="217">
        <f t="shared" si="0"/>
        <v>3.9166666666666665</v>
      </c>
      <c r="M14" s="191">
        <v>5</v>
      </c>
      <c r="N14" s="191"/>
      <c r="O14" s="217">
        <f t="shared" si="1"/>
        <v>5</v>
      </c>
      <c r="P14" s="191">
        <v>6.5</v>
      </c>
      <c r="Q14" s="191"/>
      <c r="R14" s="217">
        <f t="shared" si="2"/>
        <v>6.5</v>
      </c>
      <c r="S14" s="21">
        <f t="shared" si="3"/>
        <v>4.5749999999999993</v>
      </c>
      <c r="T14" s="44"/>
      <c r="U14" s="191">
        <v>5</v>
      </c>
      <c r="V14" s="191">
        <v>4.5</v>
      </c>
      <c r="W14" s="191">
        <v>4</v>
      </c>
      <c r="X14" s="191">
        <v>4</v>
      </c>
      <c r="Y14" s="217">
        <f t="shared" si="4"/>
        <v>4.375</v>
      </c>
      <c r="Z14" s="191">
        <v>5.5</v>
      </c>
      <c r="AA14" s="191"/>
      <c r="AB14" s="217">
        <f t="shared" si="5"/>
        <v>5.5</v>
      </c>
      <c r="AC14" s="191">
        <v>6.5</v>
      </c>
      <c r="AD14" s="191"/>
      <c r="AE14" s="217">
        <f t="shared" si="6"/>
        <v>6.5</v>
      </c>
      <c r="AF14" s="21">
        <f t="shared" si="7"/>
        <v>5.25</v>
      </c>
      <c r="AG14" s="44"/>
      <c r="AH14" s="222">
        <v>5</v>
      </c>
      <c r="AI14" s="222">
        <v>6.2</v>
      </c>
      <c r="AJ14" s="222">
        <v>5</v>
      </c>
      <c r="AK14" s="222">
        <v>2.5</v>
      </c>
      <c r="AL14" s="222">
        <v>5.3</v>
      </c>
      <c r="AM14" s="222">
        <v>5</v>
      </c>
      <c r="AN14" s="222">
        <v>3</v>
      </c>
      <c r="AO14" s="22">
        <f t="shared" si="8"/>
        <v>32</v>
      </c>
      <c r="AP14" s="21">
        <f t="shared" si="9"/>
        <v>4.5714285714285712</v>
      </c>
      <c r="AQ14" s="44"/>
      <c r="AR14" s="303">
        <v>8.18</v>
      </c>
      <c r="AS14" s="21">
        <f t="shared" si="10"/>
        <v>8.18</v>
      </c>
      <c r="AT14" s="304"/>
      <c r="AU14" s="21">
        <f t="shared" si="11"/>
        <v>8.18</v>
      </c>
      <c r="AV14" s="44"/>
      <c r="AW14" s="222">
        <v>3.5</v>
      </c>
      <c r="AX14" s="222">
        <v>7</v>
      </c>
      <c r="AY14" s="222">
        <v>5</v>
      </c>
      <c r="AZ14" s="222">
        <v>4</v>
      </c>
      <c r="BA14" s="222">
        <v>4</v>
      </c>
      <c r="BB14" s="222">
        <v>4</v>
      </c>
      <c r="BC14" s="222">
        <v>1</v>
      </c>
      <c r="BD14" s="22">
        <f t="shared" si="12"/>
        <v>28.5</v>
      </c>
      <c r="BE14" s="21">
        <f t="shared" si="13"/>
        <v>4.0714285714285712</v>
      </c>
      <c r="BF14" s="44"/>
      <c r="BG14" s="222">
        <v>6.5</v>
      </c>
      <c r="BH14" s="222">
        <v>6</v>
      </c>
      <c r="BI14" s="222">
        <v>5</v>
      </c>
      <c r="BJ14" s="222">
        <v>5</v>
      </c>
      <c r="BK14" s="21">
        <f t="shared" si="14"/>
        <v>5.7</v>
      </c>
      <c r="BL14" s="227"/>
      <c r="BM14" s="21">
        <f t="shared" si="15"/>
        <v>5.7</v>
      </c>
      <c r="BN14" s="44"/>
      <c r="BO14" s="222">
        <v>5</v>
      </c>
      <c r="BP14" s="222">
        <v>5.5</v>
      </c>
      <c r="BQ14" s="222">
        <v>6</v>
      </c>
      <c r="BR14" s="222">
        <v>4</v>
      </c>
      <c r="BS14" s="222">
        <v>6</v>
      </c>
      <c r="BT14" s="222">
        <v>5.5</v>
      </c>
      <c r="BU14" s="222">
        <v>4</v>
      </c>
      <c r="BV14" s="22">
        <f t="shared" si="16"/>
        <v>36</v>
      </c>
      <c r="BW14" s="21">
        <f t="shared" si="17"/>
        <v>5.1428571428571432</v>
      </c>
      <c r="BX14" s="44"/>
      <c r="BY14" s="303">
        <v>7.1</v>
      </c>
      <c r="BZ14" s="21">
        <f t="shared" si="18"/>
        <v>7.1</v>
      </c>
      <c r="CA14" s="304"/>
      <c r="CB14" s="21">
        <f t="shared" si="19"/>
        <v>7.1</v>
      </c>
      <c r="CC14" s="256"/>
      <c r="CD14" s="395">
        <f>(S14+AF14)/2</f>
        <v>4.9124999999999996</v>
      </c>
      <c r="CE14" s="395">
        <f>(AP14+AU14)/2</f>
        <v>6.3757142857142854</v>
      </c>
      <c r="CF14" s="395">
        <f>(BE14+BM14)/2</f>
        <v>4.8857142857142861</v>
      </c>
      <c r="CG14" s="395">
        <f>(BW14+CB14)/2</f>
        <v>6.1214285714285719</v>
      </c>
      <c r="CH14" s="21">
        <f>SUM((S14*0.25)+(AP14*0.25)+(BE14*0.25)+(BW14*0.25))</f>
        <v>4.590178571428571</v>
      </c>
      <c r="CI14" s="117"/>
      <c r="CJ14" s="21">
        <f>(AF14*0.25)+(AU14*0.25)+(BM14*0.25)+(CB14*0.25)</f>
        <v>6.5574999999999992</v>
      </c>
      <c r="CK14" s="396"/>
      <c r="CL14" s="251">
        <f t="shared" si="20"/>
        <v>5.5738392857142856</v>
      </c>
      <c r="CM14" s="307">
        <v>3</v>
      </c>
    </row>
    <row r="15" spans="1:94" ht="14.4" x14ac:dyDescent="0.3">
      <c r="A15" s="281">
        <v>50</v>
      </c>
      <c r="B15" s="281" t="s">
        <v>145</v>
      </c>
      <c r="C15" s="281" t="s">
        <v>146</v>
      </c>
      <c r="D15" s="281" t="s">
        <v>147</v>
      </c>
      <c r="E15" s="281" t="s">
        <v>148</v>
      </c>
      <c r="F15" s="191">
        <v>4.5</v>
      </c>
      <c r="G15" s="191">
        <v>4</v>
      </c>
      <c r="H15" s="191">
        <v>3</v>
      </c>
      <c r="I15" s="191">
        <v>5</v>
      </c>
      <c r="J15" s="191">
        <v>3</v>
      </c>
      <c r="K15" s="191">
        <v>3</v>
      </c>
      <c r="L15" s="217">
        <f t="shared" si="0"/>
        <v>3.75</v>
      </c>
      <c r="M15" s="191">
        <v>4.5</v>
      </c>
      <c r="N15" s="191">
        <v>2</v>
      </c>
      <c r="O15" s="217">
        <f t="shared" si="1"/>
        <v>2.5</v>
      </c>
      <c r="P15" s="191">
        <v>7</v>
      </c>
      <c r="Q15" s="191"/>
      <c r="R15" s="217">
        <f t="shared" si="2"/>
        <v>7</v>
      </c>
      <c r="S15" s="21">
        <f t="shared" si="3"/>
        <v>3.9249999999999998</v>
      </c>
      <c r="T15" s="44"/>
      <c r="U15" s="191">
        <v>5.5</v>
      </c>
      <c r="V15" s="191">
        <v>5</v>
      </c>
      <c r="W15" s="191">
        <v>5</v>
      </c>
      <c r="X15" s="191">
        <v>3</v>
      </c>
      <c r="Y15" s="217">
        <f t="shared" si="4"/>
        <v>4.625</v>
      </c>
      <c r="Z15" s="191">
        <v>5</v>
      </c>
      <c r="AA15" s="191"/>
      <c r="AB15" s="217">
        <f t="shared" si="5"/>
        <v>5</v>
      </c>
      <c r="AC15" s="191">
        <v>7</v>
      </c>
      <c r="AD15" s="191"/>
      <c r="AE15" s="217">
        <f t="shared" si="6"/>
        <v>7</v>
      </c>
      <c r="AF15" s="21">
        <f t="shared" si="7"/>
        <v>5.25</v>
      </c>
      <c r="AG15" s="44"/>
      <c r="AH15" s="222">
        <v>4.5</v>
      </c>
      <c r="AI15" s="222">
        <v>4.5</v>
      </c>
      <c r="AJ15" s="222">
        <v>3.7</v>
      </c>
      <c r="AK15" s="222">
        <v>0</v>
      </c>
      <c r="AL15" s="222">
        <v>5.3</v>
      </c>
      <c r="AM15" s="222">
        <v>2.5</v>
      </c>
      <c r="AN15" s="222">
        <v>4.8</v>
      </c>
      <c r="AO15" s="22">
        <f t="shared" si="8"/>
        <v>25.3</v>
      </c>
      <c r="AP15" s="21">
        <f t="shared" si="9"/>
        <v>3.6142857142857143</v>
      </c>
      <c r="AQ15" s="44"/>
      <c r="AR15" s="303">
        <v>8</v>
      </c>
      <c r="AS15" s="21">
        <f t="shared" si="10"/>
        <v>8</v>
      </c>
      <c r="AT15" s="304"/>
      <c r="AU15" s="21">
        <f t="shared" si="11"/>
        <v>8</v>
      </c>
      <c r="AV15" s="44"/>
      <c r="AW15" s="222">
        <v>3.5</v>
      </c>
      <c r="AX15" s="222">
        <v>4</v>
      </c>
      <c r="AY15" s="222">
        <v>3</v>
      </c>
      <c r="AZ15" s="222">
        <v>0</v>
      </c>
      <c r="BA15" s="222">
        <v>4</v>
      </c>
      <c r="BB15" s="222">
        <v>2</v>
      </c>
      <c r="BC15" s="222">
        <v>4.5</v>
      </c>
      <c r="BD15" s="22">
        <f t="shared" si="12"/>
        <v>21</v>
      </c>
      <c r="BE15" s="21">
        <f t="shared" si="13"/>
        <v>3</v>
      </c>
      <c r="BF15" s="44"/>
      <c r="BG15" s="222">
        <v>6</v>
      </c>
      <c r="BH15" s="222">
        <v>6</v>
      </c>
      <c r="BI15" s="222">
        <v>5</v>
      </c>
      <c r="BJ15" s="222">
        <v>3</v>
      </c>
      <c r="BK15" s="21">
        <f t="shared" si="14"/>
        <v>5.35</v>
      </c>
      <c r="BL15" s="227"/>
      <c r="BM15" s="21">
        <f t="shared" si="15"/>
        <v>5.35</v>
      </c>
      <c r="BN15" s="44"/>
      <c r="BO15" s="222">
        <v>3</v>
      </c>
      <c r="BP15" s="222">
        <v>4</v>
      </c>
      <c r="BQ15" s="222">
        <v>2</v>
      </c>
      <c r="BR15" s="222">
        <v>0</v>
      </c>
      <c r="BS15" s="222">
        <v>5</v>
      </c>
      <c r="BT15" s="222">
        <v>3</v>
      </c>
      <c r="BU15" s="222">
        <v>4.5</v>
      </c>
      <c r="BV15" s="22">
        <f t="shared" si="16"/>
        <v>21.5</v>
      </c>
      <c r="BW15" s="21">
        <f t="shared" si="17"/>
        <v>3.0714285714285716</v>
      </c>
      <c r="BX15" s="44"/>
      <c r="BY15" s="303">
        <v>6.4</v>
      </c>
      <c r="BZ15" s="21">
        <f t="shared" si="18"/>
        <v>6.4</v>
      </c>
      <c r="CA15" s="304"/>
      <c r="CB15" s="21">
        <f t="shared" si="19"/>
        <v>6.4</v>
      </c>
      <c r="CC15" s="256"/>
      <c r="CD15" s="395">
        <f>(S15+AF15)/2</f>
        <v>4.5875000000000004</v>
      </c>
      <c r="CE15" s="395">
        <f>(AP15+AU15)/2</f>
        <v>5.8071428571428569</v>
      </c>
      <c r="CF15" s="395">
        <f>(BE15+BM15)/2</f>
        <v>4.1749999999999998</v>
      </c>
      <c r="CG15" s="395">
        <f>(BW15+CB15)/2</f>
        <v>4.7357142857142858</v>
      </c>
      <c r="CH15" s="21">
        <f>SUM((S15*0.25)+(AP15*0.25)+(BE15*0.25)+(BW15*0.25))</f>
        <v>3.4026785714285714</v>
      </c>
      <c r="CI15" s="117"/>
      <c r="CJ15" s="21">
        <f>(AF15*0.25)+(AU15*0.25)+(BM15*0.25)+(CB15*0.25)</f>
        <v>6.25</v>
      </c>
      <c r="CK15" s="396"/>
      <c r="CL15" s="251">
        <f t="shared" si="20"/>
        <v>4.8263392857142859</v>
      </c>
      <c r="CM15" s="307">
        <v>4</v>
      </c>
    </row>
    <row r="16" spans="1:94" ht="14.4" x14ac:dyDescent="0.3">
      <c r="A16" s="476">
        <v>17</v>
      </c>
      <c r="B16" s="476" t="s">
        <v>141</v>
      </c>
      <c r="C16" s="476" t="s">
        <v>142</v>
      </c>
      <c r="D16" s="476" t="s">
        <v>143</v>
      </c>
      <c r="E16" s="476" t="s">
        <v>144</v>
      </c>
      <c r="F16" s="191"/>
      <c r="G16" s="191"/>
      <c r="H16" s="191"/>
      <c r="I16" s="191"/>
      <c r="J16" s="191"/>
      <c r="K16" s="191"/>
      <c r="L16" s="217">
        <f>SUM(F16:K16)/6</f>
        <v>0</v>
      </c>
      <c r="M16" s="191"/>
      <c r="N16" s="191"/>
      <c r="O16" s="217">
        <f>M16-N16</f>
        <v>0</v>
      </c>
      <c r="P16" s="191"/>
      <c r="Q16" s="191"/>
      <c r="R16" s="217">
        <f>P16-Q16</f>
        <v>0</v>
      </c>
      <c r="S16" s="21">
        <f>SUM((L16*0.6),(O16*0.25),(R16*0.15))</f>
        <v>0</v>
      </c>
      <c r="T16" s="44"/>
      <c r="U16" s="191"/>
      <c r="V16" s="191"/>
      <c r="W16" s="191"/>
      <c r="X16" s="191"/>
      <c r="Y16" s="217">
        <f>(U16+V16+W16+X16)/4</f>
        <v>0</v>
      </c>
      <c r="Z16" s="191"/>
      <c r="AA16" s="191"/>
      <c r="AB16" s="217">
        <f>Z16-AA16</f>
        <v>0</v>
      </c>
      <c r="AC16" s="191"/>
      <c r="AD16" s="191"/>
      <c r="AE16" s="217">
        <f>AC16-AD16</f>
        <v>0</v>
      </c>
      <c r="AF16" s="21">
        <f>((Y16*0.4)+(AB16*0.4)+(AE16*0.2))</f>
        <v>0</v>
      </c>
      <c r="AG16" s="44"/>
      <c r="AH16" s="222"/>
      <c r="AI16" s="222"/>
      <c r="AJ16" s="222"/>
      <c r="AK16" s="222"/>
      <c r="AL16" s="222"/>
      <c r="AM16" s="222"/>
      <c r="AN16" s="222"/>
      <c r="AO16" s="22">
        <f>SUM(AH16:AN16)</f>
        <v>0</v>
      </c>
      <c r="AP16" s="21">
        <f>AO16/7</f>
        <v>0</v>
      </c>
      <c r="AQ16" s="44"/>
      <c r="AR16" s="303"/>
      <c r="AS16" s="21">
        <f>AR16</f>
        <v>0</v>
      </c>
      <c r="AT16" s="304"/>
      <c r="AU16" s="21">
        <f>SUM(AS16-AT16)</f>
        <v>0</v>
      </c>
      <c r="AV16" s="44"/>
      <c r="AW16" s="222"/>
      <c r="AX16" s="222"/>
      <c r="AY16" s="222"/>
      <c r="AZ16" s="222"/>
      <c r="BA16" s="222"/>
      <c r="BB16" s="222"/>
      <c r="BC16" s="222"/>
      <c r="BD16" s="22">
        <f>SUM(AW16:BC16)</f>
        <v>0</v>
      </c>
      <c r="BE16" s="21">
        <f>BD16/7</f>
        <v>0</v>
      </c>
      <c r="BF16" s="44"/>
      <c r="BG16" s="222"/>
      <c r="BH16" s="222"/>
      <c r="BI16" s="222"/>
      <c r="BJ16" s="222"/>
      <c r="BK16" s="21">
        <f>SUM((BG16*0.3),(BH16*0.25),(BI16*0.35),(BJ16*0.1))</f>
        <v>0</v>
      </c>
      <c r="BL16" s="227"/>
      <c r="BM16" s="21">
        <f>BK16-BL16</f>
        <v>0</v>
      </c>
      <c r="BN16" s="44"/>
      <c r="BO16" s="222"/>
      <c r="BP16" s="222"/>
      <c r="BQ16" s="222"/>
      <c r="BR16" s="222"/>
      <c r="BS16" s="222"/>
      <c r="BT16" s="222"/>
      <c r="BU16" s="222"/>
      <c r="BV16" s="22">
        <f>SUM(BO16:BU16)</f>
        <v>0</v>
      </c>
      <c r="BW16" s="21">
        <f>BV16/7</f>
        <v>0</v>
      </c>
      <c r="BX16" s="44"/>
      <c r="BY16" s="303"/>
      <c r="BZ16" s="21">
        <f>BY16</f>
        <v>0</v>
      </c>
      <c r="CA16" s="304"/>
      <c r="CB16" s="21">
        <f>SUM(BZ16-CA16)</f>
        <v>0</v>
      </c>
      <c r="CC16" s="256"/>
      <c r="CD16" s="477">
        <f>(S16+AF16)/2</f>
        <v>0</v>
      </c>
      <c r="CE16" s="477">
        <f>(AP16+AU16)/2</f>
        <v>0</v>
      </c>
      <c r="CF16" s="477">
        <f>(BE16+BM16)/2</f>
        <v>0</v>
      </c>
      <c r="CG16" s="477">
        <f>(BW16+CB16)/2</f>
        <v>0</v>
      </c>
      <c r="CH16" s="478">
        <f>SUM((S16*0.25)+(AP16*0.25)+(BE16*0.25)+(BW16*0.25))</f>
        <v>0</v>
      </c>
      <c r="CI16" s="447"/>
      <c r="CJ16" s="478">
        <f>(AF16*0.25)+(AU16*0.25)+(BM16*0.25)+(CB16*0.25)</f>
        <v>0</v>
      </c>
      <c r="CK16" s="479"/>
      <c r="CL16" s="480">
        <f>AVERAGE(CH16:CJ16)</f>
        <v>0</v>
      </c>
      <c r="CM16" s="481" t="s">
        <v>270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0"/>
  <sheetViews>
    <sheetView workbookViewId="0">
      <pane xSplit="2" ySplit="8" topLeftCell="AO9" activePane="bottomRight" state="frozen"/>
      <selection activeCell="U17" sqref="U17"/>
      <selection pane="topRight" activeCell="U17" sqref="U17"/>
      <selection pane="bottomLeft" activeCell="U17" sqref="U17"/>
      <selection pane="bottomRight" activeCell="B20" sqref="B20"/>
    </sheetView>
  </sheetViews>
  <sheetFormatPr defaultColWidth="9.109375" defaultRowHeight="14.4" x14ac:dyDescent="0.3"/>
  <cols>
    <col min="1" max="1" width="5.44140625" style="3" customWidth="1"/>
    <col min="2" max="2" width="20.6640625" style="3" customWidth="1"/>
    <col min="3" max="3" width="21.33203125" style="3" customWidth="1"/>
    <col min="4" max="4" width="16.5546875" style="3" customWidth="1"/>
    <col min="5" max="5" width="18.44140625" style="3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12" max="19" width="8.88671875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25" max="25" width="5.77734375" customWidth="1"/>
    <col min="34" max="34" width="2.88671875" customWidth="1"/>
    <col min="45" max="45" width="3.33203125" style="3" customWidth="1"/>
    <col min="46" max="49" width="9.109375" style="208"/>
    <col min="50" max="50" width="2.77734375" customWidth="1"/>
    <col min="61" max="61" width="2.77734375" customWidth="1"/>
    <col min="62" max="68" width="8.88671875"/>
    <col min="69" max="69" width="2.77734375" customWidth="1"/>
    <col min="70" max="72" width="7.6640625" style="108" customWidth="1"/>
    <col min="73" max="73" width="12.109375" style="3" customWidth="1"/>
    <col min="74" max="74" width="2.6640625" style="3" customWidth="1"/>
    <col min="75" max="75" width="10.44140625" style="3" customWidth="1"/>
    <col min="76" max="76" width="2.6640625" style="3" customWidth="1"/>
    <col min="77" max="77" width="11.5546875" style="3" bestFit="1" customWidth="1"/>
    <col min="78" max="78" width="13.33203125" style="3" customWidth="1"/>
    <col min="79" max="16384" width="9.109375" style="3"/>
  </cols>
  <sheetData>
    <row r="1" spans="1:78" ht="15.6" x14ac:dyDescent="0.3">
      <c r="A1" s="209" t="str">
        <f>'Comp Detail'!A1</f>
        <v>Vaulting NSW State Championships 2022</v>
      </c>
      <c r="D1" s="194" t="s">
        <v>84</v>
      </c>
      <c r="E1" s="4" t="s">
        <v>117</v>
      </c>
      <c r="F1" s="207"/>
      <c r="G1" s="207"/>
      <c r="H1" s="207"/>
      <c r="I1" s="207"/>
      <c r="J1" s="207"/>
      <c r="K1" s="207"/>
      <c r="L1" s="117"/>
      <c r="M1" s="117"/>
      <c r="N1" s="117"/>
      <c r="O1" s="117"/>
      <c r="P1" s="117"/>
      <c r="Q1" s="117"/>
      <c r="R1" s="117"/>
      <c r="S1" s="117"/>
      <c r="T1" s="117"/>
      <c r="U1" s="210"/>
      <c r="V1" s="210"/>
      <c r="W1" s="210"/>
      <c r="X1" s="210"/>
      <c r="Y1" s="210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T1" s="24"/>
      <c r="AU1" s="24"/>
      <c r="AV1" s="24"/>
      <c r="AW1" s="24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Z1" s="5">
        <f ca="1">NOW()</f>
        <v>44740.884816666665</v>
      </c>
    </row>
    <row r="2" spans="1:78" ht="15.6" x14ac:dyDescent="0.3">
      <c r="A2" s="28"/>
      <c r="D2" s="194" t="s">
        <v>85</v>
      </c>
      <c r="E2" s="4" t="s">
        <v>119</v>
      </c>
      <c r="F2" s="207"/>
      <c r="G2" s="207"/>
      <c r="H2" s="207"/>
      <c r="I2" s="207"/>
      <c r="J2" s="207"/>
      <c r="K2" s="207"/>
      <c r="L2" s="117"/>
      <c r="M2" s="117"/>
      <c r="N2" s="117"/>
      <c r="O2" s="117"/>
      <c r="P2" s="117"/>
      <c r="Q2" s="117"/>
      <c r="R2" s="117"/>
      <c r="S2" s="117"/>
      <c r="T2" s="117"/>
      <c r="U2" s="210"/>
      <c r="V2" s="210"/>
      <c r="W2" s="210"/>
      <c r="X2" s="210"/>
      <c r="Y2" s="210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T2" s="24"/>
      <c r="AU2" s="24"/>
      <c r="AV2" s="24"/>
      <c r="AW2" s="24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Z2" s="7">
        <f ca="1">NOW()</f>
        <v>44740.884816666665</v>
      </c>
    </row>
    <row r="3" spans="1:78" ht="15.6" x14ac:dyDescent="0.3">
      <c r="A3" s="513" t="str">
        <f>'Comp Detail'!A3</f>
        <v>11th and 12th June 2022</v>
      </c>
      <c r="B3" s="514"/>
      <c r="D3" s="194" t="s">
        <v>86</v>
      </c>
      <c r="E3" s="4" t="s">
        <v>124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117"/>
      <c r="AH3" s="117"/>
      <c r="AI3" s="195"/>
      <c r="AJ3" s="117"/>
      <c r="AK3" s="117"/>
      <c r="AL3" s="117"/>
      <c r="AM3" s="117"/>
      <c r="AN3" s="117"/>
      <c r="AO3" s="117"/>
      <c r="AP3" s="117"/>
      <c r="AQ3" s="117"/>
      <c r="AR3" s="117"/>
      <c r="AU3" s="26"/>
      <c r="AV3" s="26"/>
      <c r="AW3" s="26"/>
      <c r="AY3" s="195"/>
      <c r="AZ3" s="117"/>
      <c r="BA3" s="117"/>
      <c r="BB3" s="117"/>
      <c r="BC3" s="117"/>
      <c r="BD3" s="117"/>
      <c r="BE3" s="117"/>
      <c r="BF3" s="117"/>
      <c r="BG3" s="117"/>
      <c r="BH3" s="117"/>
      <c r="BJ3" s="117"/>
      <c r="BK3" s="117"/>
      <c r="BL3" s="117"/>
      <c r="BM3" s="117"/>
      <c r="BN3" s="117"/>
      <c r="BO3" s="117"/>
      <c r="BP3" s="117"/>
    </row>
    <row r="4" spans="1:78" ht="15.6" x14ac:dyDescent="0.3">
      <c r="A4" s="282"/>
      <c r="B4" s="283"/>
      <c r="D4" s="194"/>
      <c r="E4" s="4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117"/>
      <c r="AH4" s="117"/>
      <c r="AI4" s="195"/>
      <c r="AJ4" s="117"/>
      <c r="AK4" s="117"/>
      <c r="AL4" s="117"/>
      <c r="AM4" s="117"/>
      <c r="AN4" s="117"/>
      <c r="AO4" s="117"/>
      <c r="AP4" s="117"/>
      <c r="AQ4" s="117"/>
      <c r="AR4" s="117"/>
      <c r="AT4" s="283"/>
      <c r="AU4" s="26"/>
      <c r="AV4" s="26"/>
      <c r="AW4" s="26"/>
      <c r="AY4" s="195"/>
      <c r="AZ4" s="117"/>
      <c r="BA4" s="117"/>
      <c r="BB4" s="117"/>
      <c r="BC4" s="117"/>
      <c r="BD4" s="117"/>
      <c r="BE4" s="117"/>
      <c r="BF4" s="117"/>
      <c r="BG4" s="117"/>
      <c r="BH4" s="117"/>
      <c r="BJ4" s="117"/>
      <c r="BK4" s="117"/>
      <c r="BL4" s="117"/>
      <c r="BM4" s="117"/>
      <c r="BN4" s="117"/>
      <c r="BO4" s="117"/>
      <c r="BP4" s="117"/>
    </row>
    <row r="5" spans="1:78" ht="15.6" x14ac:dyDescent="0.3">
      <c r="A5" s="205"/>
      <c r="B5" s="206"/>
      <c r="D5" s="4"/>
      <c r="E5" s="4"/>
      <c r="F5" s="211" t="s">
        <v>81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8"/>
      <c r="U5" s="219" t="s">
        <v>51</v>
      </c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463"/>
      <c r="AI5" s="211" t="s">
        <v>81</v>
      </c>
      <c r="AJ5" s="220"/>
      <c r="AK5" s="220"/>
      <c r="AL5" s="220"/>
      <c r="AM5" s="220"/>
      <c r="AN5" s="220"/>
      <c r="AO5" s="220"/>
      <c r="AP5" s="220"/>
      <c r="AQ5" s="220"/>
      <c r="AR5" s="220"/>
      <c r="AS5" s="218"/>
      <c r="AT5" s="224"/>
      <c r="AU5" s="224"/>
      <c r="AV5" s="224"/>
      <c r="AW5" s="224"/>
      <c r="AX5" s="464"/>
      <c r="AY5" s="211" t="s">
        <v>81</v>
      </c>
      <c r="AZ5" s="220"/>
      <c r="BA5" s="220"/>
      <c r="BB5" s="220"/>
      <c r="BC5" s="220"/>
      <c r="BD5" s="220"/>
      <c r="BE5" s="220"/>
      <c r="BF5" s="220"/>
      <c r="BG5" s="220"/>
      <c r="BH5" s="220"/>
      <c r="BI5" s="464"/>
      <c r="BJ5" s="465" t="s">
        <v>51</v>
      </c>
      <c r="BK5" s="223"/>
      <c r="BL5" s="223"/>
      <c r="BM5" s="223"/>
      <c r="BN5" s="223"/>
      <c r="BO5" s="223"/>
      <c r="BP5" s="223"/>
      <c r="BQ5" s="464"/>
    </row>
    <row r="6" spans="1:78" ht="15.6" x14ac:dyDescent="0.3">
      <c r="A6" s="34"/>
      <c r="B6" s="35"/>
      <c r="D6" s="4"/>
      <c r="E6" s="4"/>
      <c r="F6" s="117"/>
      <c r="G6" s="117"/>
      <c r="H6" s="117"/>
      <c r="I6" s="117"/>
      <c r="J6" s="117"/>
      <c r="K6" s="117"/>
      <c r="M6" s="117"/>
      <c r="N6" s="117"/>
      <c r="O6" s="117"/>
      <c r="P6" s="117"/>
      <c r="Q6" s="117"/>
      <c r="R6" s="117"/>
      <c r="S6" s="117"/>
      <c r="T6" s="117"/>
      <c r="W6" s="117"/>
      <c r="X6" s="117"/>
      <c r="Y6" s="117"/>
      <c r="AA6" s="195"/>
      <c r="AB6" s="195"/>
      <c r="AC6" s="19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T6" s="24"/>
      <c r="AU6" s="24"/>
      <c r="AV6" s="24"/>
      <c r="AW6" s="24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</row>
    <row r="7" spans="1:78" ht="15.6" x14ac:dyDescent="0.3">
      <c r="A7" s="28"/>
      <c r="D7" s="4"/>
      <c r="F7" s="195" t="s">
        <v>47</v>
      </c>
      <c r="G7" s="117" t="str">
        <f>E1</f>
        <v>Chris Wicks</v>
      </c>
      <c r="H7" s="117"/>
      <c r="I7" s="117"/>
      <c r="J7" s="117"/>
      <c r="K7" s="117"/>
      <c r="M7" s="195"/>
      <c r="N7" s="195"/>
      <c r="O7" s="195"/>
      <c r="P7" s="117"/>
      <c r="Q7" s="117"/>
      <c r="R7" s="117"/>
      <c r="S7" s="117"/>
      <c r="T7" s="195"/>
      <c r="U7" s="195" t="s">
        <v>47</v>
      </c>
      <c r="V7" s="117" t="str">
        <f>E1</f>
        <v>Chris Wicks</v>
      </c>
      <c r="W7" s="117"/>
      <c r="X7" s="117"/>
      <c r="Y7" s="117"/>
      <c r="AA7" s="117"/>
      <c r="AB7" s="117"/>
      <c r="AC7" s="117"/>
      <c r="AD7" s="117"/>
      <c r="AE7" s="117"/>
      <c r="AF7" s="117"/>
      <c r="AG7" s="117"/>
      <c r="AH7" s="117"/>
      <c r="AI7" s="195" t="s">
        <v>46</v>
      </c>
      <c r="AJ7" s="117" t="str">
        <f>E2</f>
        <v>Janet Leadbeater</v>
      </c>
      <c r="AL7" s="117"/>
      <c r="AM7" s="117"/>
      <c r="AN7" s="117"/>
      <c r="AO7" s="117"/>
      <c r="AP7" s="117"/>
      <c r="AQ7" s="117"/>
      <c r="AR7" s="117"/>
      <c r="AT7" s="195" t="s">
        <v>46</v>
      </c>
      <c r="AU7" s="117" t="str">
        <f>E2</f>
        <v>Janet Leadbeater</v>
      </c>
      <c r="AV7" s="117"/>
      <c r="AW7" s="24"/>
      <c r="AX7" s="117"/>
      <c r="AY7" s="195" t="s">
        <v>48</v>
      </c>
      <c r="AZ7" s="117" t="str">
        <f>E3</f>
        <v>Robyn Bruderer</v>
      </c>
      <c r="BA7" s="117"/>
      <c r="BB7" s="117"/>
      <c r="BC7" s="117"/>
      <c r="BD7" s="117"/>
      <c r="BE7" s="117"/>
      <c r="BF7" s="117"/>
      <c r="BG7" s="117"/>
      <c r="BH7" s="117"/>
      <c r="BI7" s="117"/>
      <c r="BJ7" s="195" t="s">
        <v>48</v>
      </c>
      <c r="BK7" s="117" t="str">
        <f>E3</f>
        <v>Robyn Bruderer</v>
      </c>
      <c r="BL7" s="117"/>
      <c r="BM7" s="117"/>
      <c r="BN7" s="117"/>
      <c r="BO7" s="195"/>
      <c r="BP7" s="195"/>
      <c r="BQ7" s="117"/>
    </row>
    <row r="8" spans="1:78" ht="15.6" x14ac:dyDescent="0.3">
      <c r="A8" s="28" t="s">
        <v>55</v>
      </c>
      <c r="B8" s="6"/>
      <c r="F8" s="195" t="s">
        <v>26</v>
      </c>
      <c r="G8" s="117"/>
      <c r="H8" s="117"/>
      <c r="I8" s="117"/>
      <c r="J8" s="117"/>
      <c r="K8" s="117"/>
      <c r="M8" s="117"/>
      <c r="N8" s="117"/>
      <c r="O8" s="117"/>
      <c r="P8" s="117"/>
      <c r="Q8" s="117"/>
      <c r="R8" s="117"/>
      <c r="S8" s="117"/>
      <c r="T8" s="117"/>
      <c r="U8" s="195" t="s">
        <v>26</v>
      </c>
      <c r="V8" s="117"/>
      <c r="AH8" s="117"/>
      <c r="AJ8" s="117"/>
      <c r="AK8" s="117"/>
      <c r="AL8" s="117"/>
      <c r="AM8" s="117"/>
      <c r="AN8" s="117"/>
      <c r="AO8" s="117"/>
      <c r="AP8" s="117"/>
      <c r="AQ8" s="117"/>
      <c r="AR8" s="117"/>
      <c r="AU8" s="230"/>
      <c r="AV8" s="24"/>
      <c r="AW8" s="24"/>
      <c r="AZ8" s="117"/>
      <c r="BA8" s="117"/>
      <c r="BB8" s="117"/>
      <c r="BC8" s="117"/>
      <c r="BD8" s="117"/>
      <c r="BE8" s="117"/>
      <c r="BF8" s="117"/>
      <c r="BG8" s="117"/>
      <c r="BH8" s="117"/>
      <c r="BJ8" s="117"/>
      <c r="BK8" s="117"/>
      <c r="BL8" s="117"/>
      <c r="BM8" s="117"/>
      <c r="BN8" s="117"/>
      <c r="BO8" s="117"/>
      <c r="BP8" s="117"/>
      <c r="BU8" s="6" t="s">
        <v>12</v>
      </c>
    </row>
    <row r="9" spans="1:78" ht="15.6" x14ac:dyDescent="0.3">
      <c r="A9" s="28" t="s">
        <v>53</v>
      </c>
      <c r="B9" s="6">
        <v>7</v>
      </c>
      <c r="F9" s="195" t="s">
        <v>1</v>
      </c>
      <c r="G9" s="117"/>
      <c r="H9" s="117"/>
      <c r="I9" s="117"/>
      <c r="J9" s="117"/>
      <c r="K9" s="117"/>
      <c r="L9" s="212" t="s">
        <v>1</v>
      </c>
      <c r="M9" s="213"/>
      <c r="N9" s="213"/>
      <c r="O9" s="213" t="s">
        <v>2</v>
      </c>
      <c r="Q9" s="213"/>
      <c r="R9" s="213" t="s">
        <v>3</v>
      </c>
      <c r="S9" s="213" t="s">
        <v>88</v>
      </c>
      <c r="T9" s="148"/>
      <c r="U9" s="195" t="s">
        <v>1</v>
      </c>
      <c r="V9" s="117"/>
      <c r="W9" s="117"/>
      <c r="X9" s="117"/>
      <c r="Y9" s="117"/>
      <c r="Z9" s="212" t="s">
        <v>1</v>
      </c>
      <c r="AA9" s="213"/>
      <c r="AB9" s="213"/>
      <c r="AC9" s="213" t="s">
        <v>2</v>
      </c>
      <c r="AE9" s="213"/>
      <c r="AF9" s="213" t="s">
        <v>3</v>
      </c>
      <c r="AG9" s="213" t="s">
        <v>88</v>
      </c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T9" s="26"/>
      <c r="AU9" s="24"/>
      <c r="AV9" s="24" t="s">
        <v>10</v>
      </c>
      <c r="AW9" s="24" t="s">
        <v>13</v>
      </c>
      <c r="AX9" s="225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225"/>
      <c r="BJ9" s="117" t="s">
        <v>14</v>
      </c>
      <c r="BK9" s="117"/>
      <c r="BL9" s="117"/>
      <c r="BM9" s="117"/>
      <c r="BN9" s="117"/>
      <c r="BO9" s="117"/>
      <c r="BP9" s="148" t="s">
        <v>14</v>
      </c>
      <c r="BQ9" s="225"/>
      <c r="BR9" s="109"/>
      <c r="BS9" s="109"/>
      <c r="BT9" s="109"/>
    </row>
    <row r="10" spans="1:78" x14ac:dyDescent="0.3">
      <c r="F10" s="197" t="s">
        <v>89</v>
      </c>
      <c r="G10" s="197" t="s">
        <v>90</v>
      </c>
      <c r="H10" s="197" t="s">
        <v>91</v>
      </c>
      <c r="I10" s="197" t="s">
        <v>92</v>
      </c>
      <c r="J10" s="197" t="s">
        <v>93</v>
      </c>
      <c r="K10" s="197" t="s">
        <v>94</v>
      </c>
      <c r="L10" s="214" t="s">
        <v>34</v>
      </c>
      <c r="M10" s="190" t="s">
        <v>2</v>
      </c>
      <c r="N10" s="190" t="s">
        <v>95</v>
      </c>
      <c r="O10" s="214" t="s">
        <v>34</v>
      </c>
      <c r="P10" s="215" t="s">
        <v>3</v>
      </c>
      <c r="Q10" s="190" t="s">
        <v>95</v>
      </c>
      <c r="R10" s="214" t="s">
        <v>34</v>
      </c>
      <c r="S10" s="214" t="s">
        <v>34</v>
      </c>
      <c r="T10" s="221"/>
      <c r="U10" s="197" t="s">
        <v>89</v>
      </c>
      <c r="V10" s="197" t="s">
        <v>92</v>
      </c>
      <c r="W10" s="197" t="s">
        <v>90</v>
      </c>
      <c r="X10" s="197" t="s">
        <v>93</v>
      </c>
      <c r="Y10" s="197"/>
      <c r="Z10" s="214" t="s">
        <v>34</v>
      </c>
      <c r="AA10" s="190" t="s">
        <v>2</v>
      </c>
      <c r="AB10" s="190" t="s">
        <v>95</v>
      </c>
      <c r="AC10" s="214" t="s">
        <v>34</v>
      </c>
      <c r="AD10" s="215" t="s">
        <v>3</v>
      </c>
      <c r="AE10" s="190" t="s">
        <v>95</v>
      </c>
      <c r="AF10" s="214" t="s">
        <v>34</v>
      </c>
      <c r="AG10" s="214" t="s">
        <v>34</v>
      </c>
      <c r="AH10" s="225"/>
      <c r="AI10" s="150" t="s">
        <v>29</v>
      </c>
      <c r="AJ10" s="150" t="s">
        <v>30</v>
      </c>
      <c r="AK10" s="150" t="s">
        <v>98</v>
      </c>
      <c r="AL10" s="150" t="s">
        <v>57</v>
      </c>
      <c r="AM10" s="150" t="s">
        <v>99</v>
      </c>
      <c r="AN10" s="150" t="s">
        <v>100</v>
      </c>
      <c r="AO10" s="150" t="s">
        <v>31</v>
      </c>
      <c r="AP10" s="150" t="s">
        <v>101</v>
      </c>
      <c r="AQ10" s="150" t="s">
        <v>38</v>
      </c>
      <c r="AR10" s="150" t="s">
        <v>37</v>
      </c>
      <c r="AS10" s="12"/>
      <c r="AT10" s="226" t="s">
        <v>36</v>
      </c>
      <c r="AU10" s="226" t="s">
        <v>13</v>
      </c>
      <c r="AV10" s="226" t="s">
        <v>9</v>
      </c>
      <c r="AW10" s="226" t="s">
        <v>15</v>
      </c>
      <c r="AX10" s="225"/>
      <c r="AY10" s="150" t="s">
        <v>29</v>
      </c>
      <c r="AZ10" s="150" t="s">
        <v>30</v>
      </c>
      <c r="BA10" s="150" t="s">
        <v>98</v>
      </c>
      <c r="BB10" s="150" t="s">
        <v>57</v>
      </c>
      <c r="BC10" s="150" t="s">
        <v>99</v>
      </c>
      <c r="BD10" s="150" t="s">
        <v>100</v>
      </c>
      <c r="BE10" s="150" t="s">
        <v>31</v>
      </c>
      <c r="BF10" s="150" t="s">
        <v>101</v>
      </c>
      <c r="BG10" s="150" t="s">
        <v>38</v>
      </c>
      <c r="BH10" s="150" t="s">
        <v>37</v>
      </c>
      <c r="BI10" s="225"/>
      <c r="BJ10" s="190" t="s">
        <v>4</v>
      </c>
      <c r="BK10" s="190" t="s">
        <v>5</v>
      </c>
      <c r="BL10" s="190" t="s">
        <v>6</v>
      </c>
      <c r="BM10" s="190" t="s">
        <v>7</v>
      </c>
      <c r="BN10" s="190" t="s">
        <v>33</v>
      </c>
      <c r="BO10" s="150" t="s">
        <v>21</v>
      </c>
      <c r="BP10" s="150" t="s">
        <v>15</v>
      </c>
      <c r="BQ10" s="225"/>
      <c r="BU10" s="13" t="s">
        <v>50</v>
      </c>
      <c r="BV10" s="14"/>
      <c r="BW10" s="13" t="s">
        <v>51</v>
      </c>
      <c r="BX10" s="14"/>
      <c r="BY10" s="15" t="s">
        <v>52</v>
      </c>
      <c r="BZ10" s="16"/>
    </row>
    <row r="11" spans="1:78" s="12" customFormat="1" x14ac:dyDescent="0.3">
      <c r="A11" s="12" t="s">
        <v>24</v>
      </c>
      <c r="B11" s="12" t="s">
        <v>25</v>
      </c>
      <c r="C11" s="12" t="s">
        <v>26</v>
      </c>
      <c r="D11" s="12" t="s">
        <v>27</v>
      </c>
      <c r="E11" s="12" t="s">
        <v>28</v>
      </c>
      <c r="F11" s="42"/>
      <c r="G11" s="42"/>
      <c r="H11" s="42"/>
      <c r="I11" s="42"/>
      <c r="J11" s="42"/>
      <c r="K11" s="42"/>
      <c r="L11" s="216"/>
      <c r="M11" s="216"/>
      <c r="N11" s="216"/>
      <c r="O11" s="216"/>
      <c r="P11" s="216"/>
      <c r="Q11" s="216"/>
      <c r="R11" s="216"/>
      <c r="S11" s="216"/>
      <c r="T11" s="221"/>
      <c r="U11" s="42"/>
      <c r="V11" s="42"/>
      <c r="W11" s="42"/>
      <c r="X11" s="42"/>
      <c r="Y11" s="42"/>
      <c r="Z11" s="216"/>
      <c r="AA11" s="216"/>
      <c r="AB11" s="216"/>
      <c r="AC11" s="216"/>
      <c r="AD11" s="216"/>
      <c r="AE11" s="216"/>
      <c r="AF11" s="216"/>
      <c r="AG11" s="216"/>
      <c r="AH11" s="225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7"/>
      <c r="AT11" s="24"/>
      <c r="AU11" s="24"/>
      <c r="AV11" s="24"/>
      <c r="AW11" s="24"/>
      <c r="AX11" s="225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225"/>
      <c r="BJ11" s="216"/>
      <c r="BK11" s="216"/>
      <c r="BL11" s="216"/>
      <c r="BM11" s="216"/>
      <c r="BN11" s="216"/>
      <c r="BO11" s="148"/>
      <c r="BP11" s="148"/>
      <c r="BQ11" s="225"/>
      <c r="BR11" s="109" t="s">
        <v>68</v>
      </c>
      <c r="BS11" s="109" t="s">
        <v>69</v>
      </c>
      <c r="BT11" s="109" t="s">
        <v>70</v>
      </c>
      <c r="BU11" s="13" t="s">
        <v>32</v>
      </c>
      <c r="BV11" s="14"/>
      <c r="BW11" s="15" t="s">
        <v>32</v>
      </c>
      <c r="BX11" s="40"/>
      <c r="BY11" s="15" t="s">
        <v>32</v>
      </c>
      <c r="BZ11" s="18" t="s">
        <v>35</v>
      </c>
    </row>
    <row r="12" spans="1:78" s="12" customFormat="1" x14ac:dyDescent="0.3">
      <c r="F12" s="42"/>
      <c r="G12" s="42"/>
      <c r="H12" s="42"/>
      <c r="I12" s="42"/>
      <c r="J12" s="42"/>
      <c r="K12" s="42"/>
      <c r="L12" s="216"/>
      <c r="M12" s="216"/>
      <c r="N12" s="216"/>
      <c r="O12" s="216"/>
      <c r="P12" s="216"/>
      <c r="Q12" s="216"/>
      <c r="R12" s="216"/>
      <c r="S12" s="216"/>
      <c r="T12" s="221"/>
      <c r="U12" s="42"/>
      <c r="V12" s="42"/>
      <c r="W12" s="42"/>
      <c r="X12" s="42"/>
      <c r="Y12" s="42"/>
      <c r="Z12" s="216"/>
      <c r="AA12" s="216"/>
      <c r="AB12" s="216"/>
      <c r="AC12" s="216"/>
      <c r="AD12" s="216"/>
      <c r="AE12" s="216"/>
      <c r="AF12" s="216"/>
      <c r="AG12" s="216"/>
      <c r="AH12" s="225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7"/>
      <c r="AT12" s="24"/>
      <c r="AU12" s="24"/>
      <c r="AV12" s="24"/>
      <c r="AW12" s="24"/>
      <c r="AX12" s="225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225"/>
      <c r="BJ12" s="216"/>
      <c r="BK12" s="216"/>
      <c r="BL12" s="216"/>
      <c r="BM12" s="216"/>
      <c r="BN12" s="216"/>
      <c r="BO12" s="148"/>
      <c r="BP12" s="148"/>
      <c r="BQ12" s="225"/>
      <c r="BR12" s="284"/>
      <c r="BS12" s="284"/>
      <c r="BT12" s="284"/>
      <c r="BU12" s="13"/>
      <c r="BV12" s="14"/>
      <c r="BW12" s="15"/>
      <c r="BX12" s="40"/>
      <c r="BY12" s="15"/>
      <c r="BZ12" s="18"/>
    </row>
    <row r="13" spans="1:78" s="12" customFormat="1" x14ac:dyDescent="0.3">
      <c r="A13" s="349">
        <v>1</v>
      </c>
      <c r="B13" s="349" t="s">
        <v>204</v>
      </c>
      <c r="C13" s="349" t="s">
        <v>130</v>
      </c>
      <c r="D13" s="349" t="s">
        <v>131</v>
      </c>
      <c r="E13" s="349" t="s">
        <v>207</v>
      </c>
      <c r="F13" s="191">
        <v>9</v>
      </c>
      <c r="G13" s="191">
        <v>9</v>
      </c>
      <c r="H13" s="191">
        <v>8</v>
      </c>
      <c r="I13" s="191">
        <v>9</v>
      </c>
      <c r="J13" s="191">
        <v>9</v>
      </c>
      <c r="K13" s="191">
        <v>8</v>
      </c>
      <c r="L13" s="217">
        <f t="shared" ref="L13:L24" si="0">SUM(F13:K13)/6</f>
        <v>8.6666666666666661</v>
      </c>
      <c r="M13" s="191">
        <v>9</v>
      </c>
      <c r="N13" s="191"/>
      <c r="O13" s="217">
        <f t="shared" ref="O13:O24" si="1">M13-N13</f>
        <v>9</v>
      </c>
      <c r="P13" s="191">
        <v>9</v>
      </c>
      <c r="Q13" s="191"/>
      <c r="R13" s="217">
        <f t="shared" ref="R13:R24" si="2">P13-Q13</f>
        <v>9</v>
      </c>
      <c r="S13" s="21">
        <f t="shared" ref="S13:S24" si="3">SUM((L13*0.6),(O13*0.25),(R13*0.15))</f>
        <v>8.7999999999999989</v>
      </c>
      <c r="T13" s="44"/>
      <c r="U13" s="191">
        <v>8</v>
      </c>
      <c r="V13" s="191">
        <v>9</v>
      </c>
      <c r="W13" s="191">
        <v>8</v>
      </c>
      <c r="X13" s="191">
        <v>8</v>
      </c>
      <c r="Y13" s="217">
        <f t="shared" ref="Y13:Y24" si="4">(W13+X13)/2</f>
        <v>8</v>
      </c>
      <c r="Z13" s="217">
        <f t="shared" ref="Z13:Z22" si="5">(U13+V13+W13+X13)/4</f>
        <v>8.25</v>
      </c>
      <c r="AA13" s="191">
        <v>9</v>
      </c>
      <c r="AB13" s="191"/>
      <c r="AC13" s="217">
        <f t="shared" ref="AC13:AC24" si="6">AA13-AB13</f>
        <v>9</v>
      </c>
      <c r="AD13" s="191">
        <v>9</v>
      </c>
      <c r="AE13" s="191"/>
      <c r="AF13" s="217">
        <f t="shared" ref="AF13:AF24" si="7">AD13-AE13</f>
        <v>9</v>
      </c>
      <c r="AG13" s="21">
        <f t="shared" ref="AG13:AG24" si="8">((Z13*0.4)+(AC13*0.4)+(AF13*0.2))</f>
        <v>8.7000000000000011</v>
      </c>
      <c r="AH13" s="27"/>
      <c r="AI13" s="222">
        <v>5</v>
      </c>
      <c r="AJ13" s="222">
        <v>6</v>
      </c>
      <c r="AK13" s="222">
        <v>6</v>
      </c>
      <c r="AL13" s="222">
        <v>7</v>
      </c>
      <c r="AM13" s="222">
        <v>7</v>
      </c>
      <c r="AN13" s="222">
        <v>6.5</v>
      </c>
      <c r="AO13" s="222">
        <v>4</v>
      </c>
      <c r="AP13" s="222">
        <v>6</v>
      </c>
      <c r="AQ13" s="22">
        <f t="shared" ref="AQ13:AQ22" si="9">SUM(AI13:AP13)</f>
        <v>47.5</v>
      </c>
      <c r="AR13" s="21">
        <f t="shared" ref="AR13:AR22" si="10">AQ13/8</f>
        <v>5.9375</v>
      </c>
      <c r="AS13" s="17"/>
      <c r="AT13" s="228">
        <v>6.6</v>
      </c>
      <c r="AU13" s="24">
        <f t="shared" ref="AU13:AU22" si="11">AT13</f>
        <v>6.6</v>
      </c>
      <c r="AV13" s="229"/>
      <c r="AW13" s="24">
        <f t="shared" ref="AW13:AW24" si="12">SUM(AU13-AV13)</f>
        <v>6.6</v>
      </c>
      <c r="AX13" s="225"/>
      <c r="AY13" s="222">
        <v>5.8</v>
      </c>
      <c r="AZ13" s="222">
        <v>6.3</v>
      </c>
      <c r="BA13" s="222">
        <v>6</v>
      </c>
      <c r="BB13" s="222">
        <v>6</v>
      </c>
      <c r="BC13" s="222">
        <v>6.3</v>
      </c>
      <c r="BD13" s="222">
        <v>6.3</v>
      </c>
      <c r="BE13" s="222">
        <v>4</v>
      </c>
      <c r="BF13" s="222">
        <v>6</v>
      </c>
      <c r="BG13" s="22">
        <f t="shared" ref="BG13:BG22" si="13">SUM(AY13:BF13)</f>
        <v>46.7</v>
      </c>
      <c r="BH13" s="21">
        <f t="shared" ref="BH13:BH22" si="14">BG13/8</f>
        <v>5.8375000000000004</v>
      </c>
      <c r="BI13" s="225"/>
      <c r="BJ13" s="222">
        <v>7</v>
      </c>
      <c r="BK13" s="222">
        <v>6.3</v>
      </c>
      <c r="BL13" s="222">
        <v>6</v>
      </c>
      <c r="BM13" s="222">
        <v>5.3</v>
      </c>
      <c r="BN13" s="21">
        <f t="shared" ref="BN13:BN24" si="15">SUM((BJ13*0.3),(BK13*0.25),(BL13*0.35),(BM13*0.1))</f>
        <v>6.3049999999999997</v>
      </c>
      <c r="BO13" s="227"/>
      <c r="BP13" s="21">
        <f t="shared" ref="BP13:BP24" si="16">BN13-BO13</f>
        <v>6.3049999999999997</v>
      </c>
      <c r="BQ13" s="225"/>
      <c r="BR13" s="111">
        <f t="shared" ref="BR13:BR24" si="17">(S13+AG13)/2</f>
        <v>8.75</v>
      </c>
      <c r="BS13" s="111">
        <f t="shared" ref="BS13:BS22" si="18">(AR13+AW13)/2</f>
        <v>6.2687499999999998</v>
      </c>
      <c r="BT13" s="111">
        <f t="shared" ref="BT13:BT22" si="19">(BH13+BP13)/2</f>
        <v>6.07125</v>
      </c>
      <c r="BU13" s="231">
        <f t="shared" ref="BU13:BU24" si="20">((S13*0.25)+(AR13*0.375)+(BH13*0.375))</f>
        <v>6.6156249999999996</v>
      </c>
      <c r="BW13" s="232">
        <f t="shared" ref="BW13:BW24" si="21">((AG13*0.25)+(BP13*0.25)+(AW13*0.5))</f>
        <v>7.0512499999999996</v>
      </c>
      <c r="BX13" s="16"/>
      <c r="BY13" s="232">
        <f t="shared" ref="BY13:BY24" si="22">(BU13+BW13)/2</f>
        <v>6.8334374999999996</v>
      </c>
      <c r="BZ13" s="18">
        <v>1</v>
      </c>
    </row>
    <row r="14" spans="1:78" s="12" customFormat="1" x14ac:dyDescent="0.3">
      <c r="A14" s="349">
        <v>48</v>
      </c>
      <c r="B14" s="490" t="s">
        <v>232</v>
      </c>
      <c r="C14" s="349" t="s">
        <v>188</v>
      </c>
      <c r="D14" s="364" t="s">
        <v>189</v>
      </c>
      <c r="E14" s="349" t="s">
        <v>148</v>
      </c>
      <c r="F14" s="191">
        <v>7.5</v>
      </c>
      <c r="G14" s="191">
        <v>7</v>
      </c>
      <c r="H14" s="191">
        <v>6</v>
      </c>
      <c r="I14" s="191">
        <v>6</v>
      </c>
      <c r="J14" s="191">
        <v>7</v>
      </c>
      <c r="K14" s="191">
        <v>5</v>
      </c>
      <c r="L14" s="217">
        <f t="shared" si="0"/>
        <v>6.416666666666667</v>
      </c>
      <c r="M14" s="191">
        <v>6</v>
      </c>
      <c r="N14" s="191"/>
      <c r="O14" s="217">
        <f t="shared" si="1"/>
        <v>6</v>
      </c>
      <c r="P14" s="191">
        <v>5</v>
      </c>
      <c r="Q14" s="191"/>
      <c r="R14" s="217">
        <f t="shared" si="2"/>
        <v>5</v>
      </c>
      <c r="S14" s="21">
        <f t="shared" si="3"/>
        <v>6.1</v>
      </c>
      <c r="T14" s="44"/>
      <c r="U14" s="191">
        <v>6</v>
      </c>
      <c r="V14" s="191">
        <v>6</v>
      </c>
      <c r="W14" s="191">
        <v>5</v>
      </c>
      <c r="X14" s="191">
        <v>6</v>
      </c>
      <c r="Y14" s="217">
        <f t="shared" si="4"/>
        <v>5.5</v>
      </c>
      <c r="Z14" s="217">
        <f t="shared" si="5"/>
        <v>5.75</v>
      </c>
      <c r="AA14" s="191">
        <v>6</v>
      </c>
      <c r="AB14" s="191"/>
      <c r="AC14" s="217">
        <f t="shared" si="6"/>
        <v>6</v>
      </c>
      <c r="AD14" s="191">
        <v>5.5</v>
      </c>
      <c r="AE14" s="191"/>
      <c r="AF14" s="217">
        <f t="shared" si="7"/>
        <v>5.5</v>
      </c>
      <c r="AG14" s="21">
        <f t="shared" si="8"/>
        <v>5.8000000000000007</v>
      </c>
      <c r="AH14" s="27"/>
      <c r="AI14" s="222">
        <v>6</v>
      </c>
      <c r="AJ14" s="222">
        <v>6.8</v>
      </c>
      <c r="AK14" s="222">
        <v>6</v>
      </c>
      <c r="AL14" s="222">
        <v>7</v>
      </c>
      <c r="AM14" s="222">
        <v>8</v>
      </c>
      <c r="AN14" s="222">
        <v>7.5</v>
      </c>
      <c r="AO14" s="222">
        <v>8</v>
      </c>
      <c r="AP14" s="222">
        <v>5.5</v>
      </c>
      <c r="AQ14" s="22">
        <f t="shared" si="9"/>
        <v>54.8</v>
      </c>
      <c r="AR14" s="21">
        <f t="shared" si="10"/>
        <v>6.85</v>
      </c>
      <c r="AS14" s="17"/>
      <c r="AT14" s="228">
        <v>7.6</v>
      </c>
      <c r="AU14" s="24">
        <f t="shared" si="11"/>
        <v>7.6</v>
      </c>
      <c r="AV14" s="229"/>
      <c r="AW14" s="24">
        <f t="shared" si="12"/>
        <v>7.6</v>
      </c>
      <c r="AX14" s="225"/>
      <c r="AY14" s="222">
        <v>5.5</v>
      </c>
      <c r="AZ14" s="222">
        <v>7</v>
      </c>
      <c r="BA14" s="222">
        <v>6.5</v>
      </c>
      <c r="BB14" s="222">
        <v>6.5</v>
      </c>
      <c r="BC14" s="222">
        <v>7.5</v>
      </c>
      <c r="BD14" s="222">
        <v>7.2</v>
      </c>
      <c r="BE14" s="222">
        <v>8</v>
      </c>
      <c r="BF14" s="222">
        <v>6.3</v>
      </c>
      <c r="BG14" s="22">
        <f t="shared" si="13"/>
        <v>54.5</v>
      </c>
      <c r="BH14" s="21">
        <f t="shared" si="14"/>
        <v>6.8125</v>
      </c>
      <c r="BI14" s="225"/>
      <c r="BJ14" s="222">
        <v>7</v>
      </c>
      <c r="BK14" s="222">
        <v>7</v>
      </c>
      <c r="BL14" s="222">
        <v>6.3</v>
      </c>
      <c r="BM14" s="222">
        <v>6</v>
      </c>
      <c r="BN14" s="21">
        <f t="shared" si="15"/>
        <v>6.6549999999999994</v>
      </c>
      <c r="BO14" s="227"/>
      <c r="BP14" s="21">
        <f t="shared" si="16"/>
        <v>6.6549999999999994</v>
      </c>
      <c r="BQ14" s="225"/>
      <c r="BR14" s="111">
        <f t="shared" si="17"/>
        <v>5.95</v>
      </c>
      <c r="BS14" s="111">
        <f t="shared" si="18"/>
        <v>7.2249999999999996</v>
      </c>
      <c r="BT14" s="111">
        <f t="shared" si="19"/>
        <v>6.7337499999999997</v>
      </c>
      <c r="BU14" s="231">
        <f t="shared" si="20"/>
        <v>6.6484375</v>
      </c>
      <c r="BW14" s="232">
        <f t="shared" si="21"/>
        <v>6.9137500000000003</v>
      </c>
      <c r="BX14" s="16"/>
      <c r="BY14" s="232">
        <f t="shared" si="22"/>
        <v>6.7810937500000001</v>
      </c>
      <c r="BZ14" s="18">
        <v>2</v>
      </c>
    </row>
    <row r="15" spans="1:78" s="12" customFormat="1" x14ac:dyDescent="0.3">
      <c r="A15" s="349">
        <v>12</v>
      </c>
      <c r="B15" s="349" t="s">
        <v>158</v>
      </c>
      <c r="C15" s="349" t="s">
        <v>182</v>
      </c>
      <c r="D15" s="349" t="s">
        <v>127</v>
      </c>
      <c r="E15" s="349" t="s">
        <v>128</v>
      </c>
      <c r="F15" s="191">
        <v>7</v>
      </c>
      <c r="G15" s="191">
        <v>5</v>
      </c>
      <c r="H15" s="191">
        <v>7</v>
      </c>
      <c r="I15" s="191">
        <v>6</v>
      </c>
      <c r="J15" s="191">
        <v>6</v>
      </c>
      <c r="K15" s="191">
        <v>5</v>
      </c>
      <c r="L15" s="217">
        <f t="shared" si="0"/>
        <v>6</v>
      </c>
      <c r="M15" s="191">
        <v>6</v>
      </c>
      <c r="N15" s="191"/>
      <c r="O15" s="217">
        <f t="shared" si="1"/>
        <v>6</v>
      </c>
      <c r="P15" s="191">
        <v>7</v>
      </c>
      <c r="Q15" s="191"/>
      <c r="R15" s="217">
        <f t="shared" si="2"/>
        <v>7</v>
      </c>
      <c r="S15" s="21">
        <f t="shared" si="3"/>
        <v>6.1499999999999995</v>
      </c>
      <c r="T15" s="44"/>
      <c r="U15" s="191">
        <v>7</v>
      </c>
      <c r="V15" s="191">
        <v>7</v>
      </c>
      <c r="W15" s="191">
        <v>6</v>
      </c>
      <c r="X15" s="191">
        <v>5</v>
      </c>
      <c r="Y15" s="217">
        <f t="shared" si="4"/>
        <v>5.5</v>
      </c>
      <c r="Z15" s="217">
        <f t="shared" si="5"/>
        <v>6.25</v>
      </c>
      <c r="AA15" s="191">
        <v>6</v>
      </c>
      <c r="AB15" s="191"/>
      <c r="AC15" s="217">
        <f t="shared" si="6"/>
        <v>6</v>
      </c>
      <c r="AD15" s="191">
        <v>7</v>
      </c>
      <c r="AE15" s="191"/>
      <c r="AF15" s="217">
        <f t="shared" si="7"/>
        <v>7</v>
      </c>
      <c r="AG15" s="21">
        <f t="shared" si="8"/>
        <v>6.3000000000000007</v>
      </c>
      <c r="AH15" s="27"/>
      <c r="AI15" s="222">
        <v>5</v>
      </c>
      <c r="AJ15" s="222">
        <v>6</v>
      </c>
      <c r="AK15" s="222">
        <v>5.5</v>
      </c>
      <c r="AL15" s="222">
        <v>6</v>
      </c>
      <c r="AM15" s="222">
        <v>7</v>
      </c>
      <c r="AN15" s="222">
        <v>7</v>
      </c>
      <c r="AO15" s="222">
        <v>4</v>
      </c>
      <c r="AP15" s="222">
        <v>5</v>
      </c>
      <c r="AQ15" s="22">
        <f t="shared" si="9"/>
        <v>45.5</v>
      </c>
      <c r="AR15" s="21">
        <f t="shared" si="10"/>
        <v>5.6875</v>
      </c>
      <c r="AS15" s="17"/>
      <c r="AT15" s="228">
        <v>7.3</v>
      </c>
      <c r="AU15" s="24">
        <f t="shared" si="11"/>
        <v>7.3</v>
      </c>
      <c r="AV15" s="229"/>
      <c r="AW15" s="24">
        <f t="shared" si="12"/>
        <v>7.3</v>
      </c>
      <c r="AX15" s="225"/>
      <c r="AY15" s="222">
        <v>6.2</v>
      </c>
      <c r="AZ15" s="222">
        <v>7</v>
      </c>
      <c r="BA15" s="222">
        <v>7</v>
      </c>
      <c r="BB15" s="222">
        <v>6.5</v>
      </c>
      <c r="BC15" s="222">
        <v>7</v>
      </c>
      <c r="BD15" s="222">
        <v>7</v>
      </c>
      <c r="BE15" s="222">
        <v>6</v>
      </c>
      <c r="BF15" s="222">
        <v>6</v>
      </c>
      <c r="BG15" s="22">
        <f t="shared" si="13"/>
        <v>52.7</v>
      </c>
      <c r="BH15" s="21">
        <f t="shared" si="14"/>
        <v>6.5875000000000004</v>
      </c>
      <c r="BI15" s="225"/>
      <c r="BJ15" s="222">
        <v>7</v>
      </c>
      <c r="BK15" s="222">
        <v>7</v>
      </c>
      <c r="BL15" s="222">
        <v>6.2</v>
      </c>
      <c r="BM15" s="222">
        <v>6</v>
      </c>
      <c r="BN15" s="21">
        <f t="shared" si="15"/>
        <v>6.6199999999999992</v>
      </c>
      <c r="BO15" s="227"/>
      <c r="BP15" s="21">
        <f t="shared" si="16"/>
        <v>6.6199999999999992</v>
      </c>
      <c r="BQ15" s="225"/>
      <c r="BR15" s="111">
        <f t="shared" si="17"/>
        <v>6.2249999999999996</v>
      </c>
      <c r="BS15" s="111">
        <f t="shared" si="18"/>
        <v>6.4937500000000004</v>
      </c>
      <c r="BT15" s="111">
        <f t="shared" si="19"/>
        <v>6.6037499999999998</v>
      </c>
      <c r="BU15" s="231">
        <f t="shared" si="20"/>
        <v>6.140625</v>
      </c>
      <c r="BW15" s="232">
        <f t="shared" si="21"/>
        <v>6.88</v>
      </c>
      <c r="BX15" s="16"/>
      <c r="BY15" s="232">
        <f t="shared" si="22"/>
        <v>6.5103124999999995</v>
      </c>
      <c r="BZ15" s="18">
        <v>3</v>
      </c>
    </row>
    <row r="16" spans="1:78" s="12" customFormat="1" x14ac:dyDescent="0.3">
      <c r="A16" s="349">
        <v>58</v>
      </c>
      <c r="B16" s="349" t="s">
        <v>233</v>
      </c>
      <c r="C16" s="349" t="s">
        <v>234</v>
      </c>
      <c r="D16" s="349" t="s">
        <v>195</v>
      </c>
      <c r="E16" s="349" t="s">
        <v>220</v>
      </c>
      <c r="F16" s="191">
        <v>4</v>
      </c>
      <c r="G16" s="191">
        <v>4.5</v>
      </c>
      <c r="H16" s="191">
        <v>5</v>
      </c>
      <c r="I16" s="191">
        <v>5</v>
      </c>
      <c r="J16" s="191">
        <v>5</v>
      </c>
      <c r="K16" s="191">
        <v>3</v>
      </c>
      <c r="L16" s="217">
        <f t="shared" si="0"/>
        <v>4.416666666666667</v>
      </c>
      <c r="M16" s="191">
        <v>5</v>
      </c>
      <c r="N16" s="191"/>
      <c r="O16" s="217">
        <f t="shared" si="1"/>
        <v>5</v>
      </c>
      <c r="P16" s="191">
        <v>4</v>
      </c>
      <c r="Q16" s="191"/>
      <c r="R16" s="217">
        <f t="shared" si="2"/>
        <v>4</v>
      </c>
      <c r="S16" s="21">
        <f t="shared" si="3"/>
        <v>4.5</v>
      </c>
      <c r="T16" s="44"/>
      <c r="U16" s="191">
        <v>6</v>
      </c>
      <c r="V16" s="191">
        <v>7</v>
      </c>
      <c r="W16" s="191">
        <v>6</v>
      </c>
      <c r="X16" s="191">
        <v>6</v>
      </c>
      <c r="Y16" s="217">
        <f t="shared" si="4"/>
        <v>6</v>
      </c>
      <c r="Z16" s="217">
        <f t="shared" si="5"/>
        <v>6.25</v>
      </c>
      <c r="AA16" s="191">
        <v>5</v>
      </c>
      <c r="AB16" s="191"/>
      <c r="AC16" s="217">
        <f t="shared" si="6"/>
        <v>5</v>
      </c>
      <c r="AD16" s="191">
        <v>8</v>
      </c>
      <c r="AE16" s="191"/>
      <c r="AF16" s="217">
        <f t="shared" si="7"/>
        <v>8</v>
      </c>
      <c r="AG16" s="21">
        <f t="shared" si="8"/>
        <v>6.1</v>
      </c>
      <c r="AH16" s="27"/>
      <c r="AI16" s="222">
        <v>0</v>
      </c>
      <c r="AJ16" s="222">
        <v>6</v>
      </c>
      <c r="AK16" s="222">
        <v>5</v>
      </c>
      <c r="AL16" s="222">
        <v>6</v>
      </c>
      <c r="AM16" s="222">
        <v>6</v>
      </c>
      <c r="AN16" s="222">
        <v>5.8</v>
      </c>
      <c r="AO16" s="222">
        <v>5.5</v>
      </c>
      <c r="AP16" s="222">
        <v>5.5</v>
      </c>
      <c r="AQ16" s="22">
        <f t="shared" si="9"/>
        <v>39.799999999999997</v>
      </c>
      <c r="AR16" s="21">
        <f t="shared" si="10"/>
        <v>4.9749999999999996</v>
      </c>
      <c r="AS16" s="17"/>
      <c r="AT16" s="228">
        <v>7.4</v>
      </c>
      <c r="AU16" s="24">
        <f t="shared" si="11"/>
        <v>7.4</v>
      </c>
      <c r="AV16" s="229"/>
      <c r="AW16" s="24">
        <f t="shared" si="12"/>
        <v>7.4</v>
      </c>
      <c r="AX16" s="225"/>
      <c r="AY16" s="222">
        <v>5</v>
      </c>
      <c r="AZ16" s="222">
        <v>6.3</v>
      </c>
      <c r="BA16" s="222">
        <v>6</v>
      </c>
      <c r="BB16" s="222">
        <v>6</v>
      </c>
      <c r="BC16" s="222">
        <v>0</v>
      </c>
      <c r="BD16" s="222">
        <v>6.5</v>
      </c>
      <c r="BE16" s="222">
        <v>6.8</v>
      </c>
      <c r="BF16" s="222">
        <v>6.2</v>
      </c>
      <c r="BG16" s="22">
        <f t="shared" si="13"/>
        <v>42.800000000000004</v>
      </c>
      <c r="BH16" s="21">
        <f t="shared" si="14"/>
        <v>5.3500000000000005</v>
      </c>
      <c r="BI16" s="225"/>
      <c r="BJ16" s="222">
        <v>7.3</v>
      </c>
      <c r="BK16" s="222">
        <v>7.2</v>
      </c>
      <c r="BL16" s="222">
        <v>7</v>
      </c>
      <c r="BM16" s="222">
        <v>6.5</v>
      </c>
      <c r="BN16" s="21">
        <f t="shared" si="15"/>
        <v>7.09</v>
      </c>
      <c r="BO16" s="227"/>
      <c r="BP16" s="21">
        <f t="shared" si="16"/>
        <v>7.09</v>
      </c>
      <c r="BQ16" s="225"/>
      <c r="BR16" s="111">
        <f t="shared" si="17"/>
        <v>5.3</v>
      </c>
      <c r="BS16" s="111">
        <f t="shared" si="18"/>
        <v>6.1875</v>
      </c>
      <c r="BT16" s="111">
        <f t="shared" si="19"/>
        <v>6.2200000000000006</v>
      </c>
      <c r="BU16" s="231">
        <f t="shared" si="20"/>
        <v>4.9968749999999993</v>
      </c>
      <c r="BW16" s="232">
        <f t="shared" si="21"/>
        <v>6.9975000000000005</v>
      </c>
      <c r="BX16" s="16"/>
      <c r="BY16" s="232">
        <f t="shared" si="22"/>
        <v>5.9971874999999999</v>
      </c>
      <c r="BZ16" s="18">
        <v>4</v>
      </c>
    </row>
    <row r="17" spans="1:78" s="12" customFormat="1" x14ac:dyDescent="0.3">
      <c r="A17" s="349">
        <v>65</v>
      </c>
      <c r="B17" s="349" t="s">
        <v>157</v>
      </c>
      <c r="C17" s="349" t="s">
        <v>222</v>
      </c>
      <c r="D17" s="349" t="s">
        <v>223</v>
      </c>
      <c r="E17" s="349" t="s">
        <v>136</v>
      </c>
      <c r="F17" s="191">
        <v>3.5</v>
      </c>
      <c r="G17" s="191">
        <v>4</v>
      </c>
      <c r="H17" s="191">
        <v>4</v>
      </c>
      <c r="I17" s="191">
        <v>5</v>
      </c>
      <c r="J17" s="191">
        <v>4</v>
      </c>
      <c r="K17" s="191">
        <v>4</v>
      </c>
      <c r="L17" s="217">
        <f t="shared" si="0"/>
        <v>4.083333333333333</v>
      </c>
      <c r="M17" s="191">
        <v>3.5</v>
      </c>
      <c r="N17" s="191"/>
      <c r="O17" s="217">
        <f t="shared" si="1"/>
        <v>3.5</v>
      </c>
      <c r="P17" s="191">
        <v>6.1</v>
      </c>
      <c r="Q17" s="191">
        <v>0.1</v>
      </c>
      <c r="R17" s="217">
        <f t="shared" si="2"/>
        <v>6</v>
      </c>
      <c r="S17" s="21">
        <f t="shared" si="3"/>
        <v>4.2249999999999996</v>
      </c>
      <c r="T17" s="44"/>
      <c r="U17" s="191">
        <v>5</v>
      </c>
      <c r="V17" s="191">
        <v>5</v>
      </c>
      <c r="W17" s="191">
        <v>6</v>
      </c>
      <c r="X17" s="191">
        <v>7</v>
      </c>
      <c r="Y17" s="217">
        <f t="shared" si="4"/>
        <v>6.5</v>
      </c>
      <c r="Z17" s="217">
        <f t="shared" si="5"/>
        <v>5.75</v>
      </c>
      <c r="AA17" s="191">
        <v>6</v>
      </c>
      <c r="AB17" s="191"/>
      <c r="AC17" s="217">
        <f t="shared" si="6"/>
        <v>6</v>
      </c>
      <c r="AD17" s="191">
        <v>6.1</v>
      </c>
      <c r="AE17" s="191">
        <v>0.1</v>
      </c>
      <c r="AF17" s="217">
        <f t="shared" si="7"/>
        <v>6</v>
      </c>
      <c r="AG17" s="21">
        <f t="shared" si="8"/>
        <v>5.9000000000000012</v>
      </c>
      <c r="AH17" s="27"/>
      <c r="AI17" s="222">
        <v>5</v>
      </c>
      <c r="AJ17" s="222">
        <v>6</v>
      </c>
      <c r="AK17" s="222">
        <v>6.5</v>
      </c>
      <c r="AL17" s="222">
        <v>7</v>
      </c>
      <c r="AM17" s="222">
        <v>5</v>
      </c>
      <c r="AN17" s="222">
        <v>6.5</v>
      </c>
      <c r="AO17" s="222">
        <v>5</v>
      </c>
      <c r="AP17" s="222">
        <v>5</v>
      </c>
      <c r="AQ17" s="22">
        <f t="shared" si="9"/>
        <v>46</v>
      </c>
      <c r="AR17" s="21">
        <f t="shared" si="10"/>
        <v>5.75</v>
      </c>
      <c r="AS17" s="17"/>
      <c r="AT17" s="228">
        <v>7.6</v>
      </c>
      <c r="AU17" s="24">
        <f t="shared" si="11"/>
        <v>7.6</v>
      </c>
      <c r="AV17" s="229"/>
      <c r="AW17" s="24">
        <f t="shared" si="12"/>
        <v>7.6</v>
      </c>
      <c r="AX17" s="225"/>
      <c r="AY17" s="222">
        <v>5.7</v>
      </c>
      <c r="AZ17" s="222">
        <v>6</v>
      </c>
      <c r="BA17" s="222">
        <v>5.2</v>
      </c>
      <c r="BB17" s="222">
        <v>5</v>
      </c>
      <c r="BC17" s="222">
        <v>5</v>
      </c>
      <c r="BD17" s="222">
        <v>4.7</v>
      </c>
      <c r="BE17" s="222">
        <v>5</v>
      </c>
      <c r="BF17" s="222">
        <v>4.8</v>
      </c>
      <c r="BG17" s="22">
        <f t="shared" si="13"/>
        <v>41.399999999999991</v>
      </c>
      <c r="BH17" s="21">
        <f t="shared" si="14"/>
        <v>5.1749999999999989</v>
      </c>
      <c r="BI17" s="225"/>
      <c r="BJ17" s="222">
        <v>6.3</v>
      </c>
      <c r="BK17" s="222">
        <v>6</v>
      </c>
      <c r="BL17" s="222">
        <v>6.3</v>
      </c>
      <c r="BM17" s="222">
        <v>6.1</v>
      </c>
      <c r="BN17" s="21">
        <f t="shared" si="15"/>
        <v>6.2049999999999992</v>
      </c>
      <c r="BO17" s="227"/>
      <c r="BP17" s="21">
        <f t="shared" si="16"/>
        <v>6.2049999999999992</v>
      </c>
      <c r="BQ17" s="225"/>
      <c r="BR17" s="111">
        <f t="shared" si="17"/>
        <v>5.0625</v>
      </c>
      <c r="BS17" s="111">
        <f t="shared" si="18"/>
        <v>6.6749999999999998</v>
      </c>
      <c r="BT17" s="111">
        <f t="shared" si="19"/>
        <v>5.6899999999999995</v>
      </c>
      <c r="BU17" s="231">
        <f t="shared" si="20"/>
        <v>5.1531249999999993</v>
      </c>
      <c r="BW17" s="232">
        <f t="shared" si="21"/>
        <v>6.8262499999999999</v>
      </c>
      <c r="BX17" s="16"/>
      <c r="BY17" s="232">
        <f t="shared" si="22"/>
        <v>5.9896874999999996</v>
      </c>
      <c r="BZ17" s="18">
        <v>5</v>
      </c>
    </row>
    <row r="18" spans="1:78" s="12" customFormat="1" x14ac:dyDescent="0.3">
      <c r="A18" s="349">
        <v>47</v>
      </c>
      <c r="B18" s="349" t="s">
        <v>231</v>
      </c>
      <c r="C18" s="349" t="s">
        <v>126</v>
      </c>
      <c r="D18" s="349" t="s">
        <v>127</v>
      </c>
      <c r="E18" s="349" t="s">
        <v>148</v>
      </c>
      <c r="F18" s="191">
        <v>7</v>
      </c>
      <c r="G18" s="191">
        <v>5</v>
      </c>
      <c r="H18" s="191">
        <v>7</v>
      </c>
      <c r="I18" s="191">
        <v>6</v>
      </c>
      <c r="J18" s="191">
        <v>6</v>
      </c>
      <c r="K18" s="191">
        <v>5</v>
      </c>
      <c r="L18" s="217">
        <f t="shared" si="0"/>
        <v>6</v>
      </c>
      <c r="M18" s="191">
        <v>6</v>
      </c>
      <c r="N18" s="191"/>
      <c r="O18" s="217">
        <f t="shared" si="1"/>
        <v>6</v>
      </c>
      <c r="P18" s="191">
        <v>7</v>
      </c>
      <c r="Q18" s="191"/>
      <c r="R18" s="217">
        <f t="shared" si="2"/>
        <v>7</v>
      </c>
      <c r="S18" s="21">
        <f t="shared" si="3"/>
        <v>6.1499999999999995</v>
      </c>
      <c r="T18" s="44"/>
      <c r="U18" s="191">
        <v>7</v>
      </c>
      <c r="V18" s="191">
        <v>7</v>
      </c>
      <c r="W18" s="191">
        <v>6</v>
      </c>
      <c r="X18" s="191">
        <v>5</v>
      </c>
      <c r="Y18" s="217">
        <f t="shared" si="4"/>
        <v>5.5</v>
      </c>
      <c r="Z18" s="217">
        <f t="shared" si="5"/>
        <v>6.25</v>
      </c>
      <c r="AA18" s="191">
        <v>6</v>
      </c>
      <c r="AB18" s="191"/>
      <c r="AC18" s="217">
        <f t="shared" si="6"/>
        <v>6</v>
      </c>
      <c r="AD18" s="191">
        <v>7</v>
      </c>
      <c r="AE18" s="191"/>
      <c r="AF18" s="217">
        <f t="shared" si="7"/>
        <v>7</v>
      </c>
      <c r="AG18" s="21">
        <f t="shared" si="8"/>
        <v>6.3000000000000007</v>
      </c>
      <c r="AH18" s="27"/>
      <c r="AI18" s="222">
        <v>4</v>
      </c>
      <c r="AJ18" s="222">
        <v>6</v>
      </c>
      <c r="AK18" s="222">
        <v>5.8</v>
      </c>
      <c r="AL18" s="222">
        <v>4</v>
      </c>
      <c r="AM18" s="222">
        <v>5</v>
      </c>
      <c r="AN18" s="222">
        <v>6.5</v>
      </c>
      <c r="AO18" s="222">
        <v>3</v>
      </c>
      <c r="AP18" s="222">
        <v>5.5</v>
      </c>
      <c r="AQ18" s="22">
        <f t="shared" si="9"/>
        <v>39.799999999999997</v>
      </c>
      <c r="AR18" s="21">
        <f t="shared" si="10"/>
        <v>4.9749999999999996</v>
      </c>
      <c r="AS18" s="17"/>
      <c r="AT18" s="228">
        <v>6.5</v>
      </c>
      <c r="AU18" s="24">
        <f t="shared" si="11"/>
        <v>6.5</v>
      </c>
      <c r="AV18" s="229"/>
      <c r="AW18" s="24">
        <f t="shared" si="12"/>
        <v>6.5</v>
      </c>
      <c r="AX18" s="225"/>
      <c r="AY18" s="222">
        <v>3.5</v>
      </c>
      <c r="AZ18" s="222">
        <v>6.2</v>
      </c>
      <c r="BA18" s="222">
        <v>6</v>
      </c>
      <c r="BB18" s="222">
        <v>4.3</v>
      </c>
      <c r="BC18" s="222">
        <v>6.5</v>
      </c>
      <c r="BD18" s="222">
        <v>6.5</v>
      </c>
      <c r="BE18" s="222">
        <v>6.8</v>
      </c>
      <c r="BF18" s="222">
        <v>6</v>
      </c>
      <c r="BG18" s="22">
        <f t="shared" si="13"/>
        <v>45.8</v>
      </c>
      <c r="BH18" s="21">
        <f t="shared" si="14"/>
        <v>5.7249999999999996</v>
      </c>
      <c r="BI18" s="225"/>
      <c r="BJ18" s="222">
        <v>6.5</v>
      </c>
      <c r="BK18" s="222">
        <v>6.3</v>
      </c>
      <c r="BL18" s="222">
        <v>5.3</v>
      </c>
      <c r="BM18" s="222">
        <v>5</v>
      </c>
      <c r="BN18" s="21">
        <f t="shared" si="15"/>
        <v>5.88</v>
      </c>
      <c r="BO18" s="227"/>
      <c r="BP18" s="21">
        <f t="shared" si="16"/>
        <v>5.88</v>
      </c>
      <c r="BQ18" s="225"/>
      <c r="BR18" s="111">
        <f t="shared" si="17"/>
        <v>6.2249999999999996</v>
      </c>
      <c r="BS18" s="111">
        <f t="shared" si="18"/>
        <v>5.7374999999999998</v>
      </c>
      <c r="BT18" s="111">
        <f t="shared" si="19"/>
        <v>5.8025000000000002</v>
      </c>
      <c r="BU18" s="231">
        <f t="shared" si="20"/>
        <v>5.5499999999999989</v>
      </c>
      <c r="BW18" s="232">
        <f t="shared" si="21"/>
        <v>6.2949999999999999</v>
      </c>
      <c r="BX18" s="16"/>
      <c r="BY18" s="232">
        <f t="shared" si="22"/>
        <v>5.9224999999999994</v>
      </c>
      <c r="BZ18" s="18">
        <v>6</v>
      </c>
    </row>
    <row r="19" spans="1:78" s="12" customFormat="1" x14ac:dyDescent="0.3">
      <c r="A19" s="349">
        <v>64</v>
      </c>
      <c r="B19" s="349" t="s">
        <v>156</v>
      </c>
      <c r="C19" s="349" t="s">
        <v>222</v>
      </c>
      <c r="D19" s="349" t="s">
        <v>223</v>
      </c>
      <c r="E19" s="349" t="s">
        <v>136</v>
      </c>
      <c r="F19" s="191">
        <v>3.5</v>
      </c>
      <c r="G19" s="191">
        <v>4</v>
      </c>
      <c r="H19" s="191">
        <v>4</v>
      </c>
      <c r="I19" s="191">
        <v>5</v>
      </c>
      <c r="J19" s="191">
        <v>4</v>
      </c>
      <c r="K19" s="191">
        <v>4</v>
      </c>
      <c r="L19" s="217">
        <f t="shared" si="0"/>
        <v>4.083333333333333</v>
      </c>
      <c r="M19" s="191">
        <v>3.5</v>
      </c>
      <c r="N19" s="191"/>
      <c r="O19" s="217">
        <f t="shared" si="1"/>
        <v>3.5</v>
      </c>
      <c r="P19" s="191">
        <v>6.1</v>
      </c>
      <c r="Q19" s="191">
        <v>0.1</v>
      </c>
      <c r="R19" s="217">
        <f t="shared" si="2"/>
        <v>6</v>
      </c>
      <c r="S19" s="21">
        <f t="shared" si="3"/>
        <v>4.2249999999999996</v>
      </c>
      <c r="T19" s="44"/>
      <c r="U19" s="191">
        <v>5</v>
      </c>
      <c r="V19" s="191">
        <v>5</v>
      </c>
      <c r="W19" s="191">
        <v>6</v>
      </c>
      <c r="X19" s="191">
        <v>7</v>
      </c>
      <c r="Y19" s="217">
        <f t="shared" si="4"/>
        <v>6.5</v>
      </c>
      <c r="Z19" s="217">
        <f t="shared" si="5"/>
        <v>5.75</v>
      </c>
      <c r="AA19" s="191">
        <v>6</v>
      </c>
      <c r="AB19" s="191"/>
      <c r="AC19" s="217">
        <f t="shared" si="6"/>
        <v>6</v>
      </c>
      <c r="AD19" s="191">
        <v>6.1</v>
      </c>
      <c r="AE19" s="191">
        <v>0.1</v>
      </c>
      <c r="AF19" s="217">
        <f t="shared" si="7"/>
        <v>6</v>
      </c>
      <c r="AG19" s="21">
        <f t="shared" si="8"/>
        <v>5.9000000000000012</v>
      </c>
      <c r="AH19" s="27"/>
      <c r="AI19" s="222">
        <v>5</v>
      </c>
      <c r="AJ19" s="222">
        <v>5</v>
      </c>
      <c r="AK19" s="222">
        <v>5</v>
      </c>
      <c r="AL19" s="222">
        <v>3</v>
      </c>
      <c r="AM19" s="222">
        <v>6</v>
      </c>
      <c r="AN19" s="222">
        <v>6</v>
      </c>
      <c r="AO19" s="222">
        <v>6</v>
      </c>
      <c r="AP19" s="222">
        <v>5</v>
      </c>
      <c r="AQ19" s="22">
        <f t="shared" si="9"/>
        <v>41</v>
      </c>
      <c r="AR19" s="21">
        <f t="shared" si="10"/>
        <v>5.125</v>
      </c>
      <c r="AS19" s="17"/>
      <c r="AT19" s="228">
        <v>7.5</v>
      </c>
      <c r="AU19" s="24">
        <f t="shared" si="11"/>
        <v>7.5</v>
      </c>
      <c r="AV19" s="229"/>
      <c r="AW19" s="24">
        <f t="shared" si="12"/>
        <v>7.5</v>
      </c>
      <c r="AX19" s="225"/>
      <c r="AY19" s="222">
        <v>6</v>
      </c>
      <c r="AZ19" s="222">
        <v>6.2</v>
      </c>
      <c r="BA19" s="222">
        <v>5</v>
      </c>
      <c r="BB19" s="222">
        <v>0</v>
      </c>
      <c r="BC19" s="222">
        <v>6</v>
      </c>
      <c r="BD19" s="222">
        <v>6</v>
      </c>
      <c r="BE19" s="222">
        <v>5</v>
      </c>
      <c r="BF19" s="222">
        <v>5.3</v>
      </c>
      <c r="BG19" s="22">
        <f t="shared" si="13"/>
        <v>39.5</v>
      </c>
      <c r="BH19" s="21">
        <f t="shared" si="14"/>
        <v>4.9375</v>
      </c>
      <c r="BI19" s="225"/>
      <c r="BJ19" s="222">
        <v>6.8</v>
      </c>
      <c r="BK19" s="222">
        <v>6.3</v>
      </c>
      <c r="BL19" s="222">
        <v>6</v>
      </c>
      <c r="BM19" s="222">
        <v>5</v>
      </c>
      <c r="BN19" s="21">
        <f t="shared" si="15"/>
        <v>6.2149999999999999</v>
      </c>
      <c r="BO19" s="227"/>
      <c r="BP19" s="21">
        <f t="shared" si="16"/>
        <v>6.2149999999999999</v>
      </c>
      <c r="BQ19" s="225"/>
      <c r="BR19" s="111">
        <f t="shared" si="17"/>
        <v>5.0625</v>
      </c>
      <c r="BS19" s="111">
        <f t="shared" si="18"/>
        <v>6.3125</v>
      </c>
      <c r="BT19" s="111">
        <f t="shared" si="19"/>
        <v>5.5762499999999999</v>
      </c>
      <c r="BU19" s="231">
        <f t="shared" si="20"/>
        <v>4.8296875000000004</v>
      </c>
      <c r="BW19" s="232">
        <f t="shared" si="21"/>
        <v>6.7787500000000005</v>
      </c>
      <c r="BX19" s="16"/>
      <c r="BY19" s="232">
        <f t="shared" si="22"/>
        <v>5.8042187500000004</v>
      </c>
      <c r="BZ19" s="18"/>
    </row>
    <row r="20" spans="1:78" s="12" customFormat="1" x14ac:dyDescent="0.3">
      <c r="A20" s="349">
        <v>54</v>
      </c>
      <c r="B20" s="490" t="s">
        <v>236</v>
      </c>
      <c r="C20" s="349" t="s">
        <v>194</v>
      </c>
      <c r="D20" s="349" t="s">
        <v>195</v>
      </c>
      <c r="E20" s="349" t="s">
        <v>220</v>
      </c>
      <c r="F20" s="191">
        <v>4</v>
      </c>
      <c r="G20" s="191">
        <v>4.5</v>
      </c>
      <c r="H20" s="191">
        <v>5</v>
      </c>
      <c r="I20" s="191">
        <v>5</v>
      </c>
      <c r="J20" s="191">
        <v>5</v>
      </c>
      <c r="K20" s="191">
        <v>3</v>
      </c>
      <c r="L20" s="217">
        <f t="shared" si="0"/>
        <v>4.416666666666667</v>
      </c>
      <c r="M20" s="191">
        <v>5</v>
      </c>
      <c r="N20" s="191"/>
      <c r="O20" s="217">
        <f t="shared" si="1"/>
        <v>5</v>
      </c>
      <c r="P20" s="191">
        <v>4</v>
      </c>
      <c r="Q20" s="191"/>
      <c r="R20" s="217">
        <f t="shared" si="2"/>
        <v>4</v>
      </c>
      <c r="S20" s="21">
        <f t="shared" si="3"/>
        <v>4.5</v>
      </c>
      <c r="T20" s="44"/>
      <c r="U20" s="191">
        <v>5.5</v>
      </c>
      <c r="V20" s="191">
        <v>7</v>
      </c>
      <c r="W20" s="191">
        <v>5</v>
      </c>
      <c r="X20" s="191">
        <v>6</v>
      </c>
      <c r="Y20" s="217">
        <f t="shared" si="4"/>
        <v>5.5</v>
      </c>
      <c r="Z20" s="217">
        <f t="shared" si="5"/>
        <v>5.875</v>
      </c>
      <c r="AA20" s="191">
        <v>5</v>
      </c>
      <c r="AB20" s="191"/>
      <c r="AC20" s="217">
        <f t="shared" si="6"/>
        <v>5</v>
      </c>
      <c r="AD20" s="191">
        <v>8</v>
      </c>
      <c r="AE20" s="191"/>
      <c r="AF20" s="217">
        <f t="shared" si="7"/>
        <v>8</v>
      </c>
      <c r="AG20" s="21">
        <f t="shared" si="8"/>
        <v>5.9499999999999993</v>
      </c>
      <c r="AH20" s="27"/>
      <c r="AI20" s="222">
        <v>6.5</v>
      </c>
      <c r="AJ20" s="222">
        <v>5.5</v>
      </c>
      <c r="AK20" s="222">
        <v>0</v>
      </c>
      <c r="AL20" s="222">
        <v>5.5</v>
      </c>
      <c r="AM20" s="222">
        <v>5</v>
      </c>
      <c r="AN20" s="222">
        <v>4.5</v>
      </c>
      <c r="AO20" s="222">
        <v>5</v>
      </c>
      <c r="AP20" s="222">
        <v>5</v>
      </c>
      <c r="AQ20" s="22">
        <f t="shared" si="9"/>
        <v>37</v>
      </c>
      <c r="AR20" s="21">
        <f t="shared" si="10"/>
        <v>4.625</v>
      </c>
      <c r="AS20" s="17"/>
      <c r="AT20" s="228">
        <v>7.6</v>
      </c>
      <c r="AU20" s="24">
        <f t="shared" si="11"/>
        <v>7.6</v>
      </c>
      <c r="AV20" s="229"/>
      <c r="AW20" s="24">
        <f t="shared" si="12"/>
        <v>7.6</v>
      </c>
      <c r="AX20" s="225"/>
      <c r="AY20" s="222">
        <v>5.3</v>
      </c>
      <c r="AZ20" s="222">
        <v>6</v>
      </c>
      <c r="BA20" s="222">
        <v>0</v>
      </c>
      <c r="BB20" s="222">
        <v>6</v>
      </c>
      <c r="BC20" s="222">
        <v>6.2</v>
      </c>
      <c r="BD20" s="222">
        <v>6.5</v>
      </c>
      <c r="BE20" s="222">
        <v>6.8</v>
      </c>
      <c r="BF20" s="222">
        <v>5.3</v>
      </c>
      <c r="BG20" s="22">
        <f t="shared" si="13"/>
        <v>42.099999999999994</v>
      </c>
      <c r="BH20" s="21">
        <f t="shared" si="14"/>
        <v>5.2624999999999993</v>
      </c>
      <c r="BI20" s="225"/>
      <c r="BJ20" s="222">
        <v>6</v>
      </c>
      <c r="BK20" s="222">
        <v>6</v>
      </c>
      <c r="BL20" s="222">
        <v>6</v>
      </c>
      <c r="BM20" s="222">
        <v>5</v>
      </c>
      <c r="BN20" s="21">
        <f t="shared" si="15"/>
        <v>5.8999999999999995</v>
      </c>
      <c r="BO20" s="227"/>
      <c r="BP20" s="21">
        <f t="shared" si="16"/>
        <v>5.8999999999999995</v>
      </c>
      <c r="BQ20" s="225"/>
      <c r="BR20" s="111">
        <f t="shared" si="17"/>
        <v>5.2249999999999996</v>
      </c>
      <c r="BS20" s="111">
        <f t="shared" si="18"/>
        <v>6.1124999999999998</v>
      </c>
      <c r="BT20" s="111">
        <f t="shared" si="19"/>
        <v>5.5812499999999989</v>
      </c>
      <c r="BU20" s="231">
        <f t="shared" si="20"/>
        <v>4.8328124999999993</v>
      </c>
      <c r="BW20" s="232">
        <f t="shared" si="21"/>
        <v>6.7624999999999993</v>
      </c>
      <c r="BX20" s="16"/>
      <c r="BY20" s="232">
        <f t="shared" si="22"/>
        <v>5.7976562499999993</v>
      </c>
      <c r="BZ20" s="18"/>
    </row>
    <row r="21" spans="1:78" s="12" customFormat="1" x14ac:dyDescent="0.3">
      <c r="A21" s="349">
        <v>61</v>
      </c>
      <c r="B21" s="349" t="s">
        <v>228</v>
      </c>
      <c r="C21" s="349" t="s">
        <v>194</v>
      </c>
      <c r="D21" s="349" t="s">
        <v>195</v>
      </c>
      <c r="E21" s="349" t="s">
        <v>220</v>
      </c>
      <c r="F21" s="191">
        <v>4</v>
      </c>
      <c r="G21" s="191">
        <v>4</v>
      </c>
      <c r="H21" s="191">
        <v>4</v>
      </c>
      <c r="I21" s="191">
        <v>5</v>
      </c>
      <c r="J21" s="191">
        <v>3</v>
      </c>
      <c r="K21" s="191">
        <v>4</v>
      </c>
      <c r="L21" s="217">
        <f t="shared" si="0"/>
        <v>4</v>
      </c>
      <c r="M21" s="191">
        <v>5</v>
      </c>
      <c r="N21" s="191"/>
      <c r="O21" s="217">
        <f t="shared" si="1"/>
        <v>5</v>
      </c>
      <c r="P21" s="191">
        <v>4.5</v>
      </c>
      <c r="Q21" s="191"/>
      <c r="R21" s="217">
        <f t="shared" si="2"/>
        <v>4.5</v>
      </c>
      <c r="S21" s="21">
        <f t="shared" si="3"/>
        <v>4.3250000000000002</v>
      </c>
      <c r="T21" s="44"/>
      <c r="U21" s="191">
        <v>6</v>
      </c>
      <c r="V21" s="191">
        <v>6</v>
      </c>
      <c r="W21" s="191">
        <v>5</v>
      </c>
      <c r="X21" s="191">
        <v>4</v>
      </c>
      <c r="Y21" s="217">
        <f t="shared" si="4"/>
        <v>4.5</v>
      </c>
      <c r="Z21" s="217">
        <f t="shared" si="5"/>
        <v>5.25</v>
      </c>
      <c r="AA21" s="191">
        <v>6</v>
      </c>
      <c r="AB21" s="191"/>
      <c r="AC21" s="217">
        <f t="shared" si="6"/>
        <v>6</v>
      </c>
      <c r="AD21" s="191">
        <v>8</v>
      </c>
      <c r="AE21" s="191"/>
      <c r="AF21" s="217">
        <f t="shared" si="7"/>
        <v>8</v>
      </c>
      <c r="AG21" s="21">
        <f t="shared" si="8"/>
        <v>6.1</v>
      </c>
      <c r="AH21" s="27"/>
      <c r="AI21" s="222">
        <v>5</v>
      </c>
      <c r="AJ21" s="222">
        <v>5</v>
      </c>
      <c r="AK21" s="222">
        <v>4</v>
      </c>
      <c r="AL21" s="222">
        <v>4</v>
      </c>
      <c r="AM21" s="222">
        <v>4.5</v>
      </c>
      <c r="AN21" s="222">
        <v>4.5</v>
      </c>
      <c r="AO21" s="222">
        <v>4</v>
      </c>
      <c r="AP21" s="222">
        <v>4</v>
      </c>
      <c r="AQ21" s="22">
        <f t="shared" si="9"/>
        <v>35</v>
      </c>
      <c r="AR21" s="21">
        <f t="shared" si="10"/>
        <v>4.375</v>
      </c>
      <c r="AS21" s="17"/>
      <c r="AT21" s="228">
        <v>6.9</v>
      </c>
      <c r="AU21" s="24">
        <f t="shared" si="11"/>
        <v>6.9</v>
      </c>
      <c r="AV21" s="229"/>
      <c r="AW21" s="24">
        <f t="shared" si="12"/>
        <v>6.9</v>
      </c>
      <c r="AX21" s="225"/>
      <c r="AY21" s="222">
        <v>4.8</v>
      </c>
      <c r="AZ21" s="222">
        <v>5.3</v>
      </c>
      <c r="BA21" s="222">
        <v>3.6</v>
      </c>
      <c r="BB21" s="222">
        <v>5.5</v>
      </c>
      <c r="BC21" s="222">
        <v>5.8</v>
      </c>
      <c r="BD21" s="222">
        <v>6</v>
      </c>
      <c r="BE21" s="222">
        <v>3</v>
      </c>
      <c r="BF21" s="222">
        <v>5.3</v>
      </c>
      <c r="BG21" s="22">
        <f t="shared" si="13"/>
        <v>39.299999999999997</v>
      </c>
      <c r="BH21" s="21">
        <f t="shared" si="14"/>
        <v>4.9124999999999996</v>
      </c>
      <c r="BI21" s="225"/>
      <c r="BJ21" s="222">
        <v>6</v>
      </c>
      <c r="BK21" s="222">
        <v>6</v>
      </c>
      <c r="BL21" s="222">
        <v>5.3</v>
      </c>
      <c r="BM21" s="222">
        <v>4.7</v>
      </c>
      <c r="BN21" s="21">
        <f t="shared" si="15"/>
        <v>5.6249999999999991</v>
      </c>
      <c r="BO21" s="227"/>
      <c r="BP21" s="21">
        <f t="shared" si="16"/>
        <v>5.6249999999999991</v>
      </c>
      <c r="BQ21" s="225"/>
      <c r="BR21" s="111">
        <f t="shared" si="17"/>
        <v>5.2125000000000004</v>
      </c>
      <c r="BS21" s="111">
        <f t="shared" si="18"/>
        <v>5.6375000000000002</v>
      </c>
      <c r="BT21" s="111">
        <f t="shared" si="19"/>
        <v>5.2687499999999989</v>
      </c>
      <c r="BU21" s="231">
        <f t="shared" si="20"/>
        <v>4.5640624999999995</v>
      </c>
      <c r="BW21" s="232">
        <f t="shared" si="21"/>
        <v>6.3812499999999996</v>
      </c>
      <c r="BX21" s="16"/>
      <c r="BY21" s="232">
        <f t="shared" si="22"/>
        <v>5.47265625</v>
      </c>
      <c r="BZ21" s="18"/>
    </row>
    <row r="22" spans="1:78" s="12" customFormat="1" x14ac:dyDescent="0.3">
      <c r="A22" s="349">
        <v>57</v>
      </c>
      <c r="B22" s="349" t="s">
        <v>230</v>
      </c>
      <c r="C22" s="349" t="s">
        <v>194</v>
      </c>
      <c r="D22" s="349" t="s">
        <v>195</v>
      </c>
      <c r="E22" s="349" t="s">
        <v>220</v>
      </c>
      <c r="F22" s="191">
        <v>4</v>
      </c>
      <c r="G22" s="191">
        <v>4</v>
      </c>
      <c r="H22" s="191">
        <v>4</v>
      </c>
      <c r="I22" s="191">
        <v>5</v>
      </c>
      <c r="J22" s="191">
        <v>3</v>
      </c>
      <c r="K22" s="191">
        <v>4</v>
      </c>
      <c r="L22" s="217">
        <f t="shared" si="0"/>
        <v>4</v>
      </c>
      <c r="M22" s="191">
        <v>5</v>
      </c>
      <c r="N22" s="191"/>
      <c r="O22" s="217">
        <f t="shared" si="1"/>
        <v>5</v>
      </c>
      <c r="P22" s="191">
        <v>4.5</v>
      </c>
      <c r="Q22" s="191"/>
      <c r="R22" s="217">
        <f t="shared" si="2"/>
        <v>4.5</v>
      </c>
      <c r="S22" s="21">
        <f t="shared" si="3"/>
        <v>4.3250000000000002</v>
      </c>
      <c r="T22" s="44"/>
      <c r="U22" s="191">
        <v>6</v>
      </c>
      <c r="V22" s="191">
        <v>6</v>
      </c>
      <c r="W22" s="191">
        <v>5</v>
      </c>
      <c r="X22" s="191">
        <v>5</v>
      </c>
      <c r="Y22" s="217">
        <f t="shared" si="4"/>
        <v>5</v>
      </c>
      <c r="Z22" s="217">
        <f t="shared" si="5"/>
        <v>5.5</v>
      </c>
      <c r="AA22" s="191">
        <v>6</v>
      </c>
      <c r="AB22" s="191"/>
      <c r="AC22" s="217">
        <f t="shared" si="6"/>
        <v>6</v>
      </c>
      <c r="AD22" s="191">
        <v>8</v>
      </c>
      <c r="AE22" s="191"/>
      <c r="AF22" s="217">
        <f t="shared" si="7"/>
        <v>8</v>
      </c>
      <c r="AG22" s="21">
        <f t="shared" si="8"/>
        <v>6.2000000000000011</v>
      </c>
      <c r="AH22" s="27"/>
      <c r="AI22" s="222">
        <v>4</v>
      </c>
      <c r="AJ22" s="222">
        <v>3</v>
      </c>
      <c r="AK22" s="222">
        <v>6</v>
      </c>
      <c r="AL22" s="222">
        <v>2</v>
      </c>
      <c r="AM22" s="222">
        <v>2</v>
      </c>
      <c r="AN22" s="222">
        <v>1</v>
      </c>
      <c r="AO22" s="222">
        <v>4</v>
      </c>
      <c r="AP22" s="222">
        <v>5</v>
      </c>
      <c r="AQ22" s="22">
        <f t="shared" si="9"/>
        <v>27</v>
      </c>
      <c r="AR22" s="21">
        <f t="shared" si="10"/>
        <v>3.375</v>
      </c>
      <c r="AS22" s="17"/>
      <c r="AT22" s="228">
        <v>7.3</v>
      </c>
      <c r="AU22" s="24">
        <f t="shared" si="11"/>
        <v>7.3</v>
      </c>
      <c r="AV22" s="229"/>
      <c r="AW22" s="24">
        <f t="shared" si="12"/>
        <v>7.3</v>
      </c>
      <c r="AX22" s="225"/>
      <c r="AY22" s="222">
        <v>5</v>
      </c>
      <c r="AZ22" s="222">
        <v>6</v>
      </c>
      <c r="BA22" s="222">
        <v>5.2</v>
      </c>
      <c r="BB22" s="222">
        <v>4.2</v>
      </c>
      <c r="BC22" s="222">
        <v>0</v>
      </c>
      <c r="BD22" s="222">
        <v>1</v>
      </c>
      <c r="BE22" s="222">
        <v>6</v>
      </c>
      <c r="BF22" s="222">
        <v>5.5</v>
      </c>
      <c r="BG22" s="22">
        <f t="shared" si="13"/>
        <v>32.9</v>
      </c>
      <c r="BH22" s="21">
        <f t="shared" si="14"/>
        <v>4.1124999999999998</v>
      </c>
      <c r="BI22" s="225"/>
      <c r="BJ22" s="222">
        <v>6.8</v>
      </c>
      <c r="BK22" s="222">
        <v>6.8</v>
      </c>
      <c r="BL22" s="222">
        <v>6.8</v>
      </c>
      <c r="BM22" s="222">
        <v>6</v>
      </c>
      <c r="BN22" s="21">
        <f t="shared" si="15"/>
        <v>6.7200000000000006</v>
      </c>
      <c r="BO22" s="227"/>
      <c r="BP22" s="21">
        <f t="shared" si="16"/>
        <v>6.7200000000000006</v>
      </c>
      <c r="BQ22" s="225"/>
      <c r="BR22" s="111">
        <f t="shared" si="17"/>
        <v>5.2625000000000011</v>
      </c>
      <c r="BS22" s="111">
        <f t="shared" si="18"/>
        <v>5.3375000000000004</v>
      </c>
      <c r="BT22" s="111">
        <f t="shared" si="19"/>
        <v>5.4162499999999998</v>
      </c>
      <c r="BU22" s="231">
        <f t="shared" si="20"/>
        <v>3.8890624999999996</v>
      </c>
      <c r="BW22" s="232">
        <f t="shared" si="21"/>
        <v>6.8800000000000008</v>
      </c>
      <c r="BX22" s="16"/>
      <c r="BY22" s="232">
        <f t="shared" si="22"/>
        <v>5.3845312500000002</v>
      </c>
      <c r="BZ22" s="18"/>
    </row>
    <row r="23" spans="1:78" s="12" customFormat="1" x14ac:dyDescent="0.3">
      <c r="A23" s="438">
        <v>59</v>
      </c>
      <c r="B23" s="438" t="s">
        <v>227</v>
      </c>
      <c r="C23" s="438" t="s">
        <v>194</v>
      </c>
      <c r="D23" s="438" t="s">
        <v>195</v>
      </c>
      <c r="E23" s="438" t="s">
        <v>220</v>
      </c>
      <c r="F23" s="191"/>
      <c r="G23" s="191"/>
      <c r="H23" s="191"/>
      <c r="I23" s="191"/>
      <c r="J23" s="191"/>
      <c r="K23" s="191"/>
      <c r="L23" s="217">
        <f t="shared" si="0"/>
        <v>0</v>
      </c>
      <c r="M23" s="191"/>
      <c r="N23" s="191"/>
      <c r="O23" s="217">
        <f t="shared" si="1"/>
        <v>0</v>
      </c>
      <c r="P23" s="191"/>
      <c r="Q23" s="191"/>
      <c r="R23" s="217">
        <f t="shared" si="2"/>
        <v>0</v>
      </c>
      <c r="S23" s="21">
        <f t="shared" si="3"/>
        <v>0</v>
      </c>
      <c r="T23" s="44"/>
      <c r="U23" s="191"/>
      <c r="V23" s="191"/>
      <c r="W23" s="191"/>
      <c r="X23" s="191"/>
      <c r="Y23" s="217">
        <f t="shared" si="4"/>
        <v>0</v>
      </c>
      <c r="Z23" s="217">
        <f t="shared" ref="Z23:Z24" si="23">(U23+V23+W23+X23)/4</f>
        <v>0</v>
      </c>
      <c r="AA23" s="191"/>
      <c r="AB23" s="191"/>
      <c r="AC23" s="217">
        <f t="shared" si="6"/>
        <v>0</v>
      </c>
      <c r="AD23" s="191"/>
      <c r="AE23" s="191"/>
      <c r="AF23" s="217">
        <f t="shared" si="7"/>
        <v>0</v>
      </c>
      <c r="AG23" s="21">
        <f t="shared" si="8"/>
        <v>0</v>
      </c>
      <c r="AH23" s="27"/>
      <c r="AI23" s="222"/>
      <c r="AJ23" s="222"/>
      <c r="AK23" s="222"/>
      <c r="AL23" s="222"/>
      <c r="AM23" s="222"/>
      <c r="AN23" s="222"/>
      <c r="AO23" s="222"/>
      <c r="AP23" s="222"/>
      <c r="AQ23" s="22">
        <f t="shared" ref="AQ23" si="24">SUM(AI23:AP23)</f>
        <v>0</v>
      </c>
      <c r="AR23" s="21">
        <f t="shared" ref="AR23" si="25">AQ23/8</f>
        <v>0</v>
      </c>
      <c r="AS23" s="17"/>
      <c r="AT23" s="228"/>
      <c r="AU23" s="24">
        <f t="shared" ref="AU23" si="26">AT23</f>
        <v>0</v>
      </c>
      <c r="AV23" s="229"/>
      <c r="AW23" s="24">
        <f t="shared" si="12"/>
        <v>0</v>
      </c>
      <c r="AX23" s="225"/>
      <c r="AY23" s="222"/>
      <c r="AZ23" s="222"/>
      <c r="BA23" s="222"/>
      <c r="BB23" s="222"/>
      <c r="BC23" s="222"/>
      <c r="BD23" s="222"/>
      <c r="BE23" s="222"/>
      <c r="BF23" s="222"/>
      <c r="BG23" s="22">
        <f t="shared" ref="BG23" si="27">SUM(AY23:BF23)</f>
        <v>0</v>
      </c>
      <c r="BH23" s="21">
        <f t="shared" ref="BH23" si="28">BG23/8</f>
        <v>0</v>
      </c>
      <c r="BI23" s="225"/>
      <c r="BJ23" s="222"/>
      <c r="BK23" s="222"/>
      <c r="BL23" s="222"/>
      <c r="BM23" s="222"/>
      <c r="BN23" s="21">
        <f t="shared" si="15"/>
        <v>0</v>
      </c>
      <c r="BO23" s="227"/>
      <c r="BP23" s="21">
        <f t="shared" si="16"/>
        <v>0</v>
      </c>
      <c r="BQ23" s="225"/>
      <c r="BR23" s="444">
        <f t="shared" si="17"/>
        <v>0</v>
      </c>
      <c r="BS23" s="444">
        <f t="shared" ref="BS23" si="29">(AR23+AW23)/2</f>
        <v>0</v>
      </c>
      <c r="BT23" s="444">
        <f t="shared" ref="BT23" si="30">(BH23+BP23)/2</f>
        <v>0</v>
      </c>
      <c r="BU23" s="439">
        <f t="shared" si="20"/>
        <v>0</v>
      </c>
      <c r="BV23" s="440"/>
      <c r="BW23" s="441">
        <f t="shared" si="21"/>
        <v>0</v>
      </c>
      <c r="BX23" s="442"/>
      <c r="BY23" s="441">
        <f t="shared" si="22"/>
        <v>0</v>
      </c>
      <c r="BZ23" s="443" t="s">
        <v>270</v>
      </c>
    </row>
    <row r="24" spans="1:78" s="12" customFormat="1" x14ac:dyDescent="0.3">
      <c r="A24" s="438">
        <v>6</v>
      </c>
      <c r="B24" s="438" t="s">
        <v>229</v>
      </c>
      <c r="C24" s="438" t="s">
        <v>225</v>
      </c>
      <c r="D24" s="438" t="s">
        <v>224</v>
      </c>
      <c r="E24" s="438" t="s">
        <v>226</v>
      </c>
      <c r="F24" s="191"/>
      <c r="G24" s="191"/>
      <c r="H24" s="191"/>
      <c r="I24" s="191"/>
      <c r="J24" s="191"/>
      <c r="K24" s="191"/>
      <c r="L24" s="217">
        <f t="shared" si="0"/>
        <v>0</v>
      </c>
      <c r="M24" s="191"/>
      <c r="N24" s="191"/>
      <c r="O24" s="217">
        <f t="shared" si="1"/>
        <v>0</v>
      </c>
      <c r="P24" s="191"/>
      <c r="Q24" s="191"/>
      <c r="R24" s="217">
        <f t="shared" si="2"/>
        <v>0</v>
      </c>
      <c r="S24" s="21">
        <f t="shared" si="3"/>
        <v>0</v>
      </c>
      <c r="T24" s="44"/>
      <c r="U24" s="191"/>
      <c r="V24" s="191"/>
      <c r="W24" s="191"/>
      <c r="X24" s="191"/>
      <c r="Y24" s="217">
        <f t="shared" si="4"/>
        <v>0</v>
      </c>
      <c r="Z24" s="217">
        <f t="shared" si="23"/>
        <v>0</v>
      </c>
      <c r="AA24" s="191"/>
      <c r="AB24" s="191"/>
      <c r="AC24" s="217">
        <f t="shared" si="6"/>
        <v>0</v>
      </c>
      <c r="AD24" s="191"/>
      <c r="AE24" s="191"/>
      <c r="AF24" s="217">
        <f t="shared" si="7"/>
        <v>0</v>
      </c>
      <c r="AG24" s="21">
        <f t="shared" si="8"/>
        <v>0</v>
      </c>
      <c r="AH24" s="27"/>
      <c r="AI24" s="222"/>
      <c r="AJ24" s="222"/>
      <c r="AK24" s="222"/>
      <c r="AL24" s="222"/>
      <c r="AM24" s="222"/>
      <c r="AN24" s="222"/>
      <c r="AO24" s="222"/>
      <c r="AP24" s="222"/>
      <c r="AQ24" s="22">
        <f>SUM(AI24:AP24)</f>
        <v>0</v>
      </c>
      <c r="AR24" s="21">
        <f>AQ24/8</f>
        <v>0</v>
      </c>
      <c r="AS24" s="17"/>
      <c r="AT24" s="228"/>
      <c r="AU24" s="24">
        <f>AT24</f>
        <v>0</v>
      </c>
      <c r="AV24" s="229"/>
      <c r="AW24" s="24">
        <f t="shared" si="12"/>
        <v>0</v>
      </c>
      <c r="AX24" s="225"/>
      <c r="AY24" s="222"/>
      <c r="AZ24" s="222"/>
      <c r="BA24" s="222"/>
      <c r="BB24" s="222"/>
      <c r="BC24" s="222"/>
      <c r="BD24" s="222"/>
      <c r="BE24" s="222"/>
      <c r="BF24" s="222"/>
      <c r="BG24" s="22">
        <f>SUM(AY24:BF24)</f>
        <v>0</v>
      </c>
      <c r="BH24" s="21">
        <f>BG24/8</f>
        <v>0</v>
      </c>
      <c r="BI24" s="225"/>
      <c r="BJ24" s="222"/>
      <c r="BK24" s="222"/>
      <c r="BL24" s="222"/>
      <c r="BM24" s="222"/>
      <c r="BN24" s="21">
        <f t="shared" si="15"/>
        <v>0</v>
      </c>
      <c r="BO24" s="227"/>
      <c r="BP24" s="21">
        <f t="shared" si="16"/>
        <v>0</v>
      </c>
      <c r="BQ24" s="225"/>
      <c r="BR24" s="444">
        <f t="shared" si="17"/>
        <v>0</v>
      </c>
      <c r="BS24" s="444">
        <f>(AR24+AW24)/2</f>
        <v>0</v>
      </c>
      <c r="BT24" s="444">
        <f>(BH24+BP24)/2</f>
        <v>0</v>
      </c>
      <c r="BU24" s="439">
        <f t="shared" si="20"/>
        <v>0</v>
      </c>
      <c r="BW24" s="441">
        <f t="shared" si="21"/>
        <v>0</v>
      </c>
      <c r="BX24" s="442"/>
      <c r="BY24" s="441">
        <f t="shared" si="22"/>
        <v>0</v>
      </c>
      <c r="BZ24" s="443" t="s">
        <v>270</v>
      </c>
    </row>
    <row r="25" spans="1:78" x14ac:dyDescent="0.3">
      <c r="A25" s="349"/>
      <c r="B25" s="349"/>
      <c r="C25" s="349"/>
      <c r="D25" s="349"/>
      <c r="E25" s="349"/>
    </row>
    <row r="26" spans="1:78" x14ac:dyDescent="0.3">
      <c r="A26" s="349"/>
      <c r="B26" s="349"/>
      <c r="C26" s="349"/>
      <c r="D26" s="349"/>
      <c r="E26" s="349"/>
    </row>
    <row r="27" spans="1:78" ht="21" x14ac:dyDescent="0.4">
      <c r="A27" s="349"/>
      <c r="B27" s="349"/>
      <c r="C27" s="349"/>
      <c r="D27" s="349"/>
      <c r="E27" s="348"/>
    </row>
    <row r="28" spans="1:78" x14ac:dyDescent="0.3">
      <c r="A28" s="349"/>
      <c r="B28" s="349"/>
      <c r="C28" s="349"/>
      <c r="D28" s="349"/>
      <c r="E28" s="349"/>
    </row>
    <row r="29" spans="1:78" x14ac:dyDescent="0.3">
      <c r="A29" s="349"/>
      <c r="B29" s="349"/>
      <c r="C29" s="349"/>
      <c r="D29" s="364"/>
      <c r="E29" s="349"/>
    </row>
    <row r="30" spans="1:78" x14ac:dyDescent="0.3">
      <c r="A30" s="349"/>
      <c r="B30" s="349"/>
      <c r="C30" s="349"/>
      <c r="D30" s="349"/>
      <c r="E30" s="349"/>
    </row>
  </sheetData>
  <sortState ref="A13:BZ22">
    <sortCondition descending="1" ref="BY13:BY22"/>
  </sortState>
  <mergeCells count="1">
    <mergeCell ref="A3:B3"/>
  </mergeCells>
  <pageMargins left="0.74803149606299213" right="0.74803149606299213" top="0.98425196850393704" bottom="0.98425196850393704" header="0.51181102362204722" footer="0.51181102362204722"/>
  <pageSetup paperSize="9" scale="83" fitToHeight="0" orientation="landscape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1"/>
  <sheetViews>
    <sheetView workbookViewId="0">
      <selection activeCell="A6" sqref="A6"/>
    </sheetView>
  </sheetViews>
  <sheetFormatPr defaultColWidth="9.109375" defaultRowHeight="14.4" x14ac:dyDescent="0.3"/>
  <cols>
    <col min="1" max="1" width="6.6640625" style="3" customWidth="1"/>
    <col min="2" max="2" width="23.109375" style="3" customWidth="1"/>
    <col min="3" max="3" width="21" style="3" customWidth="1"/>
    <col min="4" max="4" width="16.44140625" style="3" customWidth="1"/>
    <col min="5" max="5" width="13.664062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0" max="17" width="8.88671875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23" max="30" width="8.88671875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108" customWidth="1"/>
    <col min="67" max="68" width="7.6640625" style="108" customWidth="1"/>
    <col min="69" max="69" width="10.44140625" style="3" customWidth="1"/>
    <col min="70" max="70" width="2.6640625" style="3" customWidth="1"/>
    <col min="71" max="71" width="9.109375" style="3"/>
    <col min="72" max="72" width="2.33203125" style="3" customWidth="1"/>
    <col min="73" max="73" width="9.109375" style="3"/>
    <col min="74" max="74" width="12.44140625" style="3" customWidth="1"/>
    <col min="75" max="16384" width="9.109375" style="3"/>
  </cols>
  <sheetData>
    <row r="1" spans="1:74" ht="15.6" x14ac:dyDescent="0.3">
      <c r="A1" s="209" t="str">
        <f>'Comp Detail'!A1</f>
        <v>Vaulting NSW State Championships 2022</v>
      </c>
      <c r="D1" s="194" t="s">
        <v>84</v>
      </c>
      <c r="E1" s="4" t="s">
        <v>124</v>
      </c>
      <c r="F1" s="210"/>
      <c r="G1" s="210"/>
      <c r="H1" s="210"/>
      <c r="I1" s="210"/>
      <c r="J1" s="117"/>
      <c r="K1" s="117"/>
      <c r="L1" s="117"/>
      <c r="M1" s="117"/>
      <c r="N1" s="117"/>
      <c r="O1" s="117"/>
      <c r="P1" s="117"/>
      <c r="Q1" s="117"/>
      <c r="S1" s="210"/>
      <c r="T1" s="210"/>
      <c r="U1" s="210"/>
      <c r="V1" s="210"/>
      <c r="W1" s="117"/>
      <c r="X1" s="117"/>
      <c r="Y1" s="117"/>
      <c r="Z1" s="117"/>
      <c r="AA1" s="117"/>
      <c r="AB1" s="117"/>
      <c r="AC1" s="117"/>
      <c r="AD1" s="117"/>
      <c r="BE1" s="5"/>
      <c r="BV1" s="5">
        <f ca="1">NOW()</f>
        <v>44740.884816666665</v>
      </c>
    </row>
    <row r="2" spans="1:74" ht="14.85" customHeight="1" x14ac:dyDescent="0.4">
      <c r="A2" s="28"/>
      <c r="D2" s="194" t="s">
        <v>85</v>
      </c>
      <c r="E2" s="4" t="s">
        <v>118</v>
      </c>
      <c r="F2" s="210"/>
      <c r="G2" s="210"/>
      <c r="H2" s="210"/>
      <c r="I2" s="210"/>
      <c r="J2" s="117"/>
      <c r="K2" s="117"/>
      <c r="L2" s="348"/>
      <c r="M2" s="117"/>
      <c r="N2" s="117"/>
      <c r="O2" s="117"/>
      <c r="P2" s="117"/>
      <c r="Q2" s="117"/>
      <c r="S2" s="210"/>
      <c r="T2" s="210"/>
      <c r="U2" s="210"/>
      <c r="V2" s="210"/>
      <c r="W2" s="117"/>
      <c r="X2" s="117"/>
      <c r="Y2" s="117"/>
      <c r="Z2" s="117"/>
      <c r="AA2" s="117"/>
      <c r="AB2" s="117"/>
      <c r="AC2" s="117"/>
      <c r="AD2" s="117"/>
      <c r="BE2" s="7"/>
      <c r="BV2" s="7">
        <f ca="1">NOW()</f>
        <v>44740.884816666665</v>
      </c>
    </row>
    <row r="3" spans="1:74" ht="15.6" x14ac:dyDescent="0.3">
      <c r="A3" s="513" t="str">
        <f>'Comp Detail'!A3</f>
        <v>11th and 12th June 2022</v>
      </c>
      <c r="B3" s="514"/>
      <c r="D3" s="194" t="s">
        <v>86</v>
      </c>
      <c r="E3" s="3" t="s">
        <v>117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4" ht="15.6" x14ac:dyDescent="0.3">
      <c r="A4" s="34"/>
      <c r="B4" s="35"/>
      <c r="D4" s="4"/>
      <c r="F4" s="211" t="s">
        <v>81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4" ht="15.6" x14ac:dyDescent="0.3">
      <c r="A5" s="28"/>
      <c r="D5" s="4"/>
      <c r="H5" s="117"/>
      <c r="I5" s="117"/>
      <c r="K5" s="195"/>
      <c r="L5" s="195"/>
      <c r="M5" s="195"/>
      <c r="N5" s="117"/>
      <c r="O5" s="117"/>
      <c r="P5" s="117"/>
      <c r="Q5" s="117"/>
      <c r="U5" s="117"/>
      <c r="V5" s="117"/>
      <c r="X5" s="195"/>
      <c r="Y5" s="195"/>
      <c r="Z5" s="195"/>
      <c r="AA5" s="117"/>
      <c r="AB5" s="117"/>
      <c r="AC5" s="117"/>
      <c r="AD5" s="117"/>
    </row>
    <row r="6" spans="1:74" ht="15.6" x14ac:dyDescent="0.3">
      <c r="A6" s="28" t="s">
        <v>274</v>
      </c>
      <c r="B6" s="6"/>
      <c r="F6" s="195" t="s">
        <v>47</v>
      </c>
      <c r="G6" s="117" t="str">
        <f>E1</f>
        <v>Robyn Bruderer</v>
      </c>
      <c r="H6" s="117"/>
      <c r="I6" s="117"/>
      <c r="K6" s="117"/>
      <c r="L6" s="117"/>
      <c r="M6" s="117"/>
      <c r="N6" s="117"/>
      <c r="O6" s="117"/>
      <c r="P6" s="117"/>
      <c r="Q6" s="117"/>
      <c r="S6" s="195" t="s">
        <v>47</v>
      </c>
      <c r="T6" s="117" t="str">
        <f>E1</f>
        <v>Robyn Bruderer</v>
      </c>
      <c r="U6" s="117"/>
      <c r="V6" s="117"/>
      <c r="X6" s="117"/>
      <c r="Y6" s="117"/>
      <c r="Z6" s="117"/>
      <c r="AA6" s="117"/>
      <c r="AB6" s="117"/>
      <c r="AC6" s="117"/>
      <c r="AD6" s="117"/>
      <c r="AF6" s="6" t="s">
        <v>46</v>
      </c>
      <c r="AG6" s="3" t="str">
        <f>E2</f>
        <v>Emily Leadbeater</v>
      </c>
      <c r="AQ6" s="6" t="s">
        <v>46</v>
      </c>
      <c r="AR6" s="3" t="str">
        <f>E2</f>
        <v>Emily Leadbeater</v>
      </c>
      <c r="AU6" s="6" t="s">
        <v>48</v>
      </c>
      <c r="AV6" s="3" t="str">
        <f>E3</f>
        <v>Chris Wicks</v>
      </c>
      <c r="BF6" s="6" t="s">
        <v>48</v>
      </c>
      <c r="BG6" s="3" t="str">
        <f>E3</f>
        <v>Chris Wicks</v>
      </c>
      <c r="BK6" s="6"/>
      <c r="BL6" s="6"/>
      <c r="BQ6" s="6" t="s">
        <v>12</v>
      </c>
    </row>
    <row r="7" spans="1:74" ht="15.6" x14ac:dyDescent="0.3">
      <c r="A7" s="28" t="s">
        <v>53</v>
      </c>
      <c r="B7" s="45">
        <v>8</v>
      </c>
      <c r="F7" s="195" t="s">
        <v>26</v>
      </c>
      <c r="S7" s="195" t="s">
        <v>26</v>
      </c>
      <c r="T7" s="117"/>
      <c r="BN7" s="109"/>
      <c r="BO7" s="109"/>
      <c r="BP7" s="109"/>
    </row>
    <row r="8" spans="1:74" x14ac:dyDescent="0.3">
      <c r="F8" s="195" t="s">
        <v>1</v>
      </c>
      <c r="G8" s="117"/>
      <c r="H8" s="117"/>
      <c r="I8" s="117"/>
      <c r="J8" s="212" t="s">
        <v>1</v>
      </c>
      <c r="K8" s="213"/>
      <c r="L8" s="213"/>
      <c r="M8" s="213" t="s">
        <v>2</v>
      </c>
      <c r="O8" s="213"/>
      <c r="P8" s="213" t="s">
        <v>3</v>
      </c>
      <c r="Q8" s="213" t="s">
        <v>88</v>
      </c>
      <c r="S8" s="195" t="s">
        <v>1</v>
      </c>
      <c r="T8" s="117"/>
      <c r="U8" s="117"/>
      <c r="V8" s="117"/>
      <c r="W8" s="212" t="s">
        <v>1</v>
      </c>
      <c r="X8" s="213"/>
      <c r="Y8" s="213"/>
      <c r="Z8" s="213" t="s">
        <v>2</v>
      </c>
      <c r="AB8" s="213"/>
      <c r="AC8" s="213" t="s">
        <v>3</v>
      </c>
      <c r="AD8" s="213" t="s">
        <v>88</v>
      </c>
      <c r="AF8" s="3" t="s">
        <v>8</v>
      </c>
      <c r="AP8" s="12"/>
      <c r="AQ8" s="6"/>
      <c r="AR8" s="3" t="s">
        <v>10</v>
      </c>
      <c r="AS8" s="6" t="s">
        <v>13</v>
      </c>
      <c r="BL8" s="193" t="s">
        <v>45</v>
      </c>
      <c r="BQ8" s="6" t="s">
        <v>50</v>
      </c>
      <c r="BS8" s="6" t="s">
        <v>51</v>
      </c>
      <c r="BU8" s="46" t="s">
        <v>52</v>
      </c>
      <c r="BV8" s="16"/>
    </row>
    <row r="9" spans="1:74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97" t="s">
        <v>89</v>
      </c>
      <c r="G9" s="197" t="s">
        <v>92</v>
      </c>
      <c r="H9" s="197" t="s">
        <v>90</v>
      </c>
      <c r="I9" s="197" t="s">
        <v>93</v>
      </c>
      <c r="J9" s="214" t="s">
        <v>34</v>
      </c>
      <c r="K9" s="190" t="s">
        <v>2</v>
      </c>
      <c r="L9" s="190" t="s">
        <v>95</v>
      </c>
      <c r="M9" s="214" t="s">
        <v>34</v>
      </c>
      <c r="N9" s="215" t="s">
        <v>3</v>
      </c>
      <c r="O9" s="190" t="s">
        <v>95</v>
      </c>
      <c r="P9" s="214" t="s">
        <v>34</v>
      </c>
      <c r="Q9" s="214" t="s">
        <v>34</v>
      </c>
      <c r="S9" s="197" t="s">
        <v>89</v>
      </c>
      <c r="T9" s="197" t="s">
        <v>92</v>
      </c>
      <c r="U9" s="197" t="s">
        <v>90</v>
      </c>
      <c r="V9" s="197" t="s">
        <v>93</v>
      </c>
      <c r="W9" s="214" t="s">
        <v>34</v>
      </c>
      <c r="X9" s="190" t="s">
        <v>2</v>
      </c>
      <c r="Y9" s="190" t="s">
        <v>95</v>
      </c>
      <c r="Z9" s="214" t="s">
        <v>34</v>
      </c>
      <c r="AA9" s="215" t="s">
        <v>3</v>
      </c>
      <c r="AB9" s="190" t="s">
        <v>95</v>
      </c>
      <c r="AC9" s="214" t="s">
        <v>34</v>
      </c>
      <c r="AD9" s="214" t="s">
        <v>34</v>
      </c>
      <c r="AE9" s="397"/>
      <c r="AF9" s="36" t="s">
        <v>29</v>
      </c>
      <c r="AG9" s="36" t="s">
        <v>30</v>
      </c>
      <c r="AH9" s="36" t="s">
        <v>17</v>
      </c>
      <c r="AI9" s="36" t="s">
        <v>57</v>
      </c>
      <c r="AJ9" s="36" t="s">
        <v>61</v>
      </c>
      <c r="AK9" s="36" t="s">
        <v>62</v>
      </c>
      <c r="AL9" s="36" t="s">
        <v>31</v>
      </c>
      <c r="AM9" s="36" t="s">
        <v>58</v>
      </c>
      <c r="AN9" s="36" t="s">
        <v>38</v>
      </c>
      <c r="AO9" s="38" t="s">
        <v>37</v>
      </c>
      <c r="AP9" s="398"/>
      <c r="AQ9" s="36" t="s">
        <v>36</v>
      </c>
      <c r="AR9" s="36" t="s">
        <v>9</v>
      </c>
      <c r="AS9" s="38" t="s">
        <v>15</v>
      </c>
      <c r="AT9" s="399"/>
      <c r="AU9" s="36" t="s">
        <v>29</v>
      </c>
      <c r="AV9" s="36" t="s">
        <v>30</v>
      </c>
      <c r="AW9" s="36" t="s">
        <v>17</v>
      </c>
      <c r="AX9" s="36" t="s">
        <v>57</v>
      </c>
      <c r="AY9" s="36" t="s">
        <v>61</v>
      </c>
      <c r="AZ9" s="36" t="s">
        <v>62</v>
      </c>
      <c r="BA9" s="36" t="s">
        <v>31</v>
      </c>
      <c r="BB9" s="36" t="s">
        <v>59</v>
      </c>
      <c r="BC9" s="36" t="s">
        <v>38</v>
      </c>
      <c r="BD9" s="38" t="s">
        <v>37</v>
      </c>
      <c r="BE9" s="399"/>
      <c r="BF9" s="400" t="s">
        <v>4</v>
      </c>
      <c r="BG9" s="400" t="s">
        <v>5</v>
      </c>
      <c r="BH9" s="400" t="s">
        <v>6</v>
      </c>
      <c r="BI9" s="400" t="s">
        <v>7</v>
      </c>
      <c r="BJ9" s="400" t="s">
        <v>33</v>
      </c>
      <c r="BK9" s="36" t="s">
        <v>10</v>
      </c>
      <c r="BL9" s="38" t="s">
        <v>15</v>
      </c>
      <c r="BM9" s="399"/>
      <c r="BN9" s="168" t="s">
        <v>68</v>
      </c>
      <c r="BO9" s="168" t="s">
        <v>69</v>
      </c>
      <c r="BP9" s="168" t="s">
        <v>70</v>
      </c>
      <c r="BQ9" s="401" t="s">
        <v>32</v>
      </c>
      <c r="BR9" s="402"/>
      <c r="BS9" s="403" t="s">
        <v>32</v>
      </c>
      <c r="BT9" s="404"/>
      <c r="BU9" s="403" t="s">
        <v>32</v>
      </c>
      <c r="BV9" s="405" t="s">
        <v>35</v>
      </c>
    </row>
    <row r="10" spans="1:74" s="12" customFormat="1" x14ac:dyDescent="0.3">
      <c r="F10" s="42"/>
      <c r="G10" s="42"/>
      <c r="H10" s="42"/>
      <c r="I10" s="42"/>
      <c r="J10" s="216"/>
      <c r="K10" s="216"/>
      <c r="L10" s="216"/>
      <c r="M10" s="216"/>
      <c r="N10" s="216"/>
      <c r="O10" s="216"/>
      <c r="P10" s="216"/>
      <c r="Q10" s="216"/>
      <c r="R10" s="17"/>
      <c r="S10" s="42"/>
      <c r="T10" s="42"/>
      <c r="U10" s="42"/>
      <c r="V10" s="42"/>
      <c r="W10" s="216"/>
      <c r="X10" s="216"/>
      <c r="Y10" s="216"/>
      <c r="Z10" s="216"/>
      <c r="AA10" s="216"/>
      <c r="AB10" s="216"/>
      <c r="AC10" s="216"/>
      <c r="AD10" s="216"/>
      <c r="AE10" s="29"/>
      <c r="AP10" s="43"/>
      <c r="AT10" s="17"/>
      <c r="BE10" s="17"/>
      <c r="BF10" s="16"/>
      <c r="BG10" s="16"/>
      <c r="BH10" s="16"/>
      <c r="BI10" s="16"/>
      <c r="BJ10" s="16"/>
      <c r="BM10" s="17"/>
      <c r="BN10" s="109"/>
      <c r="BO10" s="109"/>
      <c r="BP10" s="109"/>
      <c r="BQ10" s="6"/>
      <c r="BR10" s="3"/>
      <c r="BS10" s="46"/>
      <c r="BT10" s="47"/>
      <c r="BU10" s="46"/>
      <c r="BV10" s="18"/>
    </row>
    <row r="11" spans="1:74" x14ac:dyDescent="0.3">
      <c r="A11" s="349">
        <v>22</v>
      </c>
      <c r="B11" s="349" t="s">
        <v>211</v>
      </c>
      <c r="C11" s="349" t="s">
        <v>188</v>
      </c>
      <c r="D11" s="364" t="s">
        <v>189</v>
      </c>
      <c r="E11" s="349" t="s">
        <v>144</v>
      </c>
      <c r="F11" s="191">
        <v>6.3</v>
      </c>
      <c r="G11" s="191">
        <v>7</v>
      </c>
      <c r="H11" s="191">
        <v>6.3</v>
      </c>
      <c r="I11" s="191">
        <v>6.5</v>
      </c>
      <c r="J11" s="217">
        <f t="shared" ref="J11:J24" si="0">(F11+G11+H11+I11)/4</f>
        <v>6.5250000000000004</v>
      </c>
      <c r="K11" s="191">
        <v>7</v>
      </c>
      <c r="L11" s="191"/>
      <c r="M11" s="217">
        <f t="shared" ref="M11:M24" si="1">K11-L11</f>
        <v>7</v>
      </c>
      <c r="N11" s="191">
        <v>6.3</v>
      </c>
      <c r="O11" s="191"/>
      <c r="P11" s="217">
        <f t="shared" ref="P11:P24" si="2">N11-O11</f>
        <v>6.3</v>
      </c>
      <c r="Q11" s="21">
        <f t="shared" ref="Q11:Q24" si="3">((J11*0.4)+(M11*0.4)+(P11*0.2))</f>
        <v>6.67</v>
      </c>
      <c r="R11" s="17"/>
      <c r="S11" s="191">
        <v>6.3</v>
      </c>
      <c r="T11" s="191">
        <v>7</v>
      </c>
      <c r="U11" s="191">
        <v>6.3</v>
      </c>
      <c r="V11" s="191">
        <v>6</v>
      </c>
      <c r="W11" s="217">
        <f t="shared" ref="W11:W24" si="4">(S11+T11+U11+V11)/4</f>
        <v>6.4</v>
      </c>
      <c r="X11" s="191">
        <v>7</v>
      </c>
      <c r="Y11" s="191"/>
      <c r="Z11" s="217">
        <f t="shared" ref="Z11:Z24" si="5">X11-Y11</f>
        <v>7</v>
      </c>
      <c r="AA11" s="191">
        <v>6.3</v>
      </c>
      <c r="AB11" s="191"/>
      <c r="AC11" s="217">
        <f t="shared" ref="AC11:AC24" si="6">AA11-AB11</f>
        <v>6.3</v>
      </c>
      <c r="AD11" s="21">
        <f t="shared" ref="AD11:AD24" si="7">((W11*0.4)+(Z11*0.4)+(AC11*0.2))</f>
        <v>6.620000000000001</v>
      </c>
      <c r="AE11" s="23"/>
      <c r="AF11" s="19">
        <v>5.5</v>
      </c>
      <c r="AG11" s="19">
        <v>5.5</v>
      </c>
      <c r="AH11" s="19">
        <v>6</v>
      </c>
      <c r="AI11" s="19">
        <v>6</v>
      </c>
      <c r="AJ11" s="19">
        <v>5.8</v>
      </c>
      <c r="AK11" s="19">
        <v>6</v>
      </c>
      <c r="AL11" s="19">
        <v>6</v>
      </c>
      <c r="AM11" s="19">
        <v>5</v>
      </c>
      <c r="AN11" s="22">
        <f t="shared" ref="AN11:AN24" si="8">SUM(AF11:AM11)</f>
        <v>45.8</v>
      </c>
      <c r="AO11" s="21">
        <f t="shared" ref="AO11:AO24" si="9">AN11/8</f>
        <v>5.7249999999999996</v>
      </c>
      <c r="AP11" s="44"/>
      <c r="AQ11" s="19">
        <v>6.75</v>
      </c>
      <c r="AR11" s="20"/>
      <c r="AS11" s="21">
        <f t="shared" ref="AS11:AS24" si="10">AQ11-AR11</f>
        <v>6.75</v>
      </c>
      <c r="AT11" s="23"/>
      <c r="AU11" s="19">
        <v>5</v>
      </c>
      <c r="AV11" s="19">
        <v>5.5</v>
      </c>
      <c r="AW11" s="19">
        <v>6</v>
      </c>
      <c r="AX11" s="19">
        <v>5.5</v>
      </c>
      <c r="AY11" s="19">
        <v>5.5</v>
      </c>
      <c r="AZ11" s="19">
        <v>5.5</v>
      </c>
      <c r="BA11" s="19">
        <v>6</v>
      </c>
      <c r="BB11" s="19">
        <v>6</v>
      </c>
      <c r="BC11" s="22">
        <f t="shared" ref="BC11:BC24" si="11">SUM(AU11:BB11)</f>
        <v>45</v>
      </c>
      <c r="BD11" s="21">
        <f t="shared" ref="BD11:BD24" si="12">BC11/8</f>
        <v>5.625</v>
      </c>
      <c r="BE11" s="23"/>
      <c r="BF11" s="19">
        <v>6.5</v>
      </c>
      <c r="BG11" s="19">
        <v>6.5</v>
      </c>
      <c r="BH11" s="19">
        <v>6.5</v>
      </c>
      <c r="BI11" s="19">
        <v>5</v>
      </c>
      <c r="BJ11" s="21">
        <f t="shared" ref="BJ11:BJ24" si="13">SUM((BF11*0.3),(BG11*0.25),(BH11*0.35),(BI11*0.1))</f>
        <v>6.35</v>
      </c>
      <c r="BK11" s="20">
        <v>0</v>
      </c>
      <c r="BL11" s="21">
        <f t="shared" ref="BL11:BL24" si="14">BJ11-BK11</f>
        <v>6.35</v>
      </c>
      <c r="BM11" s="23"/>
      <c r="BN11" s="111">
        <f t="shared" ref="BN11:BN31" si="15">(Q11+AD11)/2</f>
        <v>6.6450000000000005</v>
      </c>
      <c r="BO11" s="111">
        <f t="shared" ref="BO11:BO24" si="16">(AO11+AS11)/2</f>
        <v>6.2374999999999998</v>
      </c>
      <c r="BP11" s="111">
        <f t="shared" ref="BP11:BP24" si="17">(BD11+BL11)/2</f>
        <v>5.9874999999999998</v>
      </c>
      <c r="BQ11" s="24">
        <f t="shared" ref="BQ11:BQ31" si="18">SUM((Q11*0.25)+(AO11*0.375)+(BD11*0.375))</f>
        <v>5.9237500000000001</v>
      </c>
      <c r="BR11" s="25"/>
      <c r="BS11" s="24">
        <f t="shared" ref="BS11:BS24" si="19">SUM((AD11*0.25),(AS11*0.5),(BL11*0.25))</f>
        <v>6.6174999999999997</v>
      </c>
      <c r="BT11" s="42"/>
      <c r="BU11" s="26">
        <f t="shared" ref="BU11:BU24" si="20">AVERAGE(BQ11:BS11)</f>
        <v>6.2706249999999999</v>
      </c>
      <c r="BV11" s="32">
        <v>1</v>
      </c>
    </row>
    <row r="12" spans="1:74" x14ac:dyDescent="0.3">
      <c r="A12" s="349">
        <v>9</v>
      </c>
      <c r="B12" s="349" t="s">
        <v>181</v>
      </c>
      <c r="C12" s="349" t="s">
        <v>126</v>
      </c>
      <c r="D12" s="349" t="s">
        <v>127</v>
      </c>
      <c r="E12" s="349" t="s">
        <v>128</v>
      </c>
      <c r="F12" s="191">
        <v>6</v>
      </c>
      <c r="G12" s="191">
        <v>6</v>
      </c>
      <c r="H12" s="191">
        <v>6</v>
      </c>
      <c r="I12" s="191">
        <v>6</v>
      </c>
      <c r="J12" s="217">
        <f t="shared" si="0"/>
        <v>6</v>
      </c>
      <c r="K12" s="191">
        <v>6</v>
      </c>
      <c r="L12" s="191"/>
      <c r="M12" s="217">
        <f t="shared" si="1"/>
        <v>6</v>
      </c>
      <c r="N12" s="191">
        <v>7</v>
      </c>
      <c r="O12" s="191"/>
      <c r="P12" s="217">
        <f t="shared" si="2"/>
        <v>7</v>
      </c>
      <c r="Q12" s="21">
        <f t="shared" si="3"/>
        <v>6.2000000000000011</v>
      </c>
      <c r="R12" s="17"/>
      <c r="S12" s="191">
        <v>6</v>
      </c>
      <c r="T12" s="191">
        <v>6</v>
      </c>
      <c r="U12" s="191">
        <v>6</v>
      </c>
      <c r="V12" s="191">
        <v>6</v>
      </c>
      <c r="W12" s="217">
        <f t="shared" si="4"/>
        <v>6</v>
      </c>
      <c r="X12" s="191">
        <v>6</v>
      </c>
      <c r="Y12" s="191"/>
      <c r="Z12" s="217">
        <f t="shared" si="5"/>
        <v>6</v>
      </c>
      <c r="AA12" s="191">
        <v>7</v>
      </c>
      <c r="AB12" s="191"/>
      <c r="AC12" s="217">
        <f t="shared" si="6"/>
        <v>7</v>
      </c>
      <c r="AD12" s="21">
        <f t="shared" si="7"/>
        <v>6.2000000000000011</v>
      </c>
      <c r="AE12" s="23"/>
      <c r="AF12" s="19">
        <v>4.8</v>
      </c>
      <c r="AG12" s="19">
        <v>5.3</v>
      </c>
      <c r="AH12" s="19">
        <v>5</v>
      </c>
      <c r="AI12" s="19">
        <v>5.8</v>
      </c>
      <c r="AJ12" s="19">
        <v>5.5</v>
      </c>
      <c r="AK12" s="19">
        <v>5.5</v>
      </c>
      <c r="AL12" s="19">
        <v>5</v>
      </c>
      <c r="AM12" s="19">
        <v>4.8</v>
      </c>
      <c r="AN12" s="22">
        <f t="shared" si="8"/>
        <v>41.699999999999996</v>
      </c>
      <c r="AO12" s="21">
        <f t="shared" si="9"/>
        <v>5.2124999999999995</v>
      </c>
      <c r="AP12" s="44"/>
      <c r="AQ12" s="19">
        <v>7.2</v>
      </c>
      <c r="AR12" s="20"/>
      <c r="AS12" s="21">
        <f t="shared" si="10"/>
        <v>7.2</v>
      </c>
      <c r="AT12" s="23"/>
      <c r="AU12" s="19">
        <v>5.5</v>
      </c>
      <c r="AV12" s="19">
        <v>6.5</v>
      </c>
      <c r="AW12" s="19">
        <v>6.8</v>
      </c>
      <c r="AX12" s="19">
        <v>6.5</v>
      </c>
      <c r="AY12" s="19">
        <v>6</v>
      </c>
      <c r="AZ12" s="19">
        <v>6.2</v>
      </c>
      <c r="BA12" s="19">
        <v>5.8</v>
      </c>
      <c r="BB12" s="19">
        <v>5</v>
      </c>
      <c r="BC12" s="22">
        <f t="shared" si="11"/>
        <v>48.3</v>
      </c>
      <c r="BD12" s="21">
        <f t="shared" si="12"/>
        <v>6.0374999999999996</v>
      </c>
      <c r="BE12" s="23"/>
      <c r="BF12" s="19">
        <v>5.5</v>
      </c>
      <c r="BG12" s="19">
        <v>6</v>
      </c>
      <c r="BH12" s="19">
        <v>6</v>
      </c>
      <c r="BI12" s="19">
        <v>4</v>
      </c>
      <c r="BJ12" s="21">
        <f t="shared" si="13"/>
        <v>5.65</v>
      </c>
      <c r="BK12" s="20">
        <v>0</v>
      </c>
      <c r="BL12" s="21">
        <f t="shared" si="14"/>
        <v>5.65</v>
      </c>
      <c r="BM12" s="23"/>
      <c r="BN12" s="111">
        <f t="shared" si="15"/>
        <v>6.2000000000000011</v>
      </c>
      <c r="BO12" s="111">
        <f t="shared" si="16"/>
        <v>6.2062499999999998</v>
      </c>
      <c r="BP12" s="111">
        <f t="shared" si="17"/>
        <v>5.84375</v>
      </c>
      <c r="BQ12" s="24">
        <f t="shared" si="18"/>
        <v>5.7687499999999998</v>
      </c>
      <c r="BR12" s="25"/>
      <c r="BS12" s="24">
        <f t="shared" si="19"/>
        <v>6.5625</v>
      </c>
      <c r="BT12" s="42"/>
      <c r="BU12" s="26">
        <f t="shared" si="20"/>
        <v>6.1656250000000004</v>
      </c>
      <c r="BV12" s="32">
        <v>2</v>
      </c>
    </row>
    <row r="13" spans="1:74" x14ac:dyDescent="0.3">
      <c r="A13" s="349">
        <v>60</v>
      </c>
      <c r="B13" s="349" t="s">
        <v>197</v>
      </c>
      <c r="C13" s="349" t="s">
        <v>194</v>
      </c>
      <c r="D13" s="349" t="s">
        <v>195</v>
      </c>
      <c r="E13" s="349" t="s">
        <v>220</v>
      </c>
      <c r="F13" s="191">
        <v>6</v>
      </c>
      <c r="G13" s="191">
        <v>6</v>
      </c>
      <c r="H13" s="191">
        <v>6.2</v>
      </c>
      <c r="I13" s="191">
        <v>6.2</v>
      </c>
      <c r="J13" s="217">
        <f t="shared" si="0"/>
        <v>6.1</v>
      </c>
      <c r="K13" s="191">
        <v>7</v>
      </c>
      <c r="L13" s="191"/>
      <c r="M13" s="217">
        <f t="shared" si="1"/>
        <v>7</v>
      </c>
      <c r="N13" s="191">
        <v>8.1</v>
      </c>
      <c r="O13" s="191">
        <v>0.1</v>
      </c>
      <c r="P13" s="217">
        <f t="shared" si="2"/>
        <v>8</v>
      </c>
      <c r="Q13" s="21">
        <f t="shared" si="3"/>
        <v>6.84</v>
      </c>
      <c r="R13" s="17"/>
      <c r="S13" s="191">
        <v>6</v>
      </c>
      <c r="T13" s="191">
        <v>6</v>
      </c>
      <c r="U13" s="191">
        <v>6</v>
      </c>
      <c r="V13" s="191">
        <v>6.2</v>
      </c>
      <c r="W13" s="217">
        <f t="shared" si="4"/>
        <v>6.05</v>
      </c>
      <c r="X13" s="191">
        <v>7</v>
      </c>
      <c r="Y13" s="191"/>
      <c r="Z13" s="217">
        <f t="shared" si="5"/>
        <v>7</v>
      </c>
      <c r="AA13" s="191">
        <v>8.1</v>
      </c>
      <c r="AB13" s="191">
        <v>0.1</v>
      </c>
      <c r="AC13" s="217">
        <f t="shared" si="6"/>
        <v>8</v>
      </c>
      <c r="AD13" s="21">
        <f t="shared" si="7"/>
        <v>6.82</v>
      </c>
      <c r="AE13" s="23"/>
      <c r="AF13" s="19">
        <v>5.5</v>
      </c>
      <c r="AG13" s="19">
        <v>5</v>
      </c>
      <c r="AH13" s="19">
        <v>5.5</v>
      </c>
      <c r="AI13" s="19">
        <v>5.8</v>
      </c>
      <c r="AJ13" s="19">
        <v>5.3</v>
      </c>
      <c r="AK13" s="19">
        <v>5.5</v>
      </c>
      <c r="AL13" s="19">
        <v>5.5</v>
      </c>
      <c r="AM13" s="19">
        <v>5</v>
      </c>
      <c r="AN13" s="22">
        <f t="shared" si="8"/>
        <v>43.1</v>
      </c>
      <c r="AO13" s="21">
        <f t="shared" si="9"/>
        <v>5.3875000000000002</v>
      </c>
      <c r="AP13" s="44"/>
      <c r="AQ13" s="19">
        <v>6.2</v>
      </c>
      <c r="AR13" s="20"/>
      <c r="AS13" s="21">
        <f t="shared" si="10"/>
        <v>6.2</v>
      </c>
      <c r="AT13" s="23"/>
      <c r="AU13" s="19">
        <v>4.5</v>
      </c>
      <c r="AV13" s="19">
        <v>5.5</v>
      </c>
      <c r="AW13" s="19">
        <v>6</v>
      </c>
      <c r="AX13" s="19">
        <v>5.5</v>
      </c>
      <c r="AY13" s="19">
        <v>6</v>
      </c>
      <c r="AZ13" s="19">
        <v>5.5</v>
      </c>
      <c r="BA13" s="19">
        <v>5</v>
      </c>
      <c r="BB13" s="19">
        <v>5.5</v>
      </c>
      <c r="BC13" s="22">
        <f t="shared" si="11"/>
        <v>43.5</v>
      </c>
      <c r="BD13" s="21">
        <f t="shared" si="12"/>
        <v>5.4375</v>
      </c>
      <c r="BE13" s="23"/>
      <c r="BF13" s="19">
        <v>5.5</v>
      </c>
      <c r="BG13" s="19">
        <v>5</v>
      </c>
      <c r="BH13" s="19">
        <v>6</v>
      </c>
      <c r="BI13" s="19">
        <v>5.5</v>
      </c>
      <c r="BJ13" s="21">
        <f t="shared" si="13"/>
        <v>5.55</v>
      </c>
      <c r="BK13" s="20">
        <v>0</v>
      </c>
      <c r="BL13" s="21">
        <f t="shared" si="14"/>
        <v>5.55</v>
      </c>
      <c r="BM13" s="23"/>
      <c r="BN13" s="111">
        <f t="shared" si="15"/>
        <v>6.83</v>
      </c>
      <c r="BO13" s="111">
        <f t="shared" si="16"/>
        <v>5.7937500000000002</v>
      </c>
      <c r="BP13" s="111">
        <f t="shared" si="17"/>
        <v>5.4937500000000004</v>
      </c>
      <c r="BQ13" s="24">
        <f t="shared" si="18"/>
        <v>5.7693750000000001</v>
      </c>
      <c r="BR13" s="25"/>
      <c r="BS13" s="24">
        <f t="shared" si="19"/>
        <v>6.1924999999999999</v>
      </c>
      <c r="BT13" s="42"/>
      <c r="BU13" s="26">
        <f t="shared" si="20"/>
        <v>5.9809374999999996</v>
      </c>
      <c r="BV13" s="32">
        <v>3</v>
      </c>
    </row>
    <row r="14" spans="1:74" x14ac:dyDescent="0.3">
      <c r="A14" s="349">
        <v>13</v>
      </c>
      <c r="B14" s="349" t="s">
        <v>164</v>
      </c>
      <c r="C14" s="349" t="s">
        <v>188</v>
      </c>
      <c r="D14" s="364" t="s">
        <v>189</v>
      </c>
      <c r="E14" s="349" t="s">
        <v>144</v>
      </c>
      <c r="F14" s="191">
        <v>7.5</v>
      </c>
      <c r="G14" s="191">
        <v>7</v>
      </c>
      <c r="H14" s="191">
        <v>6.2</v>
      </c>
      <c r="I14" s="191">
        <v>6.5</v>
      </c>
      <c r="J14" s="217">
        <f t="shared" si="0"/>
        <v>6.8</v>
      </c>
      <c r="K14" s="191">
        <v>7.3</v>
      </c>
      <c r="L14" s="191"/>
      <c r="M14" s="217">
        <f t="shared" si="1"/>
        <v>7.3</v>
      </c>
      <c r="N14" s="191">
        <v>7</v>
      </c>
      <c r="O14" s="191"/>
      <c r="P14" s="217">
        <f t="shared" si="2"/>
        <v>7</v>
      </c>
      <c r="Q14" s="21">
        <f t="shared" si="3"/>
        <v>7.0400000000000009</v>
      </c>
      <c r="R14" s="17"/>
      <c r="S14" s="191">
        <v>6.2</v>
      </c>
      <c r="T14" s="191">
        <v>6.5</v>
      </c>
      <c r="U14" s="191">
        <v>5.8</v>
      </c>
      <c r="V14" s="191">
        <v>6</v>
      </c>
      <c r="W14" s="217">
        <f t="shared" si="4"/>
        <v>6.125</v>
      </c>
      <c r="X14" s="191">
        <v>6.3</v>
      </c>
      <c r="Y14" s="191"/>
      <c r="Z14" s="217">
        <f t="shared" si="5"/>
        <v>6.3</v>
      </c>
      <c r="AA14" s="191">
        <v>7</v>
      </c>
      <c r="AB14" s="191"/>
      <c r="AC14" s="217">
        <f t="shared" si="6"/>
        <v>7</v>
      </c>
      <c r="AD14" s="21">
        <f t="shared" si="7"/>
        <v>6.370000000000001</v>
      </c>
      <c r="AE14" s="23"/>
      <c r="AF14" s="19">
        <v>5.3</v>
      </c>
      <c r="AG14" s="19">
        <v>5</v>
      </c>
      <c r="AH14" s="19">
        <v>5.5</v>
      </c>
      <c r="AI14" s="19">
        <v>6</v>
      </c>
      <c r="AJ14" s="19">
        <v>5.3</v>
      </c>
      <c r="AK14" s="19">
        <v>5.5</v>
      </c>
      <c r="AL14" s="19">
        <v>5</v>
      </c>
      <c r="AM14" s="19">
        <v>4.5</v>
      </c>
      <c r="AN14" s="22">
        <f t="shared" si="8"/>
        <v>42.1</v>
      </c>
      <c r="AO14" s="21">
        <f t="shared" si="9"/>
        <v>5.2625000000000002</v>
      </c>
      <c r="AP14" s="44"/>
      <c r="AQ14" s="19">
        <v>6.2</v>
      </c>
      <c r="AR14" s="20"/>
      <c r="AS14" s="21">
        <f t="shared" si="10"/>
        <v>6.2</v>
      </c>
      <c r="AT14" s="23"/>
      <c r="AU14" s="19">
        <v>5</v>
      </c>
      <c r="AV14" s="19">
        <v>5.5</v>
      </c>
      <c r="AW14" s="19">
        <v>6.8</v>
      </c>
      <c r="AX14" s="19">
        <v>6.5</v>
      </c>
      <c r="AY14" s="19">
        <v>6.5</v>
      </c>
      <c r="AZ14" s="19">
        <v>5</v>
      </c>
      <c r="BA14" s="19">
        <v>4.5</v>
      </c>
      <c r="BB14" s="19">
        <v>5.5</v>
      </c>
      <c r="BC14" s="22">
        <f t="shared" si="11"/>
        <v>45.3</v>
      </c>
      <c r="BD14" s="21">
        <f t="shared" si="12"/>
        <v>5.6624999999999996</v>
      </c>
      <c r="BE14" s="23"/>
      <c r="BF14" s="19">
        <v>5</v>
      </c>
      <c r="BG14" s="19">
        <v>5.5</v>
      </c>
      <c r="BH14" s="19">
        <v>5.5</v>
      </c>
      <c r="BI14" s="19">
        <v>6.5</v>
      </c>
      <c r="BJ14" s="21">
        <f t="shared" si="13"/>
        <v>5.45</v>
      </c>
      <c r="BK14" s="20">
        <v>0</v>
      </c>
      <c r="BL14" s="21">
        <f t="shared" si="14"/>
        <v>5.45</v>
      </c>
      <c r="BM14" s="23"/>
      <c r="BN14" s="111">
        <f t="shared" si="15"/>
        <v>6.705000000000001</v>
      </c>
      <c r="BO14" s="111">
        <f t="shared" si="16"/>
        <v>5.7312500000000002</v>
      </c>
      <c r="BP14" s="111">
        <f t="shared" si="17"/>
        <v>5.5562500000000004</v>
      </c>
      <c r="BQ14" s="24">
        <f t="shared" si="18"/>
        <v>5.8568750000000005</v>
      </c>
      <c r="BR14" s="25"/>
      <c r="BS14" s="24">
        <f t="shared" si="19"/>
        <v>6.0550000000000006</v>
      </c>
      <c r="BT14" s="42"/>
      <c r="BU14" s="26">
        <f t="shared" si="20"/>
        <v>5.955937500000001</v>
      </c>
      <c r="BV14" s="32">
        <v>4</v>
      </c>
    </row>
    <row r="15" spans="1:74" x14ac:dyDescent="0.3">
      <c r="A15" s="349">
        <v>10</v>
      </c>
      <c r="B15" s="349" t="s">
        <v>183</v>
      </c>
      <c r="C15" s="349" t="s">
        <v>182</v>
      </c>
      <c r="D15" s="349" t="s">
        <v>127</v>
      </c>
      <c r="E15" s="349" t="s">
        <v>128</v>
      </c>
      <c r="F15" s="191">
        <v>6</v>
      </c>
      <c r="G15" s="191">
        <v>6</v>
      </c>
      <c r="H15" s="191">
        <v>6</v>
      </c>
      <c r="I15" s="191">
        <v>6</v>
      </c>
      <c r="J15" s="217">
        <f t="shared" si="0"/>
        <v>6</v>
      </c>
      <c r="K15" s="191">
        <v>6</v>
      </c>
      <c r="L15" s="191"/>
      <c r="M15" s="217">
        <f t="shared" si="1"/>
        <v>6</v>
      </c>
      <c r="N15" s="191">
        <v>7</v>
      </c>
      <c r="O15" s="191"/>
      <c r="P15" s="217">
        <f t="shared" si="2"/>
        <v>7</v>
      </c>
      <c r="Q15" s="21">
        <f t="shared" si="3"/>
        <v>6.2000000000000011</v>
      </c>
      <c r="R15" s="17"/>
      <c r="S15" s="191">
        <v>6</v>
      </c>
      <c r="T15" s="191">
        <v>6</v>
      </c>
      <c r="U15" s="191">
        <v>6</v>
      </c>
      <c r="V15" s="191">
        <v>6</v>
      </c>
      <c r="W15" s="217">
        <f t="shared" si="4"/>
        <v>6</v>
      </c>
      <c r="X15" s="191">
        <v>6</v>
      </c>
      <c r="Y15" s="191"/>
      <c r="Z15" s="217">
        <f t="shared" si="5"/>
        <v>6</v>
      </c>
      <c r="AA15" s="191">
        <v>7</v>
      </c>
      <c r="AB15" s="191"/>
      <c r="AC15" s="217">
        <f t="shared" si="6"/>
        <v>7</v>
      </c>
      <c r="AD15" s="21">
        <f t="shared" si="7"/>
        <v>6.2000000000000011</v>
      </c>
      <c r="AE15" s="23"/>
      <c r="AF15" s="19">
        <v>5.5</v>
      </c>
      <c r="AG15" s="19">
        <v>4.8</v>
      </c>
      <c r="AH15" s="19">
        <v>5</v>
      </c>
      <c r="AI15" s="19">
        <v>5.8</v>
      </c>
      <c r="AJ15" s="19">
        <v>5</v>
      </c>
      <c r="AK15" s="19">
        <v>5</v>
      </c>
      <c r="AL15" s="19">
        <v>5.3</v>
      </c>
      <c r="AM15" s="19">
        <v>5</v>
      </c>
      <c r="AN15" s="22">
        <f t="shared" si="8"/>
        <v>41.4</v>
      </c>
      <c r="AO15" s="21">
        <f t="shared" si="9"/>
        <v>5.1749999999999998</v>
      </c>
      <c r="AP15" s="44"/>
      <c r="AQ15" s="19">
        <v>6</v>
      </c>
      <c r="AR15" s="20"/>
      <c r="AS15" s="21">
        <f t="shared" si="10"/>
        <v>6</v>
      </c>
      <c r="AT15" s="23"/>
      <c r="AU15" s="19">
        <v>6</v>
      </c>
      <c r="AV15" s="19">
        <v>6.5</v>
      </c>
      <c r="AW15" s="19">
        <v>6</v>
      </c>
      <c r="AX15" s="19">
        <v>7</v>
      </c>
      <c r="AY15" s="19">
        <v>6.5</v>
      </c>
      <c r="AZ15" s="19">
        <v>6.2</v>
      </c>
      <c r="BA15" s="19">
        <v>7.5</v>
      </c>
      <c r="BB15" s="19">
        <v>5.5</v>
      </c>
      <c r="BC15" s="22">
        <f t="shared" si="11"/>
        <v>51.2</v>
      </c>
      <c r="BD15" s="21">
        <f t="shared" si="12"/>
        <v>6.4</v>
      </c>
      <c r="BE15" s="23"/>
      <c r="BF15" s="19">
        <v>5</v>
      </c>
      <c r="BG15" s="19">
        <v>5</v>
      </c>
      <c r="BH15" s="19">
        <v>5</v>
      </c>
      <c r="BI15" s="19">
        <v>3</v>
      </c>
      <c r="BJ15" s="21">
        <f t="shared" si="13"/>
        <v>4.8</v>
      </c>
      <c r="BK15" s="20">
        <v>0</v>
      </c>
      <c r="BL15" s="21">
        <f t="shared" si="14"/>
        <v>4.8</v>
      </c>
      <c r="BM15" s="23"/>
      <c r="BN15" s="111">
        <f t="shared" si="15"/>
        <v>6.2000000000000011</v>
      </c>
      <c r="BO15" s="111">
        <f t="shared" si="16"/>
        <v>5.5875000000000004</v>
      </c>
      <c r="BP15" s="111">
        <f t="shared" si="17"/>
        <v>5.6</v>
      </c>
      <c r="BQ15" s="24">
        <f t="shared" si="18"/>
        <v>5.890625</v>
      </c>
      <c r="BR15" s="25"/>
      <c r="BS15" s="24">
        <f t="shared" si="19"/>
        <v>5.7500000000000009</v>
      </c>
      <c r="BT15" s="42"/>
      <c r="BU15" s="26">
        <f t="shared" si="20"/>
        <v>5.8203125</v>
      </c>
      <c r="BV15" s="32">
        <v>5</v>
      </c>
    </row>
    <row r="16" spans="1:74" x14ac:dyDescent="0.3">
      <c r="A16" s="349">
        <v>49</v>
      </c>
      <c r="B16" s="349" t="s">
        <v>191</v>
      </c>
      <c r="C16" s="349" t="s">
        <v>188</v>
      </c>
      <c r="D16" s="364" t="s">
        <v>189</v>
      </c>
      <c r="E16" s="349" t="s">
        <v>148</v>
      </c>
      <c r="F16" s="191">
        <v>7.5</v>
      </c>
      <c r="G16" s="191">
        <v>7</v>
      </c>
      <c r="H16" s="191">
        <v>5.8</v>
      </c>
      <c r="I16" s="191">
        <v>6.5</v>
      </c>
      <c r="J16" s="217">
        <f t="shared" si="0"/>
        <v>6.7</v>
      </c>
      <c r="K16" s="191">
        <v>7.3</v>
      </c>
      <c r="L16" s="191"/>
      <c r="M16" s="217">
        <f t="shared" si="1"/>
        <v>7.3</v>
      </c>
      <c r="N16" s="191">
        <v>7</v>
      </c>
      <c r="O16" s="191"/>
      <c r="P16" s="217">
        <f t="shared" si="2"/>
        <v>7</v>
      </c>
      <c r="Q16" s="21">
        <f t="shared" si="3"/>
        <v>7</v>
      </c>
      <c r="R16" s="17"/>
      <c r="S16" s="191">
        <v>6.3</v>
      </c>
      <c r="T16" s="191">
        <v>6.3</v>
      </c>
      <c r="U16" s="191">
        <v>6</v>
      </c>
      <c r="V16" s="191">
        <v>6</v>
      </c>
      <c r="W16" s="217">
        <f t="shared" si="4"/>
        <v>6.15</v>
      </c>
      <c r="X16" s="191">
        <v>6</v>
      </c>
      <c r="Y16" s="191"/>
      <c r="Z16" s="217">
        <f t="shared" si="5"/>
        <v>6</v>
      </c>
      <c r="AA16" s="191">
        <v>6.3</v>
      </c>
      <c r="AB16" s="191"/>
      <c r="AC16" s="217">
        <f t="shared" si="6"/>
        <v>6.3</v>
      </c>
      <c r="AD16" s="21">
        <f t="shared" si="7"/>
        <v>6.120000000000001</v>
      </c>
      <c r="AE16" s="23"/>
      <c r="AF16" s="19">
        <v>4</v>
      </c>
      <c r="AG16" s="19">
        <v>4</v>
      </c>
      <c r="AH16" s="19">
        <v>6</v>
      </c>
      <c r="AI16" s="19">
        <v>5.8</v>
      </c>
      <c r="AJ16" s="19">
        <v>5.3</v>
      </c>
      <c r="AK16" s="19">
        <v>5.3</v>
      </c>
      <c r="AL16" s="19">
        <v>4.8</v>
      </c>
      <c r="AM16" s="19">
        <v>4.5</v>
      </c>
      <c r="AN16" s="22">
        <f t="shared" si="8"/>
        <v>39.700000000000003</v>
      </c>
      <c r="AO16" s="21">
        <f t="shared" si="9"/>
        <v>4.9625000000000004</v>
      </c>
      <c r="AP16" s="44"/>
      <c r="AQ16" s="19">
        <v>5.8</v>
      </c>
      <c r="AR16" s="20"/>
      <c r="AS16" s="21">
        <f t="shared" si="10"/>
        <v>5.8</v>
      </c>
      <c r="AT16" s="23"/>
      <c r="AU16" s="19">
        <v>4</v>
      </c>
      <c r="AV16" s="19">
        <v>3.5</v>
      </c>
      <c r="AW16" s="19">
        <v>5.5</v>
      </c>
      <c r="AX16" s="19">
        <v>5</v>
      </c>
      <c r="AY16" s="19">
        <v>5</v>
      </c>
      <c r="AZ16" s="19">
        <v>5</v>
      </c>
      <c r="BA16" s="19">
        <v>5.5</v>
      </c>
      <c r="BB16" s="19">
        <v>5</v>
      </c>
      <c r="BC16" s="22">
        <f t="shared" si="11"/>
        <v>38.5</v>
      </c>
      <c r="BD16" s="21">
        <f t="shared" si="12"/>
        <v>4.8125</v>
      </c>
      <c r="BE16" s="23"/>
      <c r="BF16" s="19">
        <v>6.5</v>
      </c>
      <c r="BG16" s="19">
        <v>5</v>
      </c>
      <c r="BH16" s="19">
        <v>6</v>
      </c>
      <c r="BI16" s="19">
        <v>7</v>
      </c>
      <c r="BJ16" s="21">
        <f t="shared" si="13"/>
        <v>6</v>
      </c>
      <c r="BK16" s="20">
        <v>0</v>
      </c>
      <c r="BL16" s="21">
        <f t="shared" si="14"/>
        <v>6</v>
      </c>
      <c r="BM16" s="23"/>
      <c r="BN16" s="111">
        <f t="shared" si="15"/>
        <v>6.5600000000000005</v>
      </c>
      <c r="BO16" s="111">
        <f t="shared" si="16"/>
        <v>5.3812499999999996</v>
      </c>
      <c r="BP16" s="111">
        <f t="shared" si="17"/>
        <v>5.40625</v>
      </c>
      <c r="BQ16" s="24">
        <f t="shared" si="18"/>
        <v>5.4156250000000004</v>
      </c>
      <c r="BR16" s="25"/>
      <c r="BS16" s="24">
        <f t="shared" si="19"/>
        <v>5.93</v>
      </c>
      <c r="BT16" s="42"/>
      <c r="BU16" s="26">
        <f t="shared" si="20"/>
        <v>5.6728125</v>
      </c>
      <c r="BV16" s="32">
        <v>6</v>
      </c>
    </row>
    <row r="17" spans="1:74" x14ac:dyDescent="0.3">
      <c r="A17" s="349">
        <v>55</v>
      </c>
      <c r="B17" s="349" t="s">
        <v>196</v>
      </c>
      <c r="C17" s="349" t="s">
        <v>194</v>
      </c>
      <c r="D17" s="349" t="s">
        <v>195</v>
      </c>
      <c r="E17" s="349" t="s">
        <v>220</v>
      </c>
      <c r="F17" s="191">
        <v>6</v>
      </c>
      <c r="G17" s="191">
        <v>6</v>
      </c>
      <c r="H17" s="191">
        <v>6.2</v>
      </c>
      <c r="I17" s="191">
        <v>6.2</v>
      </c>
      <c r="J17" s="217">
        <f t="shared" si="0"/>
        <v>6.1</v>
      </c>
      <c r="K17" s="191">
        <v>7</v>
      </c>
      <c r="L17" s="191"/>
      <c r="M17" s="217">
        <f t="shared" si="1"/>
        <v>7</v>
      </c>
      <c r="N17" s="191">
        <v>8.1</v>
      </c>
      <c r="O17" s="191">
        <v>0.1</v>
      </c>
      <c r="P17" s="217">
        <f t="shared" si="2"/>
        <v>8</v>
      </c>
      <c r="Q17" s="21">
        <f t="shared" si="3"/>
        <v>6.84</v>
      </c>
      <c r="R17" s="17"/>
      <c r="S17" s="191">
        <v>6</v>
      </c>
      <c r="T17" s="191">
        <v>6</v>
      </c>
      <c r="U17" s="191">
        <v>6</v>
      </c>
      <c r="V17" s="191">
        <v>6.2</v>
      </c>
      <c r="W17" s="217">
        <f t="shared" si="4"/>
        <v>6.05</v>
      </c>
      <c r="X17" s="191">
        <v>7</v>
      </c>
      <c r="Y17" s="191"/>
      <c r="Z17" s="217">
        <f t="shared" si="5"/>
        <v>7</v>
      </c>
      <c r="AA17" s="191">
        <v>8.1</v>
      </c>
      <c r="AB17" s="191">
        <v>0.1</v>
      </c>
      <c r="AC17" s="217">
        <f t="shared" si="6"/>
        <v>8</v>
      </c>
      <c r="AD17" s="21">
        <f t="shared" si="7"/>
        <v>6.82</v>
      </c>
      <c r="AE17" s="23"/>
      <c r="AF17" s="19">
        <v>4.8</v>
      </c>
      <c r="AG17" s="19">
        <v>5</v>
      </c>
      <c r="AH17" s="19">
        <v>5</v>
      </c>
      <c r="AI17" s="19">
        <v>5.8</v>
      </c>
      <c r="AJ17" s="19">
        <v>6</v>
      </c>
      <c r="AK17" s="19">
        <v>4.8</v>
      </c>
      <c r="AL17" s="19">
        <v>4.8</v>
      </c>
      <c r="AM17" s="19">
        <v>4.8</v>
      </c>
      <c r="AN17" s="22">
        <f t="shared" si="8"/>
        <v>41</v>
      </c>
      <c r="AO17" s="21">
        <f t="shared" si="9"/>
        <v>5.125</v>
      </c>
      <c r="AP17" s="44"/>
      <c r="AQ17" s="19">
        <v>5.8</v>
      </c>
      <c r="AR17" s="20"/>
      <c r="AS17" s="21">
        <f t="shared" si="10"/>
        <v>5.8</v>
      </c>
      <c r="AT17" s="23"/>
      <c r="AU17" s="19">
        <v>4.5</v>
      </c>
      <c r="AV17" s="19">
        <v>3</v>
      </c>
      <c r="AW17" s="19">
        <v>5</v>
      </c>
      <c r="AX17" s="19">
        <v>5.2</v>
      </c>
      <c r="AY17" s="19">
        <v>5</v>
      </c>
      <c r="AZ17" s="19">
        <v>5</v>
      </c>
      <c r="BA17" s="19">
        <v>4</v>
      </c>
      <c r="BB17" s="19">
        <v>4</v>
      </c>
      <c r="BC17" s="22">
        <f t="shared" si="11"/>
        <v>35.700000000000003</v>
      </c>
      <c r="BD17" s="21">
        <f t="shared" si="12"/>
        <v>4.4625000000000004</v>
      </c>
      <c r="BE17" s="23"/>
      <c r="BF17" s="19">
        <v>5</v>
      </c>
      <c r="BG17" s="19">
        <v>5</v>
      </c>
      <c r="BH17" s="19">
        <v>5.5</v>
      </c>
      <c r="BI17" s="19">
        <v>6</v>
      </c>
      <c r="BJ17" s="21">
        <f t="shared" si="13"/>
        <v>5.2750000000000004</v>
      </c>
      <c r="BK17" s="20">
        <v>0</v>
      </c>
      <c r="BL17" s="21">
        <f t="shared" si="14"/>
        <v>5.2750000000000004</v>
      </c>
      <c r="BM17" s="23"/>
      <c r="BN17" s="111">
        <f t="shared" si="15"/>
        <v>6.83</v>
      </c>
      <c r="BO17" s="111">
        <f t="shared" si="16"/>
        <v>5.4625000000000004</v>
      </c>
      <c r="BP17" s="111">
        <f t="shared" si="17"/>
        <v>4.8687500000000004</v>
      </c>
      <c r="BQ17" s="24">
        <f t="shared" si="18"/>
        <v>5.3053125000000003</v>
      </c>
      <c r="BR17" s="25"/>
      <c r="BS17" s="24">
        <f t="shared" si="19"/>
        <v>5.9237500000000001</v>
      </c>
      <c r="BT17" s="42"/>
      <c r="BU17" s="26">
        <f t="shared" si="20"/>
        <v>5.6145312500000006</v>
      </c>
      <c r="BV17" s="32"/>
    </row>
    <row r="18" spans="1:74" x14ac:dyDescent="0.3">
      <c r="A18" s="349">
        <v>31</v>
      </c>
      <c r="B18" s="349" t="s">
        <v>190</v>
      </c>
      <c r="C18" s="349" t="s">
        <v>188</v>
      </c>
      <c r="D18" s="364" t="s">
        <v>189</v>
      </c>
      <c r="E18" s="349" t="s">
        <v>144</v>
      </c>
      <c r="F18" s="191">
        <v>7.5</v>
      </c>
      <c r="G18" s="191">
        <v>7</v>
      </c>
      <c r="H18" s="191">
        <v>6.2</v>
      </c>
      <c r="I18" s="191">
        <v>6.5</v>
      </c>
      <c r="J18" s="217">
        <f t="shared" si="0"/>
        <v>6.8</v>
      </c>
      <c r="K18" s="191">
        <v>7.3</v>
      </c>
      <c r="L18" s="191"/>
      <c r="M18" s="217">
        <f t="shared" si="1"/>
        <v>7.3</v>
      </c>
      <c r="N18" s="191">
        <v>7</v>
      </c>
      <c r="O18" s="191"/>
      <c r="P18" s="217">
        <f t="shared" si="2"/>
        <v>7</v>
      </c>
      <c r="Q18" s="21">
        <f t="shared" si="3"/>
        <v>7.0400000000000009</v>
      </c>
      <c r="R18" s="17"/>
      <c r="S18" s="191">
        <v>6.2</v>
      </c>
      <c r="T18" s="191">
        <v>6.5</v>
      </c>
      <c r="U18" s="191">
        <v>5.8</v>
      </c>
      <c r="V18" s="191">
        <v>6</v>
      </c>
      <c r="W18" s="217">
        <f t="shared" si="4"/>
        <v>6.125</v>
      </c>
      <c r="X18" s="191">
        <v>6</v>
      </c>
      <c r="Y18" s="191"/>
      <c r="Z18" s="217">
        <f t="shared" si="5"/>
        <v>6</v>
      </c>
      <c r="AA18" s="191">
        <v>6.3</v>
      </c>
      <c r="AB18" s="191"/>
      <c r="AC18" s="217">
        <f t="shared" si="6"/>
        <v>6.3</v>
      </c>
      <c r="AD18" s="21">
        <f t="shared" si="7"/>
        <v>6.11</v>
      </c>
      <c r="AE18" s="23"/>
      <c r="AF18" s="19">
        <v>3.5</v>
      </c>
      <c r="AG18" s="19">
        <v>5</v>
      </c>
      <c r="AH18" s="19">
        <v>4.8</v>
      </c>
      <c r="AI18" s="19">
        <v>5.3</v>
      </c>
      <c r="AJ18" s="19">
        <v>5.5</v>
      </c>
      <c r="AK18" s="19">
        <v>5</v>
      </c>
      <c r="AL18" s="19">
        <v>5</v>
      </c>
      <c r="AM18" s="19">
        <v>4</v>
      </c>
      <c r="AN18" s="22">
        <f t="shared" si="8"/>
        <v>38.1</v>
      </c>
      <c r="AO18" s="21">
        <f t="shared" si="9"/>
        <v>4.7625000000000002</v>
      </c>
      <c r="AP18" s="44"/>
      <c r="AQ18" s="19">
        <v>5.25</v>
      </c>
      <c r="AR18" s="20"/>
      <c r="AS18" s="21">
        <f t="shared" si="10"/>
        <v>5.25</v>
      </c>
      <c r="AT18" s="23"/>
      <c r="AU18" s="19">
        <v>4</v>
      </c>
      <c r="AV18" s="19">
        <v>5.5</v>
      </c>
      <c r="AW18" s="19">
        <v>5.5</v>
      </c>
      <c r="AX18" s="19">
        <v>5.8</v>
      </c>
      <c r="AY18" s="19">
        <v>5</v>
      </c>
      <c r="AZ18" s="19">
        <v>5</v>
      </c>
      <c r="BA18" s="19">
        <v>5.5</v>
      </c>
      <c r="BB18" s="19">
        <v>5</v>
      </c>
      <c r="BC18" s="22">
        <f t="shared" si="11"/>
        <v>41.3</v>
      </c>
      <c r="BD18" s="21">
        <f t="shared" si="12"/>
        <v>5.1624999999999996</v>
      </c>
      <c r="BE18" s="23"/>
      <c r="BF18" s="19">
        <v>3</v>
      </c>
      <c r="BG18" s="19">
        <v>3</v>
      </c>
      <c r="BH18" s="19">
        <v>3</v>
      </c>
      <c r="BI18" s="19">
        <v>4</v>
      </c>
      <c r="BJ18" s="21">
        <f t="shared" si="13"/>
        <v>3.0999999999999996</v>
      </c>
      <c r="BK18" s="20">
        <v>0</v>
      </c>
      <c r="BL18" s="21">
        <f t="shared" si="14"/>
        <v>3.0999999999999996</v>
      </c>
      <c r="BM18" s="23"/>
      <c r="BN18" s="111">
        <f t="shared" si="15"/>
        <v>6.5750000000000011</v>
      </c>
      <c r="BO18" s="111">
        <f t="shared" si="16"/>
        <v>5.0062499999999996</v>
      </c>
      <c r="BP18" s="111">
        <f t="shared" si="17"/>
        <v>4.1312499999999996</v>
      </c>
      <c r="BQ18" s="24">
        <f t="shared" si="18"/>
        <v>5.4818750000000005</v>
      </c>
      <c r="BR18" s="25"/>
      <c r="BS18" s="24">
        <f t="shared" si="19"/>
        <v>4.9275000000000002</v>
      </c>
      <c r="BT18" s="42"/>
      <c r="BU18" s="26">
        <f t="shared" si="20"/>
        <v>5.2046875000000004</v>
      </c>
      <c r="BV18" s="32"/>
    </row>
    <row r="19" spans="1:74" x14ac:dyDescent="0.3">
      <c r="A19" s="349">
        <v>29</v>
      </c>
      <c r="B19" s="349" t="s">
        <v>212</v>
      </c>
      <c r="C19" s="349" t="s">
        <v>188</v>
      </c>
      <c r="D19" s="364" t="s">
        <v>189</v>
      </c>
      <c r="E19" s="349" t="s">
        <v>144</v>
      </c>
      <c r="F19" s="191">
        <v>6.3</v>
      </c>
      <c r="G19" s="191">
        <v>7</v>
      </c>
      <c r="H19" s="191">
        <v>6.3</v>
      </c>
      <c r="I19" s="191">
        <v>6.5</v>
      </c>
      <c r="J19" s="217">
        <f t="shared" si="0"/>
        <v>6.5250000000000004</v>
      </c>
      <c r="K19" s="191">
        <v>7</v>
      </c>
      <c r="L19" s="191"/>
      <c r="M19" s="217">
        <f t="shared" si="1"/>
        <v>7</v>
      </c>
      <c r="N19" s="191">
        <v>6.3</v>
      </c>
      <c r="O19" s="191"/>
      <c r="P19" s="217">
        <f t="shared" si="2"/>
        <v>6.3</v>
      </c>
      <c r="Q19" s="21">
        <f t="shared" si="3"/>
        <v>6.67</v>
      </c>
      <c r="R19" s="17"/>
      <c r="S19" s="191">
        <v>6</v>
      </c>
      <c r="T19" s="191">
        <v>7</v>
      </c>
      <c r="U19" s="191">
        <v>6.3</v>
      </c>
      <c r="V19" s="191">
        <v>6</v>
      </c>
      <c r="W19" s="217">
        <f t="shared" si="4"/>
        <v>6.3250000000000002</v>
      </c>
      <c r="X19" s="191">
        <v>7</v>
      </c>
      <c r="Y19" s="191"/>
      <c r="Z19" s="217">
        <f t="shared" si="5"/>
        <v>7</v>
      </c>
      <c r="AA19" s="191">
        <v>6.3</v>
      </c>
      <c r="AB19" s="191"/>
      <c r="AC19" s="217">
        <f t="shared" si="6"/>
        <v>6.3</v>
      </c>
      <c r="AD19" s="21">
        <f t="shared" si="7"/>
        <v>6.59</v>
      </c>
      <c r="AE19" s="23"/>
      <c r="AF19" s="19">
        <v>3.8</v>
      </c>
      <c r="AG19" s="19">
        <v>4.5</v>
      </c>
      <c r="AH19" s="19">
        <v>0</v>
      </c>
      <c r="AI19" s="19">
        <v>5</v>
      </c>
      <c r="AJ19" s="19">
        <v>5.3</v>
      </c>
      <c r="AK19" s="19">
        <v>5</v>
      </c>
      <c r="AL19" s="19">
        <v>3.8</v>
      </c>
      <c r="AM19" s="19">
        <v>4.5</v>
      </c>
      <c r="AN19" s="22">
        <f t="shared" si="8"/>
        <v>31.900000000000002</v>
      </c>
      <c r="AO19" s="21">
        <f t="shared" si="9"/>
        <v>3.9875000000000003</v>
      </c>
      <c r="AP19" s="44"/>
      <c r="AQ19" s="19">
        <v>5</v>
      </c>
      <c r="AR19" s="20"/>
      <c r="AS19" s="21">
        <f t="shared" si="10"/>
        <v>5</v>
      </c>
      <c r="AT19" s="23"/>
      <c r="AU19" s="19">
        <v>4</v>
      </c>
      <c r="AV19" s="19">
        <v>5</v>
      </c>
      <c r="AW19" s="19">
        <v>0</v>
      </c>
      <c r="AX19" s="19">
        <v>5</v>
      </c>
      <c r="AY19" s="19">
        <v>5</v>
      </c>
      <c r="AZ19" s="19">
        <v>5</v>
      </c>
      <c r="BA19" s="19">
        <v>5</v>
      </c>
      <c r="BB19" s="19">
        <v>5</v>
      </c>
      <c r="BC19" s="22">
        <f t="shared" si="11"/>
        <v>34</v>
      </c>
      <c r="BD19" s="21">
        <f t="shared" si="12"/>
        <v>4.25</v>
      </c>
      <c r="BE19" s="23"/>
      <c r="BF19" s="19">
        <v>5.5</v>
      </c>
      <c r="BG19" s="19">
        <v>4</v>
      </c>
      <c r="BH19" s="19">
        <v>5</v>
      </c>
      <c r="BI19" s="19">
        <v>5</v>
      </c>
      <c r="BJ19" s="21">
        <f t="shared" si="13"/>
        <v>4.9000000000000004</v>
      </c>
      <c r="BK19" s="20">
        <v>0</v>
      </c>
      <c r="BL19" s="21">
        <f t="shared" si="14"/>
        <v>4.9000000000000004</v>
      </c>
      <c r="BM19" s="23"/>
      <c r="BN19" s="111">
        <f t="shared" si="15"/>
        <v>6.63</v>
      </c>
      <c r="BO19" s="111">
        <f t="shared" si="16"/>
        <v>4.4937500000000004</v>
      </c>
      <c r="BP19" s="111">
        <f t="shared" si="17"/>
        <v>4.5750000000000002</v>
      </c>
      <c r="BQ19" s="24">
        <f t="shared" si="18"/>
        <v>4.7565625000000002</v>
      </c>
      <c r="BR19" s="25"/>
      <c r="BS19" s="24">
        <f t="shared" si="19"/>
        <v>5.3725000000000005</v>
      </c>
      <c r="BT19" s="42"/>
      <c r="BU19" s="26">
        <f t="shared" si="20"/>
        <v>5.0645312499999999</v>
      </c>
      <c r="BV19" s="32"/>
    </row>
    <row r="20" spans="1:74" x14ac:dyDescent="0.3">
      <c r="A20" s="349">
        <v>51</v>
      </c>
      <c r="B20" s="349" t="s">
        <v>217</v>
      </c>
      <c r="C20" s="349" t="s">
        <v>216</v>
      </c>
      <c r="D20" s="349" t="s">
        <v>169</v>
      </c>
      <c r="E20" s="349" t="s">
        <v>148</v>
      </c>
      <c r="F20" s="191">
        <v>5.3</v>
      </c>
      <c r="G20" s="191">
        <v>5</v>
      </c>
      <c r="H20" s="191">
        <v>5</v>
      </c>
      <c r="I20" s="191">
        <v>4.5</v>
      </c>
      <c r="J20" s="217">
        <f t="shared" si="0"/>
        <v>4.95</v>
      </c>
      <c r="K20" s="191">
        <v>4</v>
      </c>
      <c r="L20" s="191"/>
      <c r="M20" s="217">
        <f t="shared" si="1"/>
        <v>4</v>
      </c>
      <c r="N20" s="191">
        <v>5.6</v>
      </c>
      <c r="O20" s="191">
        <v>0.3</v>
      </c>
      <c r="P20" s="217">
        <f t="shared" si="2"/>
        <v>5.3</v>
      </c>
      <c r="Q20" s="21">
        <f t="shared" si="3"/>
        <v>4.6400000000000006</v>
      </c>
      <c r="R20" s="17"/>
      <c r="S20" s="191">
        <v>5.3</v>
      </c>
      <c r="T20" s="191">
        <v>5</v>
      </c>
      <c r="U20" s="191">
        <v>5</v>
      </c>
      <c r="V20" s="191">
        <v>4.5</v>
      </c>
      <c r="W20" s="217">
        <f t="shared" si="4"/>
        <v>4.95</v>
      </c>
      <c r="X20" s="191">
        <v>4</v>
      </c>
      <c r="Y20" s="191"/>
      <c r="Z20" s="217">
        <f t="shared" si="5"/>
        <v>4</v>
      </c>
      <c r="AA20" s="191">
        <v>5.6</v>
      </c>
      <c r="AB20" s="191">
        <v>0.3</v>
      </c>
      <c r="AC20" s="217">
        <f t="shared" si="6"/>
        <v>5.3</v>
      </c>
      <c r="AD20" s="21">
        <f t="shared" si="7"/>
        <v>4.6400000000000006</v>
      </c>
      <c r="AE20" s="23"/>
      <c r="AF20" s="19">
        <v>2.5</v>
      </c>
      <c r="AG20" s="19">
        <v>4.5</v>
      </c>
      <c r="AH20" s="19">
        <v>5.5</v>
      </c>
      <c r="AI20" s="19">
        <v>5.8</v>
      </c>
      <c r="AJ20" s="19">
        <v>6</v>
      </c>
      <c r="AK20" s="19">
        <v>5.8</v>
      </c>
      <c r="AL20" s="19">
        <v>5.8</v>
      </c>
      <c r="AM20" s="19">
        <v>5.5</v>
      </c>
      <c r="AN20" s="22">
        <f t="shared" si="8"/>
        <v>41.4</v>
      </c>
      <c r="AO20" s="21">
        <f t="shared" si="9"/>
        <v>5.1749999999999998</v>
      </c>
      <c r="AP20" s="44"/>
      <c r="AQ20" s="19">
        <v>4.7</v>
      </c>
      <c r="AR20" s="20"/>
      <c r="AS20" s="21">
        <f t="shared" si="10"/>
        <v>4.7</v>
      </c>
      <c r="AT20" s="23"/>
      <c r="AU20" s="19">
        <v>4</v>
      </c>
      <c r="AV20" s="19">
        <v>4.5</v>
      </c>
      <c r="AW20" s="19">
        <v>5</v>
      </c>
      <c r="AX20" s="19">
        <v>5.5</v>
      </c>
      <c r="AY20" s="19">
        <v>5</v>
      </c>
      <c r="AZ20" s="19">
        <v>5.5</v>
      </c>
      <c r="BA20" s="19">
        <v>5</v>
      </c>
      <c r="BB20" s="19">
        <v>5</v>
      </c>
      <c r="BC20" s="22">
        <f t="shared" si="11"/>
        <v>39.5</v>
      </c>
      <c r="BD20" s="21">
        <f t="shared" si="12"/>
        <v>4.9375</v>
      </c>
      <c r="BE20" s="23"/>
      <c r="BF20" s="19">
        <v>6</v>
      </c>
      <c r="BG20" s="19">
        <v>6</v>
      </c>
      <c r="BH20" s="19">
        <v>6</v>
      </c>
      <c r="BI20" s="19">
        <v>5</v>
      </c>
      <c r="BJ20" s="21">
        <f t="shared" si="13"/>
        <v>5.8999999999999995</v>
      </c>
      <c r="BK20" s="20">
        <v>0</v>
      </c>
      <c r="BL20" s="21">
        <f t="shared" si="14"/>
        <v>5.8999999999999995</v>
      </c>
      <c r="BM20" s="23"/>
      <c r="BN20" s="111">
        <f t="shared" si="15"/>
        <v>4.6400000000000006</v>
      </c>
      <c r="BO20" s="111">
        <f t="shared" si="16"/>
        <v>4.9375</v>
      </c>
      <c r="BP20" s="111">
        <f t="shared" si="17"/>
        <v>5.4187499999999993</v>
      </c>
      <c r="BQ20" s="24">
        <f t="shared" si="18"/>
        <v>4.9521875</v>
      </c>
      <c r="BR20" s="25"/>
      <c r="BS20" s="24">
        <f t="shared" si="19"/>
        <v>4.9850000000000003</v>
      </c>
      <c r="BT20" s="42"/>
      <c r="BU20" s="26">
        <f t="shared" si="20"/>
        <v>4.9685937500000001</v>
      </c>
      <c r="BV20" s="32"/>
    </row>
    <row r="21" spans="1:74" x14ac:dyDescent="0.3">
      <c r="A21" s="349">
        <v>71</v>
      </c>
      <c r="B21" s="349" t="s">
        <v>208</v>
      </c>
      <c r="C21" s="349" t="s">
        <v>182</v>
      </c>
      <c r="D21" s="349" t="s">
        <v>127</v>
      </c>
      <c r="E21" s="349" t="s">
        <v>123</v>
      </c>
      <c r="F21" s="191">
        <v>6</v>
      </c>
      <c r="G21" s="191">
        <v>6</v>
      </c>
      <c r="H21" s="191">
        <v>6</v>
      </c>
      <c r="I21" s="191">
        <v>6</v>
      </c>
      <c r="J21" s="217">
        <f t="shared" si="0"/>
        <v>6</v>
      </c>
      <c r="K21" s="191">
        <v>6</v>
      </c>
      <c r="L21" s="191"/>
      <c r="M21" s="217">
        <f t="shared" si="1"/>
        <v>6</v>
      </c>
      <c r="N21" s="191">
        <v>7</v>
      </c>
      <c r="O21" s="191"/>
      <c r="P21" s="217">
        <f t="shared" si="2"/>
        <v>7</v>
      </c>
      <c r="Q21" s="21">
        <f t="shared" si="3"/>
        <v>6.2000000000000011</v>
      </c>
      <c r="R21" s="17"/>
      <c r="S21" s="191">
        <v>6</v>
      </c>
      <c r="T21" s="191">
        <v>6</v>
      </c>
      <c r="U21" s="191">
        <v>6</v>
      </c>
      <c r="V21" s="191">
        <v>6</v>
      </c>
      <c r="W21" s="217">
        <f t="shared" si="4"/>
        <v>6</v>
      </c>
      <c r="X21" s="191">
        <v>6</v>
      </c>
      <c r="Y21" s="191"/>
      <c r="Z21" s="217">
        <f t="shared" si="5"/>
        <v>6</v>
      </c>
      <c r="AA21" s="191">
        <v>7</v>
      </c>
      <c r="AB21" s="191"/>
      <c r="AC21" s="217">
        <f t="shared" si="6"/>
        <v>7</v>
      </c>
      <c r="AD21" s="21">
        <f t="shared" si="7"/>
        <v>6.2000000000000011</v>
      </c>
      <c r="AE21" s="23"/>
      <c r="AF21" s="19">
        <v>4</v>
      </c>
      <c r="AG21" s="19">
        <v>5.8</v>
      </c>
      <c r="AH21" s="19">
        <v>4.8</v>
      </c>
      <c r="AI21" s="19">
        <v>5.8</v>
      </c>
      <c r="AJ21" s="19">
        <v>5.5</v>
      </c>
      <c r="AK21" s="19">
        <v>5.5</v>
      </c>
      <c r="AL21" s="19">
        <v>5.3</v>
      </c>
      <c r="AM21" s="19">
        <v>4.8</v>
      </c>
      <c r="AN21" s="22">
        <f t="shared" si="8"/>
        <v>41.5</v>
      </c>
      <c r="AO21" s="21">
        <f t="shared" si="9"/>
        <v>5.1875</v>
      </c>
      <c r="AP21" s="44"/>
      <c r="AQ21" s="19">
        <v>3.3</v>
      </c>
      <c r="AR21" s="20"/>
      <c r="AS21" s="21">
        <f t="shared" si="10"/>
        <v>3.3</v>
      </c>
      <c r="AT21" s="23"/>
      <c r="AU21" s="19">
        <v>3</v>
      </c>
      <c r="AV21" s="19">
        <v>5.5</v>
      </c>
      <c r="AW21" s="19">
        <v>6</v>
      </c>
      <c r="AX21" s="19">
        <v>6</v>
      </c>
      <c r="AY21" s="19">
        <v>6</v>
      </c>
      <c r="AZ21" s="19">
        <v>6.5</v>
      </c>
      <c r="BA21" s="19">
        <v>6</v>
      </c>
      <c r="BB21" s="19">
        <v>5</v>
      </c>
      <c r="BC21" s="22">
        <f t="shared" si="11"/>
        <v>44</v>
      </c>
      <c r="BD21" s="21">
        <f t="shared" si="12"/>
        <v>5.5</v>
      </c>
      <c r="BE21" s="23"/>
      <c r="BF21" s="19">
        <v>4</v>
      </c>
      <c r="BG21" s="19">
        <v>5</v>
      </c>
      <c r="BH21" s="19">
        <v>5</v>
      </c>
      <c r="BI21" s="19">
        <v>5</v>
      </c>
      <c r="BJ21" s="21">
        <f t="shared" si="13"/>
        <v>4.7</v>
      </c>
      <c r="BK21" s="20">
        <v>0</v>
      </c>
      <c r="BL21" s="21">
        <f t="shared" si="14"/>
        <v>4.7</v>
      </c>
      <c r="BM21" s="23"/>
      <c r="BN21" s="111">
        <f t="shared" si="15"/>
        <v>6.2000000000000011</v>
      </c>
      <c r="BO21" s="111">
        <f t="shared" si="16"/>
        <v>4.2437500000000004</v>
      </c>
      <c r="BP21" s="111">
        <f t="shared" si="17"/>
        <v>5.0999999999999996</v>
      </c>
      <c r="BQ21" s="24">
        <f t="shared" si="18"/>
        <v>5.5578125000000007</v>
      </c>
      <c r="BR21" s="25"/>
      <c r="BS21" s="24">
        <f t="shared" si="19"/>
        <v>4.375</v>
      </c>
      <c r="BT21" s="42"/>
      <c r="BU21" s="26">
        <f t="shared" si="20"/>
        <v>4.9664062500000004</v>
      </c>
      <c r="BV21" s="32"/>
    </row>
    <row r="22" spans="1:74" x14ac:dyDescent="0.3">
      <c r="A22" s="349">
        <v>28</v>
      </c>
      <c r="B22" s="349" t="s">
        <v>213</v>
      </c>
      <c r="C22" s="349" t="s">
        <v>188</v>
      </c>
      <c r="D22" s="364" t="s">
        <v>189</v>
      </c>
      <c r="E22" s="349" t="s">
        <v>144</v>
      </c>
      <c r="F22" s="191">
        <v>6.3</v>
      </c>
      <c r="G22" s="191">
        <v>7</v>
      </c>
      <c r="H22" s="191">
        <v>6.3</v>
      </c>
      <c r="I22" s="191">
        <v>6.5</v>
      </c>
      <c r="J22" s="217">
        <f t="shared" si="0"/>
        <v>6.5250000000000004</v>
      </c>
      <c r="K22" s="191">
        <v>7</v>
      </c>
      <c r="L22" s="191"/>
      <c r="M22" s="217">
        <f t="shared" si="1"/>
        <v>7</v>
      </c>
      <c r="N22" s="191">
        <v>6.3</v>
      </c>
      <c r="O22" s="191"/>
      <c r="P22" s="217">
        <f t="shared" si="2"/>
        <v>6.3</v>
      </c>
      <c r="Q22" s="21">
        <f t="shared" si="3"/>
        <v>6.67</v>
      </c>
      <c r="R22" s="17"/>
      <c r="S22" s="191">
        <v>6</v>
      </c>
      <c r="T22" s="191">
        <v>7</v>
      </c>
      <c r="U22" s="191">
        <v>6.3</v>
      </c>
      <c r="V22" s="191">
        <v>6</v>
      </c>
      <c r="W22" s="217">
        <f t="shared" si="4"/>
        <v>6.3250000000000002</v>
      </c>
      <c r="X22" s="191">
        <v>6</v>
      </c>
      <c r="Y22" s="191"/>
      <c r="Z22" s="217">
        <f t="shared" si="5"/>
        <v>6</v>
      </c>
      <c r="AA22" s="191">
        <v>6.3</v>
      </c>
      <c r="AB22" s="191"/>
      <c r="AC22" s="217">
        <f t="shared" si="6"/>
        <v>6.3</v>
      </c>
      <c r="AD22" s="21">
        <f t="shared" si="7"/>
        <v>6.19</v>
      </c>
      <c r="AE22" s="23"/>
      <c r="AF22" s="19">
        <v>2</v>
      </c>
      <c r="AG22" s="19">
        <v>4</v>
      </c>
      <c r="AH22" s="19">
        <v>5</v>
      </c>
      <c r="AI22" s="19">
        <v>5</v>
      </c>
      <c r="AJ22" s="19">
        <v>4.8</v>
      </c>
      <c r="AK22" s="19">
        <v>4.5</v>
      </c>
      <c r="AL22" s="19">
        <v>4</v>
      </c>
      <c r="AM22" s="19">
        <v>4</v>
      </c>
      <c r="AN22" s="22">
        <f t="shared" si="8"/>
        <v>33.299999999999997</v>
      </c>
      <c r="AO22" s="21">
        <f t="shared" si="9"/>
        <v>4.1624999999999996</v>
      </c>
      <c r="AP22" s="44"/>
      <c r="AQ22" s="19">
        <v>5</v>
      </c>
      <c r="AR22" s="20">
        <v>0.2</v>
      </c>
      <c r="AS22" s="21">
        <f t="shared" si="10"/>
        <v>4.8</v>
      </c>
      <c r="AT22" s="23"/>
      <c r="AU22" s="19">
        <v>3</v>
      </c>
      <c r="AV22" s="19">
        <v>3.5</v>
      </c>
      <c r="AW22" s="19">
        <v>4</v>
      </c>
      <c r="AX22" s="19">
        <v>4</v>
      </c>
      <c r="AY22" s="19">
        <v>4.5</v>
      </c>
      <c r="AZ22" s="19">
        <v>4</v>
      </c>
      <c r="BA22" s="19">
        <v>4</v>
      </c>
      <c r="BB22" s="19">
        <v>4.5</v>
      </c>
      <c r="BC22" s="22">
        <f t="shared" si="11"/>
        <v>31.5</v>
      </c>
      <c r="BD22" s="21">
        <f t="shared" si="12"/>
        <v>3.9375</v>
      </c>
      <c r="BE22" s="23"/>
      <c r="BF22" s="19">
        <v>4</v>
      </c>
      <c r="BG22" s="19">
        <v>4</v>
      </c>
      <c r="BH22" s="19">
        <v>4.5</v>
      </c>
      <c r="BI22" s="19">
        <v>3</v>
      </c>
      <c r="BJ22" s="21">
        <f t="shared" si="13"/>
        <v>4.0750000000000002</v>
      </c>
      <c r="BK22" s="20">
        <v>0</v>
      </c>
      <c r="BL22" s="21">
        <f t="shared" si="14"/>
        <v>4.0750000000000002</v>
      </c>
      <c r="BM22" s="23"/>
      <c r="BN22" s="111">
        <f t="shared" si="15"/>
        <v>6.43</v>
      </c>
      <c r="BO22" s="111">
        <f t="shared" si="16"/>
        <v>4.4812499999999993</v>
      </c>
      <c r="BP22" s="111">
        <f t="shared" si="17"/>
        <v>4.0062499999999996</v>
      </c>
      <c r="BQ22" s="24">
        <f t="shared" si="18"/>
        <v>4.7050000000000001</v>
      </c>
      <c r="BR22" s="25"/>
      <c r="BS22" s="24">
        <f t="shared" si="19"/>
        <v>4.9662499999999996</v>
      </c>
      <c r="BT22" s="42"/>
      <c r="BU22" s="26">
        <f t="shared" si="20"/>
        <v>4.8356250000000003</v>
      </c>
      <c r="BV22" s="32"/>
    </row>
    <row r="23" spans="1:74" x14ac:dyDescent="0.3">
      <c r="A23" s="349">
        <v>53</v>
      </c>
      <c r="B23" s="349" t="s">
        <v>193</v>
      </c>
      <c r="C23" s="349" t="s">
        <v>194</v>
      </c>
      <c r="D23" s="349" t="s">
        <v>195</v>
      </c>
      <c r="E23" s="349" t="s">
        <v>220</v>
      </c>
      <c r="F23" s="191">
        <v>6</v>
      </c>
      <c r="G23" s="191">
        <v>6</v>
      </c>
      <c r="H23" s="191">
        <v>6.2</v>
      </c>
      <c r="I23" s="191">
        <v>6.2</v>
      </c>
      <c r="J23" s="217">
        <f t="shared" si="0"/>
        <v>6.1</v>
      </c>
      <c r="K23" s="191">
        <v>7</v>
      </c>
      <c r="L23" s="191"/>
      <c r="M23" s="217">
        <f t="shared" si="1"/>
        <v>7</v>
      </c>
      <c r="N23" s="191">
        <v>8.1</v>
      </c>
      <c r="O23" s="191">
        <v>0.1</v>
      </c>
      <c r="P23" s="217">
        <f t="shared" si="2"/>
        <v>8</v>
      </c>
      <c r="Q23" s="21">
        <f t="shared" si="3"/>
        <v>6.84</v>
      </c>
      <c r="R23" s="17"/>
      <c r="S23" s="191">
        <v>6</v>
      </c>
      <c r="T23" s="191">
        <v>6</v>
      </c>
      <c r="U23" s="191">
        <v>6</v>
      </c>
      <c r="V23" s="191">
        <v>6.2</v>
      </c>
      <c r="W23" s="217">
        <f t="shared" si="4"/>
        <v>6.05</v>
      </c>
      <c r="X23" s="191">
        <v>7</v>
      </c>
      <c r="Y23" s="191"/>
      <c r="Z23" s="217">
        <f t="shared" si="5"/>
        <v>7</v>
      </c>
      <c r="AA23" s="191">
        <v>8.1</v>
      </c>
      <c r="AB23" s="191">
        <v>0.1</v>
      </c>
      <c r="AC23" s="217">
        <f t="shared" si="6"/>
        <v>8</v>
      </c>
      <c r="AD23" s="21">
        <f t="shared" si="7"/>
        <v>6.82</v>
      </c>
      <c r="AE23" s="23"/>
      <c r="AF23" s="19">
        <v>4</v>
      </c>
      <c r="AG23" s="19">
        <v>3.8</v>
      </c>
      <c r="AH23" s="19">
        <v>0</v>
      </c>
      <c r="AI23" s="19">
        <v>5.5</v>
      </c>
      <c r="AJ23" s="19">
        <v>5</v>
      </c>
      <c r="AK23" s="19">
        <v>5</v>
      </c>
      <c r="AL23" s="19">
        <v>4.8</v>
      </c>
      <c r="AM23" s="19">
        <v>4</v>
      </c>
      <c r="AN23" s="22">
        <f t="shared" si="8"/>
        <v>32.1</v>
      </c>
      <c r="AO23" s="21">
        <f t="shared" si="9"/>
        <v>4.0125000000000002</v>
      </c>
      <c r="AP23" s="44"/>
      <c r="AQ23" s="19">
        <v>3.3</v>
      </c>
      <c r="AR23" s="20"/>
      <c r="AS23" s="21">
        <f t="shared" si="10"/>
        <v>3.3</v>
      </c>
      <c r="AT23" s="23"/>
      <c r="AU23" s="19">
        <v>4</v>
      </c>
      <c r="AV23" s="19">
        <v>5.5</v>
      </c>
      <c r="AW23" s="19">
        <v>5</v>
      </c>
      <c r="AX23" s="19">
        <v>5</v>
      </c>
      <c r="AY23" s="19">
        <v>5</v>
      </c>
      <c r="AZ23" s="19">
        <v>5</v>
      </c>
      <c r="BA23" s="19">
        <v>5</v>
      </c>
      <c r="BB23" s="19">
        <v>4.5</v>
      </c>
      <c r="BC23" s="22">
        <f t="shared" si="11"/>
        <v>39</v>
      </c>
      <c r="BD23" s="21">
        <f t="shared" si="12"/>
        <v>4.875</v>
      </c>
      <c r="BE23" s="23"/>
      <c r="BF23" s="19">
        <v>4</v>
      </c>
      <c r="BG23" s="19">
        <v>4.5</v>
      </c>
      <c r="BH23" s="19">
        <v>3.5</v>
      </c>
      <c r="BI23" s="19">
        <v>3</v>
      </c>
      <c r="BJ23" s="21">
        <f t="shared" si="13"/>
        <v>3.8499999999999996</v>
      </c>
      <c r="BK23" s="20">
        <v>0</v>
      </c>
      <c r="BL23" s="21">
        <f t="shared" si="14"/>
        <v>3.8499999999999996</v>
      </c>
      <c r="BM23" s="23"/>
      <c r="BN23" s="111">
        <f t="shared" si="15"/>
        <v>6.83</v>
      </c>
      <c r="BO23" s="111">
        <f t="shared" si="16"/>
        <v>3.65625</v>
      </c>
      <c r="BP23" s="111">
        <f t="shared" si="17"/>
        <v>4.3624999999999998</v>
      </c>
      <c r="BQ23" s="24">
        <f t="shared" si="18"/>
        <v>5.0428125000000001</v>
      </c>
      <c r="BR23" s="25"/>
      <c r="BS23" s="24">
        <f t="shared" si="19"/>
        <v>4.3174999999999999</v>
      </c>
      <c r="BT23" s="42"/>
      <c r="BU23" s="26">
        <f t="shared" si="20"/>
        <v>4.6801562499999996</v>
      </c>
      <c r="BV23" s="32"/>
    </row>
    <row r="24" spans="1:74" x14ac:dyDescent="0.3">
      <c r="A24" s="349">
        <v>70</v>
      </c>
      <c r="B24" s="349" t="s">
        <v>215</v>
      </c>
      <c r="C24" s="349" t="s">
        <v>216</v>
      </c>
      <c r="D24" s="349" t="s">
        <v>169</v>
      </c>
      <c r="E24" s="349" t="s">
        <v>173</v>
      </c>
      <c r="F24" s="191">
        <v>5.3</v>
      </c>
      <c r="G24" s="191">
        <v>5</v>
      </c>
      <c r="H24" s="191">
        <v>5</v>
      </c>
      <c r="I24" s="191">
        <v>4.5</v>
      </c>
      <c r="J24" s="217">
        <f t="shared" si="0"/>
        <v>4.95</v>
      </c>
      <c r="K24" s="191">
        <v>4</v>
      </c>
      <c r="L24" s="191"/>
      <c r="M24" s="217">
        <f t="shared" si="1"/>
        <v>4</v>
      </c>
      <c r="N24" s="191">
        <v>5.6</v>
      </c>
      <c r="O24" s="191">
        <v>0.3</v>
      </c>
      <c r="P24" s="217">
        <f t="shared" si="2"/>
        <v>5.3</v>
      </c>
      <c r="Q24" s="21">
        <f t="shared" si="3"/>
        <v>4.6400000000000006</v>
      </c>
      <c r="R24" s="17"/>
      <c r="S24" s="191">
        <v>5.3</v>
      </c>
      <c r="T24" s="191">
        <v>5</v>
      </c>
      <c r="U24" s="191">
        <v>5</v>
      </c>
      <c r="V24" s="191">
        <v>4.5</v>
      </c>
      <c r="W24" s="217">
        <f t="shared" si="4"/>
        <v>4.95</v>
      </c>
      <c r="X24" s="191">
        <v>4</v>
      </c>
      <c r="Y24" s="191"/>
      <c r="Z24" s="217">
        <f t="shared" si="5"/>
        <v>4</v>
      </c>
      <c r="AA24" s="191">
        <v>5.6</v>
      </c>
      <c r="AB24" s="191"/>
      <c r="AC24" s="217">
        <f t="shared" si="6"/>
        <v>5.6</v>
      </c>
      <c r="AD24" s="21">
        <f t="shared" si="7"/>
        <v>4.7</v>
      </c>
      <c r="AE24" s="23"/>
      <c r="AF24" s="19">
        <v>2</v>
      </c>
      <c r="AG24" s="19">
        <v>4.5</v>
      </c>
      <c r="AH24" s="19">
        <v>4.8</v>
      </c>
      <c r="AI24" s="19">
        <v>5.5</v>
      </c>
      <c r="AJ24" s="19">
        <v>5</v>
      </c>
      <c r="AK24" s="19">
        <v>5</v>
      </c>
      <c r="AL24" s="19">
        <v>5.5</v>
      </c>
      <c r="AM24" s="19">
        <v>4.5</v>
      </c>
      <c r="AN24" s="22">
        <f t="shared" si="8"/>
        <v>36.799999999999997</v>
      </c>
      <c r="AO24" s="21">
        <f t="shared" si="9"/>
        <v>4.5999999999999996</v>
      </c>
      <c r="AP24" s="44"/>
      <c r="AQ24" s="19">
        <v>4.5</v>
      </c>
      <c r="AR24" s="20"/>
      <c r="AS24" s="21">
        <f t="shared" si="10"/>
        <v>4.5</v>
      </c>
      <c r="AT24" s="23"/>
      <c r="AU24" s="19">
        <v>4</v>
      </c>
      <c r="AV24" s="19">
        <v>4.5</v>
      </c>
      <c r="AW24" s="19">
        <v>4</v>
      </c>
      <c r="AX24" s="19">
        <v>5</v>
      </c>
      <c r="AY24" s="19">
        <v>4.5</v>
      </c>
      <c r="AZ24" s="19">
        <v>4.5</v>
      </c>
      <c r="BA24" s="19">
        <v>5.5</v>
      </c>
      <c r="BB24" s="19">
        <v>4</v>
      </c>
      <c r="BC24" s="22">
        <f t="shared" si="11"/>
        <v>36</v>
      </c>
      <c r="BD24" s="21">
        <f t="shared" si="12"/>
        <v>4.5</v>
      </c>
      <c r="BE24" s="23"/>
      <c r="BF24" s="19">
        <v>4</v>
      </c>
      <c r="BG24" s="19">
        <v>4.5</v>
      </c>
      <c r="BH24" s="19">
        <v>5</v>
      </c>
      <c r="BI24" s="19">
        <v>3</v>
      </c>
      <c r="BJ24" s="21">
        <f t="shared" si="13"/>
        <v>4.375</v>
      </c>
      <c r="BK24" s="20">
        <v>0</v>
      </c>
      <c r="BL24" s="21">
        <f t="shared" si="14"/>
        <v>4.375</v>
      </c>
      <c r="BM24" s="23"/>
      <c r="BN24" s="111">
        <f t="shared" si="15"/>
        <v>4.67</v>
      </c>
      <c r="BO24" s="111">
        <f t="shared" si="16"/>
        <v>4.55</v>
      </c>
      <c r="BP24" s="111">
        <f t="shared" si="17"/>
        <v>4.4375</v>
      </c>
      <c r="BQ24" s="24">
        <f t="shared" si="18"/>
        <v>4.5724999999999998</v>
      </c>
      <c r="BR24" s="25"/>
      <c r="BS24" s="24">
        <f t="shared" si="19"/>
        <v>4.5187499999999998</v>
      </c>
      <c r="BT24" s="42"/>
      <c r="BU24" s="26">
        <f t="shared" si="20"/>
        <v>4.5456249999999994</v>
      </c>
      <c r="BV24" s="32"/>
    </row>
    <row r="25" spans="1:74" x14ac:dyDescent="0.3">
      <c r="A25" s="438">
        <v>3</v>
      </c>
      <c r="B25" s="438" t="s">
        <v>218</v>
      </c>
      <c r="C25" s="438" t="s">
        <v>219</v>
      </c>
      <c r="D25" s="438" t="s">
        <v>206</v>
      </c>
      <c r="E25" s="438" t="s">
        <v>207</v>
      </c>
      <c r="F25" s="191"/>
      <c r="G25" s="191"/>
      <c r="H25" s="191"/>
      <c r="I25" s="191"/>
      <c r="J25" s="217">
        <f t="shared" ref="J25:J31" si="21">(F25+G25+H25+I25)/4</f>
        <v>0</v>
      </c>
      <c r="K25" s="191"/>
      <c r="L25" s="191"/>
      <c r="M25" s="217">
        <f t="shared" ref="M25" si="22">K25-L25</f>
        <v>0</v>
      </c>
      <c r="N25" s="191"/>
      <c r="O25" s="191"/>
      <c r="P25" s="217">
        <f t="shared" ref="P25" si="23">N25-O25</f>
        <v>0</v>
      </c>
      <c r="Q25" s="21">
        <f t="shared" ref="Q25" si="24">((J25*0.4)+(M25*0.4)+(P25*0.2))</f>
        <v>0</v>
      </c>
      <c r="R25" s="17"/>
      <c r="S25" s="191"/>
      <c r="T25" s="191"/>
      <c r="U25" s="191"/>
      <c r="V25" s="191"/>
      <c r="W25" s="217">
        <f t="shared" ref="W25:W31" si="25">(S25+T25+U25+V25)/4</f>
        <v>0</v>
      </c>
      <c r="X25" s="191"/>
      <c r="Y25" s="191"/>
      <c r="Z25" s="217">
        <f t="shared" ref="Z25" si="26">X25-Y25</f>
        <v>0</v>
      </c>
      <c r="AA25" s="191"/>
      <c r="AB25" s="191"/>
      <c r="AC25" s="217">
        <f t="shared" ref="AC25" si="27">AA25-AB25</f>
        <v>0</v>
      </c>
      <c r="AD25" s="21">
        <f t="shared" ref="AD25" si="28">((W25*0.4)+(Z25*0.4)+(AC25*0.2))</f>
        <v>0</v>
      </c>
      <c r="AE25" s="23"/>
      <c r="AF25" s="19"/>
      <c r="AG25" s="19"/>
      <c r="AH25" s="19"/>
      <c r="AI25" s="19"/>
      <c r="AJ25" s="19"/>
      <c r="AK25" s="19"/>
      <c r="AL25" s="19"/>
      <c r="AM25" s="19"/>
      <c r="AN25" s="22">
        <f t="shared" ref="AN25" si="29">SUM(AF25:AM25)</f>
        <v>0</v>
      </c>
      <c r="AO25" s="21">
        <f t="shared" ref="AO25" si="30">AN25/8</f>
        <v>0</v>
      </c>
      <c r="AP25" s="44"/>
      <c r="AQ25" s="19"/>
      <c r="AR25" s="20"/>
      <c r="AS25" s="21">
        <f t="shared" ref="AS25" si="31">AQ25-AR25</f>
        <v>0</v>
      </c>
      <c r="AT25" s="23"/>
      <c r="AU25" s="19"/>
      <c r="AV25" s="19"/>
      <c r="AW25" s="19"/>
      <c r="AX25" s="19"/>
      <c r="AY25" s="19"/>
      <c r="AZ25" s="19"/>
      <c r="BA25" s="19"/>
      <c r="BB25" s="19"/>
      <c r="BC25" s="22">
        <f t="shared" ref="BC25" si="32">SUM(AU25:BB25)</f>
        <v>0</v>
      </c>
      <c r="BD25" s="21">
        <f t="shared" ref="BD25" si="33">BC25/8</f>
        <v>0</v>
      </c>
      <c r="BE25" s="23"/>
      <c r="BF25" s="19"/>
      <c r="BG25" s="19"/>
      <c r="BH25" s="19"/>
      <c r="BI25" s="19"/>
      <c r="BJ25" s="21">
        <f t="shared" ref="BJ25" si="34">SUM((BF25*0.3),(BG25*0.25),(BH25*0.35),(BI25*0.1))</f>
        <v>0</v>
      </c>
      <c r="BK25" s="20">
        <v>0</v>
      </c>
      <c r="BL25" s="21">
        <f t="shared" ref="BL25" si="35">BJ25-BK25</f>
        <v>0</v>
      </c>
      <c r="BM25" s="23"/>
      <c r="BN25" s="444">
        <f t="shared" si="15"/>
        <v>0</v>
      </c>
      <c r="BO25" s="444">
        <f t="shared" ref="BO25" si="36">(AO25+AS25)/2</f>
        <v>0</v>
      </c>
      <c r="BP25" s="444">
        <f t="shared" ref="BP25" si="37">(BD25+BL25)/2</f>
        <v>0</v>
      </c>
      <c r="BQ25" s="457">
        <f t="shared" si="18"/>
        <v>0</v>
      </c>
      <c r="BR25" s="458"/>
      <c r="BS25" s="457">
        <f t="shared" ref="BS25" si="38">SUM((AD25*0.25),(AS25*0.5),(BL25*0.25))</f>
        <v>0</v>
      </c>
      <c r="BT25" s="459"/>
      <c r="BU25" s="460">
        <f t="shared" ref="BU25" si="39">AVERAGE(BQ25:BS25)</f>
        <v>0</v>
      </c>
      <c r="BV25" s="32" t="s">
        <v>270</v>
      </c>
    </row>
    <row r="26" spans="1:74" x14ac:dyDescent="0.3">
      <c r="A26" s="349" t="s">
        <v>192</v>
      </c>
      <c r="B26" s="349" t="s">
        <v>161</v>
      </c>
      <c r="C26" s="349" t="s">
        <v>162</v>
      </c>
      <c r="D26" s="349" t="s">
        <v>163</v>
      </c>
      <c r="E26" s="349" t="s">
        <v>144</v>
      </c>
      <c r="F26" s="191">
        <v>7</v>
      </c>
      <c r="G26" s="191">
        <v>5.8</v>
      </c>
      <c r="H26" s="191">
        <v>5</v>
      </c>
      <c r="I26" s="191">
        <v>5</v>
      </c>
      <c r="J26" s="217">
        <f t="shared" si="21"/>
        <v>5.7</v>
      </c>
      <c r="K26" s="191">
        <v>4.9000000000000004</v>
      </c>
      <c r="L26" s="191"/>
      <c r="M26" s="217">
        <f t="shared" ref="M26:M31" si="40">K26-L26</f>
        <v>4.9000000000000004</v>
      </c>
      <c r="N26" s="191">
        <v>5.5</v>
      </c>
      <c r="O26" s="191">
        <v>0.2</v>
      </c>
      <c r="P26" s="217">
        <f t="shared" ref="P26:P31" si="41">N26-O26</f>
        <v>5.3</v>
      </c>
      <c r="Q26" s="21">
        <f t="shared" ref="Q26:Q31" si="42">((J26*0.4)+(M26*0.4)+(P26*0.2))</f>
        <v>5.3000000000000007</v>
      </c>
      <c r="R26" s="17"/>
      <c r="S26" s="191">
        <v>6.5</v>
      </c>
      <c r="T26" s="191">
        <v>5.2</v>
      </c>
      <c r="U26" s="191">
        <v>5</v>
      </c>
      <c r="V26" s="191">
        <v>5</v>
      </c>
      <c r="W26" s="217">
        <f t="shared" si="25"/>
        <v>5.4249999999999998</v>
      </c>
      <c r="X26" s="191">
        <v>4</v>
      </c>
      <c r="Y26" s="191"/>
      <c r="Z26" s="217">
        <f t="shared" ref="Z26:Z31" si="43">X26-Y26</f>
        <v>4</v>
      </c>
      <c r="AA26" s="191">
        <v>5.2</v>
      </c>
      <c r="AB26" s="191">
        <v>0.2</v>
      </c>
      <c r="AC26" s="217">
        <f t="shared" ref="AC26:AC31" si="44">AA26-AB26</f>
        <v>5</v>
      </c>
      <c r="AD26" s="21">
        <f t="shared" ref="AD26:AD31" si="45">((W26*0.4)+(Z26*0.4)+(AC26*0.2))</f>
        <v>4.7699999999999996</v>
      </c>
      <c r="AE26" s="23"/>
      <c r="AF26" s="19">
        <v>5</v>
      </c>
      <c r="AG26" s="19">
        <v>4.8</v>
      </c>
      <c r="AH26" s="19">
        <v>4.5</v>
      </c>
      <c r="AI26" s="19">
        <v>5.5</v>
      </c>
      <c r="AJ26" s="19">
        <v>5</v>
      </c>
      <c r="AK26" s="19">
        <v>4.8</v>
      </c>
      <c r="AL26" s="19">
        <v>5.8</v>
      </c>
      <c r="AM26" s="19">
        <v>5</v>
      </c>
      <c r="AN26" s="22">
        <f t="shared" ref="AN26:AN31" si="46">SUM(AF26:AM26)</f>
        <v>40.4</v>
      </c>
      <c r="AO26" s="21">
        <f t="shared" ref="AO26:AO31" si="47">AN26/8</f>
        <v>5.05</v>
      </c>
      <c r="AP26" s="44"/>
      <c r="AQ26" s="19">
        <v>4.8</v>
      </c>
      <c r="AR26" s="20"/>
      <c r="AS26" s="21">
        <f t="shared" ref="AS26:AS31" si="48">AQ26-AR26</f>
        <v>4.8</v>
      </c>
      <c r="AT26" s="23"/>
      <c r="AU26" s="19">
        <v>5.2</v>
      </c>
      <c r="AV26" s="19">
        <v>7</v>
      </c>
      <c r="AW26" s="19">
        <v>6.5</v>
      </c>
      <c r="AX26" s="19">
        <v>6</v>
      </c>
      <c r="AY26" s="19">
        <v>5</v>
      </c>
      <c r="AZ26" s="19">
        <v>5.2</v>
      </c>
      <c r="BA26" s="19">
        <v>6.5</v>
      </c>
      <c r="BB26" s="19">
        <v>5</v>
      </c>
      <c r="BC26" s="22">
        <f t="shared" ref="BC26:BC31" si="49">SUM(AU26:BB26)</f>
        <v>46.4</v>
      </c>
      <c r="BD26" s="21">
        <f t="shared" ref="BD26:BD31" si="50">BC26/8</f>
        <v>5.8</v>
      </c>
      <c r="BE26" s="23"/>
      <c r="BF26" s="19">
        <v>4</v>
      </c>
      <c r="BG26" s="19">
        <v>5</v>
      </c>
      <c r="BH26" s="19">
        <v>3</v>
      </c>
      <c r="BI26" s="19">
        <v>3</v>
      </c>
      <c r="BJ26" s="21">
        <f t="shared" ref="BJ26:BJ31" si="51">SUM((BF26*0.3),(BG26*0.25),(BH26*0.35),(BI26*0.1))</f>
        <v>3.8</v>
      </c>
      <c r="BK26" s="20">
        <v>0</v>
      </c>
      <c r="BL26" s="21">
        <f t="shared" ref="BL26:BL31" si="52">BJ26-BK26</f>
        <v>3.8</v>
      </c>
      <c r="BM26" s="23"/>
      <c r="BN26" s="111">
        <f t="shared" si="15"/>
        <v>5.0350000000000001</v>
      </c>
      <c r="BO26" s="111">
        <f t="shared" ref="BO26:BO31" si="53">(AO26+AS26)/2</f>
        <v>4.9249999999999998</v>
      </c>
      <c r="BP26" s="111">
        <f t="shared" ref="BP26:BP31" si="54">(BD26+BL26)/2</f>
        <v>4.8</v>
      </c>
      <c r="BQ26" s="24">
        <f t="shared" si="18"/>
        <v>5.3937499999999998</v>
      </c>
      <c r="BR26" s="25"/>
      <c r="BS26" s="24">
        <f t="shared" ref="BS26:BS31" si="55">SUM((AD26*0.25),(AS26*0.5),(BL26*0.25))</f>
        <v>4.5424999999999995</v>
      </c>
      <c r="BT26" s="42"/>
      <c r="BU26" s="26">
        <f t="shared" ref="BU26:BU31" si="56">AVERAGE(BQ26:BS26)</f>
        <v>4.9681249999999997</v>
      </c>
      <c r="BV26" s="32" t="s">
        <v>273</v>
      </c>
    </row>
    <row r="27" spans="1:74" x14ac:dyDescent="0.3">
      <c r="A27" s="117" t="s">
        <v>198</v>
      </c>
      <c r="B27" s="117" t="s">
        <v>199</v>
      </c>
      <c r="C27" s="349" t="s">
        <v>200</v>
      </c>
      <c r="D27" s="349" t="s">
        <v>201</v>
      </c>
      <c r="E27" s="349" t="s">
        <v>144</v>
      </c>
      <c r="F27" s="191">
        <v>2</v>
      </c>
      <c r="G27" s="191">
        <v>3</v>
      </c>
      <c r="H27" s="191">
        <v>3.5</v>
      </c>
      <c r="I27" s="191">
        <v>3</v>
      </c>
      <c r="J27" s="217">
        <f t="shared" si="21"/>
        <v>2.875</v>
      </c>
      <c r="K27" s="191">
        <v>3</v>
      </c>
      <c r="L27" s="191"/>
      <c r="M27" s="217">
        <f t="shared" si="40"/>
        <v>3</v>
      </c>
      <c r="N27" s="191">
        <v>3</v>
      </c>
      <c r="O27" s="191"/>
      <c r="P27" s="217">
        <f t="shared" si="41"/>
        <v>3</v>
      </c>
      <c r="Q27" s="21">
        <f t="shared" si="42"/>
        <v>2.9500000000000006</v>
      </c>
      <c r="R27" s="17"/>
      <c r="S27" s="191">
        <v>2</v>
      </c>
      <c r="T27" s="191">
        <v>3</v>
      </c>
      <c r="U27" s="191">
        <v>3.5</v>
      </c>
      <c r="V27" s="191">
        <v>3</v>
      </c>
      <c r="W27" s="217">
        <f t="shared" si="25"/>
        <v>2.875</v>
      </c>
      <c r="X27" s="191">
        <v>2</v>
      </c>
      <c r="Y27" s="191"/>
      <c r="Z27" s="217">
        <f t="shared" si="43"/>
        <v>2</v>
      </c>
      <c r="AA27" s="191">
        <v>3</v>
      </c>
      <c r="AB27" s="191"/>
      <c r="AC27" s="217">
        <f t="shared" si="44"/>
        <v>3</v>
      </c>
      <c r="AD27" s="21">
        <f t="shared" si="45"/>
        <v>2.5500000000000003</v>
      </c>
      <c r="AE27" s="23"/>
      <c r="AF27" s="19">
        <v>5.5</v>
      </c>
      <c r="AG27" s="19">
        <v>4.5</v>
      </c>
      <c r="AH27" s="19">
        <v>4</v>
      </c>
      <c r="AI27" s="19">
        <v>5.8</v>
      </c>
      <c r="AJ27" s="19">
        <v>5.6</v>
      </c>
      <c r="AK27" s="19">
        <v>3</v>
      </c>
      <c r="AL27" s="19">
        <v>5.5</v>
      </c>
      <c r="AM27" s="19">
        <v>3.5</v>
      </c>
      <c r="AN27" s="22">
        <f t="shared" si="46"/>
        <v>37.4</v>
      </c>
      <c r="AO27" s="21">
        <f t="shared" si="47"/>
        <v>4.6749999999999998</v>
      </c>
      <c r="AP27" s="44"/>
      <c r="AQ27" s="19">
        <v>5.5</v>
      </c>
      <c r="AR27" s="20"/>
      <c r="AS27" s="21">
        <f t="shared" si="48"/>
        <v>5.5</v>
      </c>
      <c r="AT27" s="23"/>
      <c r="AU27" s="19">
        <v>8</v>
      </c>
      <c r="AV27" s="19">
        <v>4</v>
      </c>
      <c r="AW27" s="19">
        <v>1</v>
      </c>
      <c r="AX27" s="19">
        <v>0</v>
      </c>
      <c r="AY27" s="19">
        <v>7</v>
      </c>
      <c r="AZ27" s="19">
        <v>0</v>
      </c>
      <c r="BA27" s="19">
        <v>6.5</v>
      </c>
      <c r="BB27" s="19">
        <v>5.5</v>
      </c>
      <c r="BC27" s="22">
        <f t="shared" si="49"/>
        <v>32</v>
      </c>
      <c r="BD27" s="21">
        <f t="shared" si="50"/>
        <v>4</v>
      </c>
      <c r="BE27" s="23"/>
      <c r="BF27" s="19">
        <v>6.5</v>
      </c>
      <c r="BG27" s="19">
        <v>5</v>
      </c>
      <c r="BH27" s="19">
        <v>2</v>
      </c>
      <c r="BI27" s="19">
        <v>1</v>
      </c>
      <c r="BJ27" s="21">
        <f t="shared" si="51"/>
        <v>4</v>
      </c>
      <c r="BK27" s="20">
        <v>1</v>
      </c>
      <c r="BL27" s="21">
        <f t="shared" si="52"/>
        <v>3</v>
      </c>
      <c r="BM27" s="23"/>
      <c r="BN27" s="111">
        <f t="shared" si="15"/>
        <v>2.7500000000000004</v>
      </c>
      <c r="BO27" s="111">
        <f t="shared" si="53"/>
        <v>5.0875000000000004</v>
      </c>
      <c r="BP27" s="111">
        <f t="shared" si="54"/>
        <v>3.5</v>
      </c>
      <c r="BQ27" s="24">
        <f t="shared" si="18"/>
        <v>3.9906250000000001</v>
      </c>
      <c r="BR27" s="25"/>
      <c r="BS27" s="24">
        <f t="shared" si="55"/>
        <v>4.1375000000000002</v>
      </c>
      <c r="BT27" s="42"/>
      <c r="BU27" s="26">
        <f t="shared" si="56"/>
        <v>4.0640625000000004</v>
      </c>
      <c r="BV27" s="32" t="s">
        <v>273</v>
      </c>
    </row>
    <row r="28" spans="1:74" x14ac:dyDescent="0.3">
      <c r="A28" s="349" t="s">
        <v>202</v>
      </c>
      <c r="B28" s="349" t="s">
        <v>155</v>
      </c>
      <c r="C28" s="349" t="s">
        <v>200</v>
      </c>
      <c r="D28" s="349" t="s">
        <v>201</v>
      </c>
      <c r="E28" s="349" t="s">
        <v>144</v>
      </c>
      <c r="F28" s="191">
        <v>2</v>
      </c>
      <c r="G28" s="191">
        <v>3</v>
      </c>
      <c r="H28" s="191">
        <v>3.5</v>
      </c>
      <c r="I28" s="191">
        <v>3</v>
      </c>
      <c r="J28" s="217">
        <f t="shared" si="21"/>
        <v>2.875</v>
      </c>
      <c r="K28" s="191">
        <v>3</v>
      </c>
      <c r="L28" s="191"/>
      <c r="M28" s="217">
        <f t="shared" si="40"/>
        <v>3</v>
      </c>
      <c r="N28" s="191">
        <v>3</v>
      </c>
      <c r="O28" s="191"/>
      <c r="P28" s="217">
        <f t="shared" si="41"/>
        <v>3</v>
      </c>
      <c r="Q28" s="21">
        <f t="shared" si="42"/>
        <v>2.9500000000000006</v>
      </c>
      <c r="R28" s="17"/>
      <c r="S28" s="191">
        <v>2</v>
      </c>
      <c r="T28" s="191">
        <v>3</v>
      </c>
      <c r="U28" s="191">
        <v>3.5</v>
      </c>
      <c r="V28" s="191">
        <v>3</v>
      </c>
      <c r="W28" s="217">
        <f t="shared" si="25"/>
        <v>2.875</v>
      </c>
      <c r="X28" s="191">
        <v>2</v>
      </c>
      <c r="Y28" s="191"/>
      <c r="Z28" s="217">
        <f t="shared" si="43"/>
        <v>2</v>
      </c>
      <c r="AA28" s="191">
        <v>3</v>
      </c>
      <c r="AB28" s="191"/>
      <c r="AC28" s="217">
        <f t="shared" si="44"/>
        <v>3</v>
      </c>
      <c r="AD28" s="21">
        <f t="shared" si="45"/>
        <v>2.5500000000000003</v>
      </c>
      <c r="AE28" s="23"/>
      <c r="AF28" s="19">
        <v>0</v>
      </c>
      <c r="AG28" s="19">
        <v>5.3</v>
      </c>
      <c r="AH28" s="19">
        <v>5</v>
      </c>
      <c r="AI28" s="19">
        <v>5.8</v>
      </c>
      <c r="AJ28" s="19">
        <v>6</v>
      </c>
      <c r="AK28" s="19">
        <v>6</v>
      </c>
      <c r="AL28" s="19">
        <v>5</v>
      </c>
      <c r="AM28" s="19">
        <v>4.5</v>
      </c>
      <c r="AN28" s="22">
        <f t="shared" si="46"/>
        <v>37.6</v>
      </c>
      <c r="AO28" s="21">
        <f t="shared" si="47"/>
        <v>4.7</v>
      </c>
      <c r="AP28" s="44"/>
      <c r="AQ28" s="19">
        <v>1.5</v>
      </c>
      <c r="AR28" s="20"/>
      <c r="AS28" s="21">
        <f t="shared" si="48"/>
        <v>1.5</v>
      </c>
      <c r="AT28" s="23"/>
      <c r="AU28" s="19">
        <v>0</v>
      </c>
      <c r="AV28" s="19">
        <v>8</v>
      </c>
      <c r="AW28" s="19">
        <v>7</v>
      </c>
      <c r="AX28" s="19">
        <v>7</v>
      </c>
      <c r="AY28" s="19">
        <v>7</v>
      </c>
      <c r="AZ28" s="19">
        <v>6.5</v>
      </c>
      <c r="BA28" s="19">
        <v>6</v>
      </c>
      <c r="BB28" s="19">
        <v>5</v>
      </c>
      <c r="BC28" s="22">
        <f t="shared" si="49"/>
        <v>46.5</v>
      </c>
      <c r="BD28" s="21">
        <f t="shared" si="50"/>
        <v>5.8125</v>
      </c>
      <c r="BE28" s="23"/>
      <c r="BF28" s="19">
        <v>5.5</v>
      </c>
      <c r="BG28" s="19">
        <v>5</v>
      </c>
      <c r="BH28" s="19">
        <v>1</v>
      </c>
      <c r="BI28" s="19">
        <v>2.5</v>
      </c>
      <c r="BJ28" s="21">
        <f t="shared" si="51"/>
        <v>3.5</v>
      </c>
      <c r="BK28" s="20">
        <v>1</v>
      </c>
      <c r="BL28" s="21">
        <f t="shared" si="52"/>
        <v>2.5</v>
      </c>
      <c r="BM28" s="23"/>
      <c r="BN28" s="111">
        <f t="shared" si="15"/>
        <v>2.7500000000000004</v>
      </c>
      <c r="BO28" s="111">
        <f t="shared" si="53"/>
        <v>3.1</v>
      </c>
      <c r="BP28" s="111">
        <f t="shared" si="54"/>
        <v>4.15625</v>
      </c>
      <c r="BQ28" s="24">
        <f t="shared" si="18"/>
        <v>4.6796875</v>
      </c>
      <c r="BR28" s="25"/>
      <c r="BS28" s="24">
        <f t="shared" si="55"/>
        <v>2.0125000000000002</v>
      </c>
      <c r="BT28" s="42"/>
      <c r="BU28" s="26">
        <f t="shared" si="56"/>
        <v>3.3460937500000001</v>
      </c>
      <c r="BV28" s="32" t="s">
        <v>273</v>
      </c>
    </row>
    <row r="29" spans="1:74" x14ac:dyDescent="0.3">
      <c r="A29" s="349" t="s">
        <v>203</v>
      </c>
      <c r="B29" s="349" t="s">
        <v>204</v>
      </c>
      <c r="C29" s="349" t="s">
        <v>205</v>
      </c>
      <c r="D29" s="349" t="s">
        <v>206</v>
      </c>
      <c r="E29" s="349" t="s">
        <v>207</v>
      </c>
      <c r="F29" s="191">
        <v>4</v>
      </c>
      <c r="G29" s="191">
        <v>5.2</v>
      </c>
      <c r="H29" s="191">
        <v>6.5</v>
      </c>
      <c r="I29" s="191">
        <v>6.5</v>
      </c>
      <c r="J29" s="217">
        <f>(F29+G29+H29+I29)/4</f>
        <v>5.55</v>
      </c>
      <c r="K29" s="191">
        <v>6</v>
      </c>
      <c r="L29" s="191"/>
      <c r="M29" s="217">
        <f t="shared" si="40"/>
        <v>6</v>
      </c>
      <c r="N29" s="191">
        <v>6.9</v>
      </c>
      <c r="O29" s="191">
        <v>0.3</v>
      </c>
      <c r="P29" s="217">
        <f t="shared" si="41"/>
        <v>6.6000000000000005</v>
      </c>
      <c r="Q29" s="21">
        <f t="shared" si="42"/>
        <v>5.9400000000000013</v>
      </c>
      <c r="R29" s="17"/>
      <c r="S29" s="191">
        <v>6</v>
      </c>
      <c r="T29" s="191">
        <v>5.5</v>
      </c>
      <c r="U29" s="191">
        <v>6.5</v>
      </c>
      <c r="V29" s="191">
        <v>6.5</v>
      </c>
      <c r="W29" s="217">
        <f t="shared" si="25"/>
        <v>6.125</v>
      </c>
      <c r="X29" s="191">
        <v>6.2</v>
      </c>
      <c r="Y29" s="191"/>
      <c r="Z29" s="217">
        <f t="shared" si="43"/>
        <v>6.2</v>
      </c>
      <c r="AA29" s="191">
        <v>6.9</v>
      </c>
      <c r="AB29" s="191">
        <v>0.3</v>
      </c>
      <c r="AC29" s="217">
        <f t="shared" si="44"/>
        <v>6.6000000000000005</v>
      </c>
      <c r="AD29" s="21">
        <f t="shared" si="45"/>
        <v>6.2500000000000009</v>
      </c>
      <c r="AE29" s="23"/>
      <c r="AF29" s="19">
        <v>5.8</v>
      </c>
      <c r="AG29" s="19">
        <v>5.5</v>
      </c>
      <c r="AH29" s="19">
        <v>5.8</v>
      </c>
      <c r="AI29" s="19">
        <v>6</v>
      </c>
      <c r="AJ29" s="19">
        <v>3</v>
      </c>
      <c r="AK29" s="19">
        <v>5.5</v>
      </c>
      <c r="AL29" s="19">
        <v>5.5</v>
      </c>
      <c r="AM29" s="19">
        <v>6</v>
      </c>
      <c r="AN29" s="22">
        <f t="shared" si="46"/>
        <v>43.1</v>
      </c>
      <c r="AO29" s="21">
        <f t="shared" si="47"/>
        <v>5.3875000000000002</v>
      </c>
      <c r="AP29" s="44"/>
      <c r="AQ29" s="19">
        <v>6.7</v>
      </c>
      <c r="AR29" s="20"/>
      <c r="AS29" s="21">
        <f t="shared" si="48"/>
        <v>6.7</v>
      </c>
      <c r="AT29" s="23"/>
      <c r="AU29" s="19">
        <v>7</v>
      </c>
      <c r="AV29" s="19">
        <v>7.5</v>
      </c>
      <c r="AW29" s="19">
        <v>6.5</v>
      </c>
      <c r="AX29" s="19">
        <v>7.5</v>
      </c>
      <c r="AY29" s="19">
        <v>4</v>
      </c>
      <c r="AZ29" s="19">
        <v>6</v>
      </c>
      <c r="BA29" s="19">
        <v>7</v>
      </c>
      <c r="BB29" s="19">
        <v>7.5</v>
      </c>
      <c r="BC29" s="22">
        <f t="shared" si="49"/>
        <v>53</v>
      </c>
      <c r="BD29" s="21">
        <f t="shared" si="50"/>
        <v>6.625</v>
      </c>
      <c r="BE29" s="23"/>
      <c r="BF29" s="19">
        <v>7</v>
      </c>
      <c r="BG29" s="19">
        <v>7.5</v>
      </c>
      <c r="BH29" s="19">
        <v>7</v>
      </c>
      <c r="BI29" s="19">
        <v>5</v>
      </c>
      <c r="BJ29" s="21">
        <f t="shared" si="51"/>
        <v>6.9249999999999998</v>
      </c>
      <c r="BK29" s="20">
        <v>0</v>
      </c>
      <c r="BL29" s="21">
        <f t="shared" si="52"/>
        <v>6.9249999999999998</v>
      </c>
      <c r="BM29" s="23"/>
      <c r="BN29" s="111">
        <f t="shared" si="15"/>
        <v>6.0950000000000006</v>
      </c>
      <c r="BO29" s="111">
        <f t="shared" si="53"/>
        <v>6.0437500000000002</v>
      </c>
      <c r="BP29" s="111">
        <f t="shared" si="54"/>
        <v>6.7750000000000004</v>
      </c>
      <c r="BQ29" s="24">
        <f t="shared" si="18"/>
        <v>5.9896875000000005</v>
      </c>
      <c r="BR29" s="25"/>
      <c r="BS29" s="24">
        <f t="shared" si="55"/>
        <v>6.6437500000000007</v>
      </c>
      <c r="BT29" s="42"/>
      <c r="BU29" s="26">
        <f t="shared" si="56"/>
        <v>6.3167187500000006</v>
      </c>
      <c r="BV29" s="32" t="s">
        <v>273</v>
      </c>
    </row>
    <row r="30" spans="1:74" x14ac:dyDescent="0.3">
      <c r="A30" s="349" t="s">
        <v>209</v>
      </c>
      <c r="B30" s="349" t="s">
        <v>164</v>
      </c>
      <c r="C30" s="349" t="s">
        <v>210</v>
      </c>
      <c r="D30" s="349" t="s">
        <v>166</v>
      </c>
      <c r="E30" s="349" t="s">
        <v>144</v>
      </c>
      <c r="F30" s="191">
        <v>6</v>
      </c>
      <c r="G30" s="191">
        <v>5.5</v>
      </c>
      <c r="H30" s="191">
        <v>5.5</v>
      </c>
      <c r="I30" s="191">
        <v>5</v>
      </c>
      <c r="J30" s="217">
        <f t="shared" si="21"/>
        <v>5.5</v>
      </c>
      <c r="K30" s="191">
        <v>6</v>
      </c>
      <c r="L30" s="191"/>
      <c r="M30" s="217">
        <f t="shared" si="40"/>
        <v>6</v>
      </c>
      <c r="N30" s="191">
        <v>6.6</v>
      </c>
      <c r="O30" s="191">
        <v>0.1</v>
      </c>
      <c r="P30" s="217">
        <f t="shared" si="41"/>
        <v>6.5</v>
      </c>
      <c r="Q30" s="21">
        <f t="shared" si="42"/>
        <v>5.9</v>
      </c>
      <c r="R30" s="17"/>
      <c r="S30" s="191">
        <v>6.2</v>
      </c>
      <c r="T30" s="191">
        <v>6</v>
      </c>
      <c r="U30" s="191">
        <v>6</v>
      </c>
      <c r="V30" s="191">
        <v>5</v>
      </c>
      <c r="W30" s="217">
        <f t="shared" si="25"/>
        <v>5.8</v>
      </c>
      <c r="X30" s="191">
        <v>6</v>
      </c>
      <c r="Y30" s="191"/>
      <c r="Z30" s="217">
        <f t="shared" si="43"/>
        <v>6</v>
      </c>
      <c r="AA30" s="191">
        <v>6.6</v>
      </c>
      <c r="AB30" s="191">
        <v>0.1</v>
      </c>
      <c r="AC30" s="217">
        <f t="shared" si="44"/>
        <v>6.5</v>
      </c>
      <c r="AD30" s="21">
        <f t="shared" si="45"/>
        <v>6.0200000000000005</v>
      </c>
      <c r="AE30" s="23"/>
      <c r="AF30" s="19">
        <v>5.8</v>
      </c>
      <c r="AG30" s="19">
        <v>5</v>
      </c>
      <c r="AH30" s="19">
        <v>5.5</v>
      </c>
      <c r="AI30" s="19">
        <v>0</v>
      </c>
      <c r="AJ30" s="19">
        <v>5.5</v>
      </c>
      <c r="AK30" s="19">
        <v>5</v>
      </c>
      <c r="AL30" s="19">
        <v>4</v>
      </c>
      <c r="AM30" s="19">
        <v>4.5</v>
      </c>
      <c r="AN30" s="22">
        <f t="shared" si="46"/>
        <v>35.299999999999997</v>
      </c>
      <c r="AO30" s="21">
        <f t="shared" si="47"/>
        <v>4.4124999999999996</v>
      </c>
      <c r="AP30" s="44"/>
      <c r="AQ30" s="19">
        <v>6.2</v>
      </c>
      <c r="AR30" s="20"/>
      <c r="AS30" s="21">
        <f t="shared" si="48"/>
        <v>6.2</v>
      </c>
      <c r="AT30" s="23"/>
      <c r="AU30" s="19">
        <v>7</v>
      </c>
      <c r="AV30" s="19">
        <v>6</v>
      </c>
      <c r="AW30" s="19">
        <v>6.5</v>
      </c>
      <c r="AX30" s="19">
        <v>6</v>
      </c>
      <c r="AY30" s="19">
        <v>6</v>
      </c>
      <c r="AZ30" s="19">
        <v>6</v>
      </c>
      <c r="BA30" s="19">
        <v>5.5</v>
      </c>
      <c r="BB30" s="19">
        <v>5</v>
      </c>
      <c r="BC30" s="22">
        <f t="shared" si="49"/>
        <v>48</v>
      </c>
      <c r="BD30" s="21">
        <f t="shared" si="50"/>
        <v>6</v>
      </c>
      <c r="BE30" s="23"/>
      <c r="BF30" s="19">
        <v>6</v>
      </c>
      <c r="BG30" s="19">
        <v>6</v>
      </c>
      <c r="BH30" s="19">
        <v>6</v>
      </c>
      <c r="BI30" s="19">
        <v>4</v>
      </c>
      <c r="BJ30" s="21">
        <f t="shared" si="51"/>
        <v>5.8</v>
      </c>
      <c r="BK30" s="20">
        <v>0</v>
      </c>
      <c r="BL30" s="21">
        <f t="shared" si="52"/>
        <v>5.8</v>
      </c>
      <c r="BM30" s="23"/>
      <c r="BN30" s="111">
        <f t="shared" si="15"/>
        <v>5.9600000000000009</v>
      </c>
      <c r="BO30" s="111">
        <f t="shared" si="53"/>
        <v>5.3062500000000004</v>
      </c>
      <c r="BP30" s="111">
        <f t="shared" si="54"/>
        <v>5.9</v>
      </c>
      <c r="BQ30" s="24">
        <f t="shared" si="18"/>
        <v>5.3796875000000002</v>
      </c>
      <c r="BR30" s="25"/>
      <c r="BS30" s="24">
        <f t="shared" si="55"/>
        <v>6.0550000000000006</v>
      </c>
      <c r="BT30" s="42"/>
      <c r="BU30" s="26">
        <f t="shared" si="56"/>
        <v>5.7173437500000004</v>
      </c>
      <c r="BV30" s="32" t="s">
        <v>273</v>
      </c>
    </row>
    <row r="31" spans="1:74" x14ac:dyDescent="0.3">
      <c r="A31" s="349" t="s">
        <v>214</v>
      </c>
      <c r="B31" s="349" t="s">
        <v>141</v>
      </c>
      <c r="C31" s="349" t="s">
        <v>142</v>
      </c>
      <c r="D31" s="349" t="s">
        <v>143</v>
      </c>
      <c r="E31" s="349" t="s">
        <v>144</v>
      </c>
      <c r="F31" s="191">
        <v>6.2</v>
      </c>
      <c r="G31" s="191">
        <v>6.3</v>
      </c>
      <c r="H31" s="191">
        <v>6.2</v>
      </c>
      <c r="I31" s="191">
        <v>6.3</v>
      </c>
      <c r="J31" s="217">
        <f t="shared" si="21"/>
        <v>6.25</v>
      </c>
      <c r="K31" s="191">
        <v>7</v>
      </c>
      <c r="L31" s="191"/>
      <c r="M31" s="217">
        <f t="shared" si="40"/>
        <v>7</v>
      </c>
      <c r="N31" s="191">
        <v>7.1</v>
      </c>
      <c r="O31" s="191">
        <v>0.1</v>
      </c>
      <c r="P31" s="217">
        <f t="shared" si="41"/>
        <v>7</v>
      </c>
      <c r="Q31" s="21">
        <f t="shared" si="42"/>
        <v>6.7000000000000011</v>
      </c>
      <c r="R31" s="17"/>
      <c r="S31" s="191">
        <v>6.2</v>
      </c>
      <c r="T31" s="191">
        <v>6.3</v>
      </c>
      <c r="U31" s="191">
        <v>6.2</v>
      </c>
      <c r="V31" s="191">
        <v>6.3</v>
      </c>
      <c r="W31" s="217">
        <f t="shared" si="25"/>
        <v>6.25</v>
      </c>
      <c r="X31" s="191">
        <v>7</v>
      </c>
      <c r="Y31" s="191"/>
      <c r="Z31" s="217">
        <f t="shared" si="43"/>
        <v>7</v>
      </c>
      <c r="AA31" s="191">
        <v>7.1</v>
      </c>
      <c r="AB31" s="191">
        <v>0.1</v>
      </c>
      <c r="AC31" s="217">
        <f t="shared" si="44"/>
        <v>7</v>
      </c>
      <c r="AD31" s="21">
        <f t="shared" si="45"/>
        <v>6.7000000000000011</v>
      </c>
      <c r="AE31" s="23"/>
      <c r="AF31" s="19">
        <v>5.8</v>
      </c>
      <c r="AG31" s="19">
        <v>5.8</v>
      </c>
      <c r="AH31" s="19">
        <v>7</v>
      </c>
      <c r="AI31" s="19">
        <v>6</v>
      </c>
      <c r="AJ31" s="19">
        <v>5.8</v>
      </c>
      <c r="AK31" s="19">
        <v>6</v>
      </c>
      <c r="AL31" s="19">
        <v>6.5</v>
      </c>
      <c r="AM31" s="19">
        <v>5</v>
      </c>
      <c r="AN31" s="22">
        <f t="shared" si="46"/>
        <v>47.900000000000006</v>
      </c>
      <c r="AO31" s="21">
        <f t="shared" si="47"/>
        <v>5.9875000000000007</v>
      </c>
      <c r="AP31" s="44"/>
      <c r="AQ31" s="19">
        <v>8</v>
      </c>
      <c r="AR31" s="20"/>
      <c r="AS31" s="21">
        <f t="shared" si="48"/>
        <v>8</v>
      </c>
      <c r="AT31" s="23"/>
      <c r="AU31" s="19">
        <v>6</v>
      </c>
      <c r="AV31" s="19">
        <v>7.5</v>
      </c>
      <c r="AW31" s="19">
        <v>8</v>
      </c>
      <c r="AX31" s="19">
        <v>6</v>
      </c>
      <c r="AY31" s="19">
        <v>6.5</v>
      </c>
      <c r="AZ31" s="19">
        <v>6</v>
      </c>
      <c r="BA31" s="19">
        <v>5.5</v>
      </c>
      <c r="BB31" s="19">
        <v>6</v>
      </c>
      <c r="BC31" s="22">
        <f t="shared" si="49"/>
        <v>51.5</v>
      </c>
      <c r="BD31" s="21">
        <f t="shared" si="50"/>
        <v>6.4375</v>
      </c>
      <c r="BE31" s="23"/>
      <c r="BF31" s="19">
        <v>7</v>
      </c>
      <c r="BG31" s="19">
        <v>6</v>
      </c>
      <c r="BH31" s="19">
        <v>5</v>
      </c>
      <c r="BI31" s="19">
        <v>4</v>
      </c>
      <c r="BJ31" s="21">
        <f t="shared" si="51"/>
        <v>5.75</v>
      </c>
      <c r="BK31" s="20">
        <v>1</v>
      </c>
      <c r="BL31" s="21">
        <f t="shared" si="52"/>
        <v>4.75</v>
      </c>
      <c r="BM31" s="23"/>
      <c r="BN31" s="111">
        <f t="shared" si="15"/>
        <v>6.7000000000000011</v>
      </c>
      <c r="BO31" s="111">
        <f t="shared" si="53"/>
        <v>6.9937500000000004</v>
      </c>
      <c r="BP31" s="111">
        <f t="shared" si="54"/>
        <v>5.59375</v>
      </c>
      <c r="BQ31" s="24">
        <f t="shared" si="18"/>
        <v>6.3343750000000005</v>
      </c>
      <c r="BR31" s="25"/>
      <c r="BS31" s="24">
        <f t="shared" si="55"/>
        <v>6.8625000000000007</v>
      </c>
      <c r="BT31" s="42"/>
      <c r="BU31" s="26">
        <f t="shared" si="56"/>
        <v>6.5984375000000011</v>
      </c>
      <c r="BV31" s="32" t="s">
        <v>273</v>
      </c>
    </row>
  </sheetData>
  <sortState ref="A11:BV24">
    <sortCondition descending="1" ref="BU11:BU24"/>
  </sortState>
  <mergeCells count="1">
    <mergeCell ref="A3:B3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headerFoot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2"/>
  <sheetViews>
    <sheetView workbookViewId="0">
      <selection activeCell="AT17" sqref="AT17"/>
    </sheetView>
  </sheetViews>
  <sheetFormatPr defaultRowHeight="13.2" x14ac:dyDescent="0.25"/>
  <cols>
    <col min="1" max="1" width="5.6640625" customWidth="1"/>
    <col min="2" max="2" width="20" customWidth="1"/>
    <col min="3" max="3" width="21.21875" customWidth="1"/>
    <col min="4" max="5" width="20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3" customWidth="1"/>
    <col min="40" max="40" width="2.88671875" customWidth="1"/>
    <col min="41" max="41" width="7.6640625" customWidth="1"/>
    <col min="42" max="42" width="9.77734375" customWidth="1"/>
    <col min="43" max="43" width="9" customWidth="1"/>
    <col min="44" max="44" width="10" style="283" customWidth="1"/>
    <col min="45" max="45" width="2.88671875" style="283" customWidth="1"/>
    <col min="46" max="46" width="17.44140625" customWidth="1"/>
  </cols>
  <sheetData>
    <row r="1" spans="1:48" ht="15.6" x14ac:dyDescent="0.3">
      <c r="A1" s="286" t="str">
        <f>'Comp Detail'!A1</f>
        <v>Vaulting NSW State Championships 2022</v>
      </c>
      <c r="B1" s="3"/>
      <c r="C1" s="117"/>
      <c r="D1" s="194" t="s">
        <v>84</v>
      </c>
      <c r="E1" s="117" t="s">
        <v>117</v>
      </c>
      <c r="F1" s="287"/>
      <c r="G1" s="287"/>
      <c r="H1" s="287"/>
      <c r="I1" s="28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42"/>
      <c r="AS1" s="42"/>
      <c r="AT1" s="233">
        <f ca="1">NOW()</f>
        <v>44740.884816666665</v>
      </c>
      <c r="AU1" s="117"/>
      <c r="AV1" s="117"/>
    </row>
    <row r="2" spans="1:48" ht="15.6" x14ac:dyDescent="0.3">
      <c r="A2" s="28"/>
      <c r="B2" s="3"/>
      <c r="C2" s="117"/>
      <c r="D2" s="194" t="s">
        <v>85</v>
      </c>
      <c r="E2" s="42" t="s">
        <v>119</v>
      </c>
      <c r="F2" s="287"/>
      <c r="G2" s="287"/>
      <c r="H2" s="287"/>
      <c r="I2" s="28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42"/>
      <c r="AS2" s="42"/>
      <c r="AT2" s="234">
        <f ca="1">NOW()</f>
        <v>44740.884816666665</v>
      </c>
      <c r="AU2" s="117"/>
      <c r="AV2" s="117"/>
    </row>
    <row r="3" spans="1:48" ht="15.6" x14ac:dyDescent="0.3">
      <c r="A3" s="513" t="str">
        <f>'Comp Detail'!A3</f>
        <v>11th and 12th June 2022</v>
      </c>
      <c r="B3" s="514"/>
      <c r="C3" s="117"/>
      <c r="D3" s="194" t="s">
        <v>86</v>
      </c>
      <c r="E3" s="42" t="s">
        <v>118</v>
      </c>
      <c r="F3" s="287"/>
      <c r="G3" s="287"/>
      <c r="H3" s="287"/>
      <c r="I3" s="28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42"/>
      <c r="AS3" s="42"/>
      <c r="AT3" s="234"/>
      <c r="AU3" s="117"/>
      <c r="AV3" s="117"/>
    </row>
    <row r="4" spans="1:48" ht="15.6" x14ac:dyDescent="0.3">
      <c r="A4" s="119"/>
      <c r="B4" s="117"/>
      <c r="C4" s="117"/>
      <c r="D4" s="194"/>
      <c r="E4" s="117"/>
      <c r="F4" s="211" t="s">
        <v>81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20"/>
      <c r="U4" s="220"/>
      <c r="V4" s="220"/>
      <c r="W4" s="220"/>
      <c r="X4" s="220"/>
      <c r="Y4" s="220"/>
      <c r="Z4" s="220"/>
      <c r="AA4" s="220"/>
      <c r="AB4" s="220"/>
      <c r="AC4" s="211"/>
      <c r="AD4" s="211"/>
      <c r="AE4" s="220"/>
      <c r="AF4" s="220"/>
      <c r="AG4" s="220"/>
      <c r="AH4" s="220"/>
      <c r="AI4" s="220"/>
      <c r="AJ4" s="220"/>
      <c r="AK4" s="220"/>
      <c r="AL4" s="220"/>
      <c r="AM4" s="220"/>
      <c r="AN4" s="117"/>
      <c r="AO4" s="117"/>
      <c r="AP4" s="117"/>
      <c r="AQ4" s="117"/>
      <c r="AR4" s="42"/>
      <c r="AS4" s="42"/>
      <c r="AT4" s="117"/>
      <c r="AU4" s="117"/>
      <c r="AV4" s="117"/>
    </row>
    <row r="5" spans="1:48" ht="15.6" x14ac:dyDescent="0.3">
      <c r="A5" s="119"/>
      <c r="B5" s="117"/>
      <c r="C5" s="194"/>
      <c r="D5" s="117"/>
      <c r="E5" s="117"/>
      <c r="F5" s="195" t="s">
        <v>47</v>
      </c>
      <c r="G5" s="117" t="str">
        <f>E1</f>
        <v>Chris Wicks</v>
      </c>
      <c r="H5" s="117"/>
      <c r="I5" s="117"/>
      <c r="K5" s="195"/>
      <c r="L5" s="195"/>
      <c r="M5" s="195"/>
      <c r="N5" s="117"/>
      <c r="O5" s="117"/>
      <c r="P5" s="117"/>
      <c r="Q5" s="117"/>
      <c r="R5" s="117"/>
      <c r="S5" s="195" t="s">
        <v>46</v>
      </c>
      <c r="T5" s="117" t="str">
        <f>E2</f>
        <v>Janet Leadbeater</v>
      </c>
      <c r="U5" s="117"/>
      <c r="V5" s="117"/>
      <c r="W5" s="117"/>
      <c r="X5" s="117"/>
      <c r="Y5" s="117"/>
      <c r="Z5" s="117"/>
      <c r="AA5" s="117"/>
      <c r="AB5" s="117"/>
      <c r="AC5" s="117"/>
      <c r="AD5" s="195" t="s">
        <v>48</v>
      </c>
      <c r="AE5" s="117" t="str">
        <f>E3</f>
        <v>Emily Leadbeater</v>
      </c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42"/>
      <c r="AS5" s="42"/>
      <c r="AT5" s="117"/>
      <c r="AU5" s="117"/>
      <c r="AV5" s="117"/>
    </row>
    <row r="6" spans="1:48" ht="15.6" x14ac:dyDescent="0.3">
      <c r="A6" s="119" t="s">
        <v>271</v>
      </c>
      <c r="B6" s="195"/>
      <c r="C6" s="117"/>
      <c r="D6" s="117"/>
      <c r="E6" s="117"/>
      <c r="F6" s="195" t="s">
        <v>26</v>
      </c>
      <c r="G6" s="117"/>
      <c r="H6" s="117"/>
      <c r="I6" s="117"/>
      <c r="K6" s="117"/>
      <c r="L6" s="117"/>
      <c r="M6" s="117"/>
      <c r="N6" s="117"/>
      <c r="O6" s="117"/>
      <c r="P6" s="117"/>
      <c r="Q6" s="117"/>
      <c r="R6" s="117"/>
      <c r="S6" s="195"/>
      <c r="T6" s="195"/>
      <c r="U6" s="117"/>
      <c r="V6" s="117"/>
      <c r="W6" s="117"/>
      <c r="X6" s="117"/>
      <c r="Y6" s="117"/>
      <c r="Z6" s="117"/>
      <c r="AA6" s="117"/>
      <c r="AB6" s="117"/>
      <c r="AC6" s="117"/>
      <c r="AD6" s="195"/>
      <c r="AE6" s="195"/>
      <c r="AF6" s="117"/>
      <c r="AG6" s="117"/>
      <c r="AH6" s="117"/>
      <c r="AI6" s="117"/>
      <c r="AJ6" s="117"/>
      <c r="AK6" s="117"/>
      <c r="AL6" s="117"/>
      <c r="AM6" s="117"/>
      <c r="AN6" s="235"/>
      <c r="AO6" s="291"/>
      <c r="AP6" s="291"/>
      <c r="AQ6" s="291"/>
      <c r="AR6" s="237" t="s">
        <v>12</v>
      </c>
      <c r="AS6" s="42"/>
      <c r="AT6" s="117"/>
      <c r="AU6" s="117"/>
      <c r="AV6" s="117"/>
    </row>
    <row r="7" spans="1:48" ht="15.6" x14ac:dyDescent="0.3">
      <c r="A7" s="119" t="s">
        <v>87</v>
      </c>
      <c r="B7" s="195">
        <v>9</v>
      </c>
      <c r="C7" s="117"/>
      <c r="D7" s="117"/>
      <c r="E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235"/>
      <c r="AO7" s="291"/>
      <c r="AP7" s="291"/>
      <c r="AQ7" s="291"/>
      <c r="AR7" s="42"/>
      <c r="AS7" s="42"/>
      <c r="AT7" s="117"/>
      <c r="AU7" s="117"/>
      <c r="AV7" s="117"/>
    </row>
    <row r="8" spans="1:48" ht="14.4" x14ac:dyDescent="0.3">
      <c r="A8" s="117"/>
      <c r="B8" s="117"/>
      <c r="C8" s="117"/>
      <c r="D8" s="117"/>
      <c r="E8" s="117"/>
      <c r="F8" s="195" t="s">
        <v>1</v>
      </c>
      <c r="G8" s="117"/>
      <c r="H8" s="117"/>
      <c r="I8" s="117"/>
      <c r="J8" s="212" t="s">
        <v>1</v>
      </c>
      <c r="K8" s="213"/>
      <c r="L8" s="213"/>
      <c r="M8" s="213" t="s">
        <v>2</v>
      </c>
      <c r="O8" s="213"/>
      <c r="P8" s="213" t="s">
        <v>3</v>
      </c>
      <c r="Q8" s="213" t="s">
        <v>88</v>
      </c>
      <c r="R8" s="148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4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235"/>
      <c r="AO8" s="291"/>
      <c r="AP8" s="291"/>
      <c r="AQ8" s="291"/>
      <c r="AR8" s="239" t="s">
        <v>52</v>
      </c>
      <c r="AS8" s="42"/>
      <c r="AT8" s="216"/>
      <c r="AU8" s="117"/>
      <c r="AV8" s="117"/>
    </row>
    <row r="9" spans="1:48" ht="14.4" x14ac:dyDescent="0.3">
      <c r="A9" s="150" t="s">
        <v>24</v>
      </c>
      <c r="B9" s="197" t="s">
        <v>25</v>
      </c>
      <c r="C9" s="197" t="s">
        <v>26</v>
      </c>
      <c r="D9" s="197" t="s">
        <v>27</v>
      </c>
      <c r="E9" s="197" t="s">
        <v>28</v>
      </c>
      <c r="F9" s="197" t="s">
        <v>89</v>
      </c>
      <c r="G9" s="197" t="s">
        <v>92</v>
      </c>
      <c r="H9" s="197" t="s">
        <v>90</v>
      </c>
      <c r="I9" s="197" t="s">
        <v>93</v>
      </c>
      <c r="J9" s="214" t="s">
        <v>34</v>
      </c>
      <c r="K9" s="190" t="s">
        <v>2</v>
      </c>
      <c r="L9" s="190" t="s">
        <v>95</v>
      </c>
      <c r="M9" s="214" t="s">
        <v>34</v>
      </c>
      <c r="N9" s="215" t="s">
        <v>3</v>
      </c>
      <c r="O9" s="190" t="s">
        <v>95</v>
      </c>
      <c r="P9" s="214" t="s">
        <v>34</v>
      </c>
      <c r="Q9" s="214" t="s">
        <v>34</v>
      </c>
      <c r="R9" s="221"/>
      <c r="S9" s="150" t="s">
        <v>29</v>
      </c>
      <c r="T9" s="150" t="s">
        <v>30</v>
      </c>
      <c r="U9" s="150" t="s">
        <v>98</v>
      </c>
      <c r="V9" s="150" t="s">
        <v>57</v>
      </c>
      <c r="W9" s="150" t="s">
        <v>99</v>
      </c>
      <c r="X9" s="150" t="s">
        <v>100</v>
      </c>
      <c r="Y9" s="150" t="s">
        <v>31</v>
      </c>
      <c r="Z9" s="150" t="s">
        <v>101</v>
      </c>
      <c r="AA9" s="150" t="s">
        <v>38</v>
      </c>
      <c r="AB9" s="150" t="s">
        <v>37</v>
      </c>
      <c r="AC9" s="221"/>
      <c r="AD9" s="150" t="s">
        <v>29</v>
      </c>
      <c r="AE9" s="150" t="s">
        <v>30</v>
      </c>
      <c r="AF9" s="150" t="s">
        <v>98</v>
      </c>
      <c r="AG9" s="150" t="s">
        <v>57</v>
      </c>
      <c r="AH9" s="150" t="s">
        <v>99</v>
      </c>
      <c r="AI9" s="150" t="s">
        <v>100</v>
      </c>
      <c r="AJ9" s="150" t="s">
        <v>31</v>
      </c>
      <c r="AK9" s="150" t="s">
        <v>101</v>
      </c>
      <c r="AL9" s="150" t="s">
        <v>38</v>
      </c>
      <c r="AM9" s="150" t="s">
        <v>37</v>
      </c>
      <c r="AN9" s="238"/>
      <c r="AO9" s="297" t="s">
        <v>68</v>
      </c>
      <c r="AP9" s="297" t="s">
        <v>69</v>
      </c>
      <c r="AQ9" s="297" t="s">
        <v>70</v>
      </c>
      <c r="AR9" s="366" t="s">
        <v>32</v>
      </c>
      <c r="AS9" s="197"/>
      <c r="AT9" s="214" t="s">
        <v>35</v>
      </c>
      <c r="AU9" s="148"/>
      <c r="AV9" s="148"/>
    </row>
    <row r="10" spans="1:48" ht="14.4" x14ac:dyDescent="0.3">
      <c r="A10" s="148"/>
      <c r="B10" s="148"/>
      <c r="C10" s="148"/>
      <c r="D10" s="148"/>
      <c r="E10" s="148"/>
      <c r="F10" s="42"/>
      <c r="G10" s="42"/>
      <c r="H10" s="42"/>
      <c r="I10" s="42"/>
      <c r="J10" s="216"/>
      <c r="K10" s="216"/>
      <c r="L10" s="216"/>
      <c r="M10" s="216"/>
      <c r="N10" s="216"/>
      <c r="O10" s="216"/>
      <c r="P10" s="216"/>
      <c r="Q10" s="216"/>
      <c r="R10" s="221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221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238"/>
      <c r="AO10" s="300"/>
      <c r="AP10" s="300"/>
      <c r="AQ10" s="300"/>
      <c r="AR10" s="237"/>
      <c r="AS10" s="42"/>
      <c r="AT10" s="295"/>
      <c r="AU10" s="117"/>
      <c r="AV10" s="117"/>
    </row>
    <row r="11" spans="1:48" ht="14.4" x14ac:dyDescent="0.3">
      <c r="A11" s="349">
        <v>21</v>
      </c>
      <c r="B11" s="349" t="s">
        <v>239</v>
      </c>
      <c r="C11" s="349" t="s">
        <v>188</v>
      </c>
      <c r="D11" s="364" t="s">
        <v>189</v>
      </c>
      <c r="E11" s="349" t="s">
        <v>144</v>
      </c>
      <c r="F11" s="191">
        <v>5.5</v>
      </c>
      <c r="G11" s="191">
        <v>6.5</v>
      </c>
      <c r="H11" s="191">
        <v>5</v>
      </c>
      <c r="I11" s="191">
        <v>5</v>
      </c>
      <c r="J11" s="217">
        <f t="shared" ref="J11:J19" si="0">(F11+G11+H11+I11)/4</f>
        <v>5.5</v>
      </c>
      <c r="K11" s="191">
        <v>6</v>
      </c>
      <c r="L11" s="191"/>
      <c r="M11" s="217">
        <f t="shared" ref="M11:M19" si="1">K11-L11</f>
        <v>6</v>
      </c>
      <c r="N11" s="191">
        <v>5</v>
      </c>
      <c r="O11" s="191"/>
      <c r="P11" s="217">
        <f t="shared" ref="P11:P19" si="2">N11-O11</f>
        <v>5</v>
      </c>
      <c r="Q11" s="21">
        <f t="shared" ref="Q11:Q19" si="3">((J11*0.4)+(M11*0.4)+(P11*0.2))</f>
        <v>5.6000000000000005</v>
      </c>
      <c r="R11" s="44"/>
      <c r="S11" s="222">
        <v>3</v>
      </c>
      <c r="T11" s="222">
        <v>5</v>
      </c>
      <c r="U11" s="222">
        <v>5</v>
      </c>
      <c r="V11" s="222">
        <v>6</v>
      </c>
      <c r="W11" s="222">
        <v>7</v>
      </c>
      <c r="X11" s="222">
        <v>7</v>
      </c>
      <c r="Y11" s="222">
        <v>6</v>
      </c>
      <c r="Z11" s="222">
        <v>5</v>
      </c>
      <c r="AA11" s="22">
        <f t="shared" ref="AA11:AA19" si="4">SUM(S11:Z11)</f>
        <v>44</v>
      </c>
      <c r="AB11" s="21">
        <f t="shared" ref="AB11:AB19" si="5">AA11/8</f>
        <v>5.5</v>
      </c>
      <c r="AC11" s="44"/>
      <c r="AD11" s="222">
        <v>3</v>
      </c>
      <c r="AE11" s="222">
        <v>5.8</v>
      </c>
      <c r="AF11" s="222">
        <v>5.5</v>
      </c>
      <c r="AG11" s="222">
        <v>5.5</v>
      </c>
      <c r="AH11" s="222">
        <v>6</v>
      </c>
      <c r="AI11" s="222">
        <v>5.8</v>
      </c>
      <c r="AJ11" s="222">
        <v>6</v>
      </c>
      <c r="AK11" s="222">
        <v>5.5</v>
      </c>
      <c r="AL11" s="22">
        <f t="shared" ref="AL11:AL19" si="6">SUM(AD11:AK11)</f>
        <v>43.1</v>
      </c>
      <c r="AM11" s="21">
        <f t="shared" ref="AM11:AM19" si="7">AL11/8</f>
        <v>5.3875000000000002</v>
      </c>
      <c r="AN11" s="256"/>
      <c r="AO11" s="305">
        <f t="shared" ref="AO11:AO19" si="8">Q11</f>
        <v>5.6000000000000005</v>
      </c>
      <c r="AP11" s="305">
        <f t="shared" ref="AP11:AP19" si="9">AB11</f>
        <v>5.5</v>
      </c>
      <c r="AQ11" s="305">
        <f t="shared" ref="AQ11:AQ19" si="10">AM11</f>
        <v>5.3875000000000002</v>
      </c>
      <c r="AR11" s="367">
        <f t="shared" ref="AR11:AR19" si="11">SUM((Q11*0.25)+(AB11*0.375)+(AM11*0.375))</f>
        <v>5.4828125000000005</v>
      </c>
      <c r="AS11" s="194"/>
      <c r="AT11" s="307">
        <v>1</v>
      </c>
      <c r="AU11" s="117"/>
      <c r="AV11" s="117"/>
    </row>
    <row r="12" spans="1:48" ht="14.4" x14ac:dyDescent="0.3">
      <c r="A12" s="349">
        <v>2</v>
      </c>
      <c r="B12" s="349" t="s">
        <v>238</v>
      </c>
      <c r="C12" s="349" t="s">
        <v>219</v>
      </c>
      <c r="D12" s="349" t="s">
        <v>206</v>
      </c>
      <c r="E12" s="349" t="s">
        <v>207</v>
      </c>
      <c r="F12" s="191">
        <v>5.8</v>
      </c>
      <c r="G12" s="191">
        <v>7</v>
      </c>
      <c r="H12" s="191">
        <v>5</v>
      </c>
      <c r="I12" s="191">
        <v>6</v>
      </c>
      <c r="J12" s="217">
        <f t="shared" si="0"/>
        <v>5.95</v>
      </c>
      <c r="K12" s="191">
        <v>7</v>
      </c>
      <c r="L12" s="191"/>
      <c r="M12" s="217">
        <f t="shared" si="1"/>
        <v>7</v>
      </c>
      <c r="N12" s="191">
        <v>6</v>
      </c>
      <c r="O12" s="191"/>
      <c r="P12" s="217">
        <f t="shared" si="2"/>
        <v>6</v>
      </c>
      <c r="Q12" s="21">
        <f t="shared" si="3"/>
        <v>6.3800000000000008</v>
      </c>
      <c r="R12" s="44"/>
      <c r="S12" s="222">
        <v>4</v>
      </c>
      <c r="T12" s="222">
        <v>4</v>
      </c>
      <c r="U12" s="222">
        <v>4</v>
      </c>
      <c r="V12" s="222">
        <v>5</v>
      </c>
      <c r="W12" s="222">
        <v>7</v>
      </c>
      <c r="X12" s="222">
        <v>7</v>
      </c>
      <c r="Y12" s="222">
        <v>6.5</v>
      </c>
      <c r="Z12" s="222">
        <v>5</v>
      </c>
      <c r="AA12" s="22">
        <f t="shared" si="4"/>
        <v>42.5</v>
      </c>
      <c r="AB12" s="21">
        <f t="shared" si="5"/>
        <v>5.3125</v>
      </c>
      <c r="AC12" s="44"/>
      <c r="AD12" s="222">
        <v>3.8</v>
      </c>
      <c r="AE12" s="222">
        <v>4.5</v>
      </c>
      <c r="AF12" s="222">
        <v>5</v>
      </c>
      <c r="AG12" s="222">
        <v>5.3</v>
      </c>
      <c r="AH12" s="222">
        <v>5</v>
      </c>
      <c r="AI12" s="222">
        <v>5</v>
      </c>
      <c r="AJ12" s="222">
        <v>5.8</v>
      </c>
      <c r="AK12" s="222">
        <v>5</v>
      </c>
      <c r="AL12" s="22">
        <f t="shared" si="6"/>
        <v>39.4</v>
      </c>
      <c r="AM12" s="21">
        <f t="shared" si="7"/>
        <v>4.9249999999999998</v>
      </c>
      <c r="AN12" s="256"/>
      <c r="AO12" s="305">
        <f t="shared" si="8"/>
        <v>6.3800000000000008</v>
      </c>
      <c r="AP12" s="305">
        <f t="shared" si="9"/>
        <v>5.3125</v>
      </c>
      <c r="AQ12" s="305">
        <f t="shared" si="10"/>
        <v>4.9249999999999998</v>
      </c>
      <c r="AR12" s="367">
        <f t="shared" si="11"/>
        <v>5.4340624999999996</v>
      </c>
      <c r="AS12" s="194"/>
      <c r="AT12" s="307">
        <v>2</v>
      </c>
      <c r="AU12" s="117"/>
      <c r="AV12" s="117"/>
    </row>
    <row r="13" spans="1:48" ht="14.4" x14ac:dyDescent="0.3">
      <c r="A13" s="349">
        <v>4</v>
      </c>
      <c r="B13" s="349" t="s">
        <v>237</v>
      </c>
      <c r="C13" s="349" t="s">
        <v>219</v>
      </c>
      <c r="D13" s="349" t="s">
        <v>206</v>
      </c>
      <c r="E13" s="349" t="s">
        <v>207</v>
      </c>
      <c r="F13" s="191">
        <v>5.8</v>
      </c>
      <c r="G13" s="191">
        <v>7</v>
      </c>
      <c r="H13" s="191">
        <v>5</v>
      </c>
      <c r="I13" s="191">
        <v>6</v>
      </c>
      <c r="J13" s="217">
        <f t="shared" si="0"/>
        <v>5.95</v>
      </c>
      <c r="K13" s="191">
        <v>7</v>
      </c>
      <c r="L13" s="191"/>
      <c r="M13" s="217">
        <f t="shared" si="1"/>
        <v>7</v>
      </c>
      <c r="N13" s="191">
        <v>6</v>
      </c>
      <c r="O13" s="191"/>
      <c r="P13" s="217">
        <f t="shared" si="2"/>
        <v>6</v>
      </c>
      <c r="Q13" s="21">
        <f t="shared" si="3"/>
        <v>6.3800000000000008</v>
      </c>
      <c r="R13" s="44"/>
      <c r="S13" s="222">
        <v>3</v>
      </c>
      <c r="T13" s="222">
        <v>4</v>
      </c>
      <c r="U13" s="222">
        <v>5</v>
      </c>
      <c r="V13" s="222">
        <v>5</v>
      </c>
      <c r="W13" s="222">
        <v>6</v>
      </c>
      <c r="X13" s="222">
        <v>6</v>
      </c>
      <c r="Y13" s="222">
        <v>5</v>
      </c>
      <c r="Z13" s="222">
        <v>5</v>
      </c>
      <c r="AA13" s="22">
        <f t="shared" si="4"/>
        <v>39</v>
      </c>
      <c r="AB13" s="21">
        <f t="shared" si="5"/>
        <v>4.875</v>
      </c>
      <c r="AC13" s="44"/>
      <c r="AD13" s="222">
        <v>3.8</v>
      </c>
      <c r="AE13" s="222">
        <v>5</v>
      </c>
      <c r="AF13" s="222">
        <v>5</v>
      </c>
      <c r="AG13" s="222">
        <v>5.5</v>
      </c>
      <c r="AH13" s="222">
        <v>5.5</v>
      </c>
      <c r="AI13" s="222">
        <v>5.3</v>
      </c>
      <c r="AJ13" s="222">
        <v>5</v>
      </c>
      <c r="AK13" s="222">
        <v>4</v>
      </c>
      <c r="AL13" s="22">
        <f t="shared" si="6"/>
        <v>39.1</v>
      </c>
      <c r="AM13" s="21">
        <f t="shared" si="7"/>
        <v>4.8875000000000002</v>
      </c>
      <c r="AN13" s="256"/>
      <c r="AO13" s="305">
        <f t="shared" si="8"/>
        <v>6.3800000000000008</v>
      </c>
      <c r="AP13" s="305">
        <f t="shared" si="9"/>
        <v>4.875</v>
      </c>
      <c r="AQ13" s="305">
        <f t="shared" si="10"/>
        <v>4.8875000000000002</v>
      </c>
      <c r="AR13" s="367">
        <f t="shared" si="11"/>
        <v>5.2559374999999999</v>
      </c>
      <c r="AS13" s="194"/>
      <c r="AT13" s="307">
        <v>3</v>
      </c>
      <c r="AU13" s="117"/>
      <c r="AV13" s="117"/>
    </row>
    <row r="14" spans="1:48" ht="14.4" x14ac:dyDescent="0.3">
      <c r="A14" s="349">
        <v>24</v>
      </c>
      <c r="B14" s="349" t="s">
        <v>244</v>
      </c>
      <c r="C14" s="349" t="s">
        <v>188</v>
      </c>
      <c r="D14" s="364" t="s">
        <v>189</v>
      </c>
      <c r="E14" s="349" t="s">
        <v>144</v>
      </c>
      <c r="F14" s="191">
        <v>5.5</v>
      </c>
      <c r="G14" s="191">
        <v>6.5</v>
      </c>
      <c r="H14" s="191">
        <v>5</v>
      </c>
      <c r="I14" s="191">
        <v>5</v>
      </c>
      <c r="J14" s="217">
        <f t="shared" si="0"/>
        <v>5.5</v>
      </c>
      <c r="K14" s="191">
        <v>6</v>
      </c>
      <c r="L14" s="191"/>
      <c r="M14" s="217">
        <f t="shared" si="1"/>
        <v>6</v>
      </c>
      <c r="N14" s="191">
        <v>5</v>
      </c>
      <c r="O14" s="191"/>
      <c r="P14" s="217">
        <f t="shared" si="2"/>
        <v>5</v>
      </c>
      <c r="Q14" s="21">
        <f t="shared" si="3"/>
        <v>5.6000000000000005</v>
      </c>
      <c r="R14" s="44"/>
      <c r="S14" s="222">
        <v>3</v>
      </c>
      <c r="T14" s="222">
        <v>5</v>
      </c>
      <c r="U14" s="222">
        <v>5</v>
      </c>
      <c r="V14" s="222">
        <v>5</v>
      </c>
      <c r="W14" s="222">
        <v>6</v>
      </c>
      <c r="X14" s="222">
        <v>6</v>
      </c>
      <c r="Y14" s="222">
        <v>4</v>
      </c>
      <c r="Z14" s="222">
        <v>5</v>
      </c>
      <c r="AA14" s="22">
        <f t="shared" si="4"/>
        <v>39</v>
      </c>
      <c r="AB14" s="21">
        <f t="shared" si="5"/>
        <v>4.875</v>
      </c>
      <c r="AC14" s="44"/>
      <c r="AD14" s="222">
        <v>4</v>
      </c>
      <c r="AE14" s="222">
        <v>5</v>
      </c>
      <c r="AF14" s="222">
        <v>4.8</v>
      </c>
      <c r="AG14" s="222">
        <v>5</v>
      </c>
      <c r="AH14" s="222">
        <v>5.5</v>
      </c>
      <c r="AI14" s="222">
        <v>5</v>
      </c>
      <c r="AJ14" s="222">
        <v>4.8</v>
      </c>
      <c r="AK14" s="222">
        <v>4.5</v>
      </c>
      <c r="AL14" s="22">
        <f t="shared" si="6"/>
        <v>38.6</v>
      </c>
      <c r="AM14" s="21">
        <f t="shared" si="7"/>
        <v>4.8250000000000002</v>
      </c>
      <c r="AN14" s="256"/>
      <c r="AO14" s="305">
        <f t="shared" si="8"/>
        <v>5.6000000000000005</v>
      </c>
      <c r="AP14" s="305">
        <f t="shared" si="9"/>
        <v>4.875</v>
      </c>
      <c r="AQ14" s="305">
        <f t="shared" si="10"/>
        <v>4.8250000000000002</v>
      </c>
      <c r="AR14" s="367">
        <f t="shared" si="11"/>
        <v>5.0375000000000005</v>
      </c>
      <c r="AS14" s="194"/>
      <c r="AT14" s="307">
        <v>4</v>
      </c>
      <c r="AU14" s="117"/>
      <c r="AV14" s="117"/>
    </row>
    <row r="15" spans="1:48" ht="14.4" x14ac:dyDescent="0.3">
      <c r="A15" s="349">
        <v>32</v>
      </c>
      <c r="B15" s="349" t="s">
        <v>240</v>
      </c>
      <c r="C15" s="349" t="s">
        <v>188</v>
      </c>
      <c r="D15" s="364" t="s">
        <v>189</v>
      </c>
      <c r="E15" s="349" t="s">
        <v>144</v>
      </c>
      <c r="F15" s="191">
        <v>7</v>
      </c>
      <c r="G15" s="191">
        <v>6</v>
      </c>
      <c r="H15" s="191">
        <v>5</v>
      </c>
      <c r="I15" s="191">
        <v>5</v>
      </c>
      <c r="J15" s="217">
        <f t="shared" si="0"/>
        <v>5.75</v>
      </c>
      <c r="K15" s="191">
        <v>7</v>
      </c>
      <c r="L15" s="191"/>
      <c r="M15" s="217">
        <f t="shared" si="1"/>
        <v>7</v>
      </c>
      <c r="N15" s="191">
        <v>7</v>
      </c>
      <c r="O15" s="191"/>
      <c r="P15" s="217">
        <f t="shared" si="2"/>
        <v>7</v>
      </c>
      <c r="Q15" s="21">
        <f t="shared" si="3"/>
        <v>6.5000000000000009</v>
      </c>
      <c r="R15" s="44"/>
      <c r="S15" s="222">
        <v>2</v>
      </c>
      <c r="T15" s="222">
        <v>5</v>
      </c>
      <c r="U15" s="222">
        <v>5</v>
      </c>
      <c r="V15" s="222">
        <v>6</v>
      </c>
      <c r="W15" s="222">
        <v>6</v>
      </c>
      <c r="X15" s="222">
        <v>6</v>
      </c>
      <c r="Y15" s="222">
        <v>4</v>
      </c>
      <c r="Z15" s="222">
        <v>2</v>
      </c>
      <c r="AA15" s="22">
        <f t="shared" si="4"/>
        <v>36</v>
      </c>
      <c r="AB15" s="21">
        <f t="shared" si="5"/>
        <v>4.5</v>
      </c>
      <c r="AC15" s="44"/>
      <c r="AD15" s="222">
        <v>3.8</v>
      </c>
      <c r="AE15" s="222">
        <v>4</v>
      </c>
      <c r="AF15" s="222">
        <v>4.8</v>
      </c>
      <c r="AG15" s="222">
        <v>5</v>
      </c>
      <c r="AH15" s="222">
        <v>5.5</v>
      </c>
      <c r="AI15" s="222">
        <v>5.5</v>
      </c>
      <c r="AJ15" s="222">
        <v>4.8</v>
      </c>
      <c r="AK15" s="222">
        <v>2</v>
      </c>
      <c r="AL15" s="22">
        <f t="shared" si="6"/>
        <v>35.4</v>
      </c>
      <c r="AM15" s="21">
        <f t="shared" si="7"/>
        <v>4.4249999999999998</v>
      </c>
      <c r="AN15" s="256"/>
      <c r="AO15" s="305">
        <f t="shared" si="8"/>
        <v>6.5000000000000009</v>
      </c>
      <c r="AP15" s="305">
        <f t="shared" si="9"/>
        <v>4.5</v>
      </c>
      <c r="AQ15" s="305">
        <f t="shared" si="10"/>
        <v>4.4249999999999998</v>
      </c>
      <c r="AR15" s="367">
        <f t="shared" si="11"/>
        <v>4.9718749999999998</v>
      </c>
      <c r="AS15" s="194"/>
      <c r="AT15" s="307">
        <v>5</v>
      </c>
      <c r="AU15" s="117"/>
      <c r="AV15" s="117"/>
    </row>
    <row r="16" spans="1:48" ht="14.4" x14ac:dyDescent="0.3">
      <c r="A16" s="349">
        <v>33</v>
      </c>
      <c r="B16" s="349" t="s">
        <v>241</v>
      </c>
      <c r="C16" s="349" t="s">
        <v>188</v>
      </c>
      <c r="D16" s="364" t="s">
        <v>189</v>
      </c>
      <c r="E16" s="349" t="s">
        <v>144</v>
      </c>
      <c r="F16" s="191">
        <v>7</v>
      </c>
      <c r="G16" s="191">
        <v>6</v>
      </c>
      <c r="H16" s="191">
        <v>5</v>
      </c>
      <c r="I16" s="191">
        <v>5</v>
      </c>
      <c r="J16" s="217">
        <f t="shared" si="0"/>
        <v>5.75</v>
      </c>
      <c r="K16" s="191">
        <v>7</v>
      </c>
      <c r="L16" s="191"/>
      <c r="M16" s="217">
        <f t="shared" si="1"/>
        <v>7</v>
      </c>
      <c r="N16" s="191">
        <v>7</v>
      </c>
      <c r="O16" s="191"/>
      <c r="P16" s="217">
        <f t="shared" si="2"/>
        <v>7</v>
      </c>
      <c r="Q16" s="21">
        <f t="shared" si="3"/>
        <v>6.5000000000000009</v>
      </c>
      <c r="R16" s="44"/>
      <c r="S16" s="222">
        <v>3</v>
      </c>
      <c r="T16" s="222">
        <v>6</v>
      </c>
      <c r="U16" s="222">
        <v>4</v>
      </c>
      <c r="V16" s="222">
        <v>6</v>
      </c>
      <c r="W16" s="222">
        <v>5</v>
      </c>
      <c r="X16" s="222">
        <v>5</v>
      </c>
      <c r="Y16" s="222">
        <v>0</v>
      </c>
      <c r="Z16" s="222">
        <v>4</v>
      </c>
      <c r="AA16" s="22">
        <f t="shared" si="4"/>
        <v>33</v>
      </c>
      <c r="AB16" s="21">
        <f t="shared" si="5"/>
        <v>4.125</v>
      </c>
      <c r="AC16" s="44"/>
      <c r="AD16" s="222">
        <v>3</v>
      </c>
      <c r="AE16" s="222">
        <v>4.8</v>
      </c>
      <c r="AF16" s="222">
        <v>5.5</v>
      </c>
      <c r="AG16" s="222">
        <v>5.5</v>
      </c>
      <c r="AH16" s="222">
        <v>5.8</v>
      </c>
      <c r="AI16" s="222">
        <v>5.5</v>
      </c>
      <c r="AJ16" s="222">
        <v>0</v>
      </c>
      <c r="AK16" s="222">
        <v>4.5</v>
      </c>
      <c r="AL16" s="22">
        <f t="shared" si="6"/>
        <v>34.6</v>
      </c>
      <c r="AM16" s="21">
        <f t="shared" si="7"/>
        <v>4.3250000000000002</v>
      </c>
      <c r="AN16" s="256"/>
      <c r="AO16" s="305">
        <f t="shared" si="8"/>
        <v>6.5000000000000009</v>
      </c>
      <c r="AP16" s="305">
        <f t="shared" si="9"/>
        <v>4.125</v>
      </c>
      <c r="AQ16" s="305">
        <f t="shared" si="10"/>
        <v>4.3250000000000002</v>
      </c>
      <c r="AR16" s="367">
        <f t="shared" si="11"/>
        <v>4.7937500000000002</v>
      </c>
      <c r="AS16" s="194"/>
      <c r="AT16" s="307">
        <v>6</v>
      </c>
      <c r="AU16" s="117"/>
      <c r="AV16" s="117"/>
    </row>
    <row r="17" spans="1:48" ht="14.4" x14ac:dyDescent="0.3">
      <c r="A17" s="349">
        <v>67</v>
      </c>
      <c r="B17" s="349" t="s">
        <v>242</v>
      </c>
      <c r="C17" s="349" t="s">
        <v>170</v>
      </c>
      <c r="D17" s="349" t="s">
        <v>169</v>
      </c>
      <c r="E17" s="349" t="s">
        <v>173</v>
      </c>
      <c r="F17" s="191">
        <v>5</v>
      </c>
      <c r="G17" s="191">
        <v>6</v>
      </c>
      <c r="H17" s="191">
        <v>5</v>
      </c>
      <c r="I17" s="191">
        <v>5</v>
      </c>
      <c r="J17" s="217">
        <f t="shared" si="0"/>
        <v>5.25</v>
      </c>
      <c r="K17" s="191">
        <v>2</v>
      </c>
      <c r="L17" s="191"/>
      <c r="M17" s="217">
        <f t="shared" si="1"/>
        <v>2</v>
      </c>
      <c r="N17" s="191">
        <v>3</v>
      </c>
      <c r="O17" s="191"/>
      <c r="P17" s="217">
        <f t="shared" si="2"/>
        <v>3</v>
      </c>
      <c r="Q17" s="21">
        <f t="shared" si="3"/>
        <v>3.5000000000000004</v>
      </c>
      <c r="R17" s="44"/>
      <c r="S17" s="222">
        <v>3</v>
      </c>
      <c r="T17" s="222">
        <v>4</v>
      </c>
      <c r="U17" s="222">
        <v>5</v>
      </c>
      <c r="V17" s="222">
        <v>6</v>
      </c>
      <c r="W17" s="222">
        <v>6</v>
      </c>
      <c r="X17" s="222">
        <v>6.4</v>
      </c>
      <c r="Y17" s="222">
        <v>4</v>
      </c>
      <c r="Z17" s="222">
        <v>4</v>
      </c>
      <c r="AA17" s="22">
        <f t="shared" si="4"/>
        <v>38.4</v>
      </c>
      <c r="AB17" s="21">
        <f t="shared" si="5"/>
        <v>4.8</v>
      </c>
      <c r="AC17" s="44"/>
      <c r="AD17" s="222">
        <v>2</v>
      </c>
      <c r="AE17" s="222">
        <v>4.5</v>
      </c>
      <c r="AF17" s="222">
        <v>4.8</v>
      </c>
      <c r="AG17" s="222">
        <v>5</v>
      </c>
      <c r="AH17" s="222">
        <v>5</v>
      </c>
      <c r="AI17" s="222">
        <v>4</v>
      </c>
      <c r="AJ17" s="222">
        <v>4.5</v>
      </c>
      <c r="AK17" s="222">
        <v>3</v>
      </c>
      <c r="AL17" s="22">
        <f t="shared" si="6"/>
        <v>32.799999999999997</v>
      </c>
      <c r="AM17" s="21">
        <f t="shared" si="7"/>
        <v>4.0999999999999996</v>
      </c>
      <c r="AN17" s="256"/>
      <c r="AO17" s="305">
        <f t="shared" si="8"/>
        <v>3.5000000000000004</v>
      </c>
      <c r="AP17" s="305">
        <f t="shared" si="9"/>
        <v>4.8</v>
      </c>
      <c r="AQ17" s="305">
        <f t="shared" si="10"/>
        <v>4.0999999999999996</v>
      </c>
      <c r="AR17" s="367">
        <f t="shared" si="11"/>
        <v>4.2124999999999995</v>
      </c>
      <c r="AS17" s="194"/>
      <c r="AT17" s="307"/>
      <c r="AU17" s="117"/>
      <c r="AV17" s="117"/>
    </row>
    <row r="18" spans="1:48" ht="14.4" x14ac:dyDescent="0.3">
      <c r="A18" s="349">
        <v>18</v>
      </c>
      <c r="B18" s="349" t="s">
        <v>245</v>
      </c>
      <c r="C18" s="349" t="s">
        <v>188</v>
      </c>
      <c r="D18" s="364" t="s">
        <v>189</v>
      </c>
      <c r="E18" s="349" t="s">
        <v>144</v>
      </c>
      <c r="F18" s="191">
        <v>5.5</v>
      </c>
      <c r="G18" s="191">
        <v>6.5</v>
      </c>
      <c r="H18" s="191">
        <v>5</v>
      </c>
      <c r="I18" s="191">
        <v>5</v>
      </c>
      <c r="J18" s="217">
        <f t="shared" si="0"/>
        <v>5.5</v>
      </c>
      <c r="K18" s="191">
        <v>6</v>
      </c>
      <c r="L18" s="191"/>
      <c r="M18" s="217">
        <f t="shared" si="1"/>
        <v>6</v>
      </c>
      <c r="N18" s="191">
        <v>5</v>
      </c>
      <c r="O18" s="191"/>
      <c r="P18" s="217">
        <f t="shared" si="2"/>
        <v>5</v>
      </c>
      <c r="Q18" s="21">
        <f t="shared" si="3"/>
        <v>5.6000000000000005</v>
      </c>
      <c r="R18" s="44"/>
      <c r="S18" s="222">
        <v>2</v>
      </c>
      <c r="T18" s="222">
        <v>4</v>
      </c>
      <c r="U18" s="222">
        <v>3</v>
      </c>
      <c r="V18" s="222">
        <v>3</v>
      </c>
      <c r="W18" s="222">
        <v>5</v>
      </c>
      <c r="X18" s="222">
        <v>5</v>
      </c>
      <c r="Y18" s="222">
        <v>4</v>
      </c>
      <c r="Z18" s="222">
        <v>5</v>
      </c>
      <c r="AA18" s="22">
        <f t="shared" si="4"/>
        <v>31</v>
      </c>
      <c r="AB18" s="21">
        <f t="shared" si="5"/>
        <v>3.875</v>
      </c>
      <c r="AC18" s="44"/>
      <c r="AD18" s="222">
        <v>2</v>
      </c>
      <c r="AE18" s="222">
        <v>4.8</v>
      </c>
      <c r="AF18" s="222">
        <v>4</v>
      </c>
      <c r="AG18" s="222">
        <v>4.8</v>
      </c>
      <c r="AH18" s="222">
        <v>4.5999999999999996</v>
      </c>
      <c r="AI18" s="222">
        <v>5</v>
      </c>
      <c r="AJ18" s="222">
        <v>0</v>
      </c>
      <c r="AK18" s="222">
        <v>0</v>
      </c>
      <c r="AL18" s="22">
        <f t="shared" si="6"/>
        <v>25.200000000000003</v>
      </c>
      <c r="AM18" s="21">
        <f t="shared" si="7"/>
        <v>3.1500000000000004</v>
      </c>
      <c r="AN18" s="256"/>
      <c r="AO18" s="305">
        <f t="shared" si="8"/>
        <v>5.6000000000000005</v>
      </c>
      <c r="AP18" s="305">
        <f t="shared" si="9"/>
        <v>3.875</v>
      </c>
      <c r="AQ18" s="305">
        <f t="shared" si="10"/>
        <v>3.1500000000000004</v>
      </c>
      <c r="AR18" s="367">
        <f t="shared" si="11"/>
        <v>4.0343750000000007</v>
      </c>
      <c r="AS18" s="194"/>
      <c r="AT18" s="307"/>
      <c r="AU18" s="117"/>
      <c r="AV18" s="117"/>
    </row>
    <row r="19" spans="1:48" ht="14.4" x14ac:dyDescent="0.3">
      <c r="A19" s="349">
        <v>68</v>
      </c>
      <c r="B19" s="349" t="s">
        <v>243</v>
      </c>
      <c r="C19" s="349" t="s">
        <v>170</v>
      </c>
      <c r="D19" s="349" t="s">
        <v>169</v>
      </c>
      <c r="E19" s="349" t="s">
        <v>173</v>
      </c>
      <c r="F19" s="191">
        <v>5</v>
      </c>
      <c r="G19" s="191">
        <v>6</v>
      </c>
      <c r="H19" s="191">
        <v>5</v>
      </c>
      <c r="I19" s="191">
        <v>5</v>
      </c>
      <c r="J19" s="217">
        <f t="shared" si="0"/>
        <v>5.25</v>
      </c>
      <c r="K19" s="191">
        <v>2</v>
      </c>
      <c r="L19" s="191"/>
      <c r="M19" s="217">
        <f t="shared" si="1"/>
        <v>2</v>
      </c>
      <c r="N19" s="191">
        <v>3</v>
      </c>
      <c r="O19" s="191"/>
      <c r="P19" s="217">
        <f t="shared" si="2"/>
        <v>3</v>
      </c>
      <c r="Q19" s="21">
        <f t="shared" si="3"/>
        <v>3.5000000000000004</v>
      </c>
      <c r="R19" s="44"/>
      <c r="S19" s="222">
        <v>2</v>
      </c>
      <c r="T19" s="222">
        <v>2</v>
      </c>
      <c r="U19" s="222">
        <v>0</v>
      </c>
      <c r="V19" s="222">
        <v>0</v>
      </c>
      <c r="W19" s="222">
        <v>4</v>
      </c>
      <c r="X19" s="222">
        <v>2</v>
      </c>
      <c r="Y19" s="222">
        <v>0</v>
      </c>
      <c r="Z19" s="222">
        <v>2</v>
      </c>
      <c r="AA19" s="22">
        <f t="shared" si="4"/>
        <v>12</v>
      </c>
      <c r="AB19" s="21">
        <f t="shared" si="5"/>
        <v>1.5</v>
      </c>
      <c r="AC19" s="44"/>
      <c r="AD19" s="222">
        <v>1.5</v>
      </c>
      <c r="AE19" s="222">
        <v>4.5</v>
      </c>
      <c r="AF19" s="222">
        <v>3</v>
      </c>
      <c r="AG19" s="222">
        <v>0</v>
      </c>
      <c r="AH19" s="222">
        <v>3.5</v>
      </c>
      <c r="AI19" s="222">
        <v>3</v>
      </c>
      <c r="AJ19" s="222">
        <v>0</v>
      </c>
      <c r="AK19" s="222">
        <v>2</v>
      </c>
      <c r="AL19" s="22">
        <f t="shared" si="6"/>
        <v>17.5</v>
      </c>
      <c r="AM19" s="21">
        <f t="shared" si="7"/>
        <v>2.1875</v>
      </c>
      <c r="AN19" s="256"/>
      <c r="AO19" s="305">
        <f t="shared" si="8"/>
        <v>3.5000000000000004</v>
      </c>
      <c r="AP19" s="305">
        <f t="shared" si="9"/>
        <v>1.5</v>
      </c>
      <c r="AQ19" s="305">
        <f t="shared" si="10"/>
        <v>2.1875</v>
      </c>
      <c r="AR19" s="367">
        <f t="shared" si="11"/>
        <v>2.2578125</v>
      </c>
      <c r="AS19" s="194"/>
      <c r="AT19" s="307"/>
      <c r="AU19" s="117"/>
      <c r="AV19" s="117"/>
    </row>
    <row r="22" spans="1:48" ht="21" x14ac:dyDescent="0.4">
      <c r="F22" s="348"/>
    </row>
  </sheetData>
  <sortState ref="A11:AV19">
    <sortCondition descending="1" ref="AR11:AR19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"/>
  <sheetViews>
    <sheetView topLeftCell="Q1" workbookViewId="0">
      <selection activeCell="AM17" sqref="AM17"/>
    </sheetView>
  </sheetViews>
  <sheetFormatPr defaultRowHeight="13.2" x14ac:dyDescent="0.25"/>
  <cols>
    <col min="1" max="1" width="5.6640625" customWidth="1"/>
    <col min="2" max="2" width="17.21875" customWidth="1"/>
    <col min="3" max="3" width="23.109375" customWidth="1"/>
    <col min="4" max="5" width="20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0" max="23" width="8.88671875" style="283"/>
    <col min="24" max="24" width="2.88671875" customWidth="1"/>
    <col min="32" max="32" width="2.88671875" customWidth="1"/>
    <col min="33" max="33" width="7.6640625" customWidth="1"/>
    <col min="34" max="34" width="9.77734375" customWidth="1"/>
    <col min="35" max="35" width="9" customWidth="1"/>
    <col min="36" max="36" width="2.88671875" style="283" customWidth="1"/>
    <col min="37" max="37" width="9.33203125" style="283" bestFit="1" customWidth="1"/>
    <col min="38" max="38" width="2.88671875" style="283" customWidth="1"/>
    <col min="39" max="39" width="17.44140625" customWidth="1"/>
  </cols>
  <sheetData>
    <row r="1" spans="1:41" ht="15.6" x14ac:dyDescent="0.3">
      <c r="A1" s="286" t="str">
        <f>'Comp Detail'!A1</f>
        <v>Vaulting NSW State Championships 2022</v>
      </c>
      <c r="B1" s="3"/>
      <c r="C1" s="117"/>
      <c r="D1" s="194" t="s">
        <v>84</v>
      </c>
      <c r="E1" s="117" t="s">
        <v>118</v>
      </c>
      <c r="F1" s="117"/>
      <c r="G1" s="287"/>
      <c r="H1" s="287"/>
      <c r="I1" s="287"/>
      <c r="J1" s="287"/>
      <c r="K1" s="117"/>
      <c r="L1" s="117"/>
      <c r="M1" s="117"/>
      <c r="N1" s="117"/>
      <c r="O1" s="117"/>
      <c r="P1" s="117"/>
      <c r="Q1" s="117"/>
      <c r="R1" s="117"/>
      <c r="S1" s="117"/>
      <c r="T1" s="24"/>
      <c r="U1" s="24"/>
      <c r="V1" s="24"/>
      <c r="W1" s="24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42"/>
      <c r="AK1" s="42"/>
      <c r="AL1" s="42"/>
      <c r="AM1" s="233">
        <f ca="1">NOW()</f>
        <v>44740.884816666665</v>
      </c>
      <c r="AN1" s="117"/>
      <c r="AO1" s="117"/>
    </row>
    <row r="2" spans="1:41" ht="15.6" x14ac:dyDescent="0.3">
      <c r="A2" s="28"/>
      <c r="B2" s="3"/>
      <c r="C2" s="117"/>
      <c r="D2" s="194" t="s">
        <v>85</v>
      </c>
      <c r="E2" s="42" t="s">
        <v>119</v>
      </c>
      <c r="F2" s="117"/>
      <c r="G2" s="287"/>
      <c r="H2" s="287"/>
      <c r="I2" s="287"/>
      <c r="J2" s="287"/>
      <c r="K2" s="117"/>
      <c r="L2" s="117"/>
      <c r="M2" s="117"/>
      <c r="N2" s="117"/>
      <c r="O2" s="117"/>
      <c r="P2" s="117"/>
      <c r="Q2" s="117"/>
      <c r="R2" s="117"/>
      <c r="S2" s="117"/>
      <c r="T2" s="24"/>
      <c r="U2" s="24"/>
      <c r="V2" s="24"/>
      <c r="W2" s="24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42"/>
      <c r="AK2" s="42"/>
      <c r="AL2" s="42"/>
      <c r="AM2" s="234">
        <f ca="1">NOW()</f>
        <v>44740.884816666665</v>
      </c>
      <c r="AN2" s="117"/>
      <c r="AO2" s="117"/>
    </row>
    <row r="3" spans="1:41" ht="15.6" x14ac:dyDescent="0.3">
      <c r="A3" s="513" t="str">
        <f>'Comp Detail'!A3</f>
        <v>11th and 12th June 2022</v>
      </c>
      <c r="B3" s="514"/>
      <c r="C3" s="117"/>
      <c r="D3" s="194" t="s">
        <v>86</v>
      </c>
      <c r="E3" s="42" t="s">
        <v>124</v>
      </c>
      <c r="F3" s="117"/>
      <c r="G3" s="287"/>
      <c r="H3" s="287"/>
      <c r="I3" s="287"/>
      <c r="J3" s="287"/>
      <c r="K3" s="117"/>
      <c r="L3" s="117"/>
      <c r="M3" s="117"/>
      <c r="N3" s="117"/>
      <c r="O3" s="117"/>
      <c r="P3" s="117"/>
      <c r="Q3" s="117"/>
      <c r="R3" s="117"/>
      <c r="S3" s="117"/>
      <c r="T3" s="24"/>
      <c r="U3" s="24"/>
      <c r="V3" s="24"/>
      <c r="W3" s="24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42"/>
      <c r="AK3" s="42"/>
      <c r="AL3" s="42"/>
      <c r="AM3" s="234"/>
      <c r="AN3" s="117"/>
      <c r="AO3" s="117"/>
    </row>
    <row r="4" spans="1:41" ht="15.6" x14ac:dyDescent="0.3">
      <c r="A4" s="282"/>
      <c r="B4" s="283"/>
      <c r="C4" s="117"/>
      <c r="D4" s="194"/>
      <c r="E4" s="42"/>
      <c r="F4" s="117"/>
      <c r="G4" s="287"/>
      <c r="H4" s="287"/>
      <c r="I4" s="287"/>
      <c r="J4" s="287"/>
      <c r="K4" s="117"/>
      <c r="L4" s="117"/>
      <c r="M4" s="117"/>
      <c r="N4" s="117"/>
      <c r="O4" s="117"/>
      <c r="P4" s="117"/>
      <c r="Q4" s="117"/>
      <c r="R4" s="117"/>
      <c r="S4" s="117"/>
      <c r="T4" s="24"/>
      <c r="U4" s="24"/>
      <c r="V4" s="24"/>
      <c r="W4" s="24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42"/>
      <c r="AK4" s="42"/>
      <c r="AL4" s="42"/>
      <c r="AM4" s="234"/>
      <c r="AN4" s="117"/>
      <c r="AO4" s="117"/>
    </row>
    <row r="5" spans="1:41" ht="15.6" x14ac:dyDescent="0.3">
      <c r="A5" s="119"/>
      <c r="B5" s="117"/>
      <c r="C5" s="117"/>
      <c r="D5" s="194"/>
      <c r="E5" s="117"/>
      <c r="F5" s="117"/>
      <c r="G5" s="219" t="s">
        <v>51</v>
      </c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117"/>
      <c r="T5" s="224" t="s">
        <v>51</v>
      </c>
      <c r="U5" s="368"/>
      <c r="V5" s="368"/>
      <c r="W5" s="368"/>
      <c r="X5" s="223"/>
      <c r="Y5" s="223"/>
      <c r="Z5" s="223"/>
      <c r="AA5" s="223"/>
      <c r="AB5" s="223"/>
      <c r="AC5" s="223"/>
      <c r="AD5" s="223"/>
      <c r="AE5" s="223"/>
      <c r="AF5" s="117"/>
      <c r="AG5" s="117"/>
      <c r="AH5" s="117"/>
      <c r="AI5" s="117"/>
      <c r="AJ5" s="42"/>
      <c r="AK5" s="42"/>
      <c r="AL5" s="42"/>
      <c r="AM5" s="117"/>
      <c r="AN5" s="117"/>
      <c r="AO5" s="117"/>
    </row>
    <row r="6" spans="1:41" ht="15.6" x14ac:dyDescent="0.3">
      <c r="A6" s="119"/>
      <c r="B6" s="117"/>
      <c r="C6" s="194"/>
      <c r="D6" s="117"/>
      <c r="E6" s="117"/>
      <c r="F6" s="117"/>
      <c r="G6" s="195" t="s">
        <v>47</v>
      </c>
      <c r="H6" s="117" t="str">
        <f>E1</f>
        <v>Emily Leadbeater</v>
      </c>
      <c r="I6" s="117"/>
      <c r="J6" s="117"/>
      <c r="L6" s="195"/>
      <c r="M6" s="195"/>
      <c r="N6" s="195"/>
      <c r="O6" s="117"/>
      <c r="P6" s="117"/>
      <c r="Q6" s="117"/>
      <c r="R6" s="117"/>
      <c r="S6" s="117"/>
      <c r="T6" s="195" t="s">
        <v>46</v>
      </c>
      <c r="U6" s="117" t="str">
        <f>E2</f>
        <v>Janet Leadbeater</v>
      </c>
      <c r="V6" s="24"/>
      <c r="W6" s="24"/>
      <c r="X6" s="117"/>
      <c r="Y6" s="195" t="s">
        <v>48</v>
      </c>
      <c r="Z6" s="117" t="str">
        <f>E3</f>
        <v>Robyn Bruderer</v>
      </c>
      <c r="AA6" s="117"/>
      <c r="AB6" s="117"/>
      <c r="AC6" s="117"/>
      <c r="AD6" s="117"/>
      <c r="AE6" s="117"/>
      <c r="AF6" s="117"/>
      <c r="AG6" s="117"/>
      <c r="AH6" s="117"/>
      <c r="AI6" s="117"/>
      <c r="AJ6" s="42"/>
      <c r="AK6" s="42"/>
      <c r="AL6" s="42"/>
      <c r="AM6" s="117"/>
      <c r="AN6" s="117"/>
      <c r="AO6" s="117"/>
    </row>
    <row r="7" spans="1:41" ht="15.6" x14ac:dyDescent="0.3">
      <c r="A7" s="119" t="s">
        <v>272</v>
      </c>
      <c r="B7" s="195"/>
      <c r="C7" s="117"/>
      <c r="D7" s="117"/>
      <c r="E7" s="117"/>
      <c r="F7" s="195"/>
      <c r="G7" s="195"/>
      <c r="H7" s="117"/>
      <c r="I7" s="117"/>
      <c r="J7" s="117"/>
      <c r="L7" s="117"/>
      <c r="M7" s="117"/>
      <c r="N7" s="117"/>
      <c r="O7" s="117"/>
      <c r="P7" s="117"/>
      <c r="Q7" s="117"/>
      <c r="R7" s="117"/>
      <c r="S7" s="225"/>
      <c r="T7" s="26"/>
      <c r="U7" s="24"/>
      <c r="V7" s="24"/>
      <c r="W7" s="24"/>
      <c r="X7" s="225"/>
      <c r="Y7" s="195"/>
      <c r="Z7" s="117"/>
      <c r="AA7" s="117"/>
      <c r="AB7" s="117"/>
      <c r="AC7" s="117"/>
      <c r="AD7" s="195"/>
      <c r="AE7" s="195"/>
      <c r="AF7" s="235"/>
      <c r="AG7" s="291"/>
      <c r="AH7" s="291"/>
      <c r="AI7" s="291"/>
      <c r="AJ7" s="42"/>
      <c r="AK7" s="42"/>
      <c r="AL7" s="42"/>
      <c r="AM7" s="117"/>
      <c r="AN7" s="117"/>
      <c r="AO7" s="117"/>
    </row>
    <row r="8" spans="1:41" ht="15.6" x14ac:dyDescent="0.3">
      <c r="A8" s="119" t="s">
        <v>87</v>
      </c>
      <c r="B8" s="195">
        <v>10</v>
      </c>
      <c r="C8" s="117"/>
      <c r="D8" s="117"/>
      <c r="E8" s="117"/>
      <c r="F8" s="117"/>
      <c r="G8" s="195" t="s">
        <v>26</v>
      </c>
      <c r="H8" s="117"/>
      <c r="S8" s="225"/>
      <c r="T8" s="24"/>
      <c r="U8" s="24"/>
      <c r="V8" s="24"/>
      <c r="W8" s="24"/>
      <c r="X8" s="225"/>
      <c r="Y8" s="117"/>
      <c r="Z8" s="117"/>
      <c r="AA8" s="117"/>
      <c r="AB8" s="117"/>
      <c r="AC8" s="117"/>
      <c r="AD8" s="117"/>
      <c r="AE8" s="117"/>
      <c r="AF8" s="235"/>
      <c r="AG8" s="291"/>
      <c r="AH8" s="291"/>
      <c r="AI8" s="291"/>
      <c r="AJ8" s="42"/>
      <c r="AK8" s="42"/>
      <c r="AL8" s="42"/>
      <c r="AM8" s="117"/>
      <c r="AN8" s="117"/>
      <c r="AO8" s="117"/>
    </row>
    <row r="9" spans="1:41" ht="14.4" x14ac:dyDescent="0.3">
      <c r="A9" s="117"/>
      <c r="B9" s="117"/>
      <c r="C9" s="117"/>
      <c r="D9" s="117"/>
      <c r="E9" s="117"/>
      <c r="F9" s="148"/>
      <c r="G9" s="195" t="s">
        <v>1</v>
      </c>
      <c r="H9" s="117"/>
      <c r="I9" s="117"/>
      <c r="J9" s="117"/>
      <c r="K9" s="212" t="s">
        <v>1</v>
      </c>
      <c r="L9" s="213"/>
      <c r="M9" s="213"/>
      <c r="N9" s="213" t="s">
        <v>2</v>
      </c>
      <c r="P9" s="213"/>
      <c r="Q9" s="213" t="s">
        <v>3</v>
      </c>
      <c r="R9" s="213" t="s">
        <v>88</v>
      </c>
      <c r="S9" s="225"/>
      <c r="T9" s="26"/>
      <c r="U9" s="24"/>
      <c r="V9" s="24" t="s">
        <v>10</v>
      </c>
      <c r="W9" s="24" t="s">
        <v>13</v>
      </c>
      <c r="X9" s="225"/>
      <c r="Y9" s="117" t="s">
        <v>14</v>
      </c>
      <c r="Z9" s="117"/>
      <c r="AA9" s="117"/>
      <c r="AB9" s="117"/>
      <c r="AC9" s="117"/>
      <c r="AD9" s="117"/>
      <c r="AE9" s="148" t="s">
        <v>14</v>
      </c>
      <c r="AF9" s="235"/>
      <c r="AG9" s="291"/>
      <c r="AH9" s="291"/>
      <c r="AI9" s="291"/>
      <c r="AJ9" s="42"/>
      <c r="AK9" s="237" t="s">
        <v>52</v>
      </c>
      <c r="AL9" s="42"/>
      <c r="AM9" s="216"/>
      <c r="AN9" s="117"/>
      <c r="AO9" s="117"/>
    </row>
    <row r="10" spans="1:41" ht="14.4" x14ac:dyDescent="0.3">
      <c r="A10" s="150" t="s">
        <v>24</v>
      </c>
      <c r="B10" s="197" t="s">
        <v>25</v>
      </c>
      <c r="C10" s="197" t="s">
        <v>26</v>
      </c>
      <c r="D10" s="197" t="s">
        <v>27</v>
      </c>
      <c r="E10" s="197" t="s">
        <v>28</v>
      </c>
      <c r="F10" s="221"/>
      <c r="G10" s="197" t="s">
        <v>89</v>
      </c>
      <c r="H10" s="197" t="s">
        <v>92</v>
      </c>
      <c r="I10" s="197" t="s">
        <v>90</v>
      </c>
      <c r="J10" s="197" t="s">
        <v>93</v>
      </c>
      <c r="K10" s="214" t="s">
        <v>34</v>
      </c>
      <c r="L10" s="190" t="s">
        <v>2</v>
      </c>
      <c r="M10" s="190" t="s">
        <v>95</v>
      </c>
      <c r="N10" s="214" t="s">
        <v>34</v>
      </c>
      <c r="O10" s="215" t="s">
        <v>3</v>
      </c>
      <c r="P10" s="190" t="s">
        <v>95</v>
      </c>
      <c r="Q10" s="214" t="s">
        <v>34</v>
      </c>
      <c r="R10" s="214" t="s">
        <v>34</v>
      </c>
      <c r="S10" s="225"/>
      <c r="T10" s="226" t="s">
        <v>36</v>
      </c>
      <c r="U10" s="226" t="s">
        <v>13</v>
      </c>
      <c r="V10" s="226" t="s">
        <v>9</v>
      </c>
      <c r="W10" s="226" t="s">
        <v>15</v>
      </c>
      <c r="X10" s="225"/>
      <c r="Y10" s="190" t="s">
        <v>4</v>
      </c>
      <c r="Z10" s="190" t="s">
        <v>5</v>
      </c>
      <c r="AA10" s="190" t="s">
        <v>6</v>
      </c>
      <c r="AB10" s="190" t="s">
        <v>7</v>
      </c>
      <c r="AC10" s="190" t="s">
        <v>33</v>
      </c>
      <c r="AD10" s="150" t="s">
        <v>21</v>
      </c>
      <c r="AE10" s="150" t="s">
        <v>15</v>
      </c>
      <c r="AF10" s="238"/>
      <c r="AG10" s="297" t="s">
        <v>68</v>
      </c>
      <c r="AH10" s="297" t="s">
        <v>69</v>
      </c>
      <c r="AI10" s="297" t="s">
        <v>70</v>
      </c>
      <c r="AJ10" s="197"/>
      <c r="AK10" s="369" t="s">
        <v>32</v>
      </c>
      <c r="AL10" s="241"/>
      <c r="AM10" s="214" t="s">
        <v>35</v>
      </c>
      <c r="AN10" s="148"/>
      <c r="AO10" s="148"/>
    </row>
    <row r="11" spans="1:41" ht="14.4" x14ac:dyDescent="0.3">
      <c r="A11" s="148"/>
      <c r="B11" s="148"/>
      <c r="C11" s="148"/>
      <c r="D11" s="148"/>
      <c r="E11" s="148"/>
      <c r="F11" s="221"/>
      <c r="G11" s="42"/>
      <c r="H11" s="42"/>
      <c r="I11" s="42"/>
      <c r="J11" s="42"/>
      <c r="K11" s="216"/>
      <c r="L11" s="216"/>
      <c r="M11" s="216"/>
      <c r="N11" s="216"/>
      <c r="O11" s="216"/>
      <c r="P11" s="216"/>
      <c r="Q11" s="216"/>
      <c r="R11" s="216"/>
      <c r="S11" s="225"/>
      <c r="T11" s="24"/>
      <c r="U11" s="24"/>
      <c r="V11" s="24"/>
      <c r="W11" s="24"/>
      <c r="X11" s="225"/>
      <c r="Y11" s="216"/>
      <c r="Z11" s="216"/>
      <c r="AA11" s="216"/>
      <c r="AB11" s="216"/>
      <c r="AC11" s="216"/>
      <c r="AD11" s="148"/>
      <c r="AE11" s="148"/>
      <c r="AF11" s="238"/>
      <c r="AG11" s="300"/>
      <c r="AH11" s="300"/>
      <c r="AI11" s="300"/>
      <c r="AJ11" s="42"/>
      <c r="AK11" s="237"/>
      <c r="AL11" s="240"/>
      <c r="AM11" s="295"/>
      <c r="AN11" s="117"/>
      <c r="AO11" s="117"/>
    </row>
    <row r="12" spans="1:41" ht="14.4" x14ac:dyDescent="0.3">
      <c r="A12" s="349">
        <v>4</v>
      </c>
      <c r="B12" s="349" t="s">
        <v>237</v>
      </c>
      <c r="C12" s="349" t="s">
        <v>219</v>
      </c>
      <c r="D12" s="349" t="s">
        <v>206</v>
      </c>
      <c r="E12" s="349" t="s">
        <v>246</v>
      </c>
      <c r="F12" s="44"/>
      <c r="G12" s="191">
        <v>6</v>
      </c>
      <c r="H12" s="191">
        <v>6.5</v>
      </c>
      <c r="I12" s="191">
        <v>4.8</v>
      </c>
      <c r="J12" s="191">
        <v>6</v>
      </c>
      <c r="K12" s="217">
        <f>(G12+H12+I12+J12)/4</f>
        <v>5.8250000000000002</v>
      </c>
      <c r="L12" s="191">
        <v>7</v>
      </c>
      <c r="M12" s="191"/>
      <c r="N12" s="217">
        <f>L12-M12</f>
        <v>7</v>
      </c>
      <c r="O12" s="191">
        <v>8</v>
      </c>
      <c r="P12" s="191"/>
      <c r="Q12" s="217">
        <f>O12-P12</f>
        <v>8</v>
      </c>
      <c r="R12" s="21">
        <f>((K12*0.4)+(N12*0.4)+(Q12*0.2))</f>
        <v>6.73</v>
      </c>
      <c r="S12" s="225"/>
      <c r="T12" s="228">
        <v>7.4</v>
      </c>
      <c r="U12" s="24">
        <f>T12</f>
        <v>7.4</v>
      </c>
      <c r="V12" s="229"/>
      <c r="W12" s="24">
        <f>SUM(U12-V12)</f>
        <v>7.4</v>
      </c>
      <c r="X12" s="27"/>
      <c r="Y12" s="222">
        <v>5.8</v>
      </c>
      <c r="Z12" s="222">
        <v>5.8</v>
      </c>
      <c r="AA12" s="222">
        <v>5</v>
      </c>
      <c r="AB12" s="222">
        <v>5.3</v>
      </c>
      <c r="AC12" s="21">
        <f>SUM((Y12*0.3),(Z12*0.25),(AA12*0.35),(AB12*0.1))</f>
        <v>5.47</v>
      </c>
      <c r="AD12" s="227"/>
      <c r="AE12" s="21">
        <f>AC12-AD12</f>
        <v>5.47</v>
      </c>
      <c r="AF12" s="256"/>
      <c r="AG12" s="305">
        <f>R12</f>
        <v>6.73</v>
      </c>
      <c r="AH12" s="305">
        <f>W12</f>
        <v>7.4</v>
      </c>
      <c r="AI12" s="305">
        <f>AE12</f>
        <v>5.47</v>
      </c>
      <c r="AJ12" s="194"/>
      <c r="AK12" s="367">
        <f>SUM((R12*0.25),(AE12*0.25),(W12*0.5))</f>
        <v>6.75</v>
      </c>
      <c r="AL12" s="194"/>
      <c r="AM12" s="307">
        <v>1</v>
      </c>
      <c r="AN12" s="117"/>
      <c r="AO12" s="117"/>
    </row>
    <row r="13" spans="1:41" ht="14.4" x14ac:dyDescent="0.3">
      <c r="A13" s="349">
        <v>2</v>
      </c>
      <c r="B13" s="349" t="s">
        <v>238</v>
      </c>
      <c r="C13" s="349" t="s">
        <v>219</v>
      </c>
      <c r="D13" s="349" t="s">
        <v>206</v>
      </c>
      <c r="E13" s="349" t="s">
        <v>246</v>
      </c>
      <c r="F13" s="44"/>
      <c r="G13" s="191">
        <v>6</v>
      </c>
      <c r="H13" s="191">
        <v>6.5</v>
      </c>
      <c r="I13" s="191">
        <v>4.8</v>
      </c>
      <c r="J13" s="191">
        <v>6</v>
      </c>
      <c r="K13" s="217">
        <f>(G13+H13+I13+J13)/4</f>
        <v>5.8250000000000002</v>
      </c>
      <c r="L13" s="191">
        <v>7</v>
      </c>
      <c r="M13" s="191"/>
      <c r="N13" s="217">
        <f>L13-M13</f>
        <v>7</v>
      </c>
      <c r="O13" s="191">
        <v>8</v>
      </c>
      <c r="P13" s="191"/>
      <c r="Q13" s="217">
        <f>O13-P13</f>
        <v>8</v>
      </c>
      <c r="R13" s="21">
        <f>((K13*0.4)+(N13*0.4)+(Q13*0.2))</f>
        <v>6.73</v>
      </c>
      <c r="S13" s="225"/>
      <c r="T13" s="228">
        <v>5.7</v>
      </c>
      <c r="U13" s="24">
        <f>T13</f>
        <v>5.7</v>
      </c>
      <c r="V13" s="229"/>
      <c r="W13" s="24">
        <f>SUM(U13-V13)</f>
        <v>5.7</v>
      </c>
      <c r="X13" s="27"/>
      <c r="Y13" s="222">
        <v>5.2</v>
      </c>
      <c r="Z13" s="222">
        <v>5</v>
      </c>
      <c r="AA13" s="222">
        <v>4.7</v>
      </c>
      <c r="AB13" s="222">
        <v>4.5</v>
      </c>
      <c r="AC13" s="21">
        <f>SUM((Y13*0.3),(Z13*0.25),(AA13*0.35),(AB13*0.1))</f>
        <v>4.9050000000000002</v>
      </c>
      <c r="AD13" s="227"/>
      <c r="AE13" s="21">
        <f>AC13-AD13</f>
        <v>4.9050000000000002</v>
      </c>
      <c r="AF13" s="256"/>
      <c r="AG13" s="305">
        <f>R13</f>
        <v>6.73</v>
      </c>
      <c r="AH13" s="305">
        <f>W13</f>
        <v>5.7</v>
      </c>
      <c r="AI13" s="305">
        <f>AE13</f>
        <v>4.9050000000000002</v>
      </c>
      <c r="AJ13" s="194"/>
      <c r="AK13" s="367">
        <f>SUM((R13*0.25),(AE13*0.25),(W13*0.5))</f>
        <v>5.7587500000000009</v>
      </c>
      <c r="AL13" s="194"/>
      <c r="AM13" s="307">
        <v>2</v>
      </c>
      <c r="AN13" s="117"/>
      <c r="AO13" s="117"/>
    </row>
    <row r="14" spans="1:41" ht="14.4" x14ac:dyDescent="0.3">
      <c r="A14" s="349">
        <v>68</v>
      </c>
      <c r="B14" s="349" t="s">
        <v>243</v>
      </c>
      <c r="C14" s="349" t="s">
        <v>170</v>
      </c>
      <c r="D14" s="349" t="s">
        <v>169</v>
      </c>
      <c r="E14" s="349" t="s">
        <v>173</v>
      </c>
      <c r="F14" s="44"/>
      <c r="G14" s="191">
        <v>6</v>
      </c>
      <c r="H14" s="191">
        <v>3.5</v>
      </c>
      <c r="I14" s="191">
        <v>6</v>
      </c>
      <c r="J14" s="191">
        <v>3</v>
      </c>
      <c r="K14" s="217">
        <f>(G14+H14+I14+J14)/4</f>
        <v>4.625</v>
      </c>
      <c r="L14" s="191">
        <v>5</v>
      </c>
      <c r="M14" s="191"/>
      <c r="N14" s="217">
        <f>L14-M14</f>
        <v>5</v>
      </c>
      <c r="O14" s="191">
        <v>7</v>
      </c>
      <c r="P14" s="191"/>
      <c r="Q14" s="217">
        <f>O14-P14</f>
        <v>7</v>
      </c>
      <c r="R14" s="21">
        <f>((K14*0.4)+(N14*0.4)+(Q14*0.2))</f>
        <v>5.25</v>
      </c>
      <c r="S14" s="225"/>
      <c r="T14" s="228">
        <v>5.2</v>
      </c>
      <c r="U14" s="24">
        <f>T14</f>
        <v>5.2</v>
      </c>
      <c r="V14" s="229"/>
      <c r="W14" s="24">
        <f>SUM(U14-V14)</f>
        <v>5.2</v>
      </c>
      <c r="X14" s="27"/>
      <c r="Y14" s="222">
        <v>4</v>
      </c>
      <c r="Z14" s="222">
        <v>4</v>
      </c>
      <c r="AA14" s="222">
        <v>2</v>
      </c>
      <c r="AB14" s="222">
        <v>1</v>
      </c>
      <c r="AC14" s="21">
        <f>SUM((Y14*0.3),(Z14*0.25),(AA14*0.35),(AB14*0.1))</f>
        <v>3.0000000000000004</v>
      </c>
      <c r="AD14" s="227"/>
      <c r="AE14" s="21">
        <f>AC14-AD14</f>
        <v>3.0000000000000004</v>
      </c>
      <c r="AF14" s="256"/>
      <c r="AG14" s="305">
        <f>R14</f>
        <v>5.25</v>
      </c>
      <c r="AH14" s="305">
        <f>W14</f>
        <v>5.2</v>
      </c>
      <c r="AI14" s="305">
        <f>AE14</f>
        <v>3.0000000000000004</v>
      </c>
      <c r="AJ14" s="194"/>
      <c r="AK14" s="367">
        <f>SUM((R14*0.25),(AE14*0.25),(W14*0.5))</f>
        <v>4.6624999999999996</v>
      </c>
      <c r="AL14" s="194"/>
      <c r="AM14" s="307">
        <v>3</v>
      </c>
      <c r="AN14" s="117"/>
      <c r="AO14" s="117"/>
    </row>
    <row r="15" spans="1:41" ht="14.4" x14ac:dyDescent="0.3">
      <c r="A15" s="349">
        <v>67</v>
      </c>
      <c r="B15" s="349" t="s">
        <v>242</v>
      </c>
      <c r="C15" s="349" t="s">
        <v>170</v>
      </c>
      <c r="D15" s="349" t="s">
        <v>169</v>
      </c>
      <c r="E15" s="349" t="s">
        <v>173</v>
      </c>
      <c r="F15" s="44"/>
      <c r="G15" s="191">
        <v>6</v>
      </c>
      <c r="H15" s="191">
        <v>3.5</v>
      </c>
      <c r="I15" s="191">
        <v>6</v>
      </c>
      <c r="J15" s="191">
        <v>3</v>
      </c>
      <c r="K15" s="217">
        <f>(G15+H15+I15+J15)/4</f>
        <v>4.625</v>
      </c>
      <c r="L15" s="191">
        <v>5</v>
      </c>
      <c r="M15" s="191"/>
      <c r="N15" s="217">
        <f>L15-M15</f>
        <v>5</v>
      </c>
      <c r="O15" s="191">
        <v>7</v>
      </c>
      <c r="P15" s="191"/>
      <c r="Q15" s="217">
        <f>O15-P15</f>
        <v>7</v>
      </c>
      <c r="R15" s="21">
        <f>((K15*0.4)+(N15*0.4)+(Q15*0.2))</f>
        <v>5.25</v>
      </c>
      <c r="S15" s="225"/>
      <c r="T15" s="228">
        <v>6</v>
      </c>
      <c r="U15" s="24">
        <f>T15</f>
        <v>6</v>
      </c>
      <c r="V15" s="229"/>
      <c r="W15" s="24">
        <f>SUM(U15-V15)</f>
        <v>6</v>
      </c>
      <c r="X15" s="27"/>
      <c r="Y15" s="222">
        <v>2</v>
      </c>
      <c r="Z15" s="222">
        <v>1</v>
      </c>
      <c r="AA15" s="222">
        <v>1</v>
      </c>
      <c r="AB15" s="222">
        <v>1</v>
      </c>
      <c r="AC15" s="21">
        <f>SUM((Y15*0.3),(Z15*0.25),(AA15*0.35),(AB15*0.1))</f>
        <v>1.3</v>
      </c>
      <c r="AD15" s="227"/>
      <c r="AE15" s="21">
        <f>AC15-AD15</f>
        <v>1.3</v>
      </c>
      <c r="AF15" s="256"/>
      <c r="AG15" s="305">
        <f>R15</f>
        <v>5.25</v>
      </c>
      <c r="AH15" s="305">
        <f>W15</f>
        <v>6</v>
      </c>
      <c r="AI15" s="305">
        <f>AE15</f>
        <v>1.3</v>
      </c>
      <c r="AJ15" s="194"/>
      <c r="AK15" s="367">
        <f>SUM((R15*0.25),(AE15*0.25),(W15*0.5))</f>
        <v>4.6375000000000002</v>
      </c>
      <c r="AL15" s="194"/>
      <c r="AM15" s="307">
        <v>4</v>
      </c>
      <c r="AN15" s="117"/>
      <c r="AO15" s="117"/>
    </row>
    <row r="24" spans="8:8" ht="21" x14ac:dyDescent="0.4">
      <c r="H24" s="348"/>
    </row>
  </sheetData>
  <sortState ref="A12:AO15">
    <sortCondition descending="1" ref="AK12:AK15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44</vt:i4>
      </vt:variant>
    </vt:vector>
  </HeadingPairs>
  <TitlesOfParts>
    <vt:vector size="68" baseType="lpstr">
      <vt:lpstr>Comp Detail</vt:lpstr>
      <vt:lpstr>Awards</vt:lpstr>
      <vt:lpstr>IND Adv</vt:lpstr>
      <vt:lpstr>IND Int</vt:lpstr>
      <vt:lpstr>IND Nov</vt:lpstr>
      <vt:lpstr>IND PreNov</vt:lpstr>
      <vt:lpstr>IND Prelim</vt:lpstr>
      <vt:lpstr>IND Prelim Comp</vt:lpstr>
      <vt:lpstr>IND Prelim Free</vt:lpstr>
      <vt:lpstr>PDD Walk A</vt:lpstr>
      <vt:lpstr>PDD Walk B</vt:lpstr>
      <vt:lpstr>SQ Prelim Comp</vt:lpstr>
      <vt:lpstr>SQ Prelim Free</vt:lpstr>
      <vt:lpstr>SQ Open Comp</vt:lpstr>
      <vt:lpstr>SQ OpenAdv Free</vt:lpstr>
      <vt:lpstr>Lungers Walk</vt:lpstr>
      <vt:lpstr>Lungers Canter</vt:lpstr>
      <vt:lpstr>Barrel IND Open Adv</vt:lpstr>
      <vt:lpstr>Barrel IND Nov Int</vt:lpstr>
      <vt:lpstr>Barrel Ind PreNov A</vt:lpstr>
      <vt:lpstr>Barrel IND PreNov B</vt:lpstr>
      <vt:lpstr>Barrel PDD A</vt:lpstr>
      <vt:lpstr>Barrel PDD B</vt:lpstr>
      <vt:lpstr>Barrel Squad</vt:lpstr>
      <vt:lpstr>'Barrel IND Nov Int'!Print_Area</vt:lpstr>
      <vt:lpstr>'Barrel IND Open Adv'!Print_Area</vt:lpstr>
      <vt:lpstr>'Barrel Ind PreNov A'!Print_Area</vt:lpstr>
      <vt:lpstr>'Barrel IND PreNov B'!Print_Area</vt:lpstr>
      <vt:lpstr>'Barrel PDD A'!Print_Area</vt:lpstr>
      <vt:lpstr>'Barrel PDD B'!Print_Area</vt:lpstr>
      <vt:lpstr>'Barrel Squad'!Print_Area</vt:lpstr>
      <vt:lpstr>'IND Adv'!Print_Area</vt:lpstr>
      <vt:lpstr>'IND Int'!Print_Area</vt:lpstr>
      <vt:lpstr>'IND Nov'!Print_Area</vt:lpstr>
      <vt:lpstr>'IND Prelim'!Print_Area</vt:lpstr>
      <vt:lpstr>'IND Prelim Comp'!Print_Area</vt:lpstr>
      <vt:lpstr>'IND Prelim Free'!Print_Area</vt:lpstr>
      <vt:lpstr>'IND PreNov'!Print_Area</vt:lpstr>
      <vt:lpstr>'Lungers Canter'!Print_Area</vt:lpstr>
      <vt:lpstr>'Lungers Walk'!Print_Area</vt:lpstr>
      <vt:lpstr>'PDD Walk A'!Print_Area</vt:lpstr>
      <vt:lpstr>'PDD Walk B'!Print_Area</vt:lpstr>
      <vt:lpstr>'SQ Open Comp'!Print_Area</vt:lpstr>
      <vt:lpstr>'SQ OpenAdv Free'!Print_Area</vt:lpstr>
      <vt:lpstr>'SQ Prelim Comp'!Print_Area</vt:lpstr>
      <vt:lpstr>'SQ Prelim Free'!Print_Area</vt:lpstr>
      <vt:lpstr>'Barrel IND Nov Int'!Print_Titles</vt:lpstr>
      <vt:lpstr>'Barrel IND Open Adv'!Print_Titles</vt:lpstr>
      <vt:lpstr>'Barrel Ind PreNov A'!Print_Titles</vt:lpstr>
      <vt:lpstr>'Barrel IND PreNov B'!Print_Titles</vt:lpstr>
      <vt:lpstr>'Barrel PDD A'!Print_Titles</vt:lpstr>
      <vt:lpstr>'Barrel PDD B'!Print_Titles</vt:lpstr>
      <vt:lpstr>'Barrel Squad'!Print_Titles</vt:lpstr>
      <vt:lpstr>'IND Adv'!Print_Titles</vt:lpstr>
      <vt:lpstr>'IND Int'!Print_Titles</vt:lpstr>
      <vt:lpstr>'IND Nov'!Print_Titles</vt:lpstr>
      <vt:lpstr>'IND Prelim'!Print_Titles</vt:lpstr>
      <vt:lpstr>'IND Prelim Comp'!Print_Titles</vt:lpstr>
      <vt:lpstr>'IND Prelim Free'!Print_Titles</vt:lpstr>
      <vt:lpstr>'IND PreNov'!Print_Titles</vt:lpstr>
      <vt:lpstr>'Lungers Canter'!Print_Titles</vt:lpstr>
      <vt:lpstr>'Lungers Walk'!Print_Titles</vt:lpstr>
      <vt:lpstr>'PDD Walk A'!Print_Titles</vt:lpstr>
      <vt:lpstr>'PDD Walk B'!Print_Titles</vt:lpstr>
      <vt:lpstr>'SQ Open Comp'!Print_Titles</vt:lpstr>
      <vt:lpstr>'SQ OpenAdv Free'!Print_Titles</vt:lpstr>
      <vt:lpstr>'SQ Prelim Comp'!Print_Titles</vt:lpstr>
      <vt:lpstr>'SQ Prelim Free'!Print_Titles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KERRIE</cp:lastModifiedBy>
  <cp:lastPrinted>2022-06-14T06:40:37Z</cp:lastPrinted>
  <dcterms:created xsi:type="dcterms:W3CDTF">2015-05-03T01:56:20Z</dcterms:created>
  <dcterms:modified xsi:type="dcterms:W3CDTF">2022-06-28T11:14:49Z</dcterms:modified>
</cp:coreProperties>
</file>