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2DF826EF-3C54-4AE5-B290-FDFB210EAD98}" xr6:coauthVersionLast="47" xr6:coauthVersionMax="47" xr10:uidLastSave="{00000000-0000-0000-0000-000000000000}"/>
  <bookViews>
    <workbookView xWindow="-108" yWindow="-108" windowWidth="23256" windowHeight="12576" firstSheet="5" activeTab="12" xr2:uid="{00000000-000D-0000-FFFF-FFFF00000000}"/>
  </bookViews>
  <sheets>
    <sheet name="Comp Detail" sheetId="44" r:id="rId1"/>
    <sheet name="Intro Ind Comp" sheetId="1" r:id="rId2"/>
    <sheet name="Intro Ind Free" sheetId="57" r:id="rId3"/>
    <sheet name="Prelim Ind A" sheetId="43" r:id="rId4"/>
    <sheet name="Prelim Ind B" sheetId="56" r:id="rId5"/>
    <sheet name="Prelim Ind C" sheetId="60" r:id="rId6"/>
    <sheet name="Pre Novice Ind" sheetId="2" r:id="rId7"/>
    <sheet name="Novice Ind" sheetId="3" r:id="rId8"/>
    <sheet name="Interm Ind" sheetId="4" r:id="rId9"/>
    <sheet name="Adv Ind Off" sheetId="6" r:id="rId10"/>
    <sheet name="Adv Ind Unoff" sheetId="58" r:id="rId11"/>
    <sheet name="Open Ind" sheetId="7" r:id="rId12"/>
    <sheet name="Walk PDD A" sheetId="36" r:id="rId13"/>
    <sheet name="Walk PDD B" sheetId="59" r:id="rId14"/>
    <sheet name="Squad Comp Pre_lim" sheetId="11" r:id="rId15"/>
    <sheet name="Squad Prelim Freestyle" sheetId="17" r:id="rId16"/>
    <sheet name="Barrel Ind Intro" sheetId="50" r:id="rId17"/>
    <sheet name="Barrel Prelim A" sheetId="37" r:id="rId18"/>
    <sheet name="Barrel Prelim B" sheetId="51" r:id="rId19"/>
    <sheet name="Barrel PreNov" sheetId="52" r:id="rId20"/>
    <sheet name="Barrel Ind Nov" sheetId="40" r:id="rId21"/>
    <sheet name="Barrel Ind Int" sheetId="53" r:id="rId22"/>
    <sheet name="Barrel PDD A" sheetId="38" r:id="rId23"/>
    <sheet name="Barrel PDD B" sheetId="54" r:id="rId24"/>
    <sheet name="Barrel Squad" sheetId="45" r:id="rId25"/>
  </sheets>
  <definedNames>
    <definedName name="_xlnm.Print_Area" localSheetId="9">'Adv Ind Off'!$BR:$BR</definedName>
    <definedName name="_xlnm.Print_Area" localSheetId="10">'Adv Ind Unoff'!$BR:$BV</definedName>
    <definedName name="_xlnm.Print_Area" localSheetId="21">'Barrel Ind Int'!$O:$R</definedName>
    <definedName name="_xlnm.Print_Area" localSheetId="16">'Barrel Ind Intro'!$O:$R</definedName>
    <definedName name="_xlnm.Print_Area" localSheetId="20">'Barrel Ind Nov'!$O:$R</definedName>
    <definedName name="_xlnm.Print_Area" localSheetId="22">'Barrel PDD A'!$O:$R</definedName>
    <definedName name="_xlnm.Print_Area" localSheetId="23">'Barrel PDD B'!$O:$R</definedName>
    <definedName name="_xlnm.Print_Area" localSheetId="17">'Barrel Prelim A'!$O:$R</definedName>
    <definedName name="_xlnm.Print_Area" localSheetId="18">'Barrel Prelim B'!$O:$R</definedName>
    <definedName name="_xlnm.Print_Area" localSheetId="19">'Barrel PreNov'!$O:$R</definedName>
    <definedName name="_xlnm.Print_Area" localSheetId="24">'Barrel Squad'!$O:$R</definedName>
    <definedName name="_xlnm.Print_Area" localSheetId="8">'Interm Ind'!$BQ:$BV</definedName>
    <definedName name="_xlnm.Print_Area" localSheetId="1">'Intro Ind Comp'!$AO:$AQ</definedName>
    <definedName name="_xlnm.Print_Area" localSheetId="2">'Intro Ind Free'!$AG:$AI</definedName>
    <definedName name="_xlnm.Print_Area" localSheetId="7">'Novice Ind'!$BO:$BT</definedName>
    <definedName name="_xlnm.Print_Area" localSheetId="11">'Open Ind'!$CW:$DD</definedName>
    <definedName name="_xlnm.Print_Area" localSheetId="6">'Pre Novice Ind'!$BQ:$BV</definedName>
    <definedName name="_xlnm.Print_Area" localSheetId="3">'Prelim Ind A'!$BO:$BT</definedName>
    <definedName name="_xlnm.Print_Area" localSheetId="4">'Prelim Ind B'!$BO:$BT</definedName>
    <definedName name="_xlnm.Print_Area" localSheetId="14">'Squad Comp Pre_lim'!$AO:$AP</definedName>
    <definedName name="_xlnm.Print_Area" localSheetId="15">'Squad Prelim Freestyle'!$AE:$AF</definedName>
    <definedName name="_xlnm.Print_Area" localSheetId="12">'Walk PDD A'!$AG:$AH</definedName>
    <definedName name="_xlnm.Print_Area" localSheetId="13">'Walk PDD B'!$AG:$AH</definedName>
    <definedName name="_xlnm.Print_Titles" localSheetId="9">'Adv Ind Off'!$A:$E,'Adv Ind Off'!$1:$6</definedName>
    <definedName name="_xlnm.Print_Titles" localSheetId="10">'Adv Ind Unoff'!$A:$E,'Adv Ind Unoff'!$1:$6</definedName>
    <definedName name="_xlnm.Print_Titles" localSheetId="21">'Barrel Ind Int'!$A:$C,'Barrel Ind Int'!$1:$6</definedName>
    <definedName name="_xlnm.Print_Titles" localSheetId="16">'Barrel Ind Intro'!$A:$C,'Barrel Ind Intro'!$1:$6</definedName>
    <definedName name="_xlnm.Print_Titles" localSheetId="20">'Barrel Ind Nov'!$A:$C,'Barrel Ind Nov'!$1:$6</definedName>
    <definedName name="_xlnm.Print_Titles" localSheetId="22">'Barrel PDD A'!$A:$C,'Barrel PDD A'!$1:$6</definedName>
    <definedName name="_xlnm.Print_Titles" localSheetId="23">'Barrel PDD B'!$A:$C,'Barrel PDD B'!$1:$6</definedName>
    <definedName name="_xlnm.Print_Titles" localSheetId="17">'Barrel Prelim A'!$A:$C,'Barrel Prelim A'!$1:$6</definedName>
    <definedName name="_xlnm.Print_Titles" localSheetId="18">'Barrel Prelim B'!$A:$C,'Barrel Prelim B'!$1:$6</definedName>
    <definedName name="_xlnm.Print_Titles" localSheetId="19">'Barrel PreNov'!$A:$C,'Barrel PreNov'!$1:$6</definedName>
    <definedName name="_xlnm.Print_Titles" localSheetId="24">'Barrel Squad'!$A:$C,'Barrel Squad'!$1:$6</definedName>
    <definedName name="_xlnm.Print_Titles" localSheetId="8">'Interm Ind'!$A:$E,'Interm Ind'!$1:$3</definedName>
    <definedName name="_xlnm.Print_Titles" localSheetId="1">'Intro Ind Comp'!$A:$E,'Intro Ind Comp'!$1:$3</definedName>
    <definedName name="_xlnm.Print_Titles" localSheetId="2">'Intro Ind Free'!$A:$E,'Intro Ind Free'!$1:$6</definedName>
    <definedName name="_xlnm.Print_Titles" localSheetId="7">'Novice Ind'!$A:$E,'Novice Ind'!$1:$3</definedName>
    <definedName name="_xlnm.Print_Titles" localSheetId="11">'Open Ind'!$A:$E,'Open Ind'!$1:$3</definedName>
    <definedName name="_xlnm.Print_Titles" localSheetId="6">'Pre Novice Ind'!$A:$E,'Pre Novice Ind'!$1:$3</definedName>
    <definedName name="_xlnm.Print_Titles" localSheetId="3">'Prelim Ind A'!$A:$E,'Prelim Ind A'!$1:$6</definedName>
    <definedName name="_xlnm.Print_Titles" localSheetId="4">'Prelim Ind B'!$A:$E,'Prelim Ind B'!$1:$6</definedName>
    <definedName name="_xlnm.Print_Titles" localSheetId="14">'Squad Comp Pre_lim'!$A:$E,'Squad Comp Pre_lim'!$1:$3</definedName>
    <definedName name="_xlnm.Print_Titles" localSheetId="15">'Squad Prelim Freestyle'!$A:$E,'Squad Prelim Freestyle'!$1:$5</definedName>
    <definedName name="_xlnm.Print_Titles" localSheetId="12">'Walk PDD A'!$A:$E,'Walk PDD A'!$1:$6</definedName>
    <definedName name="_xlnm.Print_Titles" localSheetId="13">'Walk PDD B'!$A:$E,'Walk PDD B'!$1:$6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4" i="11" l="1"/>
  <c r="AA12" i="11"/>
  <c r="BK13" i="60" l="1"/>
  <c r="BM13" i="60" s="1"/>
  <c r="BG13" i="60"/>
  <c r="BH13" i="60" s="1"/>
  <c r="AU13" i="60"/>
  <c r="AW13" i="60" s="1"/>
  <c r="AN13" i="60"/>
  <c r="AK13" i="60"/>
  <c r="AH13" i="60"/>
  <c r="AO13" i="60" s="1"/>
  <c r="BQ13" i="60" s="1"/>
  <c r="AA13" i="60"/>
  <c r="AB13" i="60" s="1"/>
  <c r="P13" i="60"/>
  <c r="M13" i="60"/>
  <c r="J13" i="60"/>
  <c r="Q13" i="60" s="1"/>
  <c r="BO13" i="60" s="1"/>
  <c r="BS13" i="60" s="1"/>
  <c r="BK14" i="60"/>
  <c r="BM14" i="60" s="1"/>
  <c r="BG14" i="60"/>
  <c r="BH14" i="60" s="1"/>
  <c r="AU14" i="60"/>
  <c r="AW14" i="60" s="1"/>
  <c r="AN14" i="60"/>
  <c r="AK14" i="60"/>
  <c r="AH14" i="60"/>
  <c r="AO14" i="60" s="1"/>
  <c r="BQ14" i="60" s="1"/>
  <c r="AA14" i="60"/>
  <c r="AB14" i="60" s="1"/>
  <c r="P14" i="60"/>
  <c r="M14" i="60"/>
  <c r="J14" i="60"/>
  <c r="Q14" i="60" s="1"/>
  <c r="BO14" i="60" s="1"/>
  <c r="BS14" i="60" s="1"/>
  <c r="BK12" i="60"/>
  <c r="BM12" i="60" s="1"/>
  <c r="BG12" i="60"/>
  <c r="BH12" i="60" s="1"/>
  <c r="AU12" i="60"/>
  <c r="AW12" i="60" s="1"/>
  <c r="AN12" i="60"/>
  <c r="AK12" i="60"/>
  <c r="AH12" i="60"/>
  <c r="AO12" i="60" s="1"/>
  <c r="BQ12" i="60" s="1"/>
  <c r="AA12" i="60"/>
  <c r="AB12" i="60" s="1"/>
  <c r="P12" i="60"/>
  <c r="M12" i="60"/>
  <c r="J12" i="60"/>
  <c r="Q12" i="60" s="1"/>
  <c r="BO12" i="60" s="1"/>
  <c r="BS12" i="60" s="1"/>
  <c r="BK10" i="60"/>
  <c r="BM10" i="60" s="1"/>
  <c r="BG10" i="60"/>
  <c r="BH10" i="60" s="1"/>
  <c r="AU10" i="60"/>
  <c r="AW10" i="60" s="1"/>
  <c r="AN10" i="60"/>
  <c r="AK10" i="60"/>
  <c r="AH10" i="60"/>
  <c r="AO10" i="60" s="1"/>
  <c r="BQ10" i="60" s="1"/>
  <c r="AA10" i="60"/>
  <c r="AB10" i="60" s="1"/>
  <c r="P10" i="60"/>
  <c r="M10" i="60"/>
  <c r="J10" i="60"/>
  <c r="Q10" i="60" s="1"/>
  <c r="BO10" i="60" s="1"/>
  <c r="BS10" i="60" s="1"/>
  <c r="BK11" i="60"/>
  <c r="BM11" i="60" s="1"/>
  <c r="BG11" i="60"/>
  <c r="BH11" i="60" s="1"/>
  <c r="AU11" i="60"/>
  <c r="AW11" i="60" s="1"/>
  <c r="AN11" i="60"/>
  <c r="AK11" i="60"/>
  <c r="AH11" i="60"/>
  <c r="AO11" i="60" s="1"/>
  <c r="BQ11" i="60" s="1"/>
  <c r="AA11" i="60"/>
  <c r="AB11" i="60" s="1"/>
  <c r="P11" i="60"/>
  <c r="M11" i="60"/>
  <c r="J11" i="60"/>
  <c r="Q11" i="60" s="1"/>
  <c r="BO11" i="60" s="1"/>
  <c r="BS11" i="60" s="1"/>
  <c r="BJ6" i="60"/>
  <c r="AY6" i="60"/>
  <c r="AE5" i="60"/>
  <c r="U5" i="60"/>
  <c r="G4" i="60"/>
  <c r="A3" i="60"/>
  <c r="BT2" i="60"/>
  <c r="BT1" i="60"/>
  <c r="A1" i="60"/>
  <c r="U5" i="1"/>
  <c r="AF5" i="1"/>
  <c r="G4" i="1"/>
  <c r="AC5" i="57" l="1"/>
  <c r="H4" i="57"/>
  <c r="H5" i="17"/>
  <c r="BM5" i="4"/>
  <c r="BE5" i="4"/>
  <c r="AP5" i="4"/>
  <c r="BO5" i="58"/>
  <c r="AR5" i="58"/>
  <c r="AG5" i="58"/>
  <c r="V5" i="58"/>
  <c r="G5" i="58"/>
  <c r="BO5" i="6"/>
  <c r="AR5" i="6"/>
  <c r="AG5" i="6"/>
  <c r="V5" i="6"/>
  <c r="G5" i="6"/>
  <c r="CT6" i="7"/>
  <c r="CL6" i="7"/>
  <c r="BW6" i="7"/>
  <c r="BN6" i="7"/>
  <c r="BG6" i="7"/>
  <c r="AR6" i="7"/>
  <c r="BB6" i="3"/>
  <c r="BJ6" i="3"/>
  <c r="AP5" i="3"/>
  <c r="AE6" i="3"/>
  <c r="U6" i="3"/>
  <c r="G5" i="3"/>
  <c r="AF5" i="4"/>
  <c r="V5" i="4"/>
  <c r="G5" i="4"/>
  <c r="AG6" i="7"/>
  <c r="V6" i="7"/>
  <c r="G6" i="7"/>
  <c r="L5" i="45"/>
  <c r="F5" i="45"/>
  <c r="L5" i="54"/>
  <c r="F5" i="54"/>
  <c r="L5" i="38"/>
  <c r="F5" i="38"/>
  <c r="L6" i="50"/>
  <c r="F6" i="50"/>
  <c r="L5" i="53"/>
  <c r="F5" i="53"/>
  <c r="L5" i="40"/>
  <c r="F5" i="40"/>
  <c r="BM6" i="2"/>
  <c r="BE6" i="2"/>
  <c r="AR5" i="2"/>
  <c r="V6" i="2"/>
  <c r="G5" i="2"/>
  <c r="BJ6" i="56"/>
  <c r="AY6" i="56"/>
  <c r="AE4" i="56"/>
  <c r="U5" i="56"/>
  <c r="G4" i="56"/>
  <c r="AE5" i="43"/>
  <c r="U5" i="43"/>
  <c r="G4" i="43"/>
  <c r="AB6" i="36"/>
  <c r="T6" i="36"/>
  <c r="H5" i="36"/>
  <c r="AB6" i="59"/>
  <c r="T6" i="59"/>
  <c r="H5" i="59"/>
  <c r="R2" i="45"/>
  <c r="R1" i="45"/>
  <c r="R2" i="54"/>
  <c r="R1" i="54"/>
  <c r="R2" i="38"/>
  <c r="R1" i="38"/>
  <c r="R2" i="53"/>
  <c r="R1" i="53"/>
  <c r="R2" i="40"/>
  <c r="R1" i="40"/>
  <c r="R2" i="52"/>
  <c r="R1" i="52"/>
  <c r="R2" i="51"/>
  <c r="R1" i="51"/>
  <c r="R2" i="37"/>
  <c r="R1" i="37"/>
  <c r="R2" i="50"/>
  <c r="R1" i="50"/>
  <c r="AC11" i="59"/>
  <c r="AE11" i="59" s="1"/>
  <c r="X11" i="59"/>
  <c r="Z11" i="59" s="1"/>
  <c r="Q11" i="59"/>
  <c r="N11" i="59"/>
  <c r="K11" i="59"/>
  <c r="R11" i="59" s="1"/>
  <c r="AG11" i="59" s="1"/>
  <c r="A3" i="59"/>
  <c r="AH2" i="59"/>
  <c r="AH1" i="59"/>
  <c r="A1" i="59"/>
  <c r="AC13" i="36"/>
  <c r="AE13" i="36" s="1"/>
  <c r="X13" i="36"/>
  <c r="Z13" i="36" s="1"/>
  <c r="Q13" i="36"/>
  <c r="N13" i="36"/>
  <c r="K13" i="36"/>
  <c r="R13" i="36" s="1"/>
  <c r="AG13" i="36" s="1"/>
  <c r="P16" i="11"/>
  <c r="M16" i="11"/>
  <c r="J16" i="11"/>
  <c r="Q16" i="11" s="1"/>
  <c r="AL15" i="11"/>
  <c r="AA15" i="11"/>
  <c r="AA14" i="11"/>
  <c r="AL13" i="11"/>
  <c r="AA13" i="11"/>
  <c r="AL12" i="11"/>
  <c r="AL11" i="11"/>
  <c r="AA11" i="11"/>
  <c r="AL10" i="11"/>
  <c r="AL16" i="11" s="1"/>
  <c r="AM16" i="11" s="1"/>
  <c r="AA10" i="11"/>
  <c r="AA16" i="11" s="1"/>
  <c r="AB16" i="11" s="1"/>
  <c r="AO16" i="11" l="1"/>
  <c r="BP10" i="58"/>
  <c r="BJ10" i="58"/>
  <c r="BL10" i="58" s="1"/>
  <c r="BC10" i="58"/>
  <c r="AZ10" i="58"/>
  <c r="AW10" i="58"/>
  <c r="BD10" i="58" s="1"/>
  <c r="BT10" i="58" s="1"/>
  <c r="AN10" i="58"/>
  <c r="AO10" i="58" s="1"/>
  <c r="AC10" i="58"/>
  <c r="AD10" i="58" s="1"/>
  <c r="R10" i="58"/>
  <c r="O10" i="58"/>
  <c r="L10" i="58"/>
  <c r="S10" i="58" s="1"/>
  <c r="BR10" i="58" s="1"/>
  <c r="BU10" i="58" s="1"/>
  <c r="BG5" i="58"/>
  <c r="A3" i="58"/>
  <c r="BV2" i="58"/>
  <c r="BV1" i="58"/>
  <c r="A1" i="58"/>
  <c r="AC13" i="57"/>
  <c r="AE13" i="57" s="1"/>
  <c r="X13" i="57"/>
  <c r="Z13" i="57" s="1"/>
  <c r="Q13" i="57"/>
  <c r="N13" i="57"/>
  <c r="K13" i="57"/>
  <c r="R13" i="57" s="1"/>
  <c r="AH13" i="57" s="1"/>
  <c r="AC11" i="57"/>
  <c r="AE11" i="57" s="1"/>
  <c r="X11" i="57"/>
  <c r="Z11" i="57" s="1"/>
  <c r="Q11" i="57"/>
  <c r="N11" i="57"/>
  <c r="K11" i="57"/>
  <c r="R11" i="57" s="1"/>
  <c r="AH11" i="57" s="1"/>
  <c r="AC12" i="57"/>
  <c r="AE12" i="57" s="1"/>
  <c r="X12" i="57"/>
  <c r="Z12" i="57" s="1"/>
  <c r="Q12" i="57"/>
  <c r="N12" i="57"/>
  <c r="K12" i="57"/>
  <c r="R12" i="57" s="1"/>
  <c r="AH12" i="57" s="1"/>
  <c r="AL13" i="1"/>
  <c r="AM13" i="1" s="1"/>
  <c r="AA13" i="1"/>
  <c r="AB13" i="1" s="1"/>
  <c r="P13" i="1"/>
  <c r="M13" i="1"/>
  <c r="J13" i="1"/>
  <c r="Q13" i="1" s="1"/>
  <c r="AP13" i="1" s="1"/>
  <c r="AL12" i="1"/>
  <c r="AM12" i="1" s="1"/>
  <c r="AA12" i="1"/>
  <c r="AB12" i="1" s="1"/>
  <c r="P12" i="1"/>
  <c r="M12" i="1"/>
  <c r="J12" i="1"/>
  <c r="Q12" i="1" s="1"/>
  <c r="AP12" i="1" s="1"/>
  <c r="AL11" i="1"/>
  <c r="AM11" i="1" s="1"/>
  <c r="AA11" i="1"/>
  <c r="AB11" i="1" s="1"/>
  <c r="P11" i="1"/>
  <c r="M11" i="1"/>
  <c r="J11" i="1"/>
  <c r="Q11" i="1" s="1"/>
  <c r="AP11" i="1" s="1"/>
  <c r="AL14" i="1"/>
  <c r="AM14" i="1" s="1"/>
  <c r="AA14" i="1"/>
  <c r="AB14" i="1" s="1"/>
  <c r="P14" i="1"/>
  <c r="M14" i="1"/>
  <c r="J14" i="1"/>
  <c r="Q14" i="1" s="1"/>
  <c r="AP14" i="1" s="1"/>
  <c r="AC10" i="57"/>
  <c r="AE10" i="57" s="1"/>
  <c r="X10" i="57"/>
  <c r="Z10" i="57" s="1"/>
  <c r="Q10" i="57"/>
  <c r="N10" i="57"/>
  <c r="K10" i="57"/>
  <c r="R10" i="57" s="1"/>
  <c r="AH10" i="57" s="1"/>
  <c r="A3" i="57"/>
  <c r="AI2" i="57"/>
  <c r="AI1" i="57"/>
  <c r="A1" i="57"/>
  <c r="BK17" i="56"/>
  <c r="BM17" i="56" s="1"/>
  <c r="BG17" i="56"/>
  <c r="BH17" i="56" s="1"/>
  <c r="AU17" i="56"/>
  <c r="AW17" i="56" s="1"/>
  <c r="AN17" i="56"/>
  <c r="AK17" i="56"/>
  <c r="AH17" i="56"/>
  <c r="AO17" i="56" s="1"/>
  <c r="BQ17" i="56" s="1"/>
  <c r="AA17" i="56"/>
  <c r="AB17" i="56" s="1"/>
  <c r="P17" i="56"/>
  <c r="M17" i="56"/>
  <c r="J17" i="56"/>
  <c r="Q17" i="56" s="1"/>
  <c r="BO17" i="56" s="1"/>
  <c r="BS17" i="56" s="1"/>
  <c r="BK16" i="56"/>
  <c r="BM16" i="56" s="1"/>
  <c r="BG16" i="56"/>
  <c r="BH16" i="56" s="1"/>
  <c r="AU16" i="56"/>
  <c r="AW16" i="56" s="1"/>
  <c r="AN16" i="56"/>
  <c r="AK16" i="56"/>
  <c r="AH16" i="56"/>
  <c r="AO16" i="56" s="1"/>
  <c r="BQ16" i="56" s="1"/>
  <c r="AA16" i="56"/>
  <c r="AB16" i="56" s="1"/>
  <c r="P16" i="56"/>
  <c r="M16" i="56"/>
  <c r="J16" i="56"/>
  <c r="Q16" i="56" s="1"/>
  <c r="BO16" i="56" s="1"/>
  <c r="BS16" i="56" s="1"/>
  <c r="BK10" i="56"/>
  <c r="BM10" i="56" s="1"/>
  <c r="BG10" i="56"/>
  <c r="BH10" i="56" s="1"/>
  <c r="AU10" i="56"/>
  <c r="AW10" i="56" s="1"/>
  <c r="AN10" i="56"/>
  <c r="AK10" i="56"/>
  <c r="AH10" i="56"/>
  <c r="AO10" i="56" s="1"/>
  <c r="BQ10" i="56" s="1"/>
  <c r="AA10" i="56"/>
  <c r="AB10" i="56" s="1"/>
  <c r="P10" i="56"/>
  <c r="M10" i="56"/>
  <c r="J10" i="56"/>
  <c r="Q10" i="56" s="1"/>
  <c r="BO10" i="56" s="1"/>
  <c r="BS10" i="56" s="1"/>
  <c r="BK13" i="56"/>
  <c r="BM13" i="56" s="1"/>
  <c r="BG13" i="56"/>
  <c r="BH13" i="56" s="1"/>
  <c r="AU13" i="56"/>
  <c r="AW13" i="56" s="1"/>
  <c r="AN13" i="56"/>
  <c r="AK13" i="56"/>
  <c r="AH13" i="56"/>
  <c r="AO13" i="56" s="1"/>
  <c r="BQ13" i="56" s="1"/>
  <c r="AA13" i="56"/>
  <c r="AB13" i="56" s="1"/>
  <c r="P13" i="56"/>
  <c r="M13" i="56"/>
  <c r="J13" i="56"/>
  <c r="Q13" i="56" s="1"/>
  <c r="BO13" i="56" s="1"/>
  <c r="BS13" i="56" s="1"/>
  <c r="BK14" i="56"/>
  <c r="BM14" i="56" s="1"/>
  <c r="BG14" i="56"/>
  <c r="BH14" i="56" s="1"/>
  <c r="AU14" i="56"/>
  <c r="AW14" i="56" s="1"/>
  <c r="AN14" i="56"/>
  <c r="AK14" i="56"/>
  <c r="AH14" i="56"/>
  <c r="AO14" i="56" s="1"/>
  <c r="BQ14" i="56" s="1"/>
  <c r="AA14" i="56"/>
  <c r="AB14" i="56" s="1"/>
  <c r="P14" i="56"/>
  <c r="M14" i="56"/>
  <c r="J14" i="56"/>
  <c r="Q14" i="56" s="1"/>
  <c r="BO14" i="56" s="1"/>
  <c r="BS14" i="56" s="1"/>
  <c r="BK15" i="56"/>
  <c r="BM15" i="56" s="1"/>
  <c r="BG15" i="56"/>
  <c r="BH15" i="56" s="1"/>
  <c r="AU15" i="56"/>
  <c r="AW15" i="56" s="1"/>
  <c r="AN15" i="56"/>
  <c r="AK15" i="56"/>
  <c r="AH15" i="56"/>
  <c r="AO15" i="56" s="1"/>
  <c r="BQ15" i="56" s="1"/>
  <c r="AA15" i="56"/>
  <c r="AB15" i="56" s="1"/>
  <c r="P15" i="56"/>
  <c r="M15" i="56"/>
  <c r="J15" i="56"/>
  <c r="Q15" i="56" s="1"/>
  <c r="BO15" i="56" s="1"/>
  <c r="BS15" i="56" s="1"/>
  <c r="BK11" i="56"/>
  <c r="BM11" i="56" s="1"/>
  <c r="BG11" i="56"/>
  <c r="BH11" i="56" s="1"/>
  <c r="AU11" i="56"/>
  <c r="AW11" i="56" s="1"/>
  <c r="AN11" i="56"/>
  <c r="AK11" i="56"/>
  <c r="AH11" i="56"/>
  <c r="AO11" i="56" s="1"/>
  <c r="BQ11" i="56" s="1"/>
  <c r="AA11" i="56"/>
  <c r="AB11" i="56" s="1"/>
  <c r="P11" i="56"/>
  <c r="M11" i="56"/>
  <c r="J11" i="56"/>
  <c r="Q11" i="56" s="1"/>
  <c r="BO11" i="56" s="1"/>
  <c r="BS11" i="56" s="1"/>
  <c r="BK12" i="56"/>
  <c r="BM12" i="56" s="1"/>
  <c r="BG12" i="56"/>
  <c r="BH12" i="56" s="1"/>
  <c r="AU12" i="56"/>
  <c r="AW12" i="56" s="1"/>
  <c r="AN12" i="56"/>
  <c r="AK12" i="56"/>
  <c r="AH12" i="56"/>
  <c r="AO12" i="56" s="1"/>
  <c r="BQ12" i="56" s="1"/>
  <c r="AA12" i="56"/>
  <c r="AB12" i="56" s="1"/>
  <c r="P12" i="56"/>
  <c r="M12" i="56"/>
  <c r="J12" i="56"/>
  <c r="Q12" i="56" s="1"/>
  <c r="BO12" i="56" s="1"/>
  <c r="BS12" i="56" s="1"/>
  <c r="BT2" i="56"/>
  <c r="BT1" i="56"/>
  <c r="A1" i="56"/>
  <c r="BK11" i="43"/>
  <c r="BM11" i="43" s="1"/>
  <c r="BG11" i="43"/>
  <c r="BH11" i="43" s="1"/>
  <c r="AU11" i="43"/>
  <c r="AW11" i="43" s="1"/>
  <c r="AN11" i="43"/>
  <c r="AK11" i="43"/>
  <c r="AH11" i="43"/>
  <c r="AO11" i="43" s="1"/>
  <c r="BQ11" i="43" s="1"/>
  <c r="AA11" i="43"/>
  <c r="AB11" i="43" s="1"/>
  <c r="P11" i="43"/>
  <c r="M11" i="43"/>
  <c r="J11" i="43"/>
  <c r="Q11" i="43" s="1"/>
  <c r="BO11" i="43" s="1"/>
  <c r="BS11" i="43" s="1"/>
  <c r="BK13" i="43"/>
  <c r="BM13" i="43" s="1"/>
  <c r="BG13" i="43"/>
  <c r="BH13" i="43" s="1"/>
  <c r="AU13" i="43"/>
  <c r="AW13" i="43" s="1"/>
  <c r="AN13" i="43"/>
  <c r="AK13" i="43"/>
  <c r="AH13" i="43"/>
  <c r="AO13" i="43" s="1"/>
  <c r="BQ13" i="43" s="1"/>
  <c r="AA13" i="43"/>
  <c r="AB13" i="43" s="1"/>
  <c r="P13" i="43"/>
  <c r="M13" i="43"/>
  <c r="J13" i="43"/>
  <c r="Q13" i="43" s="1"/>
  <c r="BO13" i="43" s="1"/>
  <c r="BS13" i="43" s="1"/>
  <c r="BK15" i="43"/>
  <c r="BM15" i="43" s="1"/>
  <c r="BG15" i="43"/>
  <c r="BH15" i="43" s="1"/>
  <c r="AU15" i="43"/>
  <c r="AW15" i="43" s="1"/>
  <c r="AN15" i="43"/>
  <c r="AK15" i="43"/>
  <c r="AH15" i="43"/>
  <c r="AO15" i="43" s="1"/>
  <c r="BQ15" i="43" s="1"/>
  <c r="AA15" i="43"/>
  <c r="AB15" i="43" s="1"/>
  <c r="P15" i="43"/>
  <c r="M15" i="43"/>
  <c r="J15" i="43"/>
  <c r="Q15" i="43" s="1"/>
  <c r="BO15" i="43" s="1"/>
  <c r="BS15" i="43" s="1"/>
  <c r="BK10" i="43"/>
  <c r="BM10" i="43" s="1"/>
  <c r="BG10" i="43"/>
  <c r="BH10" i="43" s="1"/>
  <c r="AU10" i="43"/>
  <c r="AW10" i="43" s="1"/>
  <c r="AN10" i="43"/>
  <c r="AK10" i="43"/>
  <c r="AH10" i="43"/>
  <c r="AO10" i="43" s="1"/>
  <c r="BQ10" i="43" s="1"/>
  <c r="AA10" i="43"/>
  <c r="AB10" i="43" s="1"/>
  <c r="P10" i="43"/>
  <c r="M10" i="43"/>
  <c r="J10" i="43"/>
  <c r="Q10" i="43" s="1"/>
  <c r="BO10" i="43" s="1"/>
  <c r="BS10" i="43" s="1"/>
  <c r="BK12" i="43"/>
  <c r="BM12" i="43" s="1"/>
  <c r="BG12" i="43"/>
  <c r="BH12" i="43" s="1"/>
  <c r="AU12" i="43"/>
  <c r="AW12" i="43" s="1"/>
  <c r="AN12" i="43"/>
  <c r="AK12" i="43"/>
  <c r="AH12" i="43"/>
  <c r="AO12" i="43" s="1"/>
  <c r="BQ12" i="43" s="1"/>
  <c r="AA12" i="43"/>
  <c r="AB12" i="43" s="1"/>
  <c r="P12" i="43"/>
  <c r="M12" i="43"/>
  <c r="J12" i="43"/>
  <c r="Q12" i="43" s="1"/>
  <c r="BO12" i="43" s="1"/>
  <c r="BS12" i="43" s="1"/>
  <c r="BM13" i="2"/>
  <c r="BO13" i="2" s="1"/>
  <c r="BH13" i="2"/>
  <c r="BJ13" i="2" s="1"/>
  <c r="BA13" i="2"/>
  <c r="AX13" i="2"/>
  <c r="AU13" i="2"/>
  <c r="BB13" i="2" s="1"/>
  <c r="BS13" i="2" s="1"/>
  <c r="AN13" i="2"/>
  <c r="AO13" i="2" s="1"/>
  <c r="AC13" i="2"/>
  <c r="AD13" i="2" s="1"/>
  <c r="R13" i="2"/>
  <c r="O13" i="2"/>
  <c r="L13" i="2"/>
  <c r="S13" i="2" s="1"/>
  <c r="BQ13" i="2" s="1"/>
  <c r="BU13" i="2" s="1"/>
  <c r="BM16" i="2"/>
  <c r="BO16" i="2" s="1"/>
  <c r="BH16" i="2"/>
  <c r="BJ16" i="2" s="1"/>
  <c r="BA16" i="2"/>
  <c r="AX16" i="2"/>
  <c r="AU16" i="2"/>
  <c r="BB16" i="2" s="1"/>
  <c r="BS16" i="2" s="1"/>
  <c r="AN16" i="2"/>
  <c r="AO16" i="2" s="1"/>
  <c r="AC16" i="2"/>
  <c r="AD16" i="2" s="1"/>
  <c r="R16" i="2"/>
  <c r="O16" i="2"/>
  <c r="L16" i="2"/>
  <c r="S16" i="2" s="1"/>
  <c r="BQ16" i="2" s="1"/>
  <c r="BU16" i="2" s="1"/>
  <c r="BM15" i="2"/>
  <c r="BO15" i="2" s="1"/>
  <c r="BH15" i="2"/>
  <c r="BJ15" i="2" s="1"/>
  <c r="BA15" i="2"/>
  <c r="AX15" i="2"/>
  <c r="AU15" i="2"/>
  <c r="BB15" i="2" s="1"/>
  <c r="BS15" i="2" s="1"/>
  <c r="AN15" i="2"/>
  <c r="AO15" i="2" s="1"/>
  <c r="AC15" i="2"/>
  <c r="AD15" i="2" s="1"/>
  <c r="R15" i="2"/>
  <c r="O15" i="2"/>
  <c r="L15" i="2"/>
  <c r="S15" i="2" s="1"/>
  <c r="BQ15" i="2" s="1"/>
  <c r="BU15" i="2" s="1"/>
  <c r="BM18" i="2"/>
  <c r="BO18" i="2" s="1"/>
  <c r="BH18" i="2"/>
  <c r="BJ18" i="2" s="1"/>
  <c r="BA18" i="2"/>
  <c r="AX18" i="2"/>
  <c r="AU18" i="2"/>
  <c r="BB18" i="2" s="1"/>
  <c r="BS18" i="2" s="1"/>
  <c r="AN18" i="2"/>
  <c r="AO18" i="2" s="1"/>
  <c r="AC18" i="2"/>
  <c r="AD18" i="2" s="1"/>
  <c r="R18" i="2"/>
  <c r="O18" i="2"/>
  <c r="L18" i="2"/>
  <c r="S18" i="2" s="1"/>
  <c r="BQ18" i="2" s="1"/>
  <c r="BU18" i="2" s="1"/>
  <c r="BM14" i="2"/>
  <c r="BO14" i="2" s="1"/>
  <c r="BH14" i="2"/>
  <c r="BJ14" i="2" s="1"/>
  <c r="BA14" i="2"/>
  <c r="AX14" i="2"/>
  <c r="AU14" i="2"/>
  <c r="BB14" i="2" s="1"/>
  <c r="BS14" i="2" s="1"/>
  <c r="AN14" i="2"/>
  <c r="AO14" i="2" s="1"/>
  <c r="AC14" i="2"/>
  <c r="AD14" i="2" s="1"/>
  <c r="R14" i="2"/>
  <c r="O14" i="2"/>
  <c r="L14" i="2"/>
  <c r="S14" i="2" s="1"/>
  <c r="BQ14" i="2" s="1"/>
  <c r="BU14" i="2" s="1"/>
  <c r="BM12" i="2"/>
  <c r="BO12" i="2" s="1"/>
  <c r="BH12" i="2"/>
  <c r="BJ12" i="2" s="1"/>
  <c r="BA12" i="2"/>
  <c r="AX12" i="2"/>
  <c r="AU12" i="2"/>
  <c r="BB12" i="2" s="1"/>
  <c r="BS12" i="2" s="1"/>
  <c r="AN12" i="2"/>
  <c r="AO12" i="2" s="1"/>
  <c r="AC12" i="2"/>
  <c r="AD12" i="2" s="1"/>
  <c r="R12" i="2"/>
  <c r="O12" i="2"/>
  <c r="L12" i="2"/>
  <c r="S12" i="2" s="1"/>
  <c r="BQ12" i="2" s="1"/>
  <c r="BU12" i="2" s="1"/>
  <c r="BM11" i="2"/>
  <c r="BO11" i="2" s="1"/>
  <c r="BH11" i="2"/>
  <c r="BJ11" i="2" s="1"/>
  <c r="BA11" i="2"/>
  <c r="AX11" i="2"/>
  <c r="AU11" i="2"/>
  <c r="BB11" i="2" s="1"/>
  <c r="BS11" i="2" s="1"/>
  <c r="AN11" i="2"/>
  <c r="AO11" i="2" s="1"/>
  <c r="AC11" i="2"/>
  <c r="AD11" i="2" s="1"/>
  <c r="R11" i="2"/>
  <c r="O11" i="2"/>
  <c r="L11" i="2"/>
  <c r="S11" i="2" s="1"/>
  <c r="BQ11" i="2" s="1"/>
  <c r="BU11" i="2" s="1"/>
  <c r="BK14" i="3"/>
  <c r="BM14" i="3" s="1"/>
  <c r="BF14" i="3"/>
  <c r="BH14" i="3" s="1"/>
  <c r="AY14" i="3"/>
  <c r="AV14" i="3"/>
  <c r="AS14" i="3"/>
  <c r="AZ14" i="3" s="1"/>
  <c r="BQ14" i="3" s="1"/>
  <c r="AL14" i="3"/>
  <c r="AM14" i="3" s="1"/>
  <c r="AB14" i="3"/>
  <c r="AC14" i="3" s="1"/>
  <c r="R14" i="3"/>
  <c r="O14" i="3"/>
  <c r="L14" i="3"/>
  <c r="S14" i="3" s="1"/>
  <c r="BO14" i="3" s="1"/>
  <c r="BS14" i="3" s="1"/>
  <c r="BK15" i="3"/>
  <c r="BM15" i="3" s="1"/>
  <c r="BF15" i="3"/>
  <c r="BH15" i="3" s="1"/>
  <c r="AY15" i="3"/>
  <c r="AV15" i="3"/>
  <c r="AS15" i="3"/>
  <c r="AZ15" i="3" s="1"/>
  <c r="BQ15" i="3" s="1"/>
  <c r="AL15" i="3"/>
  <c r="AM15" i="3" s="1"/>
  <c r="AB15" i="3"/>
  <c r="AC15" i="3" s="1"/>
  <c r="R15" i="3"/>
  <c r="O15" i="3"/>
  <c r="L15" i="3"/>
  <c r="S15" i="3" s="1"/>
  <c r="BO15" i="3" s="1"/>
  <c r="BS15" i="3" s="1"/>
  <c r="BK10" i="3"/>
  <c r="BM10" i="3" s="1"/>
  <c r="BF10" i="3"/>
  <c r="BH10" i="3" s="1"/>
  <c r="AY10" i="3"/>
  <c r="AV10" i="3"/>
  <c r="AS10" i="3"/>
  <c r="AZ10" i="3" s="1"/>
  <c r="BQ10" i="3" s="1"/>
  <c r="AL10" i="3"/>
  <c r="AM10" i="3" s="1"/>
  <c r="AB10" i="3"/>
  <c r="AC10" i="3" s="1"/>
  <c r="R10" i="3"/>
  <c r="O10" i="3"/>
  <c r="L10" i="3"/>
  <c r="S10" i="3" s="1"/>
  <c r="BO10" i="3" s="1"/>
  <c r="BS10" i="3" s="1"/>
  <c r="BK12" i="3"/>
  <c r="BM12" i="3" s="1"/>
  <c r="BF12" i="3"/>
  <c r="BH12" i="3" s="1"/>
  <c r="AY12" i="3"/>
  <c r="AV12" i="3"/>
  <c r="AS12" i="3"/>
  <c r="AZ12" i="3" s="1"/>
  <c r="BQ12" i="3" s="1"/>
  <c r="AL12" i="3"/>
  <c r="AM12" i="3" s="1"/>
  <c r="AB12" i="3"/>
  <c r="AC12" i="3" s="1"/>
  <c r="R12" i="3"/>
  <c r="O12" i="3"/>
  <c r="L12" i="3"/>
  <c r="S12" i="3" s="1"/>
  <c r="BO12" i="3" s="1"/>
  <c r="BS12" i="3" s="1"/>
  <c r="BK11" i="3"/>
  <c r="BM11" i="3" s="1"/>
  <c r="BF11" i="3"/>
  <c r="BH11" i="3" s="1"/>
  <c r="AY11" i="3"/>
  <c r="AV11" i="3"/>
  <c r="AS11" i="3"/>
  <c r="AZ11" i="3" s="1"/>
  <c r="BQ11" i="3" s="1"/>
  <c r="AL11" i="3"/>
  <c r="AM11" i="3" s="1"/>
  <c r="AB11" i="3"/>
  <c r="AC11" i="3" s="1"/>
  <c r="R11" i="3"/>
  <c r="O11" i="3"/>
  <c r="L11" i="3"/>
  <c r="S11" i="3" s="1"/>
  <c r="BO11" i="3" s="1"/>
  <c r="BS11" i="3" s="1"/>
  <c r="BM12" i="4"/>
  <c r="BO12" i="4" s="1"/>
  <c r="BH12" i="4"/>
  <c r="BJ12" i="4" s="1"/>
  <c r="BA12" i="4"/>
  <c r="AX12" i="4"/>
  <c r="AU12" i="4"/>
  <c r="BB12" i="4" s="1"/>
  <c r="BS12" i="4" s="1"/>
  <c r="AL12" i="4"/>
  <c r="AM12" i="4" s="1"/>
  <c r="AB12" i="4"/>
  <c r="AC12" i="4" s="1"/>
  <c r="R12" i="4"/>
  <c r="O12" i="4"/>
  <c r="L12" i="4"/>
  <c r="S12" i="4" s="1"/>
  <c r="BQ12" i="4" s="1"/>
  <c r="BU12" i="4" s="1"/>
  <c r="BM11" i="4"/>
  <c r="BO11" i="4" s="1"/>
  <c r="BH11" i="4"/>
  <c r="BJ11" i="4" s="1"/>
  <c r="BA11" i="4"/>
  <c r="AX11" i="4"/>
  <c r="AU11" i="4"/>
  <c r="BB11" i="4" s="1"/>
  <c r="BS11" i="4" s="1"/>
  <c r="AL11" i="4"/>
  <c r="AM11" i="4" s="1"/>
  <c r="AB11" i="4"/>
  <c r="AC11" i="4" s="1"/>
  <c r="R11" i="4"/>
  <c r="O11" i="4"/>
  <c r="L11" i="4"/>
  <c r="S11" i="4" s="1"/>
  <c r="BQ11" i="4" s="1"/>
  <c r="BU11" i="4" s="1"/>
  <c r="BM13" i="4"/>
  <c r="BO13" i="4" s="1"/>
  <c r="BH13" i="4"/>
  <c r="BJ13" i="4" s="1"/>
  <c r="BA13" i="4"/>
  <c r="AX13" i="4"/>
  <c r="AU13" i="4"/>
  <c r="BB13" i="4" s="1"/>
  <c r="BS13" i="4" s="1"/>
  <c r="AL13" i="4"/>
  <c r="AM13" i="4" s="1"/>
  <c r="AB13" i="4"/>
  <c r="AC13" i="4" s="1"/>
  <c r="R13" i="4"/>
  <c r="O13" i="4"/>
  <c r="L13" i="4"/>
  <c r="S13" i="4" s="1"/>
  <c r="BQ13" i="4" s="1"/>
  <c r="BU13" i="4" s="1"/>
  <c r="BM16" i="4"/>
  <c r="BO16" i="4" s="1"/>
  <c r="BH16" i="4"/>
  <c r="BJ16" i="4" s="1"/>
  <c r="BA16" i="4"/>
  <c r="AX16" i="4"/>
  <c r="AU16" i="4"/>
  <c r="BB16" i="4" s="1"/>
  <c r="BS16" i="4" s="1"/>
  <c r="AL16" i="4"/>
  <c r="AM16" i="4" s="1"/>
  <c r="AB16" i="4"/>
  <c r="AC16" i="4" s="1"/>
  <c r="R16" i="4"/>
  <c r="O16" i="4"/>
  <c r="L16" i="4"/>
  <c r="S16" i="4" s="1"/>
  <c r="BQ16" i="4" s="1"/>
  <c r="BU16" i="4" s="1"/>
  <c r="BM10" i="4"/>
  <c r="BO10" i="4" s="1"/>
  <c r="BH10" i="4"/>
  <c r="BJ10" i="4" s="1"/>
  <c r="BA10" i="4"/>
  <c r="AX10" i="4"/>
  <c r="AU10" i="4"/>
  <c r="BB10" i="4" s="1"/>
  <c r="BS10" i="4" s="1"/>
  <c r="AL10" i="4"/>
  <c r="AM10" i="4" s="1"/>
  <c r="AB10" i="4"/>
  <c r="AC10" i="4" s="1"/>
  <c r="R10" i="4"/>
  <c r="O10" i="4"/>
  <c r="L10" i="4"/>
  <c r="S10" i="4" s="1"/>
  <c r="BQ10" i="4" s="1"/>
  <c r="BU10" i="4" s="1"/>
  <c r="BM15" i="4"/>
  <c r="BO15" i="4" s="1"/>
  <c r="BH15" i="4"/>
  <c r="BJ15" i="4" s="1"/>
  <c r="BA15" i="4"/>
  <c r="AX15" i="4"/>
  <c r="AU15" i="4"/>
  <c r="BB15" i="4" s="1"/>
  <c r="BS15" i="4" s="1"/>
  <c r="AL15" i="4"/>
  <c r="AM15" i="4" s="1"/>
  <c r="AB15" i="4"/>
  <c r="AC15" i="4" s="1"/>
  <c r="R15" i="4"/>
  <c r="O15" i="4"/>
  <c r="L15" i="4"/>
  <c r="S15" i="4" s="1"/>
  <c r="BQ15" i="4" s="1"/>
  <c r="BU15" i="4" s="1"/>
  <c r="BP11" i="6"/>
  <c r="BJ11" i="6"/>
  <c r="BL11" i="6" s="1"/>
  <c r="BC11" i="6"/>
  <c r="AZ11" i="6"/>
  <c r="AW11" i="6"/>
  <c r="BD11" i="6" s="1"/>
  <c r="AN11" i="6"/>
  <c r="AO11" i="6" s="1"/>
  <c r="AC11" i="6"/>
  <c r="AD11" i="6" s="1"/>
  <c r="R11" i="6"/>
  <c r="O11" i="6"/>
  <c r="L11" i="6"/>
  <c r="S11" i="6" s="1"/>
  <c r="BR11" i="6" s="1"/>
  <c r="BP13" i="6"/>
  <c r="BJ13" i="6"/>
  <c r="BL13" i="6" s="1"/>
  <c r="BC13" i="6"/>
  <c r="AZ13" i="6"/>
  <c r="AW13" i="6"/>
  <c r="BD13" i="6" s="1"/>
  <c r="AN13" i="6"/>
  <c r="AO13" i="6" s="1"/>
  <c r="AC13" i="6"/>
  <c r="AD13" i="6" s="1"/>
  <c r="R13" i="6"/>
  <c r="O13" i="6"/>
  <c r="L13" i="6"/>
  <c r="S13" i="6" s="1"/>
  <c r="BR13" i="6" s="1"/>
  <c r="BP12" i="6"/>
  <c r="BJ12" i="6"/>
  <c r="BL12" i="6" s="1"/>
  <c r="BC12" i="6"/>
  <c r="AZ12" i="6"/>
  <c r="AW12" i="6"/>
  <c r="BD12" i="6" s="1"/>
  <c r="AN12" i="6"/>
  <c r="AO12" i="6" s="1"/>
  <c r="AC12" i="6"/>
  <c r="AD12" i="6" s="1"/>
  <c r="R12" i="6"/>
  <c r="O12" i="6"/>
  <c r="L12" i="6"/>
  <c r="S12" i="6" s="1"/>
  <c r="BR12" i="6" s="1"/>
  <c r="BP10" i="6"/>
  <c r="BJ10" i="6"/>
  <c r="BL10" i="6" s="1"/>
  <c r="BC10" i="6"/>
  <c r="AZ10" i="6"/>
  <c r="AW10" i="6"/>
  <c r="BD10" i="6" s="1"/>
  <c r="AN10" i="6"/>
  <c r="AO10" i="6" s="1"/>
  <c r="AC10" i="6"/>
  <c r="AD10" i="6" s="1"/>
  <c r="R10" i="6"/>
  <c r="O10" i="6"/>
  <c r="L10" i="6"/>
  <c r="S10" i="6" s="1"/>
  <c r="BR10" i="6" s="1"/>
  <c r="M16" i="45"/>
  <c r="I16" i="45"/>
  <c r="O16" i="45" s="1"/>
  <c r="M23" i="54"/>
  <c r="I23" i="54"/>
  <c r="O23" i="54" s="1"/>
  <c r="M25" i="54"/>
  <c r="I25" i="54"/>
  <c r="O25" i="54" s="1"/>
  <c r="M21" i="54"/>
  <c r="I21" i="54"/>
  <c r="O21" i="54" s="1"/>
  <c r="M19" i="54"/>
  <c r="I19" i="54"/>
  <c r="O19" i="54" s="1"/>
  <c r="M15" i="54"/>
  <c r="I15" i="54"/>
  <c r="O15" i="54" s="1"/>
  <c r="M13" i="54"/>
  <c r="I13" i="54"/>
  <c r="O13" i="54" s="1"/>
  <c r="M17" i="54"/>
  <c r="I17" i="54"/>
  <c r="O17" i="54" s="1"/>
  <c r="M11" i="54"/>
  <c r="I11" i="54"/>
  <c r="O11" i="54" s="1"/>
  <c r="M27" i="54"/>
  <c r="I27" i="54"/>
  <c r="O27" i="54" s="1"/>
  <c r="A3" i="54"/>
  <c r="A1" i="54"/>
  <c r="M15" i="38"/>
  <c r="I15" i="38"/>
  <c r="O15" i="38" s="1"/>
  <c r="M11" i="38"/>
  <c r="I11" i="38"/>
  <c r="O11" i="38" s="1"/>
  <c r="M17" i="38"/>
  <c r="I17" i="38"/>
  <c r="O17" i="38" s="1"/>
  <c r="M13" i="38"/>
  <c r="I13" i="38"/>
  <c r="O13" i="38" s="1"/>
  <c r="M11" i="53"/>
  <c r="I11" i="53"/>
  <c r="O11" i="53" s="1"/>
  <c r="A3" i="53"/>
  <c r="A1" i="53"/>
  <c r="M12" i="40"/>
  <c r="I12" i="40"/>
  <c r="O12" i="40" s="1"/>
  <c r="M11" i="40"/>
  <c r="I11" i="40"/>
  <c r="O11" i="40" s="1"/>
  <c r="M16" i="52"/>
  <c r="I16" i="52"/>
  <c r="O16" i="52" s="1"/>
  <c r="M14" i="52"/>
  <c r="I14" i="52"/>
  <c r="O14" i="52" s="1"/>
  <c r="M12" i="52"/>
  <c r="I12" i="52"/>
  <c r="O12" i="52" s="1"/>
  <c r="M15" i="52"/>
  <c r="I15" i="52"/>
  <c r="O15" i="52" s="1"/>
  <c r="M13" i="52"/>
  <c r="I13" i="52"/>
  <c r="O13" i="52" s="1"/>
  <c r="M11" i="52"/>
  <c r="I11" i="52"/>
  <c r="O11" i="52" s="1"/>
  <c r="L5" i="52"/>
  <c r="F5" i="52"/>
  <c r="A3" i="52"/>
  <c r="A1" i="52"/>
  <c r="M14" i="51"/>
  <c r="I14" i="51"/>
  <c r="O14" i="51" s="1"/>
  <c r="M16" i="51"/>
  <c r="I16" i="51"/>
  <c r="O16" i="51" s="1"/>
  <c r="M11" i="51"/>
  <c r="I11" i="51"/>
  <c r="O11" i="51" s="1"/>
  <c r="M15" i="51"/>
  <c r="I15" i="51"/>
  <c r="O15" i="51" s="1"/>
  <c r="M13" i="51"/>
  <c r="I13" i="51"/>
  <c r="O13" i="51" s="1"/>
  <c r="M12" i="51"/>
  <c r="I12" i="51"/>
  <c r="O12" i="51" s="1"/>
  <c r="L5" i="51"/>
  <c r="F5" i="51"/>
  <c r="A3" i="51"/>
  <c r="A1" i="51"/>
  <c r="M19" i="37"/>
  <c r="I19" i="37"/>
  <c r="O19" i="37" s="1"/>
  <c r="M18" i="37"/>
  <c r="I18" i="37"/>
  <c r="O18" i="37" s="1"/>
  <c r="M17" i="37"/>
  <c r="I17" i="37"/>
  <c r="O17" i="37" s="1"/>
  <c r="M14" i="37"/>
  <c r="I14" i="37"/>
  <c r="O14" i="37" s="1"/>
  <c r="M16" i="37"/>
  <c r="I16" i="37"/>
  <c r="O16" i="37" s="1"/>
  <c r="M15" i="37"/>
  <c r="I15" i="37"/>
  <c r="O15" i="37" s="1"/>
  <c r="M11" i="37"/>
  <c r="I11" i="37"/>
  <c r="O11" i="37" s="1"/>
  <c r="M13" i="37"/>
  <c r="I13" i="37"/>
  <c r="O13" i="37" s="1"/>
  <c r="M16" i="50"/>
  <c r="I16" i="50"/>
  <c r="O16" i="50" s="1"/>
  <c r="M12" i="50"/>
  <c r="I12" i="50"/>
  <c r="O12" i="50" s="1"/>
  <c r="M14" i="50"/>
  <c r="I14" i="50"/>
  <c r="O14" i="50" s="1"/>
  <c r="M11" i="50"/>
  <c r="I11" i="50"/>
  <c r="O11" i="50" s="1"/>
  <c r="M15" i="50"/>
  <c r="I15" i="50"/>
  <c r="O15" i="50" s="1"/>
  <c r="M17" i="50"/>
  <c r="I17" i="50"/>
  <c r="O17" i="50" s="1"/>
  <c r="M13" i="50"/>
  <c r="I13" i="50"/>
  <c r="O13" i="50" s="1"/>
  <c r="A3" i="50"/>
  <c r="A1" i="50"/>
  <c r="A3" i="1"/>
  <c r="A3" i="56" s="1"/>
  <c r="A3" i="43"/>
  <c r="K16" i="17"/>
  <c r="J23" i="11"/>
  <c r="K11" i="36"/>
  <c r="AS13" i="3"/>
  <c r="AU17" i="2"/>
  <c r="AH14" i="43"/>
  <c r="J14" i="43"/>
  <c r="J10" i="1"/>
  <c r="AE5" i="11"/>
  <c r="T5" i="11"/>
  <c r="G5" i="11"/>
  <c r="I19" i="38"/>
  <c r="X16" i="17"/>
  <c r="I12" i="37"/>
  <c r="A3" i="45"/>
  <c r="A1" i="45"/>
  <c r="M23" i="45"/>
  <c r="I23" i="45"/>
  <c r="O23" i="45" s="1"/>
  <c r="I13" i="40"/>
  <c r="A3" i="38"/>
  <c r="A1" i="38"/>
  <c r="A3" i="40"/>
  <c r="A1" i="40"/>
  <c r="A3" i="37"/>
  <c r="A1" i="37"/>
  <c r="A3" i="17"/>
  <c r="A1" i="17"/>
  <c r="A3" i="11"/>
  <c r="A1" i="11"/>
  <c r="X11" i="36"/>
  <c r="A3" i="36"/>
  <c r="A1" i="36"/>
  <c r="A3" i="7"/>
  <c r="A1" i="7"/>
  <c r="A3" i="6"/>
  <c r="A1" i="6"/>
  <c r="A1" i="4"/>
  <c r="A1" i="3"/>
  <c r="BK14" i="43"/>
  <c r="BM14" i="43" s="1"/>
  <c r="BG14" i="43"/>
  <c r="BH14" i="43" s="1"/>
  <c r="AU14" i="43"/>
  <c r="AW14" i="43" s="1"/>
  <c r="AN14" i="43"/>
  <c r="AK14" i="43"/>
  <c r="AA14" i="43"/>
  <c r="AB14" i="43" s="1"/>
  <c r="P14" i="43"/>
  <c r="M14" i="43"/>
  <c r="BJ6" i="43"/>
  <c r="AY6" i="43"/>
  <c r="BT2" i="43"/>
  <c r="BT1" i="43"/>
  <c r="A1" i="43"/>
  <c r="A1" i="2"/>
  <c r="A1" i="1"/>
  <c r="M10" i="1"/>
  <c r="P10" i="1"/>
  <c r="AA10" i="1"/>
  <c r="AB10" i="1" s="1"/>
  <c r="AL10" i="1"/>
  <c r="AM10" i="1" s="1"/>
  <c r="N16" i="17"/>
  <c r="Q16" i="17"/>
  <c r="AA16" i="17"/>
  <c r="AC16" i="17" s="1"/>
  <c r="N11" i="36"/>
  <c r="Q11" i="36"/>
  <c r="Z11" i="36"/>
  <c r="AC11" i="36"/>
  <c r="AE11" i="36" s="1"/>
  <c r="M23" i="11"/>
  <c r="P23" i="11"/>
  <c r="AL17" i="11"/>
  <c r="AL18" i="11"/>
  <c r="AL19" i="11"/>
  <c r="AL20" i="11"/>
  <c r="AL21" i="11"/>
  <c r="AL22" i="11"/>
  <c r="AA17" i="11"/>
  <c r="AA18" i="11"/>
  <c r="AA19" i="11"/>
  <c r="AA20" i="11"/>
  <c r="AA21" i="11"/>
  <c r="AA22" i="11"/>
  <c r="BC11" i="7"/>
  <c r="AZ11" i="7"/>
  <c r="AW11" i="7"/>
  <c r="BR11" i="7"/>
  <c r="BT11" i="7" s="1"/>
  <c r="BI11" i="7"/>
  <c r="BK11" i="7" s="1"/>
  <c r="L17" i="2"/>
  <c r="O17" i="2"/>
  <c r="R17" i="2"/>
  <c r="AX17" i="2"/>
  <c r="BA17" i="2"/>
  <c r="BM17" i="2"/>
  <c r="BO17" i="2" s="1"/>
  <c r="BH17" i="2"/>
  <c r="BJ17" i="2" s="1"/>
  <c r="AV13" i="3"/>
  <c r="AY13" i="3"/>
  <c r="BK13" i="3"/>
  <c r="BM13" i="3" s="1"/>
  <c r="BF13" i="3"/>
  <c r="BH13" i="3" s="1"/>
  <c r="CB11" i="7"/>
  <c r="CE11" i="7"/>
  <c r="CH11" i="7"/>
  <c r="CI11" i="7"/>
  <c r="CO11" i="7"/>
  <c r="CQ11" i="7"/>
  <c r="CU11" i="7"/>
  <c r="DA11" i="7"/>
  <c r="L13" i="3"/>
  <c r="O13" i="3"/>
  <c r="R13" i="3"/>
  <c r="AB13" i="3"/>
  <c r="AC13" i="3" s="1"/>
  <c r="AL13" i="3"/>
  <c r="AM13" i="3" s="1"/>
  <c r="L11" i="7"/>
  <c r="O11" i="7"/>
  <c r="R11" i="7"/>
  <c r="S11" i="7"/>
  <c r="AC11" i="7"/>
  <c r="AD11" i="7"/>
  <c r="AN11" i="7"/>
  <c r="AO11" i="7"/>
  <c r="L14" i="4"/>
  <c r="O14" i="4"/>
  <c r="R14" i="4"/>
  <c r="S14" i="4"/>
  <c r="AB14" i="4"/>
  <c r="AC14" i="4"/>
  <c r="AL14" i="4"/>
  <c r="AM14" i="4"/>
  <c r="AU14" i="4"/>
  <c r="AX14" i="4"/>
  <c r="BA14" i="4"/>
  <c r="BH14" i="4"/>
  <c r="BJ14" i="4" s="1"/>
  <c r="BM14" i="4"/>
  <c r="BO14" i="4" s="1"/>
  <c r="BG5" i="6"/>
  <c r="AC17" i="2"/>
  <c r="AD17" i="2" s="1"/>
  <c r="AN17" i="2"/>
  <c r="AO17" i="2" s="1"/>
  <c r="AG6" i="2"/>
  <c r="M19" i="38"/>
  <c r="P19" i="38"/>
  <c r="M12" i="37"/>
  <c r="P12" i="37" s="1"/>
  <c r="Q12" i="37"/>
  <c r="O12" i="37"/>
  <c r="M13" i="40"/>
  <c r="Q13" i="40"/>
  <c r="O13" i="40"/>
  <c r="L5" i="37"/>
  <c r="F5" i="37"/>
  <c r="P13" i="40"/>
  <c r="AH2" i="36"/>
  <c r="AH1" i="36"/>
  <c r="BW2" i="6"/>
  <c r="BW1" i="6"/>
  <c r="AA5" i="17"/>
  <c r="AF2" i="17"/>
  <c r="AF1" i="17"/>
  <c r="AP2" i="11"/>
  <c r="AP1" i="11"/>
  <c r="DD2" i="7"/>
  <c r="DD1" i="7"/>
  <c r="BV2" i="4"/>
  <c r="BV1" i="4"/>
  <c r="BT2" i="3"/>
  <c r="BT1" i="3"/>
  <c r="BV2" i="2"/>
  <c r="BV1" i="2"/>
  <c r="AQ2" i="1"/>
  <c r="AQ1" i="1"/>
  <c r="Q23" i="45" l="1"/>
  <c r="BT10" i="6"/>
  <c r="BT12" i="6"/>
  <c r="BT13" i="6"/>
  <c r="BT11" i="6"/>
  <c r="Q16" i="45"/>
  <c r="P16" i="45"/>
  <c r="Q19" i="54"/>
  <c r="P19" i="54"/>
  <c r="Q21" i="54"/>
  <c r="P21" i="54"/>
  <c r="Q25" i="54"/>
  <c r="P25" i="54"/>
  <c r="Q23" i="54"/>
  <c r="P23" i="54"/>
  <c r="Q27" i="54"/>
  <c r="P27" i="54"/>
  <c r="Q11" i="54"/>
  <c r="P11" i="54"/>
  <c r="Q17" i="54"/>
  <c r="P17" i="54"/>
  <c r="Q13" i="54"/>
  <c r="P13" i="54"/>
  <c r="Q15" i="54"/>
  <c r="P15" i="54"/>
  <c r="Q15" i="38"/>
  <c r="P15" i="38"/>
  <c r="Q11" i="38"/>
  <c r="P11" i="38"/>
  <c r="Q17" i="38"/>
  <c r="P17" i="38"/>
  <c r="Q13" i="38"/>
  <c r="P13" i="38"/>
  <c r="Q11" i="53"/>
  <c r="P11" i="53"/>
  <c r="Q11" i="40"/>
  <c r="P11" i="40"/>
  <c r="Q12" i="40"/>
  <c r="P12" i="40"/>
  <c r="Q11" i="52"/>
  <c r="P11" i="52"/>
  <c r="Q13" i="52"/>
  <c r="P13" i="52"/>
  <c r="Q15" i="52"/>
  <c r="P15" i="52"/>
  <c r="Q12" i="52"/>
  <c r="P12" i="52"/>
  <c r="Q14" i="52"/>
  <c r="P14" i="52"/>
  <c r="Q16" i="52"/>
  <c r="P16" i="52"/>
  <c r="Q12" i="51"/>
  <c r="P12" i="51"/>
  <c r="Q13" i="51"/>
  <c r="P13" i="51"/>
  <c r="Q15" i="51"/>
  <c r="P15" i="51"/>
  <c r="Q11" i="51"/>
  <c r="P11" i="51"/>
  <c r="Q16" i="51"/>
  <c r="P16" i="51"/>
  <c r="Q14" i="51"/>
  <c r="P14" i="51"/>
  <c r="Q13" i="37"/>
  <c r="P13" i="37"/>
  <c r="Q11" i="37"/>
  <c r="P11" i="37"/>
  <c r="Q15" i="37"/>
  <c r="P15" i="37"/>
  <c r="Q16" i="37"/>
  <c r="P16" i="37"/>
  <c r="Q14" i="37"/>
  <c r="P14" i="37"/>
  <c r="Q17" i="37"/>
  <c r="P17" i="37"/>
  <c r="Q18" i="37"/>
  <c r="P18" i="37"/>
  <c r="Q19" i="37"/>
  <c r="P19" i="37"/>
  <c r="Q17" i="50"/>
  <c r="P17" i="50"/>
  <c r="Q15" i="50"/>
  <c r="P15" i="50"/>
  <c r="Q11" i="50"/>
  <c r="P11" i="50"/>
  <c r="Q14" i="50"/>
  <c r="P14" i="50"/>
  <c r="Q12" i="50"/>
  <c r="P12" i="50"/>
  <c r="Q16" i="50"/>
  <c r="P16" i="50"/>
  <c r="Q13" i="50"/>
  <c r="P13" i="50"/>
  <c r="Q14" i="43"/>
  <c r="BO14" i="43" s="1"/>
  <c r="AO14" i="43"/>
  <c r="BQ14" i="43" s="1"/>
  <c r="BS14" i="43" s="1"/>
  <c r="Q23" i="11"/>
  <c r="P23" i="45"/>
  <c r="Q19" i="38"/>
  <c r="O19" i="38"/>
  <c r="R16" i="17"/>
  <c r="AE16" i="17" s="1"/>
  <c r="AL23" i="11"/>
  <c r="AM23" i="11" s="1"/>
  <c r="AA23" i="11"/>
  <c r="AB23" i="11" s="1"/>
  <c r="R11" i="36"/>
  <c r="AG11" i="36" s="1"/>
  <c r="BD11" i="7"/>
  <c r="CW11" i="7"/>
  <c r="CY11" i="7"/>
  <c r="BB14" i="4"/>
  <c r="BS14" i="4" s="1"/>
  <c r="BQ14" i="4"/>
  <c r="AZ13" i="3"/>
  <c r="BQ13" i="3" s="1"/>
  <c r="S13" i="3"/>
  <c r="BO13" i="3" s="1"/>
  <c r="BB17" i="2"/>
  <c r="BS17" i="2" s="1"/>
  <c r="S17" i="2"/>
  <c r="BQ17" i="2" s="1"/>
  <c r="Q10" i="1"/>
  <c r="AP10" i="1" s="1"/>
  <c r="AO23" i="11" l="1"/>
  <c r="BV11" i="6"/>
  <c r="BV13" i="6"/>
  <c r="BV12" i="6"/>
  <c r="BV10" i="6"/>
  <c r="BV10" i="58"/>
  <c r="DC11" i="7"/>
  <c r="BU14" i="4"/>
  <c r="BS13" i="3"/>
  <c r="BU17" i="2"/>
  <c r="BV17" i="2" l="1"/>
  <c r="BV11" i="2"/>
  <c r="BV12" i="2"/>
  <c r="BV14" i="2"/>
  <c r="BV15" i="2"/>
  <c r="BV16" i="2"/>
  <c r="BV13" i="2"/>
</calcChain>
</file>

<file path=xl/sharedStrings.xml><?xml version="1.0" encoding="utf-8"?>
<sst xmlns="http://schemas.openxmlformats.org/spreadsheetml/2006/main" count="1875" uniqueCount="253">
  <si>
    <t>Judge A:</t>
  </si>
  <si>
    <t>Judge B:</t>
  </si>
  <si>
    <t>Freestyle</t>
  </si>
  <si>
    <t>Judge A</t>
  </si>
  <si>
    <t>Judge at B:</t>
  </si>
  <si>
    <t>Judge B</t>
  </si>
  <si>
    <t>Final Scores</t>
  </si>
  <si>
    <t>Horse</t>
  </si>
  <si>
    <t>Deduct</t>
  </si>
  <si>
    <t>Technique</t>
  </si>
  <si>
    <t>Compulsory</t>
  </si>
  <si>
    <t>Overall</t>
  </si>
  <si>
    <t>No.</t>
  </si>
  <si>
    <t>Vaulter</t>
  </si>
  <si>
    <t>Lunger</t>
  </si>
  <si>
    <t>Club</t>
  </si>
  <si>
    <t>A1</t>
  </si>
  <si>
    <t>A2</t>
  </si>
  <si>
    <t>A3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</si>
  <si>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</si>
  <si>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</si>
  <si>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</si>
  <si>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</si>
  <si>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</si>
  <si>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</si>
  <si>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</si>
  <si>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</si>
  <si>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</si>
  <si>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</si>
  <si>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Perf</t>
  </si>
  <si>
    <t>falls</t>
  </si>
  <si>
    <t>Final</t>
  </si>
  <si>
    <t>C1</t>
  </si>
  <si>
    <t>C2</t>
  </si>
  <si>
    <t>C3</t>
  </si>
  <si>
    <t>C4</t>
  </si>
  <si>
    <t>Art.</t>
  </si>
  <si>
    <t>Deductions</t>
  </si>
  <si>
    <t>Score</t>
  </si>
  <si>
    <t>Comp</t>
  </si>
  <si>
    <t>Free</t>
  </si>
  <si>
    <t>Place</t>
  </si>
  <si>
    <t>Artistic</t>
  </si>
  <si>
    <t xml:space="preserve">Class 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</si>
  <si>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</si>
  <si>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</si>
  <si>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</si>
  <si>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</si>
  <si>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</si>
  <si>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</si>
  <si>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</si>
  <si>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Mill</t>
  </si>
  <si>
    <t>S Fwd</t>
  </si>
  <si>
    <t>S Bwd</t>
  </si>
  <si>
    <t>Swing</t>
  </si>
  <si>
    <t>TECH TEST</t>
  </si>
  <si>
    <t>Class</t>
  </si>
  <si>
    <t>Art</t>
  </si>
  <si>
    <t>Jump F</t>
  </si>
  <si>
    <t>Balance</t>
  </si>
  <si>
    <t>Strength</t>
  </si>
  <si>
    <t>DoD</t>
  </si>
  <si>
    <t>Mill</t>
    <phoneticPr fontId="0" type="noConversion"/>
  </si>
  <si>
    <t>Stand</t>
    <phoneticPr fontId="0" type="noConversion"/>
  </si>
  <si>
    <t>Flank1</t>
    <phoneticPr fontId="0" type="noConversion"/>
  </si>
  <si>
    <t>Flank2</t>
    <phoneticPr fontId="0" type="noConversion"/>
  </si>
  <si>
    <t>T1</t>
  </si>
  <si>
    <t>T2</t>
  </si>
  <si>
    <t>T3</t>
  </si>
  <si>
    <t>Div. by</t>
  </si>
  <si>
    <t>V'lt Off</t>
  </si>
  <si>
    <t>Total</t>
  </si>
  <si>
    <t>No&amp;Ex</t>
  </si>
  <si>
    <t>Compulsories</t>
  </si>
  <si>
    <t>Test</t>
  </si>
  <si>
    <t>Tech</t>
  </si>
  <si>
    <t>Prelim Squad Freestyle</t>
  </si>
  <si>
    <t>Pre-lim Squad Compulsories</t>
  </si>
  <si>
    <t>Judge at A:</t>
  </si>
  <si>
    <t>HORSE</t>
  </si>
  <si>
    <t>Rhythm</t>
  </si>
  <si>
    <t>Relaxation</t>
  </si>
  <si>
    <t>Connection</t>
  </si>
  <si>
    <t>Impulsion</t>
  </si>
  <si>
    <t>Straightness</t>
  </si>
  <si>
    <t>Collection</t>
  </si>
  <si>
    <t>SCORE</t>
  </si>
  <si>
    <t>deduct</t>
  </si>
  <si>
    <t>Judges</t>
  </si>
  <si>
    <t>Falls</t>
  </si>
  <si>
    <t>A</t>
  </si>
  <si>
    <t>B</t>
  </si>
  <si>
    <t>Preliminary Individual (Intro)</t>
  </si>
  <si>
    <t>Judges:</t>
  </si>
  <si>
    <t>Timing/</t>
  </si>
  <si>
    <t>Coord</t>
  </si>
  <si>
    <t>S/ness</t>
  </si>
  <si>
    <t>JudgeA:</t>
  </si>
  <si>
    <t xml:space="preserve">Squad Barrel </t>
  </si>
  <si>
    <t>1ST &amp; 2ND APRIL 2023</t>
  </si>
  <si>
    <t>2023 SVG OFFICIAL &amp; UNOFFICIAL APRIL COMP</t>
  </si>
  <si>
    <t>Chris Wicks</t>
  </si>
  <si>
    <t>IND  Barrel Intro</t>
  </si>
  <si>
    <t>Quinney Lamond</t>
  </si>
  <si>
    <t>Georgia Mcrae</t>
  </si>
  <si>
    <t>Audrey Stirzaker</t>
  </si>
  <si>
    <t>Lilly Rogers</t>
  </si>
  <si>
    <t>Charlise Will</t>
  </si>
  <si>
    <t>Charlotte Neilson</t>
  </si>
  <si>
    <t xml:space="preserve">Natalia Musumeci </t>
  </si>
  <si>
    <t>Central West</t>
  </si>
  <si>
    <t>Equiste</t>
  </si>
  <si>
    <t>Sydney Vaulting Group</t>
  </si>
  <si>
    <t>SVG</t>
  </si>
  <si>
    <t>26A</t>
  </si>
  <si>
    <t>26B</t>
  </si>
  <si>
    <t>IND  Barrel Prelim</t>
  </si>
  <si>
    <t>Wellington Park</t>
  </si>
  <si>
    <t>Capriole</t>
  </si>
  <si>
    <t>ARC Vaulting Team</t>
  </si>
  <si>
    <t>Putty Valley</t>
  </si>
  <si>
    <t xml:space="preserve">Tash Mancuso </t>
  </si>
  <si>
    <t xml:space="preserve">Isabel Fitzsimmons </t>
  </si>
  <si>
    <t xml:space="preserve">Marlia Stewart </t>
  </si>
  <si>
    <t xml:space="preserve">Riley Dewall </t>
  </si>
  <si>
    <t xml:space="preserve">Alyssa Cepak </t>
  </si>
  <si>
    <t xml:space="preserve">Grace Sandlin </t>
  </si>
  <si>
    <t xml:space="preserve">Kiera Oberg stepetz </t>
  </si>
  <si>
    <t xml:space="preserve">Ruby Jackson </t>
  </si>
  <si>
    <t xml:space="preserve">Isabella Testone </t>
  </si>
  <si>
    <t xml:space="preserve">Hallie Ashton </t>
  </si>
  <si>
    <t xml:space="preserve">Ruby Ashton </t>
  </si>
  <si>
    <t xml:space="preserve">Aoife Miskelly </t>
  </si>
  <si>
    <t xml:space="preserve">Tasha Mckiernan </t>
  </si>
  <si>
    <t xml:space="preserve">Kyesha Andrews </t>
  </si>
  <si>
    <t xml:space="preserve">Harlow Connor </t>
  </si>
  <si>
    <t>IND  Barrel PreNov</t>
  </si>
  <si>
    <t>Holly Maher</t>
  </si>
  <si>
    <t>Ella Cranfield</t>
  </si>
  <si>
    <t>Isabelle Steinman</t>
  </si>
  <si>
    <t>Kallie Hasselmann</t>
  </si>
  <si>
    <t>Tigerlily Jakeman</t>
  </si>
  <si>
    <t>Ceren Akbuz</t>
  </si>
  <si>
    <t>JNE Stables</t>
  </si>
  <si>
    <t>NEqC</t>
  </si>
  <si>
    <t>Kaitlyn Jones</t>
  </si>
  <si>
    <t>Lucia Rogan</t>
  </si>
  <si>
    <t>Lily Steinman</t>
  </si>
  <si>
    <t>IND  Barrel Novice</t>
  </si>
  <si>
    <t>IND  Barrel Intermediate</t>
  </si>
  <si>
    <t>Ella Darmanin</t>
  </si>
  <si>
    <t>PDD  Barrel A</t>
  </si>
  <si>
    <t>Grace Sandlin</t>
  </si>
  <si>
    <t>Alyssa Cepak</t>
  </si>
  <si>
    <t>Ivy Sykes</t>
  </si>
  <si>
    <t>Eliza Wark-chapman</t>
  </si>
  <si>
    <t>Aoife Miskelly</t>
  </si>
  <si>
    <t>Trista Mitchell</t>
  </si>
  <si>
    <t>Erin Ryan</t>
  </si>
  <si>
    <t>Caitlin Fraser</t>
  </si>
  <si>
    <t>Bathurst &amp; District Vaulting Team</t>
  </si>
  <si>
    <t>PDD  Barrel B</t>
  </si>
  <si>
    <t>Harlow Connor</t>
  </si>
  <si>
    <t>Marlia Stewart</t>
  </si>
  <si>
    <t>Tash Mancuso</t>
  </si>
  <si>
    <t>Riley Dewall</t>
  </si>
  <si>
    <t>Elyssa O'hanlon</t>
  </si>
  <si>
    <t>Isabella Testone</t>
  </si>
  <si>
    <t>Hallie Ashton</t>
  </si>
  <si>
    <t>Tasha Mckiernan</t>
  </si>
  <si>
    <t>Kyesha Andrews</t>
  </si>
  <si>
    <t>Ruby Jackson</t>
  </si>
  <si>
    <t>Ruby Ashton</t>
  </si>
  <si>
    <t>Equiste Minis</t>
  </si>
  <si>
    <t>Ginger Kennett</t>
  </si>
  <si>
    <t>Donati 3</t>
  </si>
  <si>
    <t>Georgie Kennett</t>
  </si>
  <si>
    <t>Gina Sykes</t>
  </si>
  <si>
    <t>Eloise Tate</t>
  </si>
  <si>
    <t>Tuffrock Cruise</t>
  </si>
  <si>
    <t>Sharna Kirkham</t>
  </si>
  <si>
    <t>Poppy Loveland</t>
  </si>
  <si>
    <t>Just Ciasso</t>
  </si>
  <si>
    <t>Eliza Wark-Chapman</t>
  </si>
  <si>
    <t>Bronagh Miskelly</t>
  </si>
  <si>
    <t>HVVT</t>
  </si>
  <si>
    <t>Baiberraley Rules</t>
  </si>
  <si>
    <t>Karen Mitchell</t>
  </si>
  <si>
    <t>Kymlin Park Troy</t>
  </si>
  <si>
    <t>Janine Darmanin</t>
  </si>
  <si>
    <t>Le Grande Eli</t>
  </si>
  <si>
    <t>Nicole Connor</t>
  </si>
  <si>
    <t>Arabella Read</t>
  </si>
  <si>
    <t>Meghan Clarke</t>
  </si>
  <si>
    <t>BADVT</t>
  </si>
  <si>
    <t>Intermediate Official</t>
  </si>
  <si>
    <r>
      <t>Open</t>
    </r>
    <r>
      <rPr>
        <b/>
        <sz val="12"/>
        <rFont val="Calibri"/>
        <family val="2"/>
        <scheme val="minor"/>
      </rPr>
      <t xml:space="preserve"> Individual</t>
    </r>
    <r>
      <rPr>
        <b/>
        <sz val="12"/>
        <rFont val="Calibri"/>
        <family val="2"/>
      </rPr>
      <t xml:space="preserve"> Official</t>
    </r>
  </si>
  <si>
    <t>Advanced Individiual Official</t>
  </si>
  <si>
    <t>Willow Vitu</t>
  </si>
  <si>
    <t>Nicki Coleman</t>
  </si>
  <si>
    <t>Gillian Burns</t>
  </si>
  <si>
    <t>Rachael Mackey</t>
  </si>
  <si>
    <t>Mischiev Maker</t>
  </si>
  <si>
    <t>Nicole Mackey</t>
  </si>
  <si>
    <t>Independant</t>
  </si>
  <si>
    <t>TE Monee Seeker</t>
  </si>
  <si>
    <t>Louise Steinman</t>
  </si>
  <si>
    <t>Now Noah</t>
  </si>
  <si>
    <t>Putty Valley Georgia</t>
  </si>
  <si>
    <t>Catrina Cruickshank</t>
  </si>
  <si>
    <t>Elyssa O'hanlon HC</t>
  </si>
  <si>
    <t>SP Black Edition</t>
  </si>
  <si>
    <t>Niki Connor</t>
  </si>
  <si>
    <t>Emma Bryan</t>
  </si>
  <si>
    <t>Hayley Lewis</t>
  </si>
  <si>
    <t>Sofia Leonard</t>
  </si>
  <si>
    <t>Preliminary Individual A</t>
  </si>
  <si>
    <t>Duke of Wellington</t>
  </si>
  <si>
    <t>J'Adore</t>
  </si>
  <si>
    <t>The Puzzler</t>
  </si>
  <si>
    <t>Holly Maher HC</t>
  </si>
  <si>
    <t>Harlow Connor HC</t>
  </si>
  <si>
    <t xml:space="preserve">Emelia Griffiths </t>
  </si>
  <si>
    <t xml:space="preserve">Lila Walls </t>
  </si>
  <si>
    <t xml:space="preserve">Tess Coleman </t>
  </si>
  <si>
    <t>Preliminary Individual B</t>
  </si>
  <si>
    <t>Shannon Mchale</t>
  </si>
  <si>
    <t xml:space="preserve">Freestyle </t>
  </si>
  <si>
    <t>Christine Lawrence</t>
  </si>
  <si>
    <t>R</t>
  </si>
  <si>
    <t>Isabel Fitzsimmons</t>
  </si>
  <si>
    <t>Abbie-grace Searle</t>
  </si>
  <si>
    <t xml:space="preserve">Charlotte Neilson </t>
  </si>
  <si>
    <t>PDD Walk A</t>
  </si>
  <si>
    <t>BaDVT</t>
  </si>
  <si>
    <t>PDD Walk B</t>
  </si>
  <si>
    <t xml:space="preserve">Kallie Hasselmann </t>
  </si>
  <si>
    <t xml:space="preserve">Trista Mitchell </t>
  </si>
  <si>
    <t xml:space="preserve">Lucia Rogan </t>
  </si>
  <si>
    <t xml:space="preserve">Ivy Sykes </t>
  </si>
  <si>
    <t xml:space="preserve">Eliza Wark-chapman </t>
  </si>
  <si>
    <t>8B</t>
  </si>
  <si>
    <t>8A</t>
  </si>
  <si>
    <t>Advanced Individiual Unofficial</t>
  </si>
  <si>
    <t>Robyn Bruderer</t>
  </si>
  <si>
    <t>Nicki Coleman (HC)</t>
  </si>
  <si>
    <t>Nicco</t>
  </si>
  <si>
    <t>Abbiegrace Searle</t>
  </si>
  <si>
    <t>Kallie Hasselman</t>
  </si>
  <si>
    <t>Preliminary Individual C</t>
  </si>
  <si>
    <t>8C</t>
  </si>
  <si>
    <t>SCR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</si>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</sst>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C09]dd\-mmm\-yy;@"/>
    <numFmt numFmtId="166" formatCode="[$-409]h:mm:ss\ AM/PM;@"/>
    <numFmt numFmtId="167" formatCode="0.0"/>
  </numFmts>
  <fonts count="3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5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12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0" applyNumberFormat="0" applyAlignment="0" applyProtection="0"/>
    <xf numFmtId="0" fontId="26" fillId="19" borderId="11" applyNumberFormat="0" applyAlignment="0" applyProtection="0"/>
    <xf numFmtId="0" fontId="27" fillId="19" borderId="10" applyNumberFormat="0" applyAlignment="0" applyProtection="0"/>
    <xf numFmtId="0" fontId="28" fillId="0" borderId="12" applyNumberFormat="0" applyFill="0" applyAlignment="0" applyProtection="0"/>
    <xf numFmtId="0" fontId="29" fillId="20" borderId="13" applyNumberFormat="0" applyAlignment="0" applyProtection="0"/>
    <xf numFmtId="0" fontId="30" fillId="0" borderId="0" applyNumberFormat="0" applyFill="0" applyBorder="0" applyAlignment="0" applyProtection="0"/>
    <xf numFmtId="0" fontId="7" fillId="21" borderId="14" applyNumberFormat="0" applyFont="0" applyAlignment="0" applyProtection="0"/>
    <xf numFmtId="0" fontId="31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8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2" fillId="2" borderId="0" xfId="0" applyFont="1" applyFill="1"/>
    <xf numFmtId="167" fontId="2" fillId="3" borderId="0" xfId="0" applyNumberFormat="1" applyFont="1" applyFill="1"/>
    <xf numFmtId="167" fontId="2" fillId="5" borderId="0" xfId="0" applyNumberFormat="1" applyFont="1" applyFill="1"/>
    <xf numFmtId="167" fontId="2" fillId="0" borderId="0" xfId="0" applyNumberFormat="1" applyFont="1"/>
    <xf numFmtId="164" fontId="2" fillId="5" borderId="0" xfId="0" applyNumberFormat="1" applyFont="1" applyFill="1"/>
    <xf numFmtId="164" fontId="2" fillId="4" borderId="0" xfId="0" applyNumberFormat="1" applyFont="1" applyFill="1"/>
    <xf numFmtId="0" fontId="2" fillId="3" borderId="0" xfId="0" applyFont="1" applyFill="1"/>
    <xf numFmtId="167" fontId="2" fillId="4" borderId="0" xfId="0" applyNumberFormat="1" applyFont="1" applyFill="1"/>
    <xf numFmtId="0" fontId="6" fillId="0" borderId="0" xfId="1" applyFont="1"/>
    <xf numFmtId="167" fontId="11" fillId="0" borderId="0" xfId="0" applyNumberFormat="1" applyFont="1"/>
    <xf numFmtId="167" fontId="9" fillId="4" borderId="0" xfId="0" applyNumberFormat="1" applyFont="1" applyFill="1"/>
    <xf numFmtId="167" fontId="11" fillId="5" borderId="0" xfId="0" applyNumberFormat="1" applyFont="1" applyFill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6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7" fontId="2" fillId="6" borderId="0" xfId="0" applyNumberFormat="1" applyFont="1" applyFill="1"/>
    <xf numFmtId="0" fontId="2" fillId="3" borderId="1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0" borderId="0" xfId="0" applyFont="1" applyAlignment="1">
      <alignment horizontal="left" vertical="center"/>
    </xf>
    <xf numFmtId="167" fontId="2" fillId="2" borderId="0" xfId="0" applyNumberFormat="1" applyFont="1" applyFill="1"/>
    <xf numFmtId="0" fontId="3" fillId="0" borderId="0" xfId="0" applyFont="1" applyAlignment="1">
      <alignment horizontal="left"/>
    </xf>
    <xf numFmtId="164" fontId="2" fillId="3" borderId="0" xfId="0" applyNumberFormat="1" applyFont="1" applyFill="1"/>
    <xf numFmtId="164" fontId="14" fillId="3" borderId="0" xfId="0" applyNumberFormat="1" applyFont="1" applyFill="1"/>
    <xf numFmtId="0" fontId="14" fillId="3" borderId="0" xfId="0" applyFont="1" applyFill="1"/>
    <xf numFmtId="0" fontId="7" fillId="9" borderId="0" xfId="9"/>
    <xf numFmtId="0" fontId="7" fillId="9" borderId="1" xfId="9" applyBorder="1" applyAlignment="1">
      <alignment horizontal="center" vertical="center"/>
    </xf>
    <xf numFmtId="0" fontId="7" fillId="9" borderId="0" xfId="9" applyAlignment="1">
      <alignment horizontal="center" vertical="center"/>
    </xf>
    <xf numFmtId="0" fontId="7" fillId="9" borderId="0" xfId="9" applyAlignment="1">
      <alignment horizontal="center"/>
    </xf>
    <xf numFmtId="0" fontId="7" fillId="9" borderId="1" xfId="9" applyBorder="1" applyAlignment="1">
      <alignment horizontal="center"/>
    </xf>
    <xf numFmtId="164" fontId="7" fillId="9" borderId="0" xfId="9" applyNumberFormat="1"/>
    <xf numFmtId="0" fontId="7" fillId="0" borderId="0" xfId="9" applyFill="1"/>
    <xf numFmtId="167" fontId="7" fillId="9" borderId="0" xfId="9" applyNumberFormat="1"/>
    <xf numFmtId="0" fontId="2" fillId="3" borderId="1" xfId="0" applyFont="1" applyFill="1" applyBorder="1"/>
    <xf numFmtId="164" fontId="2" fillId="0" borderId="1" xfId="0" applyNumberFormat="1" applyFont="1" applyBorder="1"/>
    <xf numFmtId="167" fontId="2" fillId="3" borderId="1" xfId="0" applyNumberFormat="1" applyFont="1" applyFill="1" applyBorder="1"/>
    <xf numFmtId="167" fontId="2" fillId="5" borderId="1" xfId="0" applyNumberFormat="1" applyFont="1" applyFill="1" applyBorder="1"/>
    <xf numFmtId="167" fontId="2" fillId="0" borderId="1" xfId="0" applyNumberFormat="1" applyFont="1" applyBorder="1"/>
    <xf numFmtId="167" fontId="2" fillId="4" borderId="1" xfId="0" applyNumberFormat="1" applyFont="1" applyFill="1" applyBorder="1"/>
    <xf numFmtId="164" fontId="7" fillId="9" borderId="1" xfId="9" applyNumberFormat="1" applyBorder="1"/>
    <xf numFmtId="167" fontId="7" fillId="9" borderId="1" xfId="9" applyNumberForma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5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0" fontId="7" fillId="9" borderId="0" xfId="9" applyAlignment="1">
      <alignment horizontal="left"/>
    </xf>
    <xf numFmtId="167" fontId="7" fillId="9" borderId="0" xfId="9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7" fillId="9" borderId="1" xfId="9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7" fontId="11" fillId="0" borderId="0" xfId="0" applyNumberFormat="1" applyFont="1" applyAlignment="1">
      <alignment horizontal="left"/>
    </xf>
    <xf numFmtId="167" fontId="11" fillId="5" borderId="0" xfId="0" applyNumberFormat="1" applyFont="1" applyFill="1" applyAlignment="1">
      <alignment horizontal="left"/>
    </xf>
    <xf numFmtId="167" fontId="2" fillId="0" borderId="0" xfId="0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0" fillId="0" borderId="1" xfId="0" applyBorder="1"/>
    <xf numFmtId="0" fontId="7" fillId="3" borderId="1" xfId="0" applyFont="1" applyFill="1" applyBorder="1"/>
    <xf numFmtId="0" fontId="2" fillId="2" borderId="1" xfId="0" applyFont="1" applyFill="1" applyBorder="1"/>
    <xf numFmtId="0" fontId="7" fillId="9" borderId="1" xfId="9" applyBorder="1"/>
    <xf numFmtId="164" fontId="7" fillId="3" borderId="1" xfId="0" applyNumberFormat="1" applyFont="1" applyFill="1" applyBorder="1"/>
    <xf numFmtId="0" fontId="12" fillId="0" borderId="1" xfId="4" applyFont="1" applyBorder="1" applyAlignment="1">
      <alignment horizontal="left"/>
    </xf>
    <xf numFmtId="164" fontId="2" fillId="4" borderId="1" xfId="0" applyNumberFormat="1" applyFont="1" applyFill="1" applyBorder="1"/>
    <xf numFmtId="0" fontId="7" fillId="0" borderId="0" xfId="8" applyFill="1" applyAlignment="1">
      <alignment horizontal="left"/>
    </xf>
    <xf numFmtId="0" fontId="7" fillId="0" borderId="1" xfId="8" applyFill="1" applyBorder="1" applyAlignment="1">
      <alignment horizontal="left" vertical="center"/>
    </xf>
    <xf numFmtId="0" fontId="7" fillId="0" borderId="0" xfId="8" applyFill="1" applyAlignment="1">
      <alignment horizontal="left" vertical="center"/>
    </xf>
    <xf numFmtId="0" fontId="7" fillId="0" borderId="0" xfId="8" applyFill="1"/>
    <xf numFmtId="0" fontId="7" fillId="0" borderId="1" xfId="8" applyFill="1" applyBorder="1" applyAlignment="1">
      <alignment horizontal="center" vertical="center"/>
    </xf>
    <xf numFmtId="0" fontId="7" fillId="0" borderId="0" xfId="8" applyFill="1" applyAlignment="1">
      <alignment horizontal="center" vertical="center"/>
    </xf>
    <xf numFmtId="0" fontId="7" fillId="0" borderId="0" xfId="9" applyFill="1" applyAlignment="1">
      <alignment horizontal="left"/>
    </xf>
    <xf numFmtId="0" fontId="15" fillId="0" borderId="0" xfId="9" applyFont="1" applyFill="1" applyAlignment="1">
      <alignment horizontal="left"/>
    </xf>
    <xf numFmtId="0" fontId="15" fillId="0" borderId="1" xfId="9" applyFont="1" applyFill="1" applyBorder="1" applyAlignment="1">
      <alignment horizontal="left"/>
    </xf>
    <xf numFmtId="164" fontId="7" fillId="0" borderId="0" xfId="9" applyNumberFormat="1" applyFill="1" applyAlignment="1">
      <alignment horizontal="left"/>
    </xf>
    <xf numFmtId="0" fontId="12" fillId="0" borderId="0" xfId="4" applyFont="1" applyAlignment="1">
      <alignment horizontal="left"/>
    </xf>
    <xf numFmtId="0" fontId="12" fillId="3" borderId="0" xfId="4" applyFont="1" applyFill="1" applyAlignment="1">
      <alignment horizontal="left"/>
    </xf>
    <xf numFmtId="0" fontId="13" fillId="0" borderId="1" xfId="0" applyFont="1" applyBorder="1" applyAlignment="1">
      <alignment horizontal="left"/>
    </xf>
    <xf numFmtId="167" fontId="7" fillId="10" borderId="0" xfId="10" applyNumberFormat="1"/>
    <xf numFmtId="164" fontId="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" fillId="11" borderId="0" xfId="0" applyFont="1" applyFill="1"/>
    <xf numFmtId="0" fontId="3" fillId="11" borderId="0" xfId="0" applyFont="1" applyFill="1"/>
    <xf numFmtId="0" fontId="1" fillId="12" borderId="0" xfId="0" applyFont="1" applyFill="1"/>
    <xf numFmtId="0" fontId="2" fillId="12" borderId="0" xfId="0" applyFont="1" applyFill="1"/>
    <xf numFmtId="164" fontId="2" fillId="12" borderId="0" xfId="0" applyNumberFormat="1" applyFont="1" applyFill="1" applyAlignment="1">
      <alignment horizontal="left"/>
    </xf>
    <xf numFmtId="164" fontId="3" fillId="12" borderId="0" xfId="0" applyNumberFormat="1" applyFont="1" applyFill="1" applyAlignment="1">
      <alignment horizontal="left"/>
    </xf>
    <xf numFmtId="164" fontId="3" fillId="12" borderId="0" xfId="0" applyNumberFormat="1" applyFont="1" applyFill="1"/>
    <xf numFmtId="164" fontId="2" fillId="12" borderId="0" xfId="0" applyNumberFormat="1" applyFont="1" applyFill="1"/>
    <xf numFmtId="0" fontId="3" fillId="12" borderId="0" xfId="0" applyFont="1" applyFill="1"/>
    <xf numFmtId="0" fontId="3" fillId="7" borderId="0" xfId="0" applyFont="1" applyFill="1"/>
    <xf numFmtId="0" fontId="2" fillId="7" borderId="0" xfId="0" applyFont="1" applyFill="1"/>
    <xf numFmtId="0" fontId="3" fillId="13" borderId="0" xfId="0" applyFont="1" applyFill="1"/>
    <xf numFmtId="0" fontId="2" fillId="13" borderId="0" xfId="0" applyFont="1" applyFill="1"/>
    <xf numFmtId="0" fontId="3" fillId="12" borderId="0" xfId="0" applyFont="1" applyFill="1" applyAlignment="1">
      <alignment horizontal="left"/>
    </xf>
    <xf numFmtId="0" fontId="2" fillId="1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7" fillId="0" borderId="0" xfId="12" applyFont="1"/>
    <xf numFmtId="0" fontId="16" fillId="0" borderId="0" xfId="0" applyFont="1" applyProtection="1">
      <protection locked="0"/>
    </xf>
    <xf numFmtId="164" fontId="11" fillId="0" borderId="1" xfId="0" applyNumberFormat="1" applyFont="1" applyBorder="1"/>
    <xf numFmtId="0" fontId="15" fillId="0" borderId="0" xfId="0" applyFont="1" applyAlignment="1">
      <alignment horizontal="center"/>
    </xf>
    <xf numFmtId="167" fontId="9" fillId="0" borderId="0" xfId="0" applyNumberFormat="1" applyFont="1"/>
    <xf numFmtId="0" fontId="2" fillId="0" borderId="0" xfId="1" applyFont="1" applyProtection="1">
      <protection locked="0"/>
    </xf>
    <xf numFmtId="0" fontId="13" fillId="0" borderId="0" xfId="0" applyFont="1"/>
    <xf numFmtId="0" fontId="10" fillId="0" borderId="0" xfId="0" applyFont="1" applyProtection="1">
      <protection locked="0"/>
    </xf>
    <xf numFmtId="0" fontId="5" fillId="0" borderId="0" xfId="7" applyProtection="1">
      <protection locked="0"/>
    </xf>
    <xf numFmtId="0" fontId="3" fillId="0" borderId="0" xfId="7" applyFont="1" applyProtection="1">
      <protection locked="0"/>
    </xf>
    <xf numFmtId="0" fontId="2" fillId="0" borderId="0" xfId="7" applyFont="1" applyProtection="1">
      <protection locked="0"/>
    </xf>
    <xf numFmtId="0" fontId="5" fillId="0" borderId="0" xfId="7" applyAlignment="1" applyProtection="1">
      <alignment horizontal="center"/>
      <protection locked="0"/>
    </xf>
    <xf numFmtId="0" fontId="6" fillId="0" borderId="0" xfId="7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3" borderId="0" xfId="7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0" xfId="7" applyFont="1" applyProtection="1">
      <protection locked="0"/>
    </xf>
    <xf numFmtId="0" fontId="6" fillId="3" borderId="0" xfId="7" applyFont="1" applyFill="1" applyProtection="1">
      <protection locked="0"/>
    </xf>
    <xf numFmtId="0" fontId="6" fillId="0" borderId="2" xfId="7" applyFont="1" applyBorder="1" applyAlignment="1" applyProtection="1">
      <alignment horizontal="right"/>
      <protection locked="0"/>
    </xf>
    <xf numFmtId="0" fontId="5" fillId="3" borderId="0" xfId="7" applyFill="1" applyProtection="1">
      <protection locked="0"/>
    </xf>
    <xf numFmtId="0" fontId="7" fillId="0" borderId="1" xfId="12" applyFont="1" applyBorder="1"/>
    <xf numFmtId="0" fontId="5" fillId="3" borderId="1" xfId="7" applyFill="1" applyBorder="1" applyProtection="1">
      <protection locked="0"/>
    </xf>
    <xf numFmtId="167" fontId="0" fillId="4" borderId="1" xfId="0" applyNumberFormat="1" applyFill="1" applyBorder="1" applyProtection="1">
      <protection locked="0"/>
    </xf>
    <xf numFmtId="164" fontId="5" fillId="0" borderId="1" xfId="7" applyNumberFormat="1" applyBorder="1"/>
    <xf numFmtId="164" fontId="5" fillId="3" borderId="1" xfId="7" applyNumberFormat="1" applyFill="1" applyBorder="1"/>
    <xf numFmtId="167" fontId="5" fillId="4" borderId="1" xfId="7" applyNumberFormat="1" applyFill="1" applyBorder="1" applyProtection="1">
      <protection locked="0"/>
    </xf>
    <xf numFmtId="0" fontId="5" fillId="3" borderId="1" xfId="7" applyFill="1" applyBorder="1"/>
    <xf numFmtId="0" fontId="17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167" fontId="17" fillId="3" borderId="0" xfId="0" applyNumberFormat="1" applyFont="1" applyFill="1" applyProtection="1">
      <protection locked="0"/>
    </xf>
    <xf numFmtId="167" fontId="2" fillId="3" borderId="0" xfId="0" applyNumberFormat="1" applyFont="1" applyFill="1" applyProtection="1">
      <protection locked="0"/>
    </xf>
    <xf numFmtId="0" fontId="2" fillId="3" borderId="2" xfId="0" applyFont="1" applyFill="1" applyBorder="1" applyAlignment="1">
      <alignment horizontal="right"/>
    </xf>
    <xf numFmtId="167" fontId="0" fillId="4" borderId="0" xfId="0" applyNumberFormat="1" applyFill="1" applyProtection="1">
      <protection locked="0"/>
    </xf>
    <xf numFmtId="164" fontId="5" fillId="0" borderId="0" xfId="7" applyNumberFormat="1"/>
    <xf numFmtId="164" fontId="5" fillId="3" borderId="0" xfId="7" applyNumberFormat="1" applyFill="1"/>
    <xf numFmtId="167" fontId="5" fillId="4" borderId="0" xfId="7" applyNumberFormat="1" applyFill="1" applyProtection="1">
      <protection locked="0"/>
    </xf>
    <xf numFmtId="0" fontId="5" fillId="3" borderId="0" xfId="7" applyFill="1"/>
    <xf numFmtId="0" fontId="2" fillId="0" borderId="0" xfId="12" applyFont="1"/>
    <xf numFmtId="0" fontId="2" fillId="0" borderId="0" xfId="12" applyFont="1" applyAlignment="1">
      <alignment horizontal="center"/>
    </xf>
    <xf numFmtId="0" fontId="15" fillId="0" borderId="0" xfId="0" applyFont="1"/>
    <xf numFmtId="0" fontId="2" fillId="0" borderId="4" xfId="0" applyFont="1" applyBorder="1" applyAlignment="1">
      <alignment horizontal="center"/>
    </xf>
    <xf numFmtId="167" fontId="9" fillId="4" borderId="1" xfId="0" applyNumberFormat="1" applyFont="1" applyFill="1" applyBorder="1"/>
    <xf numFmtId="167" fontId="9" fillId="0" borderId="1" xfId="0" applyNumberFormat="1" applyFont="1" applyBorder="1"/>
    <xf numFmtId="2" fontId="2" fillId="5" borderId="1" xfId="0" applyNumberFormat="1" applyFont="1" applyFill="1" applyBorder="1"/>
    <xf numFmtId="0" fontId="6" fillId="0" borderId="0" xfId="7" applyFont="1" applyAlignment="1" applyProtection="1">
      <alignment horizontal="right"/>
      <protection locked="0"/>
    </xf>
    <xf numFmtId="2" fontId="2" fillId="0" borderId="1" xfId="0" applyNumberFormat="1" applyFont="1" applyBorder="1"/>
    <xf numFmtId="2" fontId="9" fillId="0" borderId="0" xfId="0" applyNumberFormat="1" applyFont="1"/>
    <xf numFmtId="2" fontId="11" fillId="5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14" borderId="0" xfId="7" applyFill="1" applyAlignment="1" applyProtection="1">
      <alignment horizontal="center"/>
      <protection locked="0"/>
    </xf>
    <xf numFmtId="0" fontId="5" fillId="14" borderId="0" xfId="7" applyFill="1" applyProtection="1">
      <protection locked="0"/>
    </xf>
    <xf numFmtId="0" fontId="2" fillId="14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3" borderId="5" xfId="0" applyFont="1" applyFill="1" applyBorder="1"/>
    <xf numFmtId="164" fontId="2" fillId="3" borderId="6" xfId="0" applyNumberFormat="1" applyFont="1" applyFill="1" applyBorder="1"/>
    <xf numFmtId="0" fontId="5" fillId="14" borderId="1" xfId="7" applyFill="1" applyBorder="1" applyProtection="1">
      <protection locked="0"/>
    </xf>
    <xf numFmtId="0" fontId="5" fillId="14" borderId="1" xfId="7" applyFill="1" applyBorder="1" applyAlignment="1" applyProtection="1">
      <alignment horizontal="center"/>
      <protection locked="0"/>
    </xf>
    <xf numFmtId="14" fontId="15" fillId="0" borderId="0" xfId="0" applyNumberFormat="1" applyFont="1"/>
    <xf numFmtId="0" fontId="3" fillId="0" borderId="0" xfId="11" applyFont="1" applyAlignment="1" applyProtection="1">
      <alignment horizontal="center" vertical="center"/>
      <protection locked="0"/>
    </xf>
    <xf numFmtId="0" fontId="2" fillId="0" borderId="0" xfId="11" applyFont="1" applyAlignment="1" applyProtection="1">
      <alignment horizontal="center" vertical="center"/>
      <protection locked="0"/>
    </xf>
    <xf numFmtId="0" fontId="3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7" fillId="3" borderId="0" xfId="4" applyFill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164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164" fontId="35" fillId="0" borderId="0" xfId="0" applyNumberFormat="1" applyFont="1" applyAlignment="1">
      <alignment horizontal="left"/>
    </xf>
    <xf numFmtId="164" fontId="15" fillId="0" borderId="1" xfId="0" applyNumberFormat="1" applyFont="1" applyBorder="1"/>
    <xf numFmtId="164" fontId="3" fillId="0" borderId="1" xfId="0" applyNumberFormat="1" applyFont="1" applyBorder="1"/>
    <xf numFmtId="164" fontId="6" fillId="0" borderId="0" xfId="7" applyNumberFormat="1" applyFont="1" applyAlignment="1">
      <alignment horizontal="right"/>
    </xf>
    <xf numFmtId="0" fontId="6" fillId="0" borderId="0" xfId="7" applyFont="1" applyAlignment="1" applyProtection="1">
      <alignment horizontal="center"/>
      <protection locked="0"/>
    </xf>
    <xf numFmtId="164" fontId="6" fillId="0" borderId="3" xfId="7" applyNumberFormat="1" applyFont="1" applyBorder="1" applyAlignment="1">
      <alignment horizontal="right"/>
    </xf>
    <xf numFmtId="0" fontId="6" fillId="0" borderId="1" xfId="7" applyFont="1" applyBorder="1" applyProtection="1">
      <protection locked="0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 applyProtection="1">
      <protection locked="0"/>
    </xf>
    <xf numFmtId="164" fontId="3" fillId="0" borderId="3" xfId="0" applyNumberFormat="1" applyFont="1" applyBorder="1"/>
    <xf numFmtId="0" fontId="15" fillId="0" borderId="1" xfId="0" applyFont="1" applyBorder="1"/>
    <xf numFmtId="164" fontId="3" fillId="3" borderId="0" xfId="0" applyNumberFormat="1" applyFont="1" applyFill="1"/>
    <xf numFmtId="0" fontId="33" fillId="0" borderId="0" xfId="8" applyFont="1" applyFill="1" applyAlignment="1">
      <alignment horizontal="left"/>
    </xf>
    <xf numFmtId="164" fontId="11" fillId="0" borderId="0" xfId="0" applyNumberFormat="1" applyFont="1"/>
    <xf numFmtId="14" fontId="1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1" fillId="0" borderId="0" xfId="0" applyFont="1"/>
    <xf numFmtId="0" fontId="6" fillId="0" borderId="0" xfId="1" applyFont="1" applyAlignment="1">
      <alignment horizontal="right"/>
    </xf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6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10" builtinId="43" customBuiltin="1"/>
    <cellStyle name="40% - Accent5" xfId="47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8" builtinId="40" customBuiltin="1"/>
    <cellStyle name="60% - Accent4" xfId="44" builtinId="44" customBuiltin="1"/>
    <cellStyle name="60% - Accent5" xfId="48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2" builtinId="41" customBuiltin="1"/>
    <cellStyle name="Accent5" xfId="45" builtinId="45" customBuiltin="1"/>
    <cellStyle name="Accent6" xfId="49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Explanatory Text" xfId="29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2" xr:uid="{00000000-0005-0000-0000-000006000000}"/>
    <cellStyle name="Normal 2 2" xfId="1" xr:uid="{00000000-0005-0000-0000-000007000000}"/>
    <cellStyle name="Normal 2 3" xfId="7" xr:uid="{00000000-0005-0000-0000-000008000000}"/>
    <cellStyle name="Normal 3" xfId="4" xr:uid="{00000000-0005-0000-0000-000009000000}"/>
    <cellStyle name="Normal 3 2" xfId="13" xr:uid="{17C4A973-2B50-4D42-99FA-6873115493C7}"/>
    <cellStyle name="Normal 4" xfId="5" xr:uid="{00000000-0005-0000-0000-00000A000000}"/>
    <cellStyle name="Normal 5" xfId="6" xr:uid="{00000000-0005-0000-0000-00000B000000}"/>
    <cellStyle name="Normal 6" xfId="11" xr:uid="{5BFC6566-2A0F-4424-B01D-DE268F3B6BA0}"/>
    <cellStyle name="Normal 7" xfId="12" xr:uid="{104FD9E1-8456-4A66-A100-39EBB6231EBC}"/>
    <cellStyle name="Note" xfId="28" builtinId="10" customBuiltin="1"/>
    <cellStyle name="Output" xfId="23" builtinId="21" customBuiltin="1"/>
    <cellStyle name="Standard 2" xfId="3" xr:uid="{00000000-0005-0000-0000-00000C000000}"/>
    <cellStyle name="Title" xfId="14" builtinId="15" customBuiltin="1"/>
    <cellStyle name="Total" xfId="30" builtinId="25" customBuiltin="1"/>
    <cellStyle name="Warning Text" xfId="27" builtinId="11" customBuiltin="1"/>
  </cellStyles>
  <dxfs count="0"/>
  <tableStyles count="0" defaultTableStyle="TableStyleMedium2" defaultPivotStyle="PivotStyleLight16"/>
  <colors>
    <mruColors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0357-FF95-4D0A-92D6-4A1BA9D1AFA2}">
  <dimension ref="A1:A3"/>
  <sheetViews>
    <sheetView workbookViewId="0"/>
  </sheetViews>
  <sheetFormatPr defaultRowHeight="14.4" x14ac:dyDescent="0.3"/>
  <cols>
    <col min="1" max="1" width="10.77734375" style="173" bestFit="1" customWidth="1"/>
    <col min="2" max="16384" width="8.88671875" style="173"/>
  </cols>
  <sheetData>
    <row r="1" spans="1:1" x14ac:dyDescent="0.3">
      <c r="A1" s="173" t="s">
        <v>100</v>
      </c>
    </row>
    <row r="3" spans="1:1" x14ac:dyDescent="0.3">
      <c r="A3" s="193" t="s">
        <v>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B22"/>
  <sheetViews>
    <sheetView workbookViewId="0">
      <selection activeCell="C12" sqref="C12"/>
    </sheetView>
  </sheetViews>
  <sheetFormatPr defaultRowHeight="14.4" x14ac:dyDescent="0.3"/>
  <cols>
    <col min="1" max="1" width="5.6640625" customWidth="1"/>
    <col min="2" max="4" width="17.109375" customWidth="1"/>
    <col min="5" max="5" width="13.8867187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1" max="31" width="2.88671875" customWidth="1"/>
    <col min="42" max="42" width="2.88671875" customWidth="1"/>
    <col min="43" max="43" width="7.5546875" customWidth="1"/>
    <col min="44" max="44" width="10.6640625" customWidth="1"/>
    <col min="45" max="45" width="10.21875" customWidth="1"/>
    <col min="46" max="46" width="9.33203125" customWidth="1"/>
    <col min="47" max="47" width="11" customWidth="1"/>
    <col min="48" max="48" width="9" customWidth="1"/>
    <col min="57" max="57" width="2.88671875" customWidth="1"/>
    <col min="65" max="65" width="2.88671875" customWidth="1"/>
    <col min="69" max="69" width="2.88671875" customWidth="1"/>
    <col min="70" max="70" width="12" customWidth="1"/>
    <col min="71" max="71" width="2.88671875" customWidth="1"/>
    <col min="73" max="73" width="2.88671875" customWidth="1"/>
    <col min="75" max="75" width="12.6640625" customWidth="1"/>
  </cols>
  <sheetData>
    <row r="1" spans="1:80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6"/>
      <c r="AR1" s="36"/>
      <c r="AS1" s="36"/>
      <c r="AT1" s="36"/>
      <c r="AU1" s="36"/>
      <c r="AV1" s="36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4"/>
      <c r="BO1" s="4"/>
      <c r="BP1" s="4"/>
      <c r="BQ1" s="2"/>
      <c r="BR1" s="2"/>
      <c r="BS1" s="2"/>
      <c r="BT1" s="2"/>
      <c r="BU1" s="2"/>
      <c r="BV1" s="2"/>
      <c r="BW1" s="5">
        <f ca="1">NOW()</f>
        <v>45019.40436226852</v>
      </c>
    </row>
    <row r="2" spans="1:80" ht="15.6" x14ac:dyDescent="0.3">
      <c r="A2" s="1"/>
      <c r="B2" s="2"/>
      <c r="C2" s="2"/>
      <c r="D2" s="3" t="s">
        <v>93</v>
      </c>
      <c r="E2" t="s">
        <v>244</v>
      </c>
      <c r="F2" s="36"/>
      <c r="G2" s="36"/>
      <c r="H2" s="36"/>
      <c r="I2" s="36"/>
      <c r="J2" s="36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6"/>
      <c r="AR2" s="36"/>
      <c r="AS2" s="36"/>
      <c r="AT2" s="36"/>
      <c r="AU2" s="36"/>
      <c r="AV2" s="36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4"/>
      <c r="BO2" s="4"/>
      <c r="BP2" s="4"/>
      <c r="BQ2" s="2"/>
      <c r="BR2" s="2"/>
      <c r="BS2" s="2"/>
      <c r="BT2" s="2"/>
      <c r="BU2" s="2"/>
      <c r="BV2" s="2"/>
      <c r="BW2" s="6">
        <f ca="1">NOW()</f>
        <v>45019.40436226852</v>
      </c>
    </row>
    <row r="3" spans="1:80" ht="15.6" x14ac:dyDescent="0.3">
      <c r="A3" s="1" t="str">
        <f>'Comp Detail'!A3</f>
        <v>1ST &amp; 2ND APRIL 2023</v>
      </c>
      <c r="B3" s="2"/>
      <c r="C3" s="2"/>
      <c r="D3" s="3"/>
      <c r="E3" t="s">
        <v>101</v>
      </c>
    </row>
    <row r="4" spans="1:80" ht="15.6" x14ac:dyDescent="0.3">
      <c r="A4" s="1"/>
      <c r="B4" s="2"/>
      <c r="C4" s="2"/>
      <c r="D4" s="3"/>
      <c r="E4" s="2"/>
      <c r="F4" s="118" t="s">
        <v>73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7"/>
      <c r="U4" s="118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8"/>
      <c r="AG4" s="117"/>
      <c r="AH4" s="117"/>
      <c r="AI4" s="117"/>
      <c r="AJ4" s="117"/>
      <c r="AK4" s="117"/>
      <c r="AL4" s="117"/>
      <c r="AM4" s="117"/>
      <c r="AN4" s="117"/>
      <c r="AO4" s="117"/>
      <c r="AP4" s="2"/>
      <c r="AQ4" s="119" t="s">
        <v>227</v>
      </c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20"/>
      <c r="BF4" s="120"/>
      <c r="BG4" s="120"/>
      <c r="BH4" s="120"/>
      <c r="BI4" s="120"/>
      <c r="BJ4" s="120"/>
      <c r="BK4" s="120"/>
      <c r="BL4" s="120"/>
      <c r="BM4" s="119"/>
      <c r="BN4" s="123" t="s">
        <v>2</v>
      </c>
      <c r="BO4" s="123"/>
      <c r="BP4" s="124"/>
      <c r="BQ4" s="120"/>
      <c r="BR4" s="2"/>
      <c r="BS4" s="2"/>
      <c r="BT4" s="2"/>
      <c r="BU4" s="2"/>
      <c r="BV4" s="2"/>
    </row>
    <row r="5" spans="1:80" ht="15.6" x14ac:dyDescent="0.3">
      <c r="A5" s="1" t="s">
        <v>197</v>
      </c>
      <c r="B5" s="2"/>
      <c r="C5" s="3"/>
      <c r="D5" s="2"/>
      <c r="E5" s="2"/>
      <c r="F5" s="7" t="s">
        <v>3</v>
      </c>
      <c r="G5" s="2" t="str">
        <f>E3</f>
        <v>Chris Wicks</v>
      </c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7"/>
      <c r="U5" s="7" t="s">
        <v>3</v>
      </c>
      <c r="V5" s="2" t="str">
        <f>E3</f>
        <v>Chris Wicks</v>
      </c>
      <c r="W5" s="2"/>
      <c r="X5" s="2"/>
      <c r="Y5" s="2"/>
      <c r="Z5" s="2"/>
      <c r="AA5" s="2"/>
      <c r="AB5" s="2"/>
      <c r="AC5" s="2"/>
      <c r="AD5" s="2"/>
      <c r="AE5" s="59"/>
      <c r="AF5" s="7" t="s">
        <v>1</v>
      </c>
      <c r="AG5" s="2" t="str">
        <f>E2</f>
        <v>Robyn Bruderer</v>
      </c>
      <c r="AH5" s="2"/>
      <c r="AI5" s="2"/>
      <c r="AJ5" s="2"/>
      <c r="AK5" s="2"/>
      <c r="AL5" s="2"/>
      <c r="AM5" s="2"/>
      <c r="AN5" s="2"/>
      <c r="AO5" s="2"/>
      <c r="AP5" s="2"/>
      <c r="AQ5" s="7" t="s">
        <v>3</v>
      </c>
      <c r="AR5" s="2" t="str">
        <f>E2</f>
        <v>Robyn Bruderer</v>
      </c>
      <c r="AS5" s="2"/>
      <c r="AT5" s="2"/>
      <c r="AU5" s="2"/>
      <c r="AV5" s="2"/>
      <c r="AX5" s="7"/>
      <c r="AY5" s="7"/>
      <c r="AZ5" s="7"/>
      <c r="BA5" s="2"/>
      <c r="BB5" s="2"/>
      <c r="BC5" s="2"/>
      <c r="BD5" s="2"/>
      <c r="BE5" s="2"/>
      <c r="BF5" s="7" t="s">
        <v>0</v>
      </c>
      <c r="BG5" s="2" t="str">
        <f>E2</f>
        <v>Robyn Bruderer</v>
      </c>
      <c r="BH5" s="2"/>
      <c r="BI5" s="2"/>
      <c r="BJ5" s="2"/>
      <c r="BK5" s="7"/>
      <c r="BL5" s="7"/>
      <c r="BM5" s="2"/>
      <c r="BN5" s="8" t="s">
        <v>5</v>
      </c>
      <c r="BO5" s="4" t="str">
        <f>E3</f>
        <v>Chris Wicks</v>
      </c>
      <c r="BP5" s="4"/>
      <c r="BQ5" s="2"/>
      <c r="BR5" s="2"/>
      <c r="BS5" s="2"/>
      <c r="BT5" s="2"/>
      <c r="BU5" s="2"/>
      <c r="BV5" s="2"/>
      <c r="BW5" s="2"/>
    </row>
    <row r="6" spans="1:80" ht="15.6" x14ac:dyDescent="0.3">
      <c r="A6" s="1" t="s">
        <v>43</v>
      </c>
      <c r="B6" s="7">
        <v>2</v>
      </c>
      <c r="C6" s="3"/>
      <c r="D6" s="2"/>
      <c r="E6" s="2"/>
      <c r="F6" s="7" t="s">
        <v>7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5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7" t="s">
        <v>7</v>
      </c>
      <c r="AR6" s="2"/>
      <c r="AS6" s="2"/>
      <c r="AT6" s="2"/>
      <c r="AU6" s="2"/>
      <c r="AV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4"/>
      <c r="BO6" s="4"/>
      <c r="BP6" s="4"/>
      <c r="BQ6" s="2"/>
      <c r="BR6" s="7"/>
      <c r="BS6" s="2"/>
      <c r="BT6" s="2"/>
      <c r="BU6" s="2"/>
      <c r="BV6" s="2"/>
      <c r="BW6" s="2"/>
      <c r="BX6" s="196"/>
      <c r="BY6" s="197"/>
      <c r="BZ6" s="197"/>
      <c r="CA6" s="197"/>
      <c r="CB6" s="197"/>
    </row>
    <row r="7" spans="1:80" ht="15.6" x14ac:dyDescent="0.3">
      <c r="A7" s="1"/>
      <c r="B7" s="2"/>
      <c r="C7" s="3"/>
      <c r="D7" s="2"/>
      <c r="E7" s="2"/>
      <c r="F7" s="7" t="s">
        <v>16</v>
      </c>
      <c r="G7" s="2"/>
      <c r="H7" s="2"/>
      <c r="I7" s="2"/>
      <c r="J7" s="2"/>
      <c r="K7" s="2"/>
      <c r="L7" s="137" t="s">
        <v>16</v>
      </c>
      <c r="M7" s="11"/>
      <c r="N7" s="11"/>
      <c r="O7" s="11" t="s">
        <v>17</v>
      </c>
      <c r="Q7" s="11"/>
      <c r="R7" s="11" t="s">
        <v>18</v>
      </c>
      <c r="S7" s="11" t="s">
        <v>79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2"/>
      <c r="AE7" s="59"/>
      <c r="AF7" s="2"/>
      <c r="AG7" s="2"/>
      <c r="AH7" s="2"/>
      <c r="AI7" s="2"/>
      <c r="AJ7" s="2"/>
      <c r="AK7" s="2"/>
      <c r="AL7" s="2"/>
      <c r="AM7" s="2"/>
      <c r="AN7" s="2"/>
      <c r="AO7" s="2"/>
      <c r="AP7" s="10"/>
      <c r="AQ7" s="7" t="s">
        <v>16</v>
      </c>
      <c r="AR7" s="2"/>
      <c r="AS7" s="2"/>
      <c r="AT7" s="2"/>
      <c r="AU7" s="2"/>
      <c r="AV7" s="2"/>
      <c r="AW7" s="137" t="s">
        <v>16</v>
      </c>
      <c r="AX7" s="11"/>
      <c r="AY7" s="11"/>
      <c r="AZ7" s="11" t="s">
        <v>17</v>
      </c>
      <c r="BB7" s="11"/>
      <c r="BC7" s="11" t="s">
        <v>18</v>
      </c>
      <c r="BD7" s="11" t="s">
        <v>79</v>
      </c>
      <c r="BE7" s="2"/>
      <c r="BF7" s="2" t="s">
        <v>42</v>
      </c>
      <c r="BG7" s="2"/>
      <c r="BH7" s="2"/>
      <c r="BI7" s="2"/>
      <c r="BJ7" s="2"/>
      <c r="BK7" s="2"/>
      <c r="BL7" s="10" t="s">
        <v>42</v>
      </c>
      <c r="BM7" s="10"/>
      <c r="BN7" s="8"/>
      <c r="BO7" s="8"/>
      <c r="BP7" s="4"/>
      <c r="BQ7" s="2"/>
      <c r="BR7" s="11" t="s">
        <v>10</v>
      </c>
      <c r="BS7" s="2"/>
      <c r="BT7" s="11" t="s">
        <v>2</v>
      </c>
      <c r="BU7" s="11"/>
      <c r="BV7" s="11" t="s">
        <v>11</v>
      </c>
      <c r="BW7" s="13"/>
      <c r="BX7" s="197"/>
      <c r="BY7" s="197"/>
      <c r="BZ7" s="197"/>
      <c r="CA7" s="194"/>
      <c r="CB7" s="195"/>
    </row>
    <row r="8" spans="1:80" x14ac:dyDescent="0.3">
      <c r="A8" s="72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81</v>
      </c>
      <c r="H8" s="72" t="s">
        <v>82</v>
      </c>
      <c r="I8" s="72" t="s">
        <v>83</v>
      </c>
      <c r="J8" s="72" t="s">
        <v>84</v>
      </c>
      <c r="K8" s="72" t="s">
        <v>85</v>
      </c>
      <c r="L8" s="20" t="s">
        <v>86</v>
      </c>
      <c r="M8" s="15" t="s">
        <v>17</v>
      </c>
      <c r="N8" s="15" t="s">
        <v>87</v>
      </c>
      <c r="O8" s="20" t="s">
        <v>86</v>
      </c>
      <c r="P8" s="38" t="s">
        <v>18</v>
      </c>
      <c r="Q8" s="15" t="s">
        <v>87</v>
      </c>
      <c r="R8" s="20" t="s">
        <v>86</v>
      </c>
      <c r="S8" s="20" t="s">
        <v>86</v>
      </c>
      <c r="T8" s="16"/>
      <c r="U8" s="14" t="s">
        <v>19</v>
      </c>
      <c r="V8" s="14" t="s">
        <v>20</v>
      </c>
      <c r="W8" s="14" t="s">
        <v>46</v>
      </c>
      <c r="X8" s="14" t="s">
        <v>51</v>
      </c>
      <c r="Y8" s="14" t="s">
        <v>52</v>
      </c>
      <c r="Z8" s="14" t="s">
        <v>53</v>
      </c>
      <c r="AA8" s="14" t="s">
        <v>47</v>
      </c>
      <c r="AB8" s="14" t="s">
        <v>54</v>
      </c>
      <c r="AC8" s="14" t="s">
        <v>27</v>
      </c>
      <c r="AD8" s="14" t="s">
        <v>28</v>
      </c>
      <c r="AE8" s="16"/>
      <c r="AF8" s="14" t="s">
        <v>19</v>
      </c>
      <c r="AG8" s="14" t="s">
        <v>20</v>
      </c>
      <c r="AH8" s="14" t="s">
        <v>46</v>
      </c>
      <c r="AI8" s="14" t="s">
        <v>51</v>
      </c>
      <c r="AJ8" s="14" t="s">
        <v>52</v>
      </c>
      <c r="AK8" s="14" t="s">
        <v>53</v>
      </c>
      <c r="AL8" s="14" t="s">
        <v>47</v>
      </c>
      <c r="AM8" s="14" t="s">
        <v>54</v>
      </c>
      <c r="AN8" s="14" t="s">
        <v>27</v>
      </c>
      <c r="AO8" s="14" t="s">
        <v>28</v>
      </c>
      <c r="AP8" s="16"/>
      <c r="AQ8" s="72" t="s">
        <v>80</v>
      </c>
      <c r="AR8" s="72" t="s">
        <v>81</v>
      </c>
      <c r="AS8" s="72" t="s">
        <v>82</v>
      </c>
      <c r="AT8" s="72" t="s">
        <v>83</v>
      </c>
      <c r="AU8" s="72" t="s">
        <v>84</v>
      </c>
      <c r="AV8" s="72" t="s">
        <v>85</v>
      </c>
      <c r="AW8" s="20" t="s">
        <v>86</v>
      </c>
      <c r="AX8" s="15" t="s">
        <v>17</v>
      </c>
      <c r="AY8" s="15" t="s">
        <v>87</v>
      </c>
      <c r="AZ8" s="20" t="s">
        <v>86</v>
      </c>
      <c r="BA8" s="38" t="s">
        <v>18</v>
      </c>
      <c r="BB8" s="15" t="s">
        <v>87</v>
      </c>
      <c r="BC8" s="20" t="s">
        <v>86</v>
      </c>
      <c r="BD8" s="20" t="s">
        <v>86</v>
      </c>
      <c r="BE8" s="18"/>
      <c r="BF8" s="15" t="s">
        <v>32</v>
      </c>
      <c r="BG8" s="15" t="s">
        <v>33</v>
      </c>
      <c r="BH8" s="15" t="s">
        <v>34</v>
      </c>
      <c r="BI8" s="15" t="s">
        <v>35</v>
      </c>
      <c r="BJ8" s="15" t="s">
        <v>36</v>
      </c>
      <c r="BK8" s="14" t="s">
        <v>37</v>
      </c>
      <c r="BL8" s="14" t="s">
        <v>31</v>
      </c>
      <c r="BM8" s="16"/>
      <c r="BN8" s="17" t="s">
        <v>29</v>
      </c>
      <c r="BO8" s="17" t="s">
        <v>61</v>
      </c>
      <c r="BP8" s="115" t="s">
        <v>9</v>
      </c>
      <c r="BQ8" s="18"/>
      <c r="BR8" s="19" t="s">
        <v>38</v>
      </c>
      <c r="BS8" s="14"/>
      <c r="BT8" s="19" t="s">
        <v>38</v>
      </c>
      <c r="BU8" s="19"/>
      <c r="BV8" s="19" t="s">
        <v>38</v>
      </c>
      <c r="BW8" s="20" t="s">
        <v>41</v>
      </c>
      <c r="BX8" s="194"/>
      <c r="BY8" s="194"/>
      <c r="BZ8" s="194"/>
      <c r="CA8" s="194"/>
      <c r="CB8" s="194"/>
    </row>
    <row r="9" spans="1:80" ht="15.6" x14ac:dyDescent="0.3">
      <c r="A9" s="1"/>
      <c r="B9" s="7"/>
      <c r="C9" s="2"/>
      <c r="D9" s="2"/>
      <c r="E9" s="2"/>
      <c r="F9" s="71"/>
      <c r="G9" s="71"/>
      <c r="H9" s="71"/>
      <c r="I9" s="71"/>
      <c r="J9" s="71"/>
      <c r="K9" s="71"/>
      <c r="L9" s="13"/>
      <c r="M9" s="13"/>
      <c r="N9" s="13"/>
      <c r="O9" s="13"/>
      <c r="P9" s="13"/>
      <c r="Q9" s="13"/>
      <c r="R9" s="13"/>
      <c r="S9" s="13"/>
      <c r="T9" s="16"/>
      <c r="U9" s="10"/>
      <c r="V9" s="10"/>
      <c r="W9" s="10"/>
      <c r="X9" s="10"/>
      <c r="Y9" s="10"/>
      <c r="Z9" s="10"/>
      <c r="AA9" s="10"/>
      <c r="AB9" s="10"/>
      <c r="AC9" s="10"/>
      <c r="AD9" s="10"/>
      <c r="AE9" s="16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6"/>
      <c r="AQ9" s="71"/>
      <c r="AR9" s="71"/>
      <c r="AS9" s="71"/>
      <c r="AT9" s="71"/>
      <c r="AU9" s="71"/>
      <c r="AV9" s="71"/>
      <c r="AW9" s="13"/>
      <c r="AX9" s="13"/>
      <c r="AY9" s="13"/>
      <c r="AZ9" s="13"/>
      <c r="BA9" s="13"/>
      <c r="BB9" s="13"/>
      <c r="BC9" s="13"/>
      <c r="BD9" s="13"/>
      <c r="BE9" s="18"/>
      <c r="BF9" s="13"/>
      <c r="BG9" s="13"/>
      <c r="BH9" s="13"/>
      <c r="BI9" s="13"/>
      <c r="BJ9" s="13"/>
      <c r="BK9" s="10"/>
      <c r="BL9" s="10"/>
      <c r="BM9" s="16"/>
      <c r="BN9" s="21"/>
      <c r="BO9" s="21"/>
      <c r="BP9" s="21"/>
      <c r="BQ9" s="18"/>
      <c r="BR9" s="11"/>
      <c r="BS9" s="10"/>
      <c r="BT9" s="11"/>
      <c r="BU9" s="11"/>
      <c r="BV9" s="11"/>
      <c r="BW9" s="12"/>
      <c r="BX9" s="196"/>
      <c r="BY9" s="197"/>
      <c r="BZ9" s="197"/>
      <c r="CA9" s="197"/>
      <c r="CB9" s="197"/>
    </row>
    <row r="10" spans="1:80" x14ac:dyDescent="0.3">
      <c r="A10">
        <v>28</v>
      </c>
      <c r="B10" t="s">
        <v>178</v>
      </c>
      <c r="C10" t="s">
        <v>179</v>
      </c>
      <c r="D10" t="s">
        <v>180</v>
      </c>
      <c r="E10" t="s">
        <v>185</v>
      </c>
      <c r="F10" s="33">
        <v>8</v>
      </c>
      <c r="G10" s="33">
        <v>7</v>
      </c>
      <c r="H10" s="33">
        <v>7</v>
      </c>
      <c r="I10" s="33">
        <v>7</v>
      </c>
      <c r="J10" s="33">
        <v>6</v>
      </c>
      <c r="K10" s="33">
        <v>6</v>
      </c>
      <c r="L10" s="138">
        <f>SUM(F10:K10)/6</f>
        <v>6.833333333333333</v>
      </c>
      <c r="M10" s="33">
        <v>8</v>
      </c>
      <c r="N10" s="33"/>
      <c r="O10" s="138">
        <f>M10-N10</f>
        <v>8</v>
      </c>
      <c r="P10" s="33">
        <v>8</v>
      </c>
      <c r="Q10" s="33"/>
      <c r="R10" s="138">
        <f>P10-Q10</f>
        <v>8</v>
      </c>
      <c r="S10" s="4">
        <f>SUM((L10*0.6),(O10*0.25),(R10*0.15))</f>
        <v>7.3</v>
      </c>
      <c r="T10" s="23"/>
      <c r="U10" s="25">
        <v>5</v>
      </c>
      <c r="V10" s="25">
        <v>9</v>
      </c>
      <c r="W10" s="25">
        <v>6.5</v>
      </c>
      <c r="X10" s="25">
        <v>6</v>
      </c>
      <c r="Y10" s="25">
        <v>8</v>
      </c>
      <c r="Z10" s="25">
        <v>7</v>
      </c>
      <c r="AA10" s="25">
        <v>8</v>
      </c>
      <c r="AB10" s="25">
        <v>6.5</v>
      </c>
      <c r="AC10" s="26">
        <f>SUM(U10:AB10)</f>
        <v>56</v>
      </c>
      <c r="AD10" s="4">
        <f>AC10/8</f>
        <v>7</v>
      </c>
      <c r="AE10" s="16"/>
      <c r="AF10" s="25">
        <v>6.3</v>
      </c>
      <c r="AG10" s="25">
        <v>7.5</v>
      </c>
      <c r="AH10" s="25">
        <v>7</v>
      </c>
      <c r="AI10" s="25">
        <v>6</v>
      </c>
      <c r="AJ10" s="25">
        <v>6.2</v>
      </c>
      <c r="AK10" s="25">
        <v>6</v>
      </c>
      <c r="AL10" s="25">
        <v>6.5</v>
      </c>
      <c r="AM10" s="25">
        <v>7</v>
      </c>
      <c r="AN10" s="26">
        <f>SUM(AF10:AM10)</f>
        <v>52.5</v>
      </c>
      <c r="AO10" s="4">
        <f>AN10/8</f>
        <v>6.5625</v>
      </c>
      <c r="AP10" s="23"/>
      <c r="AQ10" s="33">
        <v>6.3</v>
      </c>
      <c r="AR10" s="33">
        <v>6</v>
      </c>
      <c r="AS10" s="33">
        <v>5</v>
      </c>
      <c r="AT10" s="33">
        <v>5</v>
      </c>
      <c r="AU10" s="33">
        <v>5</v>
      </c>
      <c r="AV10" s="33">
        <v>4</v>
      </c>
      <c r="AW10" s="138">
        <f>SUM(AQ10:AV10)/6</f>
        <v>5.2166666666666668</v>
      </c>
      <c r="AX10" s="33">
        <v>6.8</v>
      </c>
      <c r="AY10" s="33"/>
      <c r="AZ10" s="138">
        <f>AX10-AY10</f>
        <v>6.8</v>
      </c>
      <c r="BA10" s="33">
        <v>6.8</v>
      </c>
      <c r="BB10" s="33"/>
      <c r="BC10" s="138">
        <f>BA10-BB10</f>
        <v>6.8</v>
      </c>
      <c r="BD10" s="4">
        <f>SUM((AW10*0.6),(AZ10*0.25),(BC10*0.15))</f>
        <v>5.85</v>
      </c>
      <c r="BE10" s="29"/>
      <c r="BF10" s="25">
        <v>7.2</v>
      </c>
      <c r="BG10" s="25">
        <v>7.5</v>
      </c>
      <c r="BH10" s="25">
        <v>6</v>
      </c>
      <c r="BI10" s="25">
        <v>6</v>
      </c>
      <c r="BJ10" s="4">
        <f>SUM((BF10*0.2),(BG10*0.15),(BH10*0.35),(BI10*0.3))</f>
        <v>6.4649999999999999</v>
      </c>
      <c r="BK10" s="30"/>
      <c r="BL10" s="4">
        <f>BJ10-BK10</f>
        <v>6.4649999999999999</v>
      </c>
      <c r="BM10" s="23"/>
      <c r="BN10" s="27">
        <v>7</v>
      </c>
      <c r="BO10" s="27">
        <v>4.9000000000000004</v>
      </c>
      <c r="BP10" s="4">
        <f>SUM((BN10*0.7),(BO10*0.3))</f>
        <v>6.3699999999999992</v>
      </c>
      <c r="BQ10" s="24"/>
      <c r="BR10" s="4">
        <f>SUM((S10*0.25)+(AD10*0.375)+(AO10*0.375))</f>
        <v>6.9109375000000002</v>
      </c>
      <c r="BS10" s="2"/>
      <c r="BT10" s="4">
        <f>SUM((BD10*0.25),(BL10*0.25),(BP10*0.5))</f>
        <v>6.2637499999999999</v>
      </c>
      <c r="BU10" s="4"/>
      <c r="BV10" s="8">
        <f>(BR10+BT10)/2</f>
        <v>6.5873437500000005</v>
      </c>
      <c r="BW10" s="31">
        <v>1</v>
      </c>
      <c r="BX10" s="194"/>
      <c r="BY10" s="194"/>
      <c r="BZ10" s="194"/>
      <c r="CA10" s="194"/>
      <c r="CB10" s="194"/>
    </row>
    <row r="11" spans="1:80" x14ac:dyDescent="0.3">
      <c r="A11">
        <v>48</v>
      </c>
      <c r="B11" t="s">
        <v>184</v>
      </c>
      <c r="C11" t="s">
        <v>182</v>
      </c>
      <c r="D11" t="s">
        <v>183</v>
      </c>
      <c r="E11" t="s">
        <v>113</v>
      </c>
      <c r="F11" s="33">
        <v>5</v>
      </c>
      <c r="G11" s="33">
        <v>5</v>
      </c>
      <c r="H11" s="33">
        <v>5</v>
      </c>
      <c r="I11" s="33">
        <v>6</v>
      </c>
      <c r="J11" s="33">
        <v>5</v>
      </c>
      <c r="K11" s="33">
        <v>5</v>
      </c>
      <c r="L11" s="138">
        <f>SUM(F11:K11)/6</f>
        <v>5.166666666666667</v>
      </c>
      <c r="M11" s="33">
        <v>6</v>
      </c>
      <c r="N11" s="33"/>
      <c r="O11" s="138">
        <f>M11-N11</f>
        <v>6</v>
      </c>
      <c r="P11" s="33">
        <v>6</v>
      </c>
      <c r="Q11" s="33"/>
      <c r="R11" s="138">
        <f>P11-Q11</f>
        <v>6</v>
      </c>
      <c r="S11" s="4">
        <f>SUM((L11*0.6),(O11*0.25),(R11*0.15))</f>
        <v>5.5</v>
      </c>
      <c r="T11" s="23"/>
      <c r="U11" s="25">
        <v>5.8</v>
      </c>
      <c r="V11" s="25">
        <v>6</v>
      </c>
      <c r="W11" s="25">
        <v>8.5</v>
      </c>
      <c r="X11" s="25">
        <v>7</v>
      </c>
      <c r="Y11" s="25">
        <v>8.5</v>
      </c>
      <c r="Z11" s="25">
        <v>7</v>
      </c>
      <c r="AA11" s="25">
        <v>6</v>
      </c>
      <c r="AB11" s="25">
        <v>7</v>
      </c>
      <c r="AC11" s="26">
        <f>SUM(U11:AB11)</f>
        <v>55.8</v>
      </c>
      <c r="AD11" s="4">
        <f>AC11/8</f>
        <v>6.9749999999999996</v>
      </c>
      <c r="AE11" s="16"/>
      <c r="AF11" s="25">
        <v>6.8</v>
      </c>
      <c r="AG11" s="25">
        <v>6.5</v>
      </c>
      <c r="AH11" s="25">
        <v>7</v>
      </c>
      <c r="AI11" s="25">
        <v>6.8</v>
      </c>
      <c r="AJ11" s="25">
        <v>7</v>
      </c>
      <c r="AK11" s="25">
        <v>6.7</v>
      </c>
      <c r="AL11" s="25">
        <v>5</v>
      </c>
      <c r="AM11" s="25">
        <v>7.5</v>
      </c>
      <c r="AN11" s="26">
        <f>SUM(AF11:AM11)</f>
        <v>53.300000000000004</v>
      </c>
      <c r="AO11" s="4">
        <f>AN11/8</f>
        <v>6.6625000000000005</v>
      </c>
      <c r="AP11" s="23"/>
      <c r="AQ11" s="33">
        <v>5.3</v>
      </c>
      <c r="AR11" s="33">
        <v>5</v>
      </c>
      <c r="AS11" s="33">
        <v>4.8</v>
      </c>
      <c r="AT11" s="33">
        <v>5</v>
      </c>
      <c r="AU11" s="33">
        <v>5</v>
      </c>
      <c r="AV11" s="33">
        <v>4</v>
      </c>
      <c r="AW11" s="138">
        <f>SUM(AQ11:AV11)/6</f>
        <v>4.8500000000000005</v>
      </c>
      <c r="AX11" s="33">
        <v>5.3</v>
      </c>
      <c r="AY11" s="33"/>
      <c r="AZ11" s="138">
        <f>AX11-AY11</f>
        <v>5.3</v>
      </c>
      <c r="BA11" s="33">
        <v>4.5</v>
      </c>
      <c r="BB11" s="33"/>
      <c r="BC11" s="138">
        <f>BA11-BB11</f>
        <v>4.5</v>
      </c>
      <c r="BD11" s="4">
        <f>SUM((AW11*0.6),(AZ11*0.25),(BC11*0.15))</f>
        <v>4.91</v>
      </c>
      <c r="BE11" s="29"/>
      <c r="BF11" s="25">
        <v>6</v>
      </c>
      <c r="BG11" s="25">
        <v>6</v>
      </c>
      <c r="BH11" s="25">
        <v>5</v>
      </c>
      <c r="BI11" s="25">
        <v>5</v>
      </c>
      <c r="BJ11" s="4">
        <f>SUM((BF11*0.2),(BG11*0.15),(BH11*0.35),(BI11*0.3))</f>
        <v>5.35</v>
      </c>
      <c r="BK11" s="30"/>
      <c r="BL11" s="4">
        <f>BJ11-BK11</f>
        <v>5.35</v>
      </c>
      <c r="BM11" s="23"/>
      <c r="BN11" s="27">
        <v>7.9</v>
      </c>
      <c r="BO11" s="27">
        <v>5.8</v>
      </c>
      <c r="BP11" s="4">
        <f>SUM((BN11*0.7),(BO11*0.3))</f>
        <v>7.2700000000000005</v>
      </c>
      <c r="BQ11" s="24"/>
      <c r="BR11" s="4">
        <f>SUM((S11*0.25)+(AD11*0.375)+(AO11*0.375))</f>
        <v>6.4890624999999993</v>
      </c>
      <c r="BS11" s="2"/>
      <c r="BT11" s="4">
        <f>SUM((BD11*0.25),(BL11*0.25),(BP11*0.5))</f>
        <v>6.2</v>
      </c>
      <c r="BU11" s="4"/>
      <c r="BV11" s="8">
        <f>(BR11+BT11)/2</f>
        <v>6.3445312499999993</v>
      </c>
      <c r="BW11" s="31">
        <v>2</v>
      </c>
    </row>
    <row r="12" spans="1:80" x14ac:dyDescent="0.3">
      <c r="A12">
        <v>34</v>
      </c>
      <c r="B12" t="s">
        <v>181</v>
      </c>
      <c r="C12" t="s">
        <v>179</v>
      </c>
      <c r="D12" t="s">
        <v>180</v>
      </c>
      <c r="E12" t="s">
        <v>185</v>
      </c>
      <c r="F12" s="33">
        <v>8</v>
      </c>
      <c r="G12" s="33">
        <v>7</v>
      </c>
      <c r="H12" s="33">
        <v>7</v>
      </c>
      <c r="I12" s="33">
        <v>7</v>
      </c>
      <c r="J12" s="33">
        <v>6</v>
      </c>
      <c r="K12" s="33">
        <v>6</v>
      </c>
      <c r="L12" s="138">
        <f>SUM(F12:K12)/6</f>
        <v>6.833333333333333</v>
      </c>
      <c r="M12" s="33">
        <v>8</v>
      </c>
      <c r="N12" s="33"/>
      <c r="O12" s="138">
        <f>M12-N12</f>
        <v>8</v>
      </c>
      <c r="P12" s="33">
        <v>8</v>
      </c>
      <c r="Q12" s="33"/>
      <c r="R12" s="138">
        <f>P12-Q12</f>
        <v>8</v>
      </c>
      <c r="S12" s="4">
        <f>SUM((L12*0.6),(O12*0.25),(R12*0.15))</f>
        <v>7.3</v>
      </c>
      <c r="T12" s="23"/>
      <c r="U12" s="25">
        <v>4.5</v>
      </c>
      <c r="V12" s="25">
        <v>6.5</v>
      </c>
      <c r="W12" s="25">
        <v>6.8</v>
      </c>
      <c r="X12" s="25">
        <v>3.8</v>
      </c>
      <c r="Y12" s="25">
        <v>6</v>
      </c>
      <c r="Z12" s="25">
        <v>5</v>
      </c>
      <c r="AA12" s="25">
        <v>7.8</v>
      </c>
      <c r="AB12" s="25">
        <v>4</v>
      </c>
      <c r="AC12" s="26">
        <f>SUM(U12:AB12)</f>
        <v>44.4</v>
      </c>
      <c r="AD12" s="4">
        <f>AC12/8</f>
        <v>5.55</v>
      </c>
      <c r="AE12" s="16"/>
      <c r="AF12" s="25">
        <v>5.3</v>
      </c>
      <c r="AG12" s="25">
        <v>6.8</v>
      </c>
      <c r="AH12" s="25">
        <v>6.7</v>
      </c>
      <c r="AI12" s="25">
        <v>6.7</v>
      </c>
      <c r="AJ12" s="25">
        <v>6.3</v>
      </c>
      <c r="AK12" s="25">
        <v>5</v>
      </c>
      <c r="AL12" s="25">
        <v>6</v>
      </c>
      <c r="AM12" s="25">
        <v>6.7</v>
      </c>
      <c r="AN12" s="26">
        <f>SUM(AF12:AM12)</f>
        <v>49.5</v>
      </c>
      <c r="AO12" s="4">
        <f>AN12/8</f>
        <v>6.1875</v>
      </c>
      <c r="AP12" s="23"/>
      <c r="AQ12" s="33">
        <v>6</v>
      </c>
      <c r="AR12" s="33">
        <v>5.6</v>
      </c>
      <c r="AS12" s="33">
        <v>5</v>
      </c>
      <c r="AT12" s="33">
        <v>5</v>
      </c>
      <c r="AU12" s="33">
        <v>4.8</v>
      </c>
      <c r="AV12" s="33">
        <v>4</v>
      </c>
      <c r="AW12" s="138">
        <f>SUM(AQ12:AV12)/6</f>
        <v>5.0666666666666673</v>
      </c>
      <c r="AX12" s="33">
        <v>6.8</v>
      </c>
      <c r="AY12" s="33"/>
      <c r="AZ12" s="138">
        <f>AX12-AY12</f>
        <v>6.8</v>
      </c>
      <c r="BA12" s="33">
        <v>6.8</v>
      </c>
      <c r="BB12" s="33"/>
      <c r="BC12" s="138">
        <f>BA12-BB12</f>
        <v>6.8</v>
      </c>
      <c r="BD12" s="4">
        <f>SUM((AW12*0.6),(AZ12*0.25),(BC12*0.15))</f>
        <v>5.76</v>
      </c>
      <c r="BE12" s="29"/>
      <c r="BF12" s="25">
        <v>6.9</v>
      </c>
      <c r="BG12" s="25">
        <v>7</v>
      </c>
      <c r="BH12" s="25">
        <v>6.3</v>
      </c>
      <c r="BI12" s="25">
        <v>6</v>
      </c>
      <c r="BJ12" s="4">
        <f>SUM((BF12*0.2),(BG12*0.15),(BH12*0.35),(BI12*0.3))</f>
        <v>6.4349999999999996</v>
      </c>
      <c r="BK12" s="30"/>
      <c r="BL12" s="4">
        <f>BJ12-BK12</f>
        <v>6.4349999999999996</v>
      </c>
      <c r="BM12" s="23"/>
      <c r="BN12" s="27">
        <v>7</v>
      </c>
      <c r="BO12" s="27">
        <v>5.7</v>
      </c>
      <c r="BP12" s="4">
        <f>SUM((BN12*0.7),(BO12*0.3))</f>
        <v>6.6099999999999994</v>
      </c>
      <c r="BQ12" s="24"/>
      <c r="BR12" s="4">
        <f>SUM((S12*0.25)+(AD12*0.375)+(AO12*0.375))</f>
        <v>6.2265625</v>
      </c>
      <c r="BS12" s="2"/>
      <c r="BT12" s="4">
        <f>SUM((BD12*0.25),(BL12*0.25),(BP12*0.5))</f>
        <v>6.3537499999999998</v>
      </c>
      <c r="BU12" s="4"/>
      <c r="BV12" s="8">
        <f>(BR12+BT12)/2</f>
        <v>6.2901562499999999</v>
      </c>
      <c r="BW12" s="31">
        <v>3</v>
      </c>
    </row>
    <row r="13" spans="1:80" x14ac:dyDescent="0.3">
      <c r="A13">
        <v>54</v>
      </c>
      <c r="B13" t="s">
        <v>158</v>
      </c>
      <c r="C13" t="s">
        <v>182</v>
      </c>
      <c r="D13" t="s">
        <v>183</v>
      </c>
      <c r="E13" t="s">
        <v>113</v>
      </c>
      <c r="F13" s="33">
        <v>4</v>
      </c>
      <c r="G13" s="33">
        <v>4</v>
      </c>
      <c r="H13" s="33">
        <v>4</v>
      </c>
      <c r="I13" s="33">
        <v>6</v>
      </c>
      <c r="J13" s="33">
        <v>5</v>
      </c>
      <c r="K13" s="33">
        <v>5</v>
      </c>
      <c r="L13" s="138">
        <f>SUM(F13:K13)/6</f>
        <v>4.666666666666667</v>
      </c>
      <c r="M13" s="33">
        <v>4</v>
      </c>
      <c r="N13" s="33"/>
      <c r="O13" s="138">
        <f>M13-N13</f>
        <v>4</v>
      </c>
      <c r="P13" s="33">
        <v>5.5</v>
      </c>
      <c r="Q13" s="33"/>
      <c r="R13" s="138">
        <f>P13-Q13</f>
        <v>5.5</v>
      </c>
      <c r="S13" s="4">
        <f>SUM((L13*0.6),(O13*0.25),(R13*0.15))</f>
        <v>4.625</v>
      </c>
      <c r="T13" s="23"/>
      <c r="U13" s="25">
        <v>6</v>
      </c>
      <c r="V13" s="25">
        <v>6</v>
      </c>
      <c r="W13" s="25">
        <v>5</v>
      </c>
      <c r="X13" s="25">
        <v>3</v>
      </c>
      <c r="Y13" s="25">
        <v>4.5</v>
      </c>
      <c r="Z13" s="25">
        <v>2</v>
      </c>
      <c r="AA13" s="25">
        <v>0</v>
      </c>
      <c r="AB13" s="25">
        <v>5</v>
      </c>
      <c r="AC13" s="26">
        <f>SUM(U13:AB13)</f>
        <v>31.5</v>
      </c>
      <c r="AD13" s="4">
        <f>AC13/8</f>
        <v>3.9375</v>
      </c>
      <c r="AE13" s="16"/>
      <c r="AF13" s="25">
        <v>6.5</v>
      </c>
      <c r="AG13" s="25">
        <v>6.5</v>
      </c>
      <c r="AH13" s="25">
        <v>6</v>
      </c>
      <c r="AI13" s="25">
        <v>2</v>
      </c>
      <c r="AJ13" s="25">
        <v>5.5</v>
      </c>
      <c r="AK13" s="25">
        <v>3</v>
      </c>
      <c r="AL13" s="25">
        <v>0</v>
      </c>
      <c r="AM13" s="25">
        <v>6.3</v>
      </c>
      <c r="AN13" s="26">
        <f>SUM(AF13:AM13)</f>
        <v>35.799999999999997</v>
      </c>
      <c r="AO13" s="4">
        <f>AN13/8</f>
        <v>4.4749999999999996</v>
      </c>
      <c r="AP13" s="23"/>
      <c r="AQ13" s="33">
        <v>5.3</v>
      </c>
      <c r="AR13" s="33">
        <v>5</v>
      </c>
      <c r="AS13" s="33">
        <v>4.8</v>
      </c>
      <c r="AT13" s="33">
        <v>5</v>
      </c>
      <c r="AU13" s="33">
        <v>5</v>
      </c>
      <c r="AV13" s="33">
        <v>4</v>
      </c>
      <c r="AW13" s="138">
        <f>SUM(AQ13:AV13)/6</f>
        <v>4.8500000000000005</v>
      </c>
      <c r="AX13" s="33">
        <v>5.3</v>
      </c>
      <c r="AY13" s="33"/>
      <c r="AZ13" s="138">
        <f>AX13-AY13</f>
        <v>5.3</v>
      </c>
      <c r="BA13" s="33">
        <v>4.5</v>
      </c>
      <c r="BB13" s="33"/>
      <c r="BC13" s="138">
        <f>BA13-BB13</f>
        <v>4.5</v>
      </c>
      <c r="BD13" s="4">
        <f>SUM((AW13*0.6),(AZ13*0.25),(BC13*0.15))</f>
        <v>4.91</v>
      </c>
      <c r="BE13" s="29"/>
      <c r="BF13" s="25">
        <v>6.3</v>
      </c>
      <c r="BG13" s="25">
        <v>6.3</v>
      </c>
      <c r="BH13" s="25">
        <v>5</v>
      </c>
      <c r="BI13" s="25">
        <v>5</v>
      </c>
      <c r="BJ13" s="4">
        <f>SUM((BF13*0.2),(BG13*0.15),(BH13*0.35),(BI13*0.3))</f>
        <v>5.4550000000000001</v>
      </c>
      <c r="BK13" s="30"/>
      <c r="BL13" s="4">
        <f>BJ13-BK13</f>
        <v>5.4550000000000001</v>
      </c>
      <c r="BM13" s="23"/>
      <c r="BN13" s="27">
        <v>7.3</v>
      </c>
      <c r="BO13" s="27">
        <v>3.8</v>
      </c>
      <c r="BP13" s="4">
        <f>SUM((BN13*0.7),(BO13*0.3))</f>
        <v>6.2499999999999991</v>
      </c>
      <c r="BQ13" s="24"/>
      <c r="BR13" s="4">
        <f>SUM((S13*0.25)+(AD13*0.375)+(AO13*0.375))</f>
        <v>4.3109374999999996</v>
      </c>
      <c r="BS13" s="2"/>
      <c r="BT13" s="4">
        <f>SUM((BD13*0.25),(BL13*0.25),(BP13*0.5))</f>
        <v>5.7162499999999996</v>
      </c>
      <c r="BU13" s="4"/>
      <c r="BV13" s="8">
        <f>(BR13+BT13)/2</f>
        <v>5.0135937500000001</v>
      </c>
      <c r="BW13" s="31">
        <v>4</v>
      </c>
    </row>
    <row r="17" spans="1:5" ht="15.6" x14ac:dyDescent="0.3">
      <c r="A17" s="1"/>
      <c r="B17" s="7"/>
      <c r="C17" s="2"/>
      <c r="D17" s="2"/>
      <c r="E17" s="2"/>
    </row>
    <row r="18" spans="1:5" ht="15.6" x14ac:dyDescent="0.3">
      <c r="A18" s="1"/>
      <c r="B18" s="9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10"/>
      <c r="B20" s="10"/>
      <c r="C20" s="10"/>
      <c r="D20" s="10"/>
      <c r="E20" s="10"/>
    </row>
    <row r="21" spans="1:5" x14ac:dyDescent="0.3">
      <c r="A21" s="10"/>
      <c r="B21" s="10"/>
      <c r="C21" s="10"/>
      <c r="D21" s="10"/>
      <c r="E21" s="10"/>
    </row>
    <row r="22" spans="1:5" x14ac:dyDescent="0.3">
      <c r="A22" s="22"/>
      <c r="B22" s="22"/>
      <c r="C22" s="22"/>
      <c r="D22" s="22"/>
      <c r="E22" s="22"/>
    </row>
  </sheetData>
  <sortState xmlns:xlrd2="http://schemas.microsoft.com/office/spreadsheetml/2017/richdata2" ref="A10:CB13">
    <sortCondition descending="1" ref="BV10:BV13"/>
  </sortState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&amp;CAdvanced Individual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7ACD-DF42-44BE-8580-8AAD352F971A}">
  <dimension ref="A1:BV19"/>
  <sheetViews>
    <sheetView workbookViewId="0">
      <selection activeCell="BP10" sqref="BP10"/>
    </sheetView>
  </sheetViews>
  <sheetFormatPr defaultRowHeight="14.4" x14ac:dyDescent="0.3"/>
  <cols>
    <col min="1" max="1" width="5.6640625" customWidth="1"/>
    <col min="2" max="4" width="17.109375" customWidth="1"/>
    <col min="5" max="5" width="13.8867187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1" max="31" width="2.88671875" customWidth="1"/>
    <col min="42" max="42" width="2.88671875" customWidth="1"/>
    <col min="43" max="43" width="7.5546875" customWidth="1"/>
    <col min="44" max="44" width="10.6640625" customWidth="1"/>
    <col min="45" max="45" width="10.21875" customWidth="1"/>
    <col min="46" max="46" width="9.33203125" customWidth="1"/>
    <col min="47" max="47" width="11" customWidth="1"/>
    <col min="48" max="48" width="9" customWidth="1"/>
    <col min="57" max="57" width="2.88671875" customWidth="1"/>
    <col min="65" max="65" width="2.88671875" customWidth="1"/>
    <col min="69" max="69" width="3.33203125" style="73" customWidth="1"/>
    <col min="70" max="70" width="13.44140625" style="73" customWidth="1"/>
    <col min="71" max="71" width="2.33203125" style="73" customWidth="1"/>
    <col min="72" max="72" width="12.88671875" style="73" customWidth="1"/>
    <col min="73" max="73" width="8.88671875" style="73"/>
    <col min="74" max="74" width="12.6640625" customWidth="1"/>
  </cols>
  <sheetData>
    <row r="1" spans="1:74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6"/>
      <c r="AR1" s="36"/>
      <c r="AS1" s="36"/>
      <c r="AT1" s="36"/>
      <c r="AU1" s="36"/>
      <c r="AV1" s="36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4"/>
      <c r="BO1" s="4"/>
      <c r="BP1" s="4"/>
      <c r="BV1" s="5">
        <f ca="1">NOW()</f>
        <v>45019.40436226852</v>
      </c>
    </row>
    <row r="2" spans="1:74" ht="15.6" x14ac:dyDescent="0.3">
      <c r="A2" s="1"/>
      <c r="B2" s="2"/>
      <c r="C2" s="2"/>
      <c r="D2" s="3" t="s">
        <v>93</v>
      </c>
      <c r="E2" t="s">
        <v>244</v>
      </c>
      <c r="F2" s="36"/>
      <c r="G2" s="36"/>
      <c r="H2" s="36"/>
      <c r="I2" s="36"/>
      <c r="J2" s="36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6"/>
      <c r="AR2" s="36"/>
      <c r="AS2" s="36"/>
      <c r="AT2" s="36"/>
      <c r="AU2" s="36"/>
      <c r="AV2" s="36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4"/>
      <c r="BO2" s="4"/>
      <c r="BP2" s="4"/>
      <c r="BV2" s="6">
        <f ca="1">NOW()</f>
        <v>45019.40436226852</v>
      </c>
    </row>
    <row r="3" spans="1:74" ht="15.6" x14ac:dyDescent="0.3">
      <c r="A3" s="1" t="str">
        <f>'Comp Detail'!A3</f>
        <v>1ST &amp; 2ND APRIL 2023</v>
      </c>
      <c r="B3" s="2"/>
      <c r="C3" s="2"/>
      <c r="D3" s="3"/>
      <c r="E3" t="s">
        <v>101</v>
      </c>
    </row>
    <row r="4" spans="1:74" ht="15.6" x14ac:dyDescent="0.3">
      <c r="A4" s="1"/>
      <c r="B4" s="2"/>
      <c r="C4" s="2"/>
      <c r="D4" s="3"/>
      <c r="E4" s="2"/>
      <c r="F4" s="118" t="s">
        <v>73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7"/>
      <c r="U4" s="118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8"/>
      <c r="AG4" s="117"/>
      <c r="AH4" s="117"/>
      <c r="AI4" s="117"/>
      <c r="AJ4" s="117"/>
      <c r="AK4" s="117"/>
      <c r="AL4" s="117"/>
      <c r="AM4" s="117"/>
      <c r="AN4" s="117"/>
      <c r="AO4" s="117"/>
      <c r="AP4" s="2"/>
      <c r="AQ4" s="119" t="s">
        <v>227</v>
      </c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20"/>
      <c r="BF4" s="120"/>
      <c r="BG4" s="120"/>
      <c r="BH4" s="120"/>
      <c r="BI4" s="120"/>
      <c r="BJ4" s="120"/>
      <c r="BK4" s="120"/>
      <c r="BL4" s="120"/>
      <c r="BM4" s="119"/>
      <c r="BN4" s="123" t="s">
        <v>2</v>
      </c>
      <c r="BO4" s="123"/>
      <c r="BP4" s="124"/>
    </row>
    <row r="5" spans="1:74" ht="15.6" x14ac:dyDescent="0.3">
      <c r="A5" s="1" t="s">
        <v>243</v>
      </c>
      <c r="B5" s="2"/>
      <c r="C5" s="3"/>
      <c r="D5" s="2"/>
      <c r="E5" s="2"/>
      <c r="F5" s="7" t="s">
        <v>3</v>
      </c>
      <c r="G5" s="2" t="str">
        <f>E2</f>
        <v>Robyn Bruderer</v>
      </c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7"/>
      <c r="U5" s="7" t="s">
        <v>3</v>
      </c>
      <c r="V5" s="2" t="str">
        <f>E2</f>
        <v>Robyn Bruderer</v>
      </c>
      <c r="W5" s="2"/>
      <c r="X5" s="2"/>
      <c r="Y5" s="2"/>
      <c r="Z5" s="2"/>
      <c r="AA5" s="2"/>
      <c r="AB5" s="2"/>
      <c r="AC5" s="2"/>
      <c r="AD5" s="2"/>
      <c r="AE5" s="59"/>
      <c r="AF5" s="7" t="s">
        <v>1</v>
      </c>
      <c r="AG5" s="2" t="str">
        <f>E3</f>
        <v>Chris Wicks</v>
      </c>
      <c r="AH5" s="2"/>
      <c r="AI5" s="2"/>
      <c r="AJ5" s="2"/>
      <c r="AK5" s="2"/>
      <c r="AL5" s="2"/>
      <c r="AM5" s="2"/>
      <c r="AN5" s="2"/>
      <c r="AO5" s="2"/>
      <c r="AP5" s="2"/>
      <c r="AQ5" s="7" t="s">
        <v>3</v>
      </c>
      <c r="AR5" s="2" t="str">
        <f>E2</f>
        <v>Robyn Bruderer</v>
      </c>
      <c r="AS5" s="2"/>
      <c r="AT5" s="2"/>
      <c r="AU5" s="2"/>
      <c r="AV5" s="2"/>
      <c r="AX5" s="7"/>
      <c r="AY5" s="7"/>
      <c r="AZ5" s="7"/>
      <c r="BA5" s="2"/>
      <c r="BB5" s="2"/>
      <c r="BC5" s="2"/>
      <c r="BD5" s="2"/>
      <c r="BE5" s="2"/>
      <c r="BF5" s="7" t="s">
        <v>0</v>
      </c>
      <c r="BG5" s="2" t="str">
        <f>E2</f>
        <v>Robyn Bruderer</v>
      </c>
      <c r="BH5" s="2"/>
      <c r="BI5" s="2"/>
      <c r="BJ5" s="2"/>
      <c r="BK5" s="7"/>
      <c r="BL5" s="7"/>
      <c r="BM5" s="2"/>
      <c r="BN5" s="8" t="s">
        <v>5</v>
      </c>
      <c r="BO5" s="4" t="str">
        <f>E3</f>
        <v>Chris Wicks</v>
      </c>
      <c r="BP5" s="4"/>
      <c r="BQ5" s="82"/>
      <c r="BR5" s="108"/>
      <c r="BS5" s="108"/>
      <c r="BT5" s="107"/>
      <c r="BU5" s="71"/>
      <c r="BV5" s="2"/>
    </row>
    <row r="6" spans="1:74" ht="15.6" x14ac:dyDescent="0.3">
      <c r="A6" s="1" t="s">
        <v>43</v>
      </c>
      <c r="B6" s="7">
        <v>2</v>
      </c>
      <c r="C6" s="3"/>
      <c r="D6" s="2"/>
      <c r="E6" s="2"/>
      <c r="F6" s="7" t="s">
        <v>7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5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7" t="s">
        <v>7</v>
      </c>
      <c r="AR6" s="2"/>
      <c r="AS6" s="2"/>
      <c r="AT6" s="2"/>
      <c r="AU6" s="2"/>
      <c r="AV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4"/>
      <c r="BO6" s="4"/>
      <c r="BP6" s="4"/>
      <c r="BQ6" s="82"/>
      <c r="BR6" s="108"/>
      <c r="BS6" s="108"/>
      <c r="BT6" s="108"/>
      <c r="BU6" s="71"/>
      <c r="BV6" s="2"/>
    </row>
    <row r="7" spans="1:74" ht="15.6" x14ac:dyDescent="0.3">
      <c r="A7" s="1"/>
      <c r="B7" s="2"/>
      <c r="C7" s="3"/>
      <c r="D7" s="2"/>
      <c r="E7" s="2"/>
      <c r="F7" s="7" t="s">
        <v>16</v>
      </c>
      <c r="G7" s="2"/>
      <c r="H7" s="2"/>
      <c r="I7" s="2"/>
      <c r="J7" s="2"/>
      <c r="K7" s="2"/>
      <c r="L7" s="137" t="s">
        <v>16</v>
      </c>
      <c r="M7" s="11"/>
      <c r="N7" s="11"/>
      <c r="O7" s="11" t="s">
        <v>17</v>
      </c>
      <c r="Q7" s="11"/>
      <c r="R7" s="11" t="s">
        <v>18</v>
      </c>
      <c r="S7" s="11" t="s">
        <v>79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2"/>
      <c r="AE7" s="59"/>
      <c r="AF7" s="2"/>
      <c r="AG7" s="2"/>
      <c r="AH7" s="2"/>
      <c r="AI7" s="2"/>
      <c r="AJ7" s="2"/>
      <c r="AK7" s="2"/>
      <c r="AL7" s="2"/>
      <c r="AM7" s="2"/>
      <c r="AN7" s="2"/>
      <c r="AO7" s="2"/>
      <c r="AP7" s="10"/>
      <c r="AQ7" s="7" t="s">
        <v>16</v>
      </c>
      <c r="AR7" s="2"/>
      <c r="AS7" s="2"/>
      <c r="AT7" s="2"/>
      <c r="AU7" s="2"/>
      <c r="AV7" s="2"/>
      <c r="AW7" s="137" t="s">
        <v>16</v>
      </c>
      <c r="AX7" s="11"/>
      <c r="AY7" s="11"/>
      <c r="AZ7" s="11" t="s">
        <v>17</v>
      </c>
      <c r="BB7" s="11"/>
      <c r="BC7" s="11" t="s">
        <v>18</v>
      </c>
      <c r="BD7" s="11" t="s">
        <v>79</v>
      </c>
      <c r="BE7" s="2"/>
      <c r="BF7" s="2" t="s">
        <v>42</v>
      </c>
      <c r="BG7" s="2"/>
      <c r="BH7" s="2"/>
      <c r="BI7" s="2"/>
      <c r="BJ7" s="2"/>
      <c r="BK7" s="2"/>
      <c r="BL7" s="10" t="s">
        <v>42</v>
      </c>
      <c r="BM7" s="10"/>
      <c r="BN7" s="8"/>
      <c r="BO7" s="8"/>
      <c r="BP7" s="4"/>
      <c r="BQ7" s="82"/>
      <c r="BR7" s="108" t="s">
        <v>39</v>
      </c>
      <c r="BS7" s="108"/>
      <c r="BT7" s="108" t="s">
        <v>40</v>
      </c>
      <c r="BU7" s="183" t="s">
        <v>11</v>
      </c>
      <c r="BV7" s="13"/>
    </row>
    <row r="8" spans="1:74" x14ac:dyDescent="0.3">
      <c r="A8" s="72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81</v>
      </c>
      <c r="H8" s="72" t="s">
        <v>82</v>
      </c>
      <c r="I8" s="72" t="s">
        <v>83</v>
      </c>
      <c r="J8" s="72" t="s">
        <v>84</v>
      </c>
      <c r="K8" s="72" t="s">
        <v>85</v>
      </c>
      <c r="L8" s="20" t="s">
        <v>86</v>
      </c>
      <c r="M8" s="15" t="s">
        <v>17</v>
      </c>
      <c r="N8" s="15" t="s">
        <v>87</v>
      </c>
      <c r="O8" s="20" t="s">
        <v>86</v>
      </c>
      <c r="P8" s="38" t="s">
        <v>18</v>
      </c>
      <c r="Q8" s="15" t="s">
        <v>87</v>
      </c>
      <c r="R8" s="20" t="s">
        <v>86</v>
      </c>
      <c r="S8" s="20" t="s">
        <v>86</v>
      </c>
      <c r="T8" s="16"/>
      <c r="U8" s="14" t="s">
        <v>19</v>
      </c>
      <c r="V8" s="14" t="s">
        <v>20</v>
      </c>
      <c r="W8" s="14" t="s">
        <v>46</v>
      </c>
      <c r="X8" s="14" t="s">
        <v>51</v>
      </c>
      <c r="Y8" s="14" t="s">
        <v>52</v>
      </c>
      <c r="Z8" s="14" t="s">
        <v>53</v>
      </c>
      <c r="AA8" s="14" t="s">
        <v>47</v>
      </c>
      <c r="AB8" s="14" t="s">
        <v>54</v>
      </c>
      <c r="AC8" s="14" t="s">
        <v>27</v>
      </c>
      <c r="AD8" s="14" t="s">
        <v>28</v>
      </c>
      <c r="AE8" s="16"/>
      <c r="AF8" s="14" t="s">
        <v>19</v>
      </c>
      <c r="AG8" s="14" t="s">
        <v>20</v>
      </c>
      <c r="AH8" s="14" t="s">
        <v>46</v>
      </c>
      <c r="AI8" s="14" t="s">
        <v>51</v>
      </c>
      <c r="AJ8" s="14" t="s">
        <v>52</v>
      </c>
      <c r="AK8" s="14" t="s">
        <v>53</v>
      </c>
      <c r="AL8" s="14" t="s">
        <v>47</v>
      </c>
      <c r="AM8" s="14" t="s">
        <v>54</v>
      </c>
      <c r="AN8" s="14" t="s">
        <v>27</v>
      </c>
      <c r="AO8" s="14" t="s">
        <v>28</v>
      </c>
      <c r="AP8" s="16"/>
      <c r="AQ8" s="72" t="s">
        <v>80</v>
      </c>
      <c r="AR8" s="72" t="s">
        <v>81</v>
      </c>
      <c r="AS8" s="72" t="s">
        <v>82</v>
      </c>
      <c r="AT8" s="72" t="s">
        <v>83</v>
      </c>
      <c r="AU8" s="72" t="s">
        <v>84</v>
      </c>
      <c r="AV8" s="72" t="s">
        <v>85</v>
      </c>
      <c r="AW8" s="20" t="s">
        <v>86</v>
      </c>
      <c r="AX8" s="15" t="s">
        <v>17</v>
      </c>
      <c r="AY8" s="15" t="s">
        <v>87</v>
      </c>
      <c r="AZ8" s="20" t="s">
        <v>86</v>
      </c>
      <c r="BA8" s="38" t="s">
        <v>18</v>
      </c>
      <c r="BB8" s="15" t="s">
        <v>87</v>
      </c>
      <c r="BC8" s="20" t="s">
        <v>86</v>
      </c>
      <c r="BD8" s="20" t="s">
        <v>86</v>
      </c>
      <c r="BE8" s="18"/>
      <c r="BF8" s="15" t="s">
        <v>32</v>
      </c>
      <c r="BG8" s="15" t="s">
        <v>33</v>
      </c>
      <c r="BH8" s="15" t="s">
        <v>34</v>
      </c>
      <c r="BI8" s="15" t="s">
        <v>35</v>
      </c>
      <c r="BJ8" s="15" t="s">
        <v>36</v>
      </c>
      <c r="BK8" s="14" t="s">
        <v>37</v>
      </c>
      <c r="BL8" s="14" t="s">
        <v>31</v>
      </c>
      <c r="BM8" s="16"/>
      <c r="BN8" s="17" t="s">
        <v>29</v>
      </c>
      <c r="BO8" s="17" t="s">
        <v>61</v>
      </c>
      <c r="BP8" s="115" t="s">
        <v>9</v>
      </c>
      <c r="BQ8" s="82"/>
      <c r="BR8" s="109" t="s">
        <v>38</v>
      </c>
      <c r="BS8" s="109"/>
      <c r="BT8" s="109" t="s">
        <v>38</v>
      </c>
      <c r="BU8" s="184" t="s">
        <v>38</v>
      </c>
      <c r="BV8" s="20" t="s">
        <v>41</v>
      </c>
    </row>
    <row r="9" spans="1:74" ht="15.6" x14ac:dyDescent="0.3">
      <c r="A9" s="1"/>
      <c r="B9" s="7"/>
      <c r="C9" s="2"/>
      <c r="D9" s="2"/>
      <c r="E9" s="2"/>
      <c r="F9" s="71"/>
      <c r="G9" s="71"/>
      <c r="H9" s="71"/>
      <c r="I9" s="71"/>
      <c r="J9" s="71"/>
      <c r="K9" s="71"/>
      <c r="L9" s="13"/>
      <c r="M9" s="13"/>
      <c r="N9" s="13"/>
      <c r="O9" s="13"/>
      <c r="P9" s="13"/>
      <c r="Q9" s="13"/>
      <c r="R9" s="13"/>
      <c r="S9" s="13"/>
      <c r="T9" s="16"/>
      <c r="U9" s="10"/>
      <c r="V9" s="10"/>
      <c r="W9" s="10"/>
      <c r="X9" s="10"/>
      <c r="Y9" s="10"/>
      <c r="Z9" s="10"/>
      <c r="AA9" s="10"/>
      <c r="AB9" s="10"/>
      <c r="AC9" s="10"/>
      <c r="AD9" s="10"/>
      <c r="AE9" s="16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6"/>
      <c r="AQ9" s="71"/>
      <c r="AR9" s="71"/>
      <c r="AS9" s="71"/>
      <c r="AT9" s="71"/>
      <c r="AU9" s="71"/>
      <c r="AV9" s="71"/>
      <c r="AW9" s="13"/>
      <c r="AX9" s="13"/>
      <c r="AY9" s="13"/>
      <c r="AZ9" s="13"/>
      <c r="BA9" s="13"/>
      <c r="BB9" s="13"/>
      <c r="BC9" s="13"/>
      <c r="BD9" s="13"/>
      <c r="BE9" s="18"/>
      <c r="BF9" s="13"/>
      <c r="BG9" s="13"/>
      <c r="BH9" s="13"/>
      <c r="BI9" s="13"/>
      <c r="BJ9" s="13"/>
      <c r="BK9" s="10"/>
      <c r="BL9" s="10"/>
      <c r="BM9" s="16"/>
      <c r="BN9" s="21"/>
      <c r="BO9" s="21"/>
      <c r="BP9" s="21"/>
      <c r="BQ9" s="82"/>
      <c r="BR9" s="107"/>
      <c r="BS9" s="107"/>
      <c r="BT9" s="107"/>
      <c r="BU9" s="47"/>
      <c r="BV9" s="12"/>
    </row>
    <row r="10" spans="1:74" x14ac:dyDescent="0.3">
      <c r="A10">
        <v>11</v>
      </c>
      <c r="B10" t="s">
        <v>155</v>
      </c>
      <c r="C10" t="s">
        <v>182</v>
      </c>
      <c r="D10" t="s">
        <v>158</v>
      </c>
      <c r="E10" t="s">
        <v>110</v>
      </c>
      <c r="F10" s="33">
        <v>5</v>
      </c>
      <c r="G10" s="33">
        <v>4.7</v>
      </c>
      <c r="H10" s="33">
        <v>4</v>
      </c>
      <c r="I10" s="33">
        <v>5</v>
      </c>
      <c r="J10" s="33">
        <v>4.8</v>
      </c>
      <c r="K10" s="33">
        <v>4</v>
      </c>
      <c r="L10" s="138">
        <f>SUM(F10:K10)/6</f>
        <v>4.583333333333333</v>
      </c>
      <c r="M10" s="33">
        <v>5</v>
      </c>
      <c r="N10" s="33"/>
      <c r="O10" s="138">
        <f>M10-N10</f>
        <v>5</v>
      </c>
      <c r="P10" s="33">
        <v>4.5</v>
      </c>
      <c r="Q10" s="33"/>
      <c r="R10" s="138">
        <f>P10-Q10</f>
        <v>4.5</v>
      </c>
      <c r="S10" s="4">
        <f>SUM((L10*0.6),(O10*0.25),(R10*0.15))</f>
        <v>4.6749999999999998</v>
      </c>
      <c r="T10" s="23"/>
      <c r="U10" s="25">
        <v>6.5</v>
      </c>
      <c r="V10" s="25">
        <v>7</v>
      </c>
      <c r="W10" s="25">
        <v>6</v>
      </c>
      <c r="X10" s="25">
        <v>6.3</v>
      </c>
      <c r="Y10" s="25">
        <v>5</v>
      </c>
      <c r="Z10" s="25">
        <v>5.5</v>
      </c>
      <c r="AA10" s="25">
        <v>3</v>
      </c>
      <c r="AB10" s="25">
        <v>6.2</v>
      </c>
      <c r="AC10" s="26">
        <f>SUM(U10:AB10)</f>
        <v>45.5</v>
      </c>
      <c r="AD10" s="4">
        <f>AC10/8</f>
        <v>5.6875</v>
      </c>
      <c r="AE10" s="16"/>
      <c r="AF10" s="25">
        <v>5.5</v>
      </c>
      <c r="AG10" s="25">
        <v>6.5</v>
      </c>
      <c r="AH10" s="25">
        <v>7.5</v>
      </c>
      <c r="AI10" s="25">
        <v>3.5</v>
      </c>
      <c r="AJ10" s="25">
        <v>5.8</v>
      </c>
      <c r="AK10" s="25">
        <v>5</v>
      </c>
      <c r="AL10" s="25">
        <v>2.8</v>
      </c>
      <c r="AM10" s="25">
        <v>5</v>
      </c>
      <c r="AN10" s="26">
        <f>SUM(AF10:AM10)</f>
        <v>41.599999999999994</v>
      </c>
      <c r="AO10" s="4">
        <f>AN10/8</f>
        <v>5.1999999999999993</v>
      </c>
      <c r="AP10" s="23"/>
      <c r="AQ10" s="33">
        <v>5</v>
      </c>
      <c r="AR10" s="33">
        <v>4.7</v>
      </c>
      <c r="AS10" s="33">
        <v>4</v>
      </c>
      <c r="AT10" s="33">
        <v>5</v>
      </c>
      <c r="AU10" s="33">
        <v>4.8</v>
      </c>
      <c r="AV10" s="33">
        <v>4</v>
      </c>
      <c r="AW10" s="138">
        <f>SUM(AQ10:AV10)/6</f>
        <v>4.583333333333333</v>
      </c>
      <c r="AX10" s="33">
        <v>5</v>
      </c>
      <c r="AY10" s="33"/>
      <c r="AZ10" s="138">
        <f>AX10-AY10</f>
        <v>5</v>
      </c>
      <c r="BA10" s="33">
        <v>4.5</v>
      </c>
      <c r="BB10" s="33"/>
      <c r="BC10" s="138">
        <f>BA10-BB10</f>
        <v>4.5</v>
      </c>
      <c r="BD10" s="4">
        <f>SUM((AW10*0.6),(AZ10*0.25),(BC10*0.15))</f>
        <v>4.6749999999999998</v>
      </c>
      <c r="BE10" s="29"/>
      <c r="BF10" s="25">
        <v>4.5</v>
      </c>
      <c r="BG10" s="25">
        <v>4.7</v>
      </c>
      <c r="BH10" s="25">
        <v>4</v>
      </c>
      <c r="BI10" s="25">
        <v>3</v>
      </c>
      <c r="BJ10" s="4">
        <f>SUM((BF10*0.2),(BG10*0.15),(BH10*0.35),(BI10*0.3))</f>
        <v>3.9049999999999998</v>
      </c>
      <c r="BK10" s="30"/>
      <c r="BL10" s="4">
        <f>BJ10-BK10</f>
        <v>3.9049999999999998</v>
      </c>
      <c r="BM10" s="23"/>
      <c r="BN10" s="27">
        <v>6.9</v>
      </c>
      <c r="BO10" s="27">
        <v>2.5</v>
      </c>
      <c r="BP10" s="4">
        <f>SUM((BN10*0.7),(BO10*0.3))</f>
        <v>5.58</v>
      </c>
      <c r="BQ10" s="82"/>
      <c r="BR10" s="110">
        <f>(S10*0.25+AD10*0.375+AO10*0.375)</f>
        <v>5.2515625000000004</v>
      </c>
      <c r="BS10" s="110"/>
      <c r="BT10" s="110">
        <f>(BD10*0.25+BL10*0.25+BP10*0.5)</f>
        <v>4.9350000000000005</v>
      </c>
      <c r="BU10" s="182">
        <f>(BR10+BT10)/2</f>
        <v>5.0932812500000004</v>
      </c>
      <c r="BV10" s="31">
        <f>RANK(BU10,BU$5:BU$1002)</f>
        <v>1</v>
      </c>
    </row>
    <row r="14" spans="1:74" ht="15.6" x14ac:dyDescent="0.3">
      <c r="A14" s="1"/>
      <c r="B14" s="7"/>
      <c r="C14" s="2"/>
      <c r="D14" s="2"/>
      <c r="E14" s="2"/>
    </row>
    <row r="15" spans="1:74" ht="15.6" x14ac:dyDescent="0.3">
      <c r="A15" s="1"/>
      <c r="B15" s="9"/>
      <c r="C15" s="2"/>
      <c r="D15" s="2"/>
      <c r="E15" s="2"/>
    </row>
    <row r="16" spans="1:74" x14ac:dyDescent="0.3">
      <c r="A16" s="2"/>
      <c r="B16" s="2"/>
      <c r="C16" s="2"/>
      <c r="D16" s="2"/>
      <c r="E16" s="2"/>
    </row>
    <row r="17" spans="1:5" x14ac:dyDescent="0.3">
      <c r="A17" s="10"/>
      <c r="B17" s="10"/>
      <c r="C17" s="10"/>
      <c r="D17" s="10"/>
      <c r="E17" s="10"/>
    </row>
    <row r="18" spans="1:5" x14ac:dyDescent="0.3">
      <c r="A18" s="10"/>
      <c r="B18" s="10"/>
      <c r="C18" s="10"/>
      <c r="D18" s="10"/>
      <c r="E18" s="10"/>
    </row>
    <row r="19" spans="1:5" x14ac:dyDescent="0.3">
      <c r="A19" s="22"/>
      <c r="B19" s="22"/>
      <c r="C19" s="22"/>
      <c r="D19" s="22"/>
      <c r="E19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F11"/>
  <sheetViews>
    <sheetView topLeftCell="CF1" workbookViewId="0">
      <selection activeCell="CQ11" sqref="CQ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4.3320312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8.88671875" customWidth="1"/>
    <col min="31" max="31" width="2.88671875" customWidth="1"/>
    <col min="41" max="41" width="8.88671875" customWidth="1"/>
    <col min="42" max="42" width="2.88671875" customWidth="1"/>
    <col min="43" max="43" width="7.5546875" customWidth="1"/>
    <col min="44" max="44" width="10.6640625" customWidth="1"/>
    <col min="45" max="45" width="10.21875" customWidth="1"/>
    <col min="46" max="46" width="9.33203125" customWidth="1"/>
    <col min="47" max="47" width="11" customWidth="1"/>
    <col min="48" max="48" width="9" customWidth="1"/>
    <col min="50" max="51" width="8.88671875" customWidth="1"/>
    <col min="53" max="54" width="8.88671875" customWidth="1"/>
    <col min="57" max="57" width="2.88671875" customWidth="1"/>
    <col min="61" max="61" width="9.109375" customWidth="1"/>
    <col min="62" max="62" width="12.33203125" customWidth="1"/>
    <col min="64" max="64" width="2.88671875" customWidth="1"/>
    <col min="73" max="73" width="2.88671875" customWidth="1"/>
    <col min="74" max="74" width="7.5546875" customWidth="1"/>
    <col min="75" max="75" width="10.6640625" customWidth="1"/>
    <col min="76" max="76" width="10.21875" customWidth="1"/>
    <col min="77" max="77" width="9.33203125" customWidth="1"/>
    <col min="78" max="78" width="11" customWidth="1"/>
    <col min="79" max="79" width="9" customWidth="1"/>
    <col min="88" max="88" width="2.88671875" customWidth="1"/>
    <col min="96" max="96" width="2.88671875" customWidth="1"/>
    <col min="97" max="99" width="8.88671875" style="73"/>
    <col min="100" max="100" width="2.88671875" style="73" customWidth="1"/>
    <col min="101" max="101" width="7.6640625" style="73" customWidth="1"/>
    <col min="102" max="102" width="2.88671875" style="73" customWidth="1"/>
    <col min="103" max="103" width="7.88671875" style="73" customWidth="1"/>
    <col min="104" max="104" width="2.88671875" style="73" customWidth="1"/>
    <col min="105" max="105" width="11.33203125" style="73" customWidth="1"/>
    <col min="106" max="106" width="2.6640625" style="73" customWidth="1"/>
    <col min="107" max="107" width="9.109375" style="73"/>
    <col min="108" max="108" width="11.44140625" style="73" customWidth="1"/>
    <col min="109" max="109" width="9.109375" style="73"/>
  </cols>
  <sheetData>
    <row r="1" spans="1:110" ht="15.6" x14ac:dyDescent="0.3">
      <c r="A1" s="1" t="str">
        <f>'Comp Detail'!A1</f>
        <v>2023 SVG OFFICIAL &amp; UNOFFICIAL APRIL COMP</v>
      </c>
      <c r="B1" s="2"/>
      <c r="C1" s="2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6"/>
      <c r="AR1" s="36"/>
      <c r="AS1" s="36"/>
      <c r="AT1" s="36"/>
      <c r="AU1" s="36"/>
      <c r="AV1" s="36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6"/>
      <c r="BW1" s="36"/>
      <c r="BX1" s="36"/>
      <c r="BY1" s="36"/>
      <c r="BZ1" s="36"/>
      <c r="CA1" s="36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71"/>
      <c r="CT1" s="71"/>
      <c r="CU1" s="71"/>
      <c r="CV1" s="71"/>
      <c r="CW1" s="71"/>
      <c r="CX1" s="71"/>
      <c r="CY1" s="71"/>
      <c r="CZ1" s="71"/>
      <c r="DA1" s="84"/>
      <c r="DB1" s="71"/>
      <c r="DC1" s="71"/>
      <c r="DD1" s="84">
        <f ca="1">NOW()</f>
        <v>45019.40436226852</v>
      </c>
    </row>
    <row r="2" spans="1:110" ht="15.6" x14ac:dyDescent="0.3">
      <c r="A2" s="1"/>
      <c r="B2" s="2"/>
      <c r="C2" s="2"/>
      <c r="D2" s="3" t="s">
        <v>93</v>
      </c>
      <c r="E2" t="s">
        <v>101</v>
      </c>
      <c r="F2" s="36"/>
      <c r="G2" s="36"/>
      <c r="H2" s="36"/>
      <c r="I2" s="36"/>
      <c r="J2" s="36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6"/>
      <c r="AR2" s="36"/>
      <c r="AS2" s="36"/>
      <c r="AT2" s="36"/>
      <c r="AU2" s="36"/>
      <c r="AV2" s="36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36"/>
      <c r="BW2" s="36"/>
      <c r="BX2" s="36"/>
      <c r="BY2" s="36"/>
      <c r="BZ2" s="36"/>
      <c r="CA2" s="36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71"/>
      <c r="CT2" s="71"/>
      <c r="CU2" s="71"/>
      <c r="CV2" s="71"/>
      <c r="CW2" s="71"/>
      <c r="CX2" s="71"/>
      <c r="CY2" s="71"/>
      <c r="CZ2" s="71"/>
      <c r="DA2" s="85"/>
      <c r="DB2" s="71"/>
      <c r="DC2" s="71"/>
      <c r="DD2" s="85">
        <f ca="1">NOW()</f>
        <v>45019.40436226852</v>
      </c>
    </row>
    <row r="3" spans="1:110" ht="15.6" x14ac:dyDescent="0.3">
      <c r="A3" s="1" t="str">
        <f>'Comp Detail'!A3</f>
        <v>1ST &amp; 2ND APRIL 2023</v>
      </c>
      <c r="B3" s="2"/>
      <c r="C3" s="2"/>
      <c r="D3" s="3"/>
      <c r="E3" t="s">
        <v>244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"/>
      <c r="V3" s="2"/>
      <c r="W3" s="2"/>
      <c r="X3" s="2"/>
      <c r="Y3" s="2"/>
      <c r="Z3" s="2"/>
      <c r="AA3" s="2"/>
      <c r="AB3" s="2"/>
      <c r="AC3" s="2"/>
      <c r="AD3" s="2"/>
      <c r="AE3" s="2"/>
      <c r="AG3" s="7"/>
      <c r="AH3" s="7"/>
      <c r="AI3" s="7"/>
      <c r="AJ3" s="7"/>
      <c r="AK3" s="7"/>
      <c r="AL3" s="7"/>
      <c r="AM3" s="7"/>
      <c r="AN3" s="7"/>
      <c r="AO3" s="7"/>
      <c r="AP3" s="2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2"/>
      <c r="BF3" s="7"/>
      <c r="BG3" s="2"/>
      <c r="BH3" s="2"/>
      <c r="BI3" s="2"/>
      <c r="BJ3" s="2"/>
      <c r="BK3" s="2"/>
      <c r="BL3" s="2"/>
      <c r="BN3" s="2"/>
      <c r="BO3" s="2"/>
      <c r="BP3" s="2"/>
      <c r="BQ3" s="2"/>
      <c r="BR3" s="2"/>
      <c r="BS3" s="2"/>
      <c r="BT3" s="2"/>
      <c r="BU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2"/>
      <c r="CL3" s="2"/>
      <c r="CM3" s="2"/>
      <c r="CN3" s="2"/>
      <c r="CO3" s="2"/>
      <c r="CP3" s="2"/>
      <c r="CQ3" s="2"/>
      <c r="CR3" s="2"/>
      <c r="CS3" s="49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1:110" ht="15.6" x14ac:dyDescent="0.3">
      <c r="A4" s="1"/>
      <c r="B4" s="2"/>
      <c r="C4" s="2"/>
      <c r="D4" s="3"/>
      <c r="E4" s="36"/>
      <c r="F4" s="128" t="s">
        <v>73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8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2"/>
      <c r="AQ4" s="126" t="s">
        <v>55</v>
      </c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7"/>
      <c r="BF4" s="126"/>
      <c r="BG4" s="127"/>
      <c r="BH4" s="127"/>
      <c r="BI4" s="127"/>
      <c r="BJ4" s="127"/>
      <c r="BK4" s="127"/>
      <c r="BL4" s="127"/>
      <c r="BM4" s="126"/>
      <c r="BN4" s="127"/>
      <c r="BO4" s="127"/>
      <c r="BP4" s="127"/>
      <c r="BQ4" s="127"/>
      <c r="BR4" s="127"/>
      <c r="BS4" s="127"/>
      <c r="BT4" s="127"/>
      <c r="BU4" s="2"/>
      <c r="BV4" s="125" t="s">
        <v>2</v>
      </c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2"/>
      <c r="CK4" s="125"/>
      <c r="CL4" s="120"/>
      <c r="CM4" s="120"/>
      <c r="CN4" s="120"/>
      <c r="CO4" s="120"/>
      <c r="CP4" s="120"/>
      <c r="CQ4" s="120"/>
      <c r="CR4" s="2"/>
      <c r="CS4" s="130"/>
      <c r="CT4" s="131"/>
      <c r="CU4" s="131"/>
      <c r="CV4" s="71"/>
      <c r="CW4" s="71"/>
      <c r="CX4" s="71"/>
      <c r="CY4" s="71"/>
      <c r="CZ4" s="71"/>
      <c r="DA4" s="71"/>
      <c r="DB4" s="71"/>
      <c r="DC4" s="71"/>
      <c r="DD4" s="71"/>
    </row>
    <row r="5" spans="1:110" ht="15.6" x14ac:dyDescent="0.3">
      <c r="A5" s="1"/>
      <c r="B5" s="2"/>
      <c r="C5" s="2"/>
      <c r="D5" s="36"/>
      <c r="E5" s="2"/>
      <c r="F5" s="2"/>
      <c r="G5" s="2"/>
      <c r="H5" s="2"/>
      <c r="I5" s="2"/>
      <c r="J5" s="2"/>
      <c r="K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</row>
    <row r="6" spans="1:110" ht="15.6" x14ac:dyDescent="0.3">
      <c r="A6" s="35" t="s">
        <v>196</v>
      </c>
      <c r="B6" s="7"/>
      <c r="C6" s="2"/>
      <c r="D6" s="2"/>
      <c r="E6" s="2"/>
      <c r="F6" s="7" t="s">
        <v>3</v>
      </c>
      <c r="G6" s="2" t="str">
        <f>E2</f>
        <v>Chris Wicks</v>
      </c>
      <c r="H6" s="2"/>
      <c r="I6" s="2"/>
      <c r="J6" s="2"/>
      <c r="K6" s="2"/>
      <c r="M6" s="7"/>
      <c r="N6" s="7"/>
      <c r="O6" s="7"/>
      <c r="P6" s="2"/>
      <c r="Q6" s="2"/>
      <c r="R6" s="2"/>
      <c r="S6" s="2"/>
      <c r="T6" s="2"/>
      <c r="U6" s="7" t="s">
        <v>3</v>
      </c>
      <c r="V6" s="2" t="str">
        <f>E2</f>
        <v>Chris Wicks</v>
      </c>
      <c r="W6" s="2"/>
      <c r="X6" s="2"/>
      <c r="Y6" s="2"/>
      <c r="Z6" s="2"/>
      <c r="AA6" s="2"/>
      <c r="AB6" s="2"/>
      <c r="AC6" s="2"/>
      <c r="AD6" s="2"/>
      <c r="AE6" s="2"/>
      <c r="AF6" s="7" t="s">
        <v>1</v>
      </c>
      <c r="AG6" s="2" t="str">
        <f>E3</f>
        <v>Robyn Bruderer</v>
      </c>
      <c r="AH6" s="2"/>
      <c r="AI6" s="2"/>
      <c r="AJ6" s="2"/>
      <c r="AK6" s="2"/>
      <c r="AL6" s="2"/>
      <c r="AM6" s="2"/>
      <c r="AN6" s="2"/>
      <c r="AO6" s="2"/>
      <c r="AP6" s="2"/>
      <c r="AQ6" s="7" t="s">
        <v>3</v>
      </c>
      <c r="AR6" s="2" t="str">
        <f>E2</f>
        <v>Chris Wicks</v>
      </c>
      <c r="AS6" s="2"/>
      <c r="AT6" s="2"/>
      <c r="AU6" s="2"/>
      <c r="AV6" s="2"/>
      <c r="AY6" s="7"/>
      <c r="AZ6" s="7"/>
      <c r="BA6" s="7"/>
      <c r="BB6" s="2"/>
      <c r="BC6" s="2"/>
      <c r="BD6" s="2"/>
      <c r="BE6" s="2"/>
      <c r="BF6" s="7" t="s">
        <v>0</v>
      </c>
      <c r="BG6" s="2" t="str">
        <f>E2</f>
        <v>Chris Wicks</v>
      </c>
      <c r="BH6" s="2"/>
      <c r="BI6" s="2"/>
      <c r="BJ6" s="2"/>
      <c r="BK6" s="2"/>
      <c r="BL6" s="2"/>
      <c r="BM6" s="7" t="s">
        <v>1</v>
      </c>
      <c r="BN6" s="2" t="str">
        <f>E3</f>
        <v>Robyn Bruderer</v>
      </c>
      <c r="BO6" s="2"/>
      <c r="BP6" s="2"/>
      <c r="BQ6" s="2"/>
      <c r="BR6" s="2"/>
      <c r="BS6" s="2"/>
      <c r="BT6" s="2"/>
      <c r="BU6" s="2"/>
      <c r="BV6" s="7" t="s">
        <v>3</v>
      </c>
      <c r="BW6" s="2" t="str">
        <f>E3</f>
        <v>Robyn Bruderer</v>
      </c>
      <c r="BX6" s="2"/>
      <c r="BY6" s="2"/>
      <c r="BZ6" s="2"/>
      <c r="CA6" s="2"/>
      <c r="CC6" s="7"/>
      <c r="CD6" s="7"/>
      <c r="CE6" s="7"/>
      <c r="CF6" s="2"/>
      <c r="CG6" s="2"/>
      <c r="CH6" s="2"/>
      <c r="CI6" s="2"/>
      <c r="CJ6" s="2"/>
      <c r="CK6" s="7" t="s">
        <v>3</v>
      </c>
      <c r="CL6" s="2" t="str">
        <f>E3</f>
        <v>Robyn Bruderer</v>
      </c>
      <c r="CM6" s="2"/>
      <c r="CN6" s="2"/>
      <c r="CO6" s="2"/>
      <c r="CP6" s="2"/>
      <c r="CQ6" s="2"/>
      <c r="CR6" s="53"/>
      <c r="CS6" s="49" t="s">
        <v>5</v>
      </c>
      <c r="CT6" s="71" t="str">
        <f>E2</f>
        <v>Chris Wicks</v>
      </c>
      <c r="CU6" s="71"/>
      <c r="CV6" s="71"/>
      <c r="CW6" s="49"/>
      <c r="CX6" s="71"/>
      <c r="CY6" s="71"/>
      <c r="CZ6" s="71"/>
      <c r="DA6" s="71"/>
      <c r="DB6" s="71"/>
      <c r="DC6" s="71"/>
      <c r="DD6" s="71"/>
    </row>
    <row r="7" spans="1:110" ht="15.6" x14ac:dyDescent="0.3">
      <c r="A7" s="1" t="s">
        <v>56</v>
      </c>
      <c r="B7" s="7">
        <v>1</v>
      </c>
      <c r="C7" s="2"/>
      <c r="D7" s="2"/>
      <c r="E7" s="2"/>
      <c r="F7" s="7" t="s">
        <v>7</v>
      </c>
      <c r="G7" s="2"/>
      <c r="H7" s="2"/>
      <c r="I7" s="2"/>
      <c r="J7" s="2"/>
      <c r="K7" s="2"/>
      <c r="M7" s="2"/>
      <c r="N7" s="2"/>
      <c r="O7" s="2"/>
      <c r="P7" s="2"/>
      <c r="Q7" s="2"/>
      <c r="R7" s="2"/>
      <c r="S7" s="2"/>
      <c r="T7" s="39"/>
      <c r="U7" s="2"/>
      <c r="V7" s="2"/>
      <c r="W7" s="2"/>
      <c r="X7" s="2"/>
      <c r="Y7" s="2"/>
      <c r="Z7" s="2"/>
      <c r="AA7" s="2"/>
      <c r="AB7" s="2"/>
      <c r="AC7" s="2"/>
      <c r="AD7" s="2"/>
      <c r="AE7" s="39"/>
      <c r="AF7" s="2"/>
      <c r="AG7" s="2"/>
      <c r="AH7" s="2"/>
      <c r="AI7" s="2"/>
      <c r="AJ7" s="2"/>
      <c r="AK7" s="2"/>
      <c r="AL7" s="2"/>
      <c r="AM7" s="2"/>
      <c r="AN7" s="2"/>
      <c r="AO7" s="2"/>
      <c r="AP7" s="39"/>
      <c r="AQ7" s="7" t="s">
        <v>7</v>
      </c>
      <c r="AR7" s="2"/>
      <c r="AS7" s="2"/>
      <c r="AT7" s="2"/>
      <c r="AU7" s="2"/>
      <c r="AV7" s="2"/>
      <c r="AY7" s="2"/>
      <c r="AZ7" s="2"/>
      <c r="BA7" s="2"/>
      <c r="BB7" s="2"/>
      <c r="BC7" s="2"/>
      <c r="BD7" s="2"/>
      <c r="BE7" s="39"/>
      <c r="BF7" s="2"/>
      <c r="BG7" s="2"/>
      <c r="BH7" s="2"/>
      <c r="BI7" s="2"/>
      <c r="BJ7" s="2"/>
      <c r="BK7" s="2"/>
      <c r="BL7" s="39"/>
      <c r="BM7" s="2"/>
      <c r="BN7" s="2"/>
      <c r="BO7" s="2"/>
      <c r="BP7" s="2"/>
      <c r="BQ7" s="2"/>
      <c r="BR7" s="2"/>
      <c r="BS7" s="2"/>
      <c r="BT7" s="2"/>
      <c r="BU7" s="39"/>
      <c r="BV7" s="7" t="s">
        <v>7</v>
      </c>
      <c r="BW7" s="2"/>
      <c r="BX7" s="2"/>
      <c r="BY7" s="2"/>
      <c r="BZ7" s="2"/>
      <c r="CA7" s="2"/>
      <c r="CC7" s="2"/>
      <c r="CD7" s="2"/>
      <c r="CE7" s="2"/>
      <c r="CF7" s="2"/>
      <c r="CG7" s="2"/>
      <c r="CH7" s="2"/>
      <c r="CI7" s="2"/>
      <c r="CJ7" s="39"/>
      <c r="CK7" s="2"/>
      <c r="CL7" s="2"/>
      <c r="CM7" s="2"/>
      <c r="CN7" s="2"/>
      <c r="CO7" s="2"/>
      <c r="CP7" s="2"/>
      <c r="CQ7" s="2"/>
      <c r="CR7" s="53"/>
      <c r="CS7" s="71"/>
      <c r="CT7" s="71"/>
      <c r="CU7" s="71"/>
      <c r="CV7" s="82"/>
      <c r="CW7" s="49"/>
      <c r="CX7" s="71"/>
      <c r="CY7" s="49" t="s">
        <v>75</v>
      </c>
      <c r="CZ7" s="71"/>
      <c r="DA7" s="71"/>
      <c r="DB7" s="71"/>
      <c r="DC7" s="71"/>
      <c r="DD7" s="71"/>
    </row>
    <row r="8" spans="1:110" x14ac:dyDescent="0.3">
      <c r="A8" s="2"/>
      <c r="B8" s="2"/>
      <c r="C8" s="2"/>
      <c r="D8" s="2"/>
      <c r="E8" s="2"/>
      <c r="F8" s="7" t="s">
        <v>16</v>
      </c>
      <c r="G8" s="2"/>
      <c r="H8" s="2"/>
      <c r="I8" s="2"/>
      <c r="J8" s="2"/>
      <c r="K8" s="2"/>
      <c r="L8" s="137" t="s">
        <v>16</v>
      </c>
      <c r="M8" s="11"/>
      <c r="N8" s="11"/>
      <c r="O8" s="11" t="s">
        <v>17</v>
      </c>
      <c r="Q8" s="11"/>
      <c r="R8" s="11" t="s">
        <v>18</v>
      </c>
      <c r="S8" s="11" t="s">
        <v>79</v>
      </c>
      <c r="T8" s="42"/>
      <c r="U8" s="2"/>
      <c r="V8" s="2"/>
      <c r="W8" s="2"/>
      <c r="X8" s="2"/>
      <c r="Y8" s="2"/>
      <c r="Z8" s="2"/>
      <c r="AA8" s="2"/>
      <c r="AB8" s="2"/>
      <c r="AC8" s="2"/>
      <c r="AD8" s="2"/>
      <c r="AE8" s="42"/>
      <c r="AF8" s="2"/>
      <c r="AG8" s="2"/>
      <c r="AH8" s="2"/>
      <c r="AI8" s="2"/>
      <c r="AJ8" s="2"/>
      <c r="AK8" s="2"/>
      <c r="AL8" s="2"/>
      <c r="AM8" s="2"/>
      <c r="AN8" s="2"/>
      <c r="AO8" s="2"/>
      <c r="AP8" s="42"/>
      <c r="AQ8" s="7" t="s">
        <v>16</v>
      </c>
      <c r="AR8" s="2"/>
      <c r="AS8" s="2"/>
      <c r="AT8" s="2"/>
      <c r="AU8" s="2"/>
      <c r="AV8" s="2"/>
      <c r="AW8" s="137" t="s">
        <v>16</v>
      </c>
      <c r="AX8" s="137" t="s">
        <v>17</v>
      </c>
      <c r="AY8" s="11"/>
      <c r="AZ8" s="11" t="s">
        <v>17</v>
      </c>
      <c r="BA8" s="11" t="s">
        <v>18</v>
      </c>
      <c r="BB8" s="11"/>
      <c r="BC8" s="11" t="s">
        <v>18</v>
      </c>
      <c r="BD8" s="11" t="s">
        <v>79</v>
      </c>
      <c r="BE8" s="42"/>
      <c r="BF8" s="10" t="s">
        <v>42</v>
      </c>
      <c r="BG8" s="10"/>
      <c r="BH8" s="10"/>
      <c r="BI8" s="10"/>
      <c r="BJ8" s="2"/>
      <c r="BK8" s="10" t="s">
        <v>57</v>
      </c>
      <c r="BL8" s="39"/>
      <c r="BM8" s="171"/>
      <c r="BN8" s="172" t="s">
        <v>94</v>
      </c>
      <c r="BO8" s="172"/>
      <c r="BP8" s="172"/>
      <c r="BQ8" s="172"/>
      <c r="BR8" s="10"/>
      <c r="BS8" s="7"/>
      <c r="BT8" s="2"/>
      <c r="BU8" s="39"/>
      <c r="BV8" s="7" t="s">
        <v>16</v>
      </c>
      <c r="BW8" s="2"/>
      <c r="BX8" s="2"/>
      <c r="BY8" s="2"/>
      <c r="BZ8" s="2"/>
      <c r="CA8" s="2"/>
      <c r="CB8" s="137" t="s">
        <v>16</v>
      </c>
      <c r="CC8" s="11"/>
      <c r="CD8" s="11"/>
      <c r="CE8" s="11" t="s">
        <v>17</v>
      </c>
      <c r="CG8" s="11"/>
      <c r="CH8" s="11" t="s">
        <v>18</v>
      </c>
      <c r="CI8" s="11" t="s">
        <v>79</v>
      </c>
      <c r="CJ8" s="42"/>
      <c r="CK8" s="2" t="s">
        <v>42</v>
      </c>
      <c r="CL8" s="2"/>
      <c r="CM8" s="2"/>
      <c r="CN8" s="2"/>
      <c r="CO8" s="2"/>
      <c r="CP8" s="2"/>
      <c r="CQ8" s="10" t="s">
        <v>42</v>
      </c>
      <c r="CR8" s="53"/>
      <c r="CS8" s="49"/>
      <c r="CT8" s="49"/>
      <c r="CU8" s="71"/>
      <c r="CV8" s="82"/>
      <c r="CW8" s="49" t="s">
        <v>39</v>
      </c>
      <c r="CX8" s="49"/>
      <c r="CY8" s="49" t="s">
        <v>74</v>
      </c>
      <c r="CZ8" s="71"/>
      <c r="DA8" s="49" t="s">
        <v>2</v>
      </c>
      <c r="DB8" s="71"/>
      <c r="DC8" s="47" t="s">
        <v>11</v>
      </c>
      <c r="DD8" s="86"/>
    </row>
    <row r="9" spans="1:110" x14ac:dyDescent="0.3">
      <c r="A9" s="72" t="s">
        <v>12</v>
      </c>
      <c r="B9" s="72" t="s">
        <v>13</v>
      </c>
      <c r="C9" s="72" t="s">
        <v>7</v>
      </c>
      <c r="D9" s="72" t="s">
        <v>14</v>
      </c>
      <c r="E9" s="72" t="s">
        <v>15</v>
      </c>
      <c r="F9" s="72" t="s">
        <v>80</v>
      </c>
      <c r="G9" s="72" t="s">
        <v>81</v>
      </c>
      <c r="H9" s="72" t="s">
        <v>82</v>
      </c>
      <c r="I9" s="72" t="s">
        <v>83</v>
      </c>
      <c r="J9" s="72" t="s">
        <v>84</v>
      </c>
      <c r="K9" s="72" t="s">
        <v>85</v>
      </c>
      <c r="L9" s="20" t="s">
        <v>86</v>
      </c>
      <c r="M9" s="15" t="s">
        <v>17</v>
      </c>
      <c r="N9" s="15" t="s">
        <v>87</v>
      </c>
      <c r="O9" s="20" t="s">
        <v>86</v>
      </c>
      <c r="P9" s="38" t="s">
        <v>18</v>
      </c>
      <c r="Q9" s="15" t="s">
        <v>87</v>
      </c>
      <c r="R9" s="20" t="s">
        <v>86</v>
      </c>
      <c r="S9" s="20" t="s">
        <v>86</v>
      </c>
      <c r="T9" s="43"/>
      <c r="U9" s="14" t="s">
        <v>19</v>
      </c>
      <c r="V9" s="14" t="s">
        <v>46</v>
      </c>
      <c r="W9" s="37" t="s">
        <v>62</v>
      </c>
      <c r="X9" s="38" t="s">
        <v>52</v>
      </c>
      <c r="Y9" s="38" t="s">
        <v>53</v>
      </c>
      <c r="Z9" s="37" t="s">
        <v>63</v>
      </c>
      <c r="AA9" s="37" t="s">
        <v>64</v>
      </c>
      <c r="AB9" s="37" t="s">
        <v>65</v>
      </c>
      <c r="AC9" s="14" t="s">
        <v>27</v>
      </c>
      <c r="AD9" s="14" t="s">
        <v>28</v>
      </c>
      <c r="AE9" s="43"/>
      <c r="AF9" s="14" t="s">
        <v>19</v>
      </c>
      <c r="AG9" s="14" t="s">
        <v>46</v>
      </c>
      <c r="AH9" s="37" t="s">
        <v>62</v>
      </c>
      <c r="AI9" s="38" t="s">
        <v>52</v>
      </c>
      <c r="AJ9" s="38" t="s">
        <v>53</v>
      </c>
      <c r="AK9" s="37" t="s">
        <v>63</v>
      </c>
      <c r="AL9" s="37" t="s">
        <v>64</v>
      </c>
      <c r="AM9" s="37" t="s">
        <v>65</v>
      </c>
      <c r="AN9" s="14" t="s">
        <v>27</v>
      </c>
      <c r="AO9" s="14" t="s">
        <v>28</v>
      </c>
      <c r="AP9" s="43"/>
      <c r="AQ9" s="72" t="s">
        <v>80</v>
      </c>
      <c r="AR9" s="72" t="s">
        <v>81</v>
      </c>
      <c r="AS9" s="72" t="s">
        <v>82</v>
      </c>
      <c r="AT9" s="72" t="s">
        <v>83</v>
      </c>
      <c r="AU9" s="72" t="s">
        <v>84</v>
      </c>
      <c r="AV9" s="72" t="s">
        <v>85</v>
      </c>
      <c r="AW9" s="20" t="s">
        <v>86</v>
      </c>
      <c r="AX9" s="20"/>
      <c r="AY9" s="15" t="s">
        <v>87</v>
      </c>
      <c r="AZ9" s="20" t="s">
        <v>86</v>
      </c>
      <c r="BA9" s="20"/>
      <c r="BB9" s="15" t="s">
        <v>87</v>
      </c>
      <c r="BC9" s="20" t="s">
        <v>86</v>
      </c>
      <c r="BD9" s="20" t="s">
        <v>86</v>
      </c>
      <c r="BE9" s="43"/>
      <c r="BF9" s="15" t="s">
        <v>66</v>
      </c>
      <c r="BG9" s="15" t="s">
        <v>67</v>
      </c>
      <c r="BH9" s="15" t="s">
        <v>68</v>
      </c>
      <c r="BI9" s="15" t="s">
        <v>36</v>
      </c>
      <c r="BJ9" s="15" t="s">
        <v>37</v>
      </c>
      <c r="BK9" s="14" t="s">
        <v>31</v>
      </c>
      <c r="BL9" s="40"/>
      <c r="BM9" s="172" t="s">
        <v>58</v>
      </c>
      <c r="BN9" s="172" t="s">
        <v>95</v>
      </c>
      <c r="BO9" s="172" t="s">
        <v>96</v>
      </c>
      <c r="BP9" s="172" t="s">
        <v>59</v>
      </c>
      <c r="BQ9" s="172" t="s">
        <v>60</v>
      </c>
      <c r="BR9" s="14" t="s">
        <v>27</v>
      </c>
      <c r="BS9" s="37" t="s">
        <v>29</v>
      </c>
      <c r="BT9" s="37" t="s">
        <v>9</v>
      </c>
      <c r="BU9" s="43"/>
      <c r="BV9" s="72" t="s">
        <v>80</v>
      </c>
      <c r="BW9" s="72" t="s">
        <v>81</v>
      </c>
      <c r="BX9" s="72" t="s">
        <v>82</v>
      </c>
      <c r="BY9" s="72" t="s">
        <v>83</v>
      </c>
      <c r="BZ9" s="72" t="s">
        <v>84</v>
      </c>
      <c r="CA9" s="72" t="s">
        <v>85</v>
      </c>
      <c r="CB9" s="20" t="s">
        <v>86</v>
      </c>
      <c r="CC9" s="15" t="s">
        <v>17</v>
      </c>
      <c r="CD9" s="15" t="s">
        <v>87</v>
      </c>
      <c r="CE9" s="20" t="s">
        <v>86</v>
      </c>
      <c r="CF9" s="38" t="s">
        <v>18</v>
      </c>
      <c r="CG9" s="15" t="s">
        <v>87</v>
      </c>
      <c r="CH9" s="20" t="s">
        <v>86</v>
      </c>
      <c r="CI9" s="20" t="s">
        <v>86</v>
      </c>
      <c r="CJ9" s="43"/>
      <c r="CK9" s="15" t="s">
        <v>32</v>
      </c>
      <c r="CL9" s="15" t="s">
        <v>33</v>
      </c>
      <c r="CM9" s="15" t="s">
        <v>34</v>
      </c>
      <c r="CN9" s="15" t="s">
        <v>35</v>
      </c>
      <c r="CO9" s="15" t="s">
        <v>36</v>
      </c>
      <c r="CP9" s="14" t="s">
        <v>37</v>
      </c>
      <c r="CQ9" s="14" t="s">
        <v>31</v>
      </c>
      <c r="CR9" s="54"/>
      <c r="CS9" s="87" t="s">
        <v>29</v>
      </c>
      <c r="CT9" s="87" t="s">
        <v>61</v>
      </c>
      <c r="CU9" s="116" t="s">
        <v>9</v>
      </c>
      <c r="CV9" s="88"/>
      <c r="CW9" s="75" t="s">
        <v>38</v>
      </c>
      <c r="CX9" s="75"/>
      <c r="CY9" s="76" t="s">
        <v>38</v>
      </c>
      <c r="CZ9" s="72"/>
      <c r="DA9" s="76" t="s">
        <v>38</v>
      </c>
      <c r="DB9" s="89"/>
      <c r="DC9" s="76" t="s">
        <v>38</v>
      </c>
      <c r="DD9" s="76" t="s">
        <v>41</v>
      </c>
    </row>
    <row r="10" spans="1:110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13"/>
      <c r="M10" s="13"/>
      <c r="N10" s="13"/>
      <c r="O10" s="13"/>
      <c r="P10" s="13"/>
      <c r="Q10" s="13"/>
      <c r="R10" s="13"/>
      <c r="S10" s="13"/>
      <c r="T10" s="42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42"/>
      <c r="AQ10" s="71"/>
      <c r="AR10" s="71"/>
      <c r="AS10" s="71"/>
      <c r="AT10" s="71"/>
      <c r="AU10" s="71"/>
      <c r="AV10" s="71"/>
      <c r="AW10" s="13"/>
      <c r="AX10" s="13"/>
      <c r="AY10" s="13"/>
      <c r="AZ10" s="13"/>
      <c r="BA10" s="13"/>
      <c r="BB10" s="13"/>
      <c r="BC10" s="13"/>
      <c r="BD10" s="13"/>
      <c r="BE10" s="42"/>
      <c r="BF10" s="13"/>
      <c r="BG10" s="13"/>
      <c r="BH10" s="13"/>
      <c r="BI10" s="13"/>
      <c r="BJ10" s="13"/>
      <c r="BK10" s="10"/>
      <c r="BL10" s="41"/>
      <c r="BM10" s="174"/>
      <c r="BN10" s="174"/>
      <c r="BO10" s="174"/>
      <c r="BP10" s="174"/>
      <c r="BQ10" s="174"/>
      <c r="BR10" s="10"/>
      <c r="BS10" s="32"/>
      <c r="BT10" s="32"/>
      <c r="BU10" s="42"/>
      <c r="BV10" s="71"/>
      <c r="BW10" s="71"/>
      <c r="BX10" s="71"/>
      <c r="BY10" s="71"/>
      <c r="BZ10" s="71"/>
      <c r="CA10" s="71"/>
      <c r="CB10" s="13"/>
      <c r="CC10" s="13"/>
      <c r="CD10" s="13"/>
      <c r="CE10" s="13"/>
      <c r="CF10" s="13"/>
      <c r="CG10" s="13"/>
      <c r="CH10" s="13"/>
      <c r="CI10" s="13"/>
      <c r="CJ10" s="42"/>
      <c r="CK10" s="13"/>
      <c r="CL10" s="13"/>
      <c r="CM10" s="13"/>
      <c r="CN10" s="13"/>
      <c r="CO10" s="13"/>
      <c r="CP10" s="13"/>
      <c r="CQ10" s="13"/>
      <c r="CR10" s="55"/>
      <c r="CS10" s="90"/>
      <c r="CT10" s="90"/>
      <c r="CU10" s="90"/>
      <c r="CV10" s="82"/>
      <c r="CW10" s="49"/>
      <c r="CX10" s="49"/>
      <c r="CY10" s="49"/>
      <c r="CZ10" s="71"/>
      <c r="DA10" s="47"/>
      <c r="DB10" s="86"/>
      <c r="DC10" s="47"/>
      <c r="DD10" s="47"/>
    </row>
    <row r="11" spans="1:110" x14ac:dyDescent="0.3">
      <c r="A11">
        <v>58</v>
      </c>
      <c r="B11" t="s">
        <v>174</v>
      </c>
      <c r="C11" t="s">
        <v>175</v>
      </c>
      <c r="D11" t="s">
        <v>176</v>
      </c>
      <c r="E11" t="s">
        <v>117</v>
      </c>
      <c r="F11" s="33">
        <v>8</v>
      </c>
      <c r="G11" s="33">
        <v>7</v>
      </c>
      <c r="H11" s="33">
        <v>7</v>
      </c>
      <c r="I11" s="33">
        <v>7</v>
      </c>
      <c r="J11" s="33">
        <v>7</v>
      </c>
      <c r="K11" s="33">
        <v>7.5</v>
      </c>
      <c r="L11" s="138">
        <f>SUM(F11:K11)/6</f>
        <v>7.25</v>
      </c>
      <c r="M11" s="33">
        <v>8</v>
      </c>
      <c r="N11" s="33"/>
      <c r="O11" s="138">
        <f>M11-N11</f>
        <v>8</v>
      </c>
      <c r="P11" s="33">
        <v>8</v>
      </c>
      <c r="Q11" s="33"/>
      <c r="R11" s="138">
        <f>P11-Q11</f>
        <v>8</v>
      </c>
      <c r="S11" s="4">
        <f>SUM((L11*0.6),(O11*0.25),(R11*0.15))</f>
        <v>7.55</v>
      </c>
      <c r="T11" s="39"/>
      <c r="U11" s="33">
        <v>0</v>
      </c>
      <c r="V11" s="33">
        <v>7.5</v>
      </c>
      <c r="W11" s="33">
        <v>6.8</v>
      </c>
      <c r="X11" s="33">
        <v>6.5</v>
      </c>
      <c r="Y11" s="33">
        <v>7</v>
      </c>
      <c r="Z11" s="33">
        <v>8</v>
      </c>
      <c r="AA11" s="33">
        <v>7.5</v>
      </c>
      <c r="AB11" s="33">
        <v>0</v>
      </c>
      <c r="AC11" s="26">
        <f>SUM(U11:AB11)</f>
        <v>43.3</v>
      </c>
      <c r="AD11" s="4">
        <f>AC11/8</f>
        <v>5.4124999999999996</v>
      </c>
      <c r="AE11" s="39"/>
      <c r="AF11" s="33">
        <v>7</v>
      </c>
      <c r="AG11" s="33">
        <v>7.5</v>
      </c>
      <c r="AH11" s="33">
        <v>7.8</v>
      </c>
      <c r="AI11" s="33">
        <v>6.5</v>
      </c>
      <c r="AJ11" s="33">
        <v>7.3</v>
      </c>
      <c r="AK11" s="33">
        <v>8.1999999999999993</v>
      </c>
      <c r="AL11" s="33">
        <v>7</v>
      </c>
      <c r="AM11" s="33">
        <v>0</v>
      </c>
      <c r="AN11" s="26">
        <f>SUM(AF11:AM11)</f>
        <v>51.3</v>
      </c>
      <c r="AO11" s="4">
        <f>AN11/8</f>
        <v>6.4124999999999996</v>
      </c>
      <c r="AP11" s="39"/>
      <c r="AQ11" s="33">
        <v>8</v>
      </c>
      <c r="AR11" s="33">
        <v>8</v>
      </c>
      <c r="AS11" s="33">
        <v>7</v>
      </c>
      <c r="AT11" s="33">
        <v>7</v>
      </c>
      <c r="AU11" s="33">
        <v>7</v>
      </c>
      <c r="AV11" s="33">
        <v>6</v>
      </c>
      <c r="AW11" s="138">
        <f>SUM(AQ11:AV11)/6</f>
        <v>7.166666666666667</v>
      </c>
      <c r="AX11" s="33">
        <v>8</v>
      </c>
      <c r="AY11" s="33"/>
      <c r="AZ11" s="138">
        <f>AX11-AY11</f>
        <v>8</v>
      </c>
      <c r="BA11" s="33">
        <v>8</v>
      </c>
      <c r="BB11" s="33"/>
      <c r="BC11" s="138">
        <f>BA11-BB11</f>
        <v>8</v>
      </c>
      <c r="BD11" s="4">
        <f>SUM((AW11*0.6),(AZ11*0.25),(BC11*0.15))</f>
        <v>7.5</v>
      </c>
      <c r="BE11" s="39"/>
      <c r="BF11" s="33">
        <v>7</v>
      </c>
      <c r="BG11" s="33">
        <v>7</v>
      </c>
      <c r="BH11" s="33">
        <v>7.5</v>
      </c>
      <c r="BI11" s="4">
        <f>SUM((BF11*0.4),(BG11*0.3),(BH11*0.3))</f>
        <v>7.15</v>
      </c>
      <c r="BJ11" s="114"/>
      <c r="BK11" s="4">
        <f>BI11-BJ11</f>
        <v>7.15</v>
      </c>
      <c r="BL11" s="44"/>
      <c r="BM11" s="34">
        <v>6.5</v>
      </c>
      <c r="BN11" s="34">
        <v>7</v>
      </c>
      <c r="BO11" s="34">
        <v>7.5</v>
      </c>
      <c r="BP11" s="34">
        <v>5</v>
      </c>
      <c r="BQ11" s="34">
        <v>8</v>
      </c>
      <c r="BR11" s="26">
        <f>SUM(BM11:BQ11)</f>
        <v>34</v>
      </c>
      <c r="BS11" s="34">
        <v>6.75</v>
      </c>
      <c r="BT11" s="218">
        <f>SUM(BR11+BS11)/6</f>
        <v>6.791666666666667</v>
      </c>
      <c r="BU11" s="44"/>
      <c r="BV11" s="33">
        <v>8</v>
      </c>
      <c r="BW11" s="33">
        <v>8</v>
      </c>
      <c r="BX11" s="33">
        <v>7.2</v>
      </c>
      <c r="BY11" s="33">
        <v>7.2</v>
      </c>
      <c r="BZ11" s="33">
        <v>7</v>
      </c>
      <c r="CA11" s="33">
        <v>7</v>
      </c>
      <c r="CB11" s="138">
        <f>SUM(BV11:CA11)/6</f>
        <v>7.3999999999999995</v>
      </c>
      <c r="CC11" s="33">
        <v>8</v>
      </c>
      <c r="CD11" s="33"/>
      <c r="CE11" s="138">
        <f>CC11-CD11</f>
        <v>8</v>
      </c>
      <c r="CF11" s="33">
        <v>8</v>
      </c>
      <c r="CG11" s="33">
        <v>0.1</v>
      </c>
      <c r="CH11" s="180">
        <f>CF11-CG11</f>
        <v>7.9</v>
      </c>
      <c r="CI11" s="4">
        <f>SUM((CB11*0.6),(CE11*0.25),(CH11*0.15))</f>
        <v>7.625</v>
      </c>
      <c r="CJ11" s="39"/>
      <c r="CK11" s="33">
        <v>8.5</v>
      </c>
      <c r="CL11" s="33">
        <v>8.3000000000000007</v>
      </c>
      <c r="CM11" s="33">
        <v>8</v>
      </c>
      <c r="CN11" s="33">
        <v>7</v>
      </c>
      <c r="CO11" s="4">
        <f>SUM((CK11*0.2),(CL11*0.15),(CM11*0.35),(CN11*0.3))</f>
        <v>7.8450000000000006</v>
      </c>
      <c r="CP11" s="33"/>
      <c r="CQ11" s="4">
        <f>CO11-CP11</f>
        <v>7.8450000000000006</v>
      </c>
      <c r="CR11" s="60"/>
      <c r="CS11" s="181">
        <v>8.6</v>
      </c>
      <c r="CT11" s="91">
        <v>7.3</v>
      </c>
      <c r="CU11" s="90">
        <f>SUM((CS11*0.7)+(CT11*0.3))</f>
        <v>8.2099999999999991</v>
      </c>
      <c r="CV11" s="82"/>
      <c r="CW11" s="77">
        <f>SUM((S11*0.25)+(AD11*0.375)+(AO11*0.375))</f>
        <v>6.3218749999999995</v>
      </c>
      <c r="CX11" s="77"/>
      <c r="CY11" s="77">
        <f>SUM((BD11*0.25),(BT11*0.5),(BK11*0.25))</f>
        <v>7.0583333333333336</v>
      </c>
      <c r="CZ11" s="92"/>
      <c r="DA11" s="77">
        <f>SUM((CI11*0.25),(CQ11*0.25),(CU11*0.5))</f>
        <v>7.9725000000000001</v>
      </c>
      <c r="DB11" s="71"/>
      <c r="DC11" s="78">
        <f>AVERAGE(CW11:DA11)</f>
        <v>7.1175694444444444</v>
      </c>
      <c r="DD11" s="93">
        <v>1</v>
      </c>
      <c r="DE11" s="71"/>
      <c r="DF11" s="2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&amp;COpen Individual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177A-3EA2-4454-A8DC-7CF44E42B0D0}">
  <dimension ref="A1:AH13"/>
  <sheetViews>
    <sheetView tabSelected="1" workbookViewId="0">
      <selection activeCell="O23" sqref="O23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4.3320312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7" max="27" width="2.88671875" customWidth="1"/>
    <col min="32" max="32" width="2.88671875" customWidth="1"/>
    <col min="34" max="34" width="11.44140625" customWidth="1"/>
  </cols>
  <sheetData>
    <row r="1" spans="1:34" ht="15.6" x14ac:dyDescent="0.3">
      <c r="A1" s="1" t="str">
        <f>'Comp Detail'!A1</f>
        <v>2023 SVG OFFICIAL &amp; UNOFFICIAL APRIL COMP</v>
      </c>
      <c r="B1" s="2"/>
      <c r="C1" s="2"/>
      <c r="D1" s="3"/>
      <c r="G1" s="36"/>
      <c r="H1" s="36"/>
      <c r="I1" s="36"/>
      <c r="J1" s="36"/>
      <c r="K1" s="2"/>
      <c r="L1" s="2"/>
      <c r="M1" s="2"/>
      <c r="N1" s="2"/>
      <c r="O1" s="2"/>
      <c r="P1" s="2"/>
      <c r="Q1" s="2"/>
      <c r="R1" s="2"/>
      <c r="AH1" s="5">
        <f ca="1">NOW()</f>
        <v>45019.40436226852</v>
      </c>
    </row>
    <row r="2" spans="1:34" ht="15.6" x14ac:dyDescent="0.3">
      <c r="A2" s="1"/>
      <c r="B2" s="2"/>
      <c r="C2" s="2"/>
      <c r="D2" s="3" t="s">
        <v>93</v>
      </c>
      <c r="E2" t="s">
        <v>101</v>
      </c>
      <c r="G2" s="36"/>
      <c r="H2" s="36"/>
      <c r="I2" s="36"/>
      <c r="J2" s="36"/>
      <c r="K2" s="2"/>
      <c r="L2" s="2"/>
      <c r="M2" s="2"/>
      <c r="N2" s="2"/>
      <c r="O2" s="2"/>
      <c r="P2" s="2"/>
      <c r="Q2" s="2"/>
      <c r="R2" s="2"/>
      <c r="AH2" s="6">
        <f ca="1">NOW()</f>
        <v>45019.40436226852</v>
      </c>
    </row>
    <row r="3" spans="1:34" ht="15.6" x14ac:dyDescent="0.3">
      <c r="A3" s="1" t="str">
        <f>'Comp Detail'!A3</f>
        <v>1ST &amp; 2ND APRIL 2023</v>
      </c>
      <c r="B3" s="2"/>
      <c r="C3" s="2"/>
      <c r="D3" s="3"/>
      <c r="E3" s="36" t="s">
        <v>244</v>
      </c>
    </row>
    <row r="4" spans="1:34" ht="15.6" x14ac:dyDescent="0.3">
      <c r="A4" s="1"/>
      <c r="B4" s="2"/>
      <c r="C4" s="3"/>
      <c r="D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4" ht="15.6" x14ac:dyDescent="0.3">
      <c r="A5" s="1" t="s">
        <v>233</v>
      </c>
      <c r="B5" s="7"/>
      <c r="C5" s="2"/>
      <c r="D5" s="2"/>
      <c r="G5" s="7" t="s">
        <v>3</v>
      </c>
      <c r="H5" s="2" t="str">
        <f>E2</f>
        <v>Chris Wicks</v>
      </c>
      <c r="I5" s="2"/>
      <c r="J5" s="2"/>
      <c r="L5" s="7"/>
      <c r="M5" s="7"/>
      <c r="N5" s="7"/>
      <c r="O5" s="2"/>
      <c r="P5" s="2"/>
      <c r="Q5" s="2"/>
      <c r="R5" s="2"/>
      <c r="T5" s="7" t="s">
        <v>3</v>
      </c>
      <c r="AA5" s="53"/>
      <c r="AB5" s="7" t="s">
        <v>5</v>
      </c>
      <c r="AF5" s="53"/>
    </row>
    <row r="6" spans="1:34" ht="15.6" x14ac:dyDescent="0.3">
      <c r="A6" s="1" t="s">
        <v>43</v>
      </c>
      <c r="B6" s="132">
        <v>19</v>
      </c>
      <c r="C6" s="2"/>
      <c r="D6" s="2"/>
      <c r="G6" s="7" t="s">
        <v>7</v>
      </c>
      <c r="H6" s="2"/>
      <c r="I6" s="2"/>
      <c r="J6" s="2"/>
      <c r="L6" s="2"/>
      <c r="M6" s="2"/>
      <c r="N6" s="2"/>
      <c r="O6" s="2"/>
      <c r="P6" s="2"/>
      <c r="Q6" s="2"/>
      <c r="R6" s="2"/>
      <c r="T6" s="2" t="str">
        <f>E2</f>
        <v>Chris Wicks</v>
      </c>
      <c r="AA6" s="53"/>
      <c r="AB6" s="2" t="str">
        <f>E3</f>
        <v>Robyn Bruderer</v>
      </c>
      <c r="AF6" s="53"/>
    </row>
    <row r="7" spans="1:34" x14ac:dyDescent="0.3">
      <c r="AA7" s="53"/>
      <c r="AF7" s="53"/>
    </row>
    <row r="8" spans="1:34" x14ac:dyDescent="0.3">
      <c r="A8" s="2"/>
      <c r="B8" s="2"/>
      <c r="C8" s="2"/>
      <c r="D8" s="2"/>
      <c r="E8" s="2"/>
      <c r="F8" s="2"/>
      <c r="G8" s="7" t="s">
        <v>16</v>
      </c>
      <c r="H8" s="2"/>
      <c r="I8" s="2"/>
      <c r="J8" s="2"/>
      <c r="K8" s="137" t="s">
        <v>16</v>
      </c>
      <c r="L8" s="11"/>
      <c r="M8" s="11"/>
      <c r="N8" s="11" t="s">
        <v>17</v>
      </c>
      <c r="P8" s="11"/>
      <c r="Q8" s="11" t="s">
        <v>18</v>
      </c>
      <c r="R8" s="11" t="s">
        <v>79</v>
      </c>
      <c r="S8" s="10"/>
      <c r="T8" s="11" t="s">
        <v>42</v>
      </c>
      <c r="U8" s="2"/>
      <c r="V8" s="2"/>
      <c r="W8" s="2"/>
      <c r="X8" s="2"/>
      <c r="Y8" s="2"/>
      <c r="Z8" s="2" t="s">
        <v>57</v>
      </c>
      <c r="AA8" s="56"/>
      <c r="AB8" s="47" t="s">
        <v>9</v>
      </c>
      <c r="AC8" s="10"/>
      <c r="AD8" s="13" t="s">
        <v>8</v>
      </c>
      <c r="AE8" s="13" t="s">
        <v>9</v>
      </c>
      <c r="AF8" s="53"/>
      <c r="AG8" s="11" t="s">
        <v>31</v>
      </c>
      <c r="AH8" s="2"/>
    </row>
    <row r="9" spans="1:34" x14ac:dyDescent="0.3">
      <c r="A9" s="72" t="s">
        <v>12</v>
      </c>
      <c r="B9" s="72" t="s">
        <v>13</v>
      </c>
      <c r="C9" s="72" t="s">
        <v>7</v>
      </c>
      <c r="D9" s="72" t="s">
        <v>14</v>
      </c>
      <c r="E9" s="72" t="s">
        <v>15</v>
      </c>
      <c r="F9" s="45"/>
      <c r="G9" s="72" t="s">
        <v>80</v>
      </c>
      <c r="H9" s="72" t="s">
        <v>83</v>
      </c>
      <c r="I9" s="72" t="s">
        <v>81</v>
      </c>
      <c r="J9" s="72" t="s">
        <v>84</v>
      </c>
      <c r="K9" s="20" t="s">
        <v>86</v>
      </c>
      <c r="L9" s="15" t="s">
        <v>17</v>
      </c>
      <c r="M9" s="15" t="s">
        <v>87</v>
      </c>
      <c r="N9" s="20" t="s">
        <v>86</v>
      </c>
      <c r="O9" s="38" t="s">
        <v>18</v>
      </c>
      <c r="P9" s="15" t="s">
        <v>87</v>
      </c>
      <c r="Q9" s="20" t="s">
        <v>86</v>
      </c>
      <c r="R9" s="20" t="s">
        <v>86</v>
      </c>
      <c r="S9" s="45"/>
      <c r="T9" s="15" t="s">
        <v>32</v>
      </c>
      <c r="U9" s="15" t="s">
        <v>33</v>
      </c>
      <c r="V9" s="15" t="s">
        <v>34</v>
      </c>
      <c r="W9" s="15" t="s">
        <v>35</v>
      </c>
      <c r="X9" s="15" t="s">
        <v>36</v>
      </c>
      <c r="Y9" s="14" t="s">
        <v>37</v>
      </c>
      <c r="Z9" s="14" t="s">
        <v>31</v>
      </c>
      <c r="AA9" s="57"/>
      <c r="AB9" s="14" t="s">
        <v>29</v>
      </c>
      <c r="AC9" s="14" t="s">
        <v>9</v>
      </c>
      <c r="AD9" s="15" t="s">
        <v>30</v>
      </c>
      <c r="AE9" s="15" t="s">
        <v>31</v>
      </c>
      <c r="AF9" s="55"/>
      <c r="AG9" s="19" t="s">
        <v>38</v>
      </c>
      <c r="AH9" s="14" t="s">
        <v>41</v>
      </c>
    </row>
    <row r="10" spans="1:34" ht="15.6" x14ac:dyDescent="0.3">
      <c r="A10">
        <v>10</v>
      </c>
      <c r="B10" t="s">
        <v>237</v>
      </c>
      <c r="C10" s="112"/>
      <c r="D10" s="112"/>
      <c r="E10" s="198" t="s">
        <v>118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4"/>
      <c r="T10" s="29"/>
      <c r="U10" s="29"/>
      <c r="V10" s="29"/>
      <c r="W10" s="29"/>
      <c r="X10" s="29"/>
      <c r="Y10" s="29"/>
      <c r="Z10" s="29"/>
      <c r="AA10" s="58"/>
      <c r="AB10" s="48"/>
      <c r="AC10" s="48"/>
      <c r="AD10" s="48"/>
      <c r="AE10" s="48"/>
      <c r="AF10" s="53"/>
      <c r="AG10" s="46"/>
      <c r="AH10" s="23"/>
    </row>
    <row r="11" spans="1:34" s="94" customFormat="1" x14ac:dyDescent="0.3">
      <c r="A11" s="94">
        <v>21</v>
      </c>
      <c r="B11" s="94" t="s">
        <v>238</v>
      </c>
      <c r="C11" s="94" t="s">
        <v>186</v>
      </c>
      <c r="D11" s="94" t="s">
        <v>187</v>
      </c>
      <c r="E11" s="94" t="s">
        <v>111</v>
      </c>
      <c r="F11" s="61"/>
      <c r="G11" s="33">
        <v>6</v>
      </c>
      <c r="H11" s="33">
        <v>6</v>
      </c>
      <c r="I11" s="33">
        <v>5</v>
      </c>
      <c r="J11" s="33">
        <v>5</v>
      </c>
      <c r="K11" s="138">
        <f>(G11+H11+I11+J11)/4</f>
        <v>5.5</v>
      </c>
      <c r="L11" s="33">
        <v>6</v>
      </c>
      <c r="M11" s="33"/>
      <c r="N11" s="138">
        <f>L11-M11</f>
        <v>6</v>
      </c>
      <c r="O11" s="33">
        <v>7</v>
      </c>
      <c r="P11" s="33"/>
      <c r="Q11" s="138">
        <f>O11-P11</f>
        <v>7</v>
      </c>
      <c r="R11" s="4">
        <f>((K11*0.4)+(N11*0.4)+(Q11*0.2))</f>
        <v>6.0000000000000009</v>
      </c>
      <c r="S11" s="63"/>
      <c r="T11" s="64">
        <v>6.5</v>
      </c>
      <c r="U11" s="64">
        <v>7</v>
      </c>
      <c r="V11" s="64">
        <v>6.5</v>
      </c>
      <c r="W11" s="64">
        <v>5</v>
      </c>
      <c r="X11" s="136">
        <f>SUM((T11*0.3),(U11*0.25),(V11*0.35),(W11*0.1))</f>
        <v>6.4749999999999996</v>
      </c>
      <c r="Y11" s="66"/>
      <c r="Z11" s="65">
        <f>X11-Y11</f>
        <v>6.4749999999999996</v>
      </c>
      <c r="AA11" s="67"/>
      <c r="AB11" s="177">
        <v>8.33</v>
      </c>
      <c r="AC11" s="179">
        <f>AB11</f>
        <v>8.33</v>
      </c>
      <c r="AD11" s="66"/>
      <c r="AE11" s="62">
        <f>AC11-AD11</f>
        <v>8.33</v>
      </c>
      <c r="AF11" s="68"/>
      <c r="AG11" s="206">
        <f>SUM((R11*0.25)+(Z11*0.25)+(AE11*0.5))</f>
        <v>7.2837500000000004</v>
      </c>
      <c r="AH11" s="70">
        <v>1</v>
      </c>
    </row>
    <row r="12" spans="1:34" ht="15.6" x14ac:dyDescent="0.3">
      <c r="A12">
        <v>5</v>
      </c>
      <c r="B12" t="s">
        <v>239</v>
      </c>
      <c r="C12" s="112"/>
      <c r="D12" s="112"/>
      <c r="E12" s="198" t="s">
        <v>234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4"/>
      <c r="T12" s="29"/>
      <c r="U12" s="29"/>
      <c r="V12" s="29"/>
      <c r="W12" s="29"/>
      <c r="X12" s="29"/>
      <c r="Y12" s="29"/>
      <c r="Z12" s="29"/>
      <c r="AA12" s="58"/>
      <c r="AB12" s="48"/>
      <c r="AC12" s="48"/>
      <c r="AD12" s="48"/>
      <c r="AE12" s="48"/>
      <c r="AF12" s="53"/>
      <c r="AG12" s="46"/>
      <c r="AH12" s="23"/>
    </row>
    <row r="13" spans="1:34" s="94" customFormat="1" x14ac:dyDescent="0.3">
      <c r="A13" s="94">
        <v>11</v>
      </c>
      <c r="B13" s="94" t="s">
        <v>240</v>
      </c>
      <c r="C13" s="94" t="s">
        <v>246</v>
      </c>
      <c r="D13" s="94" t="s">
        <v>159</v>
      </c>
      <c r="E13" s="94" t="s">
        <v>110</v>
      </c>
      <c r="F13" s="61"/>
      <c r="G13" s="33">
        <v>6</v>
      </c>
      <c r="H13" s="33">
        <v>6</v>
      </c>
      <c r="I13" s="33">
        <v>5</v>
      </c>
      <c r="J13" s="33">
        <v>5</v>
      </c>
      <c r="K13" s="138">
        <f>(G13+H13+I13+J13)/4</f>
        <v>5.5</v>
      </c>
      <c r="L13" s="33">
        <v>6</v>
      </c>
      <c r="M13" s="33"/>
      <c r="N13" s="138">
        <f>L13-M13</f>
        <v>6</v>
      </c>
      <c r="O13" s="33">
        <v>4</v>
      </c>
      <c r="P13" s="33"/>
      <c r="Q13" s="138">
        <f>O13-P13</f>
        <v>4</v>
      </c>
      <c r="R13" s="4">
        <f>((K13*0.4)+(N13*0.4)+(Q13*0.2))</f>
        <v>5.4</v>
      </c>
      <c r="S13" s="63"/>
      <c r="T13" s="64">
        <v>5</v>
      </c>
      <c r="U13" s="64">
        <v>6.5</v>
      </c>
      <c r="V13" s="64">
        <v>4</v>
      </c>
      <c r="W13" s="64">
        <v>5</v>
      </c>
      <c r="X13" s="136">
        <f>SUM((T13*0.3),(U13*0.25),(V13*0.35),(W13*0.1))</f>
        <v>5.0250000000000004</v>
      </c>
      <c r="Y13" s="66"/>
      <c r="Z13" s="65">
        <f>X13-Y13</f>
        <v>5.0250000000000004</v>
      </c>
      <c r="AA13" s="67"/>
      <c r="AB13" s="177">
        <v>6.94</v>
      </c>
      <c r="AC13" s="179">
        <f>AB13</f>
        <v>6.94</v>
      </c>
      <c r="AD13" s="66">
        <v>0.6</v>
      </c>
      <c r="AE13" s="62">
        <f>AC13-AD13</f>
        <v>6.3400000000000007</v>
      </c>
      <c r="AF13" s="68"/>
      <c r="AG13" s="206">
        <f>SUM((R13*0.25)+(Z13*0.25)+(AE13*0.5))</f>
        <v>5.776250000000001</v>
      </c>
      <c r="AH13" s="70">
        <v>2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5D29D-B989-4E4E-8779-2BBF628B8449}">
  <dimension ref="A1:AH11"/>
  <sheetViews>
    <sheetView topLeftCell="K1" workbookViewId="0">
      <selection activeCell="AH11" sqref="AH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4.3320312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7" max="27" width="2.88671875" customWidth="1"/>
    <col min="32" max="32" width="2.88671875" customWidth="1"/>
    <col min="34" max="34" width="11.44140625" customWidth="1"/>
  </cols>
  <sheetData>
    <row r="1" spans="1:34" ht="15.6" x14ac:dyDescent="0.3">
      <c r="A1" s="1" t="str">
        <f>'Comp Detail'!A1</f>
        <v>2023 SVG OFFICIAL &amp; UNOFFICIAL APRIL COMP</v>
      </c>
      <c r="B1" s="2"/>
      <c r="C1" s="2"/>
      <c r="D1" s="3"/>
      <c r="G1" s="36"/>
      <c r="H1" s="36"/>
      <c r="I1" s="36"/>
      <c r="J1" s="36"/>
      <c r="K1" s="2"/>
      <c r="L1" s="2"/>
      <c r="M1" s="2"/>
      <c r="N1" s="2"/>
      <c r="O1" s="2"/>
      <c r="P1" s="2"/>
      <c r="Q1" s="2"/>
      <c r="R1" s="2"/>
      <c r="AH1" s="5">
        <f ca="1">NOW()</f>
        <v>45019.40436226852</v>
      </c>
    </row>
    <row r="2" spans="1:34" ht="15.6" x14ac:dyDescent="0.3">
      <c r="A2" s="1"/>
      <c r="B2" s="2"/>
      <c r="C2" s="2"/>
      <c r="D2" s="3" t="s">
        <v>93</v>
      </c>
      <c r="E2" t="s">
        <v>101</v>
      </c>
      <c r="G2" s="36"/>
      <c r="H2" s="36"/>
      <c r="I2" s="36"/>
      <c r="J2" s="36"/>
      <c r="K2" s="2"/>
      <c r="L2" s="2"/>
      <c r="M2" s="2"/>
      <c r="N2" s="2"/>
      <c r="O2" s="2"/>
      <c r="P2" s="2"/>
      <c r="Q2" s="2"/>
      <c r="R2" s="2"/>
      <c r="AH2" s="6">
        <f ca="1">NOW()</f>
        <v>45019.40436226852</v>
      </c>
    </row>
    <row r="3" spans="1:34" ht="15.6" x14ac:dyDescent="0.3">
      <c r="A3" s="1" t="str">
        <f>'Comp Detail'!A3</f>
        <v>1ST &amp; 2ND APRIL 2023</v>
      </c>
      <c r="B3" s="2"/>
      <c r="C3" s="2"/>
      <c r="D3" s="3"/>
      <c r="E3" s="36" t="s">
        <v>244</v>
      </c>
    </row>
    <row r="4" spans="1:34" ht="15.6" x14ac:dyDescent="0.3">
      <c r="A4" s="1"/>
      <c r="B4" s="2"/>
      <c r="C4" s="3"/>
      <c r="D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4" ht="15.6" x14ac:dyDescent="0.3">
      <c r="A5" s="1" t="s">
        <v>235</v>
      </c>
      <c r="B5" s="7"/>
      <c r="C5" s="2"/>
      <c r="D5" s="2"/>
      <c r="G5" s="7" t="s">
        <v>3</v>
      </c>
      <c r="H5" s="2" t="str">
        <f>E2</f>
        <v>Chris Wicks</v>
      </c>
      <c r="I5" s="2"/>
      <c r="J5" s="2"/>
      <c r="L5" s="7"/>
      <c r="M5" s="7"/>
      <c r="N5" s="7"/>
      <c r="O5" s="2"/>
      <c r="P5" s="2"/>
      <c r="Q5" s="2"/>
      <c r="R5" s="2"/>
      <c r="T5" s="7" t="s">
        <v>3</v>
      </c>
      <c r="AA5" s="53"/>
      <c r="AB5" s="7" t="s">
        <v>5</v>
      </c>
      <c r="AF5" s="53"/>
    </row>
    <row r="6" spans="1:34" ht="15.6" x14ac:dyDescent="0.3">
      <c r="A6" s="1" t="s">
        <v>43</v>
      </c>
      <c r="B6" s="132">
        <v>20</v>
      </c>
      <c r="C6" s="2"/>
      <c r="D6" s="2"/>
      <c r="G6" s="7" t="s">
        <v>7</v>
      </c>
      <c r="H6" s="2"/>
      <c r="I6" s="2"/>
      <c r="J6" s="2"/>
      <c r="L6" s="2"/>
      <c r="M6" s="2"/>
      <c r="N6" s="2"/>
      <c r="O6" s="2"/>
      <c r="P6" s="2"/>
      <c r="Q6" s="2"/>
      <c r="R6" s="2"/>
      <c r="T6" s="2" t="str">
        <f>E2</f>
        <v>Chris Wicks</v>
      </c>
      <c r="AA6" s="53"/>
      <c r="AB6" s="2" t="str">
        <f>E3</f>
        <v>Robyn Bruderer</v>
      </c>
      <c r="AF6" s="53"/>
    </row>
    <row r="7" spans="1:34" x14ac:dyDescent="0.3">
      <c r="AA7" s="53"/>
      <c r="AF7" s="53"/>
    </row>
    <row r="8" spans="1:34" x14ac:dyDescent="0.3">
      <c r="A8" s="2"/>
      <c r="B8" s="2"/>
      <c r="C8" s="2"/>
      <c r="D8" s="2"/>
      <c r="E8" s="2"/>
      <c r="F8" s="2"/>
      <c r="G8" s="7" t="s">
        <v>16</v>
      </c>
      <c r="H8" s="2"/>
      <c r="I8" s="2"/>
      <c r="J8" s="2"/>
      <c r="K8" s="137" t="s">
        <v>16</v>
      </c>
      <c r="L8" s="11"/>
      <c r="M8" s="11"/>
      <c r="N8" s="11" t="s">
        <v>17</v>
      </c>
      <c r="P8" s="11"/>
      <c r="Q8" s="11" t="s">
        <v>18</v>
      </c>
      <c r="R8" s="11" t="s">
        <v>79</v>
      </c>
      <c r="S8" s="10"/>
      <c r="T8" s="11" t="s">
        <v>42</v>
      </c>
      <c r="U8" s="2"/>
      <c r="V8" s="2"/>
      <c r="W8" s="2"/>
      <c r="X8" s="2"/>
      <c r="Y8" s="2"/>
      <c r="Z8" s="2" t="s">
        <v>57</v>
      </c>
      <c r="AA8" s="56"/>
      <c r="AB8" s="47" t="s">
        <v>9</v>
      </c>
      <c r="AC8" s="10"/>
      <c r="AD8" s="13" t="s">
        <v>8</v>
      </c>
      <c r="AE8" s="13" t="s">
        <v>9</v>
      </c>
      <c r="AF8" s="53"/>
      <c r="AG8" s="11" t="s">
        <v>31</v>
      </c>
      <c r="AH8" s="2"/>
    </row>
    <row r="9" spans="1:34" x14ac:dyDescent="0.3">
      <c r="A9" s="72" t="s">
        <v>12</v>
      </c>
      <c r="B9" s="72" t="s">
        <v>13</v>
      </c>
      <c r="C9" s="72" t="s">
        <v>7</v>
      </c>
      <c r="D9" s="72" t="s">
        <v>14</v>
      </c>
      <c r="E9" s="72" t="s">
        <v>15</v>
      </c>
      <c r="F9" s="45"/>
      <c r="G9" s="72" t="s">
        <v>80</v>
      </c>
      <c r="H9" s="72" t="s">
        <v>83</v>
      </c>
      <c r="I9" s="72" t="s">
        <v>81</v>
      </c>
      <c r="J9" s="72" t="s">
        <v>84</v>
      </c>
      <c r="K9" s="20" t="s">
        <v>86</v>
      </c>
      <c r="L9" s="15" t="s">
        <v>17</v>
      </c>
      <c r="M9" s="15" t="s">
        <v>87</v>
      </c>
      <c r="N9" s="20" t="s">
        <v>86</v>
      </c>
      <c r="O9" s="38" t="s">
        <v>18</v>
      </c>
      <c r="P9" s="15" t="s">
        <v>87</v>
      </c>
      <c r="Q9" s="20" t="s">
        <v>86</v>
      </c>
      <c r="R9" s="20" t="s">
        <v>86</v>
      </c>
      <c r="S9" s="45"/>
      <c r="T9" s="15" t="s">
        <v>32</v>
      </c>
      <c r="U9" s="15" t="s">
        <v>33</v>
      </c>
      <c r="V9" s="15" t="s">
        <v>34</v>
      </c>
      <c r="W9" s="15" t="s">
        <v>35</v>
      </c>
      <c r="X9" s="15" t="s">
        <v>36</v>
      </c>
      <c r="Y9" s="14" t="s">
        <v>37</v>
      </c>
      <c r="Z9" s="14" t="s">
        <v>31</v>
      </c>
      <c r="AA9" s="57"/>
      <c r="AB9" s="14" t="s">
        <v>29</v>
      </c>
      <c r="AC9" s="14" t="s">
        <v>9</v>
      </c>
      <c r="AD9" s="15" t="s">
        <v>30</v>
      </c>
      <c r="AE9" s="15" t="s">
        <v>31</v>
      </c>
      <c r="AF9" s="55"/>
      <c r="AG9" s="19" t="s">
        <v>38</v>
      </c>
      <c r="AH9" s="14" t="s">
        <v>41</v>
      </c>
    </row>
    <row r="10" spans="1:34" ht="15.6" x14ac:dyDescent="0.3">
      <c r="A10" s="73">
        <v>45</v>
      </c>
      <c r="B10" t="s">
        <v>236</v>
      </c>
      <c r="C10" s="112"/>
      <c r="D10" s="112"/>
      <c r="E10" s="29" t="s">
        <v>120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4"/>
      <c r="T10" s="29"/>
      <c r="U10" s="29"/>
      <c r="V10" s="29"/>
      <c r="W10" s="29"/>
      <c r="X10" s="29"/>
      <c r="Y10" s="29"/>
      <c r="Z10" s="29"/>
      <c r="AA10" s="58"/>
      <c r="AB10" s="48"/>
      <c r="AC10" s="48"/>
      <c r="AD10" s="48"/>
      <c r="AE10" s="48"/>
      <c r="AF10" s="53"/>
      <c r="AG10" s="46"/>
      <c r="AH10" s="23"/>
    </row>
    <row r="11" spans="1:34" s="94" customFormat="1" x14ac:dyDescent="0.3">
      <c r="A11" s="200">
        <v>6</v>
      </c>
      <c r="B11" s="94" t="s">
        <v>122</v>
      </c>
      <c r="C11" s="94" t="s">
        <v>186</v>
      </c>
      <c r="D11" s="94" t="s">
        <v>187</v>
      </c>
      <c r="E11" s="94" t="s">
        <v>118</v>
      </c>
      <c r="F11" s="61"/>
      <c r="G11" s="33">
        <v>6</v>
      </c>
      <c r="H11" s="33">
        <v>6</v>
      </c>
      <c r="I11" s="33">
        <v>6</v>
      </c>
      <c r="J11" s="33">
        <v>6</v>
      </c>
      <c r="K11" s="138">
        <f>(G11+H11+I11+J11)/4</f>
        <v>6</v>
      </c>
      <c r="L11" s="33">
        <v>7</v>
      </c>
      <c r="M11" s="33"/>
      <c r="N11" s="138">
        <f>L11-M11</f>
        <v>7</v>
      </c>
      <c r="O11" s="33">
        <v>7</v>
      </c>
      <c r="P11" s="33"/>
      <c r="Q11" s="138">
        <f>O11-P11</f>
        <v>7</v>
      </c>
      <c r="R11" s="4">
        <f>((K11*0.4)+(N11*0.4)+(Q11*0.2))</f>
        <v>6.6000000000000014</v>
      </c>
      <c r="S11" s="63"/>
      <c r="T11" s="64">
        <v>6</v>
      </c>
      <c r="U11" s="64">
        <v>6</v>
      </c>
      <c r="V11" s="64">
        <v>7</v>
      </c>
      <c r="W11" s="64">
        <v>5</v>
      </c>
      <c r="X11" s="136">
        <f>SUM((T11*0.3),(U11*0.25),(V11*0.35),(W11*0.1))</f>
        <v>6.25</v>
      </c>
      <c r="Y11" s="66"/>
      <c r="Z11" s="65">
        <f>X11-Y11</f>
        <v>6.25</v>
      </c>
      <c r="AA11" s="67"/>
      <c r="AB11" s="177">
        <v>6.53</v>
      </c>
      <c r="AC11" s="179">
        <f>AB11</f>
        <v>6.53</v>
      </c>
      <c r="AD11" s="66"/>
      <c r="AE11" s="62">
        <f>AC11-AD11</f>
        <v>6.53</v>
      </c>
      <c r="AF11" s="68"/>
      <c r="AG11" s="69">
        <f>SUM((R11*0.25)+(Z11*0.25)+(AE11*0.5))</f>
        <v>6.4775000000000009</v>
      </c>
      <c r="AH11" s="70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P23"/>
  <sheetViews>
    <sheetView topLeftCell="S1" workbookViewId="0">
      <selection activeCell="AP23" sqref="AP23"/>
    </sheetView>
  </sheetViews>
  <sheetFormatPr defaultRowHeight="14.4" x14ac:dyDescent="0.3"/>
  <cols>
    <col min="1" max="1" width="5.6640625" customWidth="1"/>
    <col min="2" max="4" width="22.88671875" customWidth="1"/>
    <col min="5" max="5" width="14.3320312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2.88671875" customWidth="1"/>
    <col min="29" max="29" width="2.88671875" customWidth="1"/>
    <col min="40" max="40" width="3" customWidth="1"/>
    <col min="42" max="42" width="13.109375" customWidth="1"/>
  </cols>
  <sheetData>
    <row r="1" spans="1:42" ht="15.6" x14ac:dyDescent="0.3">
      <c r="A1" s="1" t="str">
        <f>'Comp Detail'!A1</f>
        <v>2023 SVG OFFICIAL &amp; UNOFFICIAL APRIL COMP</v>
      </c>
      <c r="B1" s="2"/>
      <c r="C1" s="2"/>
      <c r="D1" s="3" t="s">
        <v>93</v>
      </c>
      <c r="E1" t="s">
        <v>101</v>
      </c>
      <c r="F1" s="36"/>
      <c r="G1" s="36"/>
      <c r="H1" s="36"/>
      <c r="I1" s="36"/>
      <c r="J1" s="2"/>
      <c r="K1" s="2"/>
      <c r="L1" s="2"/>
      <c r="M1" s="2"/>
      <c r="N1" s="2"/>
      <c r="O1" s="2"/>
      <c r="P1" s="2"/>
      <c r="Q1" s="2"/>
      <c r="AP1" s="5">
        <f ca="1">NOW()</f>
        <v>45019.40436226852</v>
      </c>
    </row>
    <row r="2" spans="1:42" ht="15.6" x14ac:dyDescent="0.3">
      <c r="A2" s="1"/>
      <c r="B2" s="2"/>
      <c r="C2" s="2"/>
      <c r="D2" s="3"/>
      <c r="E2" s="36" t="s">
        <v>244</v>
      </c>
      <c r="F2" s="36"/>
      <c r="G2" s="36"/>
      <c r="H2" s="36"/>
      <c r="I2" s="36"/>
      <c r="J2" s="2"/>
      <c r="K2" s="2"/>
      <c r="L2" s="2"/>
      <c r="M2" s="2"/>
      <c r="N2" s="2"/>
      <c r="O2" s="2"/>
      <c r="P2" s="2"/>
      <c r="Q2" s="2"/>
      <c r="AP2" s="6">
        <f ca="1">NOW()</f>
        <v>45019.40436226852</v>
      </c>
    </row>
    <row r="3" spans="1:42" ht="15.6" x14ac:dyDescent="0.3">
      <c r="A3" s="1" t="str">
        <f>'Comp Detail'!A3</f>
        <v>1ST &amp; 2ND APRIL 2023</v>
      </c>
      <c r="B3" s="2"/>
      <c r="C3" s="2"/>
      <c r="D3" s="3"/>
      <c r="E3" s="36"/>
    </row>
    <row r="4" spans="1:42" ht="15.6" x14ac:dyDescent="0.3">
      <c r="A4" s="1"/>
      <c r="B4" s="2"/>
      <c r="C4" s="3"/>
      <c r="D4" s="3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42" s="2" customFormat="1" ht="15.6" x14ac:dyDescent="0.3">
      <c r="A5" s="1" t="s">
        <v>77</v>
      </c>
      <c r="B5" s="7"/>
      <c r="F5" s="7" t="s">
        <v>3</v>
      </c>
      <c r="G5" s="2" t="str">
        <f>E1</f>
        <v>Chris Wicks</v>
      </c>
      <c r="J5"/>
      <c r="K5" s="7"/>
      <c r="L5" s="7"/>
      <c r="M5" s="7"/>
      <c r="R5" s="53"/>
      <c r="S5" s="7" t="s">
        <v>3</v>
      </c>
      <c r="T5" s="2" t="str">
        <f>E1</f>
        <v>Chris Wicks</v>
      </c>
      <c r="W5" s="7"/>
      <c r="Y5" s="7"/>
      <c r="AC5" s="53"/>
      <c r="AD5" s="7" t="s">
        <v>5</v>
      </c>
      <c r="AE5" s="2" t="str">
        <f>E2</f>
        <v>Robyn Bruderer</v>
      </c>
      <c r="AH5" s="7"/>
      <c r="AJ5" s="7"/>
      <c r="AN5" s="53"/>
    </row>
    <row r="6" spans="1:42" s="2" customFormat="1" ht="15.6" x14ac:dyDescent="0.3">
      <c r="A6" s="1" t="s">
        <v>56</v>
      </c>
      <c r="B6" s="7">
        <v>14</v>
      </c>
      <c r="F6" s="7" t="s">
        <v>7</v>
      </c>
      <c r="J6"/>
      <c r="R6" s="53"/>
      <c r="AC6" s="53"/>
      <c r="AN6" s="53"/>
    </row>
    <row r="7" spans="1:42" s="2" customFormat="1" x14ac:dyDescent="0.3">
      <c r="F7" s="7" t="s">
        <v>16</v>
      </c>
      <c r="J7" s="137" t="s">
        <v>16</v>
      </c>
      <c r="K7" s="11"/>
      <c r="L7" s="11"/>
      <c r="M7" s="11" t="s">
        <v>17</v>
      </c>
      <c r="N7"/>
      <c r="O7" s="11"/>
      <c r="P7" s="11" t="s">
        <v>18</v>
      </c>
      <c r="Q7" s="11" t="s">
        <v>79</v>
      </c>
      <c r="R7" s="56"/>
      <c r="AB7" s="10" t="s">
        <v>69</v>
      </c>
      <c r="AC7" s="56"/>
      <c r="AM7" s="10" t="s">
        <v>69</v>
      </c>
      <c r="AN7" s="56"/>
      <c r="AO7" s="11" t="s">
        <v>31</v>
      </c>
    </row>
    <row r="8" spans="1:42" s="2" customFormat="1" x14ac:dyDescent="0.3">
      <c r="A8" s="72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83</v>
      </c>
      <c r="H8" s="72" t="s">
        <v>81</v>
      </c>
      <c r="I8" s="72" t="s">
        <v>84</v>
      </c>
      <c r="J8" s="20" t="s">
        <v>86</v>
      </c>
      <c r="K8" s="15" t="s">
        <v>17</v>
      </c>
      <c r="L8" s="15" t="s">
        <v>87</v>
      </c>
      <c r="M8" s="20" t="s">
        <v>86</v>
      </c>
      <c r="N8" s="38" t="s">
        <v>18</v>
      </c>
      <c r="O8" s="15" t="s">
        <v>87</v>
      </c>
      <c r="P8" s="20" t="s">
        <v>86</v>
      </c>
      <c r="Q8" s="20" t="s">
        <v>86</v>
      </c>
      <c r="R8" s="53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70</v>
      </c>
      <c r="AA8" s="14" t="s">
        <v>71</v>
      </c>
      <c r="AB8" s="14" t="s">
        <v>72</v>
      </c>
      <c r="AC8" s="53"/>
      <c r="AD8" s="14" t="s">
        <v>19</v>
      </c>
      <c r="AE8" s="14" t="s">
        <v>20</v>
      </c>
      <c r="AF8" s="14" t="s">
        <v>21</v>
      </c>
      <c r="AG8" s="14" t="s">
        <v>22</v>
      </c>
      <c r="AH8" s="14" t="s">
        <v>23</v>
      </c>
      <c r="AI8" s="14" t="s">
        <v>24</v>
      </c>
      <c r="AJ8" s="14" t="s">
        <v>25</v>
      </c>
      <c r="AK8" s="14" t="s">
        <v>70</v>
      </c>
      <c r="AL8" s="14" t="s">
        <v>71</v>
      </c>
      <c r="AM8" s="14" t="s">
        <v>72</v>
      </c>
      <c r="AN8" s="53"/>
      <c r="AO8" s="19" t="s">
        <v>38</v>
      </c>
      <c r="AP8" s="14" t="s">
        <v>41</v>
      </c>
    </row>
    <row r="9" spans="1:42" s="2" customFormat="1" x14ac:dyDescent="0.3">
      <c r="A9" s="71"/>
      <c r="B9" s="71"/>
      <c r="C9" s="71"/>
      <c r="D9" s="71"/>
      <c r="E9" s="71"/>
      <c r="R9" s="53"/>
      <c r="AC9" s="53"/>
      <c r="AN9" s="53"/>
    </row>
    <row r="10" spans="1:42" s="2" customFormat="1" ht="15.6" x14ac:dyDescent="0.3">
      <c r="A10" s="111">
        <v>1</v>
      </c>
      <c r="B10" t="s">
        <v>230</v>
      </c>
      <c r="C10" s="74"/>
      <c r="D10" s="74"/>
      <c r="E10" s="7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53"/>
      <c r="S10" s="25">
        <v>7</v>
      </c>
      <c r="T10" s="25">
        <v>8</v>
      </c>
      <c r="U10" s="25">
        <v>6.8</v>
      </c>
      <c r="V10" s="25">
        <v>6</v>
      </c>
      <c r="W10" s="25">
        <v>6.5</v>
      </c>
      <c r="X10" s="25">
        <v>7</v>
      </c>
      <c r="Y10" s="25">
        <v>7.5</v>
      </c>
      <c r="Z10" s="25">
        <v>7</v>
      </c>
      <c r="AA10" s="4">
        <f t="shared" ref="AA10:AA15" si="0">SUM(S10:Z10)</f>
        <v>55.8</v>
      </c>
      <c r="AB10" s="46"/>
      <c r="AC10" s="53"/>
      <c r="AD10" s="25">
        <v>7</v>
      </c>
      <c r="AE10" s="25">
        <v>7.3</v>
      </c>
      <c r="AF10" s="25">
        <v>7</v>
      </c>
      <c r="AG10" s="25">
        <v>7.5</v>
      </c>
      <c r="AH10" s="25">
        <v>7.5</v>
      </c>
      <c r="AI10" s="25">
        <v>7.5</v>
      </c>
      <c r="AJ10" s="25">
        <v>8</v>
      </c>
      <c r="AK10" s="25">
        <v>7.2</v>
      </c>
      <c r="AL10" s="4">
        <f t="shared" ref="AL10:AL15" si="1">SUM(AD10:AK10)</f>
        <v>59</v>
      </c>
      <c r="AM10" s="46"/>
      <c r="AN10" s="53"/>
      <c r="AO10" s="29"/>
      <c r="AP10" s="23"/>
    </row>
    <row r="11" spans="1:42" s="2" customFormat="1" ht="15.6" x14ac:dyDescent="0.3">
      <c r="A11" s="111">
        <v>2</v>
      </c>
      <c r="B11" t="s">
        <v>167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53"/>
      <c r="S11" s="25">
        <v>7</v>
      </c>
      <c r="T11" s="25">
        <v>7.5</v>
      </c>
      <c r="U11" s="25">
        <v>6.5</v>
      </c>
      <c r="V11" s="25">
        <v>6.5</v>
      </c>
      <c r="W11" s="25">
        <v>7</v>
      </c>
      <c r="X11" s="25">
        <v>7</v>
      </c>
      <c r="Y11" s="25">
        <v>6.8</v>
      </c>
      <c r="Z11" s="25">
        <v>7</v>
      </c>
      <c r="AA11" s="4">
        <f t="shared" si="0"/>
        <v>55.3</v>
      </c>
      <c r="AB11" s="46"/>
      <c r="AC11" s="53"/>
      <c r="AD11" s="25">
        <v>5.2</v>
      </c>
      <c r="AE11" s="25">
        <v>6.2</v>
      </c>
      <c r="AF11" s="25">
        <v>6.2</v>
      </c>
      <c r="AG11" s="25">
        <v>7</v>
      </c>
      <c r="AH11" s="25">
        <v>7.2</v>
      </c>
      <c r="AI11" s="25">
        <v>7.5</v>
      </c>
      <c r="AJ11" s="25">
        <v>6</v>
      </c>
      <c r="AK11" s="25">
        <v>5.3</v>
      </c>
      <c r="AL11" s="4">
        <f t="shared" si="1"/>
        <v>50.599999999999994</v>
      </c>
      <c r="AM11" s="46"/>
      <c r="AN11" s="53"/>
      <c r="AO11" s="29"/>
      <c r="AP11" s="23"/>
    </row>
    <row r="12" spans="1:42" s="2" customFormat="1" ht="15.6" x14ac:dyDescent="0.3">
      <c r="A12" s="111">
        <v>3</v>
      </c>
      <c r="B12" t="s">
        <v>157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53"/>
      <c r="S12" s="25">
        <v>5.5</v>
      </c>
      <c r="T12" s="25">
        <v>7</v>
      </c>
      <c r="U12" s="25">
        <v>6</v>
      </c>
      <c r="V12" s="25">
        <v>5.5</v>
      </c>
      <c r="W12" s="25">
        <v>6</v>
      </c>
      <c r="X12" s="25">
        <v>6</v>
      </c>
      <c r="Y12" s="25">
        <v>8</v>
      </c>
      <c r="Z12" s="25">
        <v>6</v>
      </c>
      <c r="AA12" s="4">
        <f>SUM(S12:Z12)</f>
        <v>50</v>
      </c>
      <c r="AB12" s="46"/>
      <c r="AC12" s="53"/>
      <c r="AD12" s="25">
        <v>5</v>
      </c>
      <c r="AE12" s="25">
        <v>6</v>
      </c>
      <c r="AF12" s="25">
        <v>4.8</v>
      </c>
      <c r="AG12" s="25">
        <v>6</v>
      </c>
      <c r="AH12" s="25">
        <v>6.3</v>
      </c>
      <c r="AI12" s="25">
        <v>6.3</v>
      </c>
      <c r="AJ12" s="25">
        <v>7</v>
      </c>
      <c r="AK12" s="25">
        <v>5.3</v>
      </c>
      <c r="AL12" s="4">
        <f t="shared" si="1"/>
        <v>46.699999999999996</v>
      </c>
      <c r="AM12" s="46"/>
      <c r="AN12" s="53"/>
      <c r="AO12" s="29"/>
      <c r="AP12" s="23"/>
    </row>
    <row r="13" spans="1:42" s="2" customFormat="1" ht="15.6" x14ac:dyDescent="0.3">
      <c r="A13" s="111">
        <v>4</v>
      </c>
      <c r="B13" t="s">
        <v>163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53"/>
      <c r="S13" s="25">
        <v>7</v>
      </c>
      <c r="T13" s="25">
        <v>6.5</v>
      </c>
      <c r="U13" s="25">
        <v>6.8</v>
      </c>
      <c r="V13" s="25">
        <v>6</v>
      </c>
      <c r="W13" s="25">
        <v>6.5</v>
      </c>
      <c r="X13" s="25">
        <v>6</v>
      </c>
      <c r="Y13" s="25">
        <v>5</v>
      </c>
      <c r="Z13" s="25">
        <v>6</v>
      </c>
      <c r="AA13" s="4">
        <f t="shared" si="0"/>
        <v>49.8</v>
      </c>
      <c r="AB13" s="46"/>
      <c r="AC13" s="53"/>
      <c r="AD13" s="25">
        <v>6</v>
      </c>
      <c r="AE13" s="25">
        <v>6.8</v>
      </c>
      <c r="AF13" s="25">
        <v>6</v>
      </c>
      <c r="AG13" s="25">
        <v>6.5</v>
      </c>
      <c r="AH13" s="25">
        <v>6.8</v>
      </c>
      <c r="AI13" s="25">
        <v>7</v>
      </c>
      <c r="AJ13" s="25">
        <v>6.5</v>
      </c>
      <c r="AK13" s="25">
        <v>6.8</v>
      </c>
      <c r="AL13" s="4">
        <f t="shared" si="1"/>
        <v>52.4</v>
      </c>
      <c r="AM13" s="46"/>
      <c r="AN13" s="53"/>
      <c r="AO13" s="29"/>
      <c r="AP13" s="23"/>
    </row>
    <row r="14" spans="1:42" s="2" customFormat="1" ht="15.6" x14ac:dyDescent="0.3">
      <c r="A14" s="111">
        <v>5</v>
      </c>
      <c r="B14" t="s">
        <v>226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53"/>
      <c r="S14" s="25">
        <v>6.5</v>
      </c>
      <c r="T14" s="25">
        <v>6</v>
      </c>
      <c r="U14" s="25">
        <v>6.8</v>
      </c>
      <c r="V14" s="25">
        <v>7.5</v>
      </c>
      <c r="W14" s="25">
        <v>6.5</v>
      </c>
      <c r="X14" s="25">
        <v>6.5</v>
      </c>
      <c r="Y14" s="25">
        <v>7</v>
      </c>
      <c r="Z14" s="25">
        <v>5</v>
      </c>
      <c r="AA14" s="4">
        <f t="shared" si="0"/>
        <v>51.8</v>
      </c>
      <c r="AB14" s="46"/>
      <c r="AC14" s="53"/>
      <c r="AD14" s="25">
        <v>6.3</v>
      </c>
      <c r="AE14" s="25">
        <v>7</v>
      </c>
      <c r="AF14" s="25">
        <v>6.8</v>
      </c>
      <c r="AG14" s="25">
        <v>7</v>
      </c>
      <c r="AH14" s="25">
        <v>7</v>
      </c>
      <c r="AI14" s="25">
        <v>7</v>
      </c>
      <c r="AJ14" s="25">
        <v>7.5</v>
      </c>
      <c r="AK14" s="25">
        <v>6.3</v>
      </c>
      <c r="AL14" s="4">
        <f>SUM(AD14:AK14)</f>
        <v>54.9</v>
      </c>
      <c r="AM14" s="46"/>
      <c r="AN14" s="53"/>
      <c r="AO14" s="29"/>
      <c r="AP14" s="23"/>
    </row>
    <row r="15" spans="1:42" s="2" customFormat="1" ht="15.6" x14ac:dyDescent="0.3">
      <c r="A15" s="111">
        <v>6</v>
      </c>
      <c r="B15" t="s">
        <v>140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53"/>
      <c r="S15" s="25">
        <v>5</v>
      </c>
      <c r="T15" s="25">
        <v>6.5</v>
      </c>
      <c r="U15" s="25">
        <v>5.5</v>
      </c>
      <c r="V15" s="25">
        <v>6</v>
      </c>
      <c r="W15" s="25">
        <v>6</v>
      </c>
      <c r="X15" s="25">
        <v>6</v>
      </c>
      <c r="Y15" s="25">
        <v>5.5</v>
      </c>
      <c r="Z15" s="25">
        <v>5.5</v>
      </c>
      <c r="AA15" s="4">
        <f t="shared" si="0"/>
        <v>46</v>
      </c>
      <c r="AB15" s="46"/>
      <c r="AC15" s="53"/>
      <c r="AD15" s="25">
        <v>6.2</v>
      </c>
      <c r="AE15" s="25">
        <v>6.5</v>
      </c>
      <c r="AF15" s="25">
        <v>5</v>
      </c>
      <c r="AG15" s="25">
        <v>5</v>
      </c>
      <c r="AH15" s="25">
        <v>6</v>
      </c>
      <c r="AI15" s="25">
        <v>5.8</v>
      </c>
      <c r="AJ15" s="25">
        <v>5.8</v>
      </c>
      <c r="AK15" s="25">
        <v>5.2</v>
      </c>
      <c r="AL15" s="4">
        <f t="shared" si="1"/>
        <v>45.5</v>
      </c>
      <c r="AM15" s="46"/>
      <c r="AN15" s="53"/>
      <c r="AO15" s="29"/>
      <c r="AP15" s="23"/>
    </row>
    <row r="16" spans="1:42" s="2" customFormat="1" ht="15.6" x14ac:dyDescent="0.3">
      <c r="A16" s="113"/>
      <c r="B16" s="113"/>
      <c r="C16" s="94" t="s">
        <v>186</v>
      </c>
      <c r="D16" s="94" t="s">
        <v>187</v>
      </c>
      <c r="E16" s="94" t="s">
        <v>118</v>
      </c>
      <c r="F16" s="175">
        <v>6</v>
      </c>
      <c r="G16" s="175">
        <v>6.5</v>
      </c>
      <c r="H16" s="175">
        <v>6</v>
      </c>
      <c r="I16" s="175">
        <v>6</v>
      </c>
      <c r="J16" s="176">
        <f>(F16+G16+H16+I16)/4</f>
        <v>6.125</v>
      </c>
      <c r="K16" s="175">
        <v>7</v>
      </c>
      <c r="L16" s="175"/>
      <c r="M16" s="176">
        <f>K16-L16</f>
        <v>7</v>
      </c>
      <c r="N16" s="175">
        <v>7</v>
      </c>
      <c r="O16" s="175"/>
      <c r="P16" s="176">
        <f>N16-O16</f>
        <v>7</v>
      </c>
      <c r="Q16" s="62">
        <f>((J16*0.4)+(M16*0.4)+(P16*0.2))</f>
        <v>6.65</v>
      </c>
      <c r="R16" s="67"/>
      <c r="S16" s="96"/>
      <c r="T16" s="96"/>
      <c r="U16" s="96"/>
      <c r="V16" s="96"/>
      <c r="W16" s="96"/>
      <c r="X16" s="96"/>
      <c r="Y16" s="96"/>
      <c r="Z16" s="96"/>
      <c r="AA16" s="62">
        <f>SUM(AA10:AA15)</f>
        <v>308.7</v>
      </c>
      <c r="AB16" s="62">
        <f>(AA16/6)/8</f>
        <v>6.4312499999999995</v>
      </c>
      <c r="AC16" s="67"/>
      <c r="AD16" s="96"/>
      <c r="AE16" s="96"/>
      <c r="AF16" s="96"/>
      <c r="AG16" s="96"/>
      <c r="AH16" s="96"/>
      <c r="AI16" s="96"/>
      <c r="AJ16" s="96"/>
      <c r="AK16" s="96"/>
      <c r="AL16" s="62">
        <f>SUM(AL10:AL15)</f>
        <v>309.09999999999997</v>
      </c>
      <c r="AM16" s="62">
        <f>(AL16/6)/8</f>
        <v>6.4395833333333323</v>
      </c>
      <c r="AN16" s="97"/>
      <c r="AO16" s="207">
        <f>SUM((Q16*0.25)+(AM16*0.75))</f>
        <v>6.4921875</v>
      </c>
      <c r="AP16" s="70">
        <v>1</v>
      </c>
    </row>
    <row r="17" spans="1:42" s="2" customFormat="1" ht="15.6" x14ac:dyDescent="0.3">
      <c r="A17" s="111">
        <v>1</v>
      </c>
      <c r="B17" t="s">
        <v>169</v>
      </c>
      <c r="C17" s="74"/>
      <c r="D17" s="74"/>
      <c r="E17" s="7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53"/>
      <c r="S17" s="25">
        <v>5.5</v>
      </c>
      <c r="T17" s="25">
        <v>5</v>
      </c>
      <c r="U17" s="25">
        <v>6</v>
      </c>
      <c r="V17" s="25">
        <v>5</v>
      </c>
      <c r="W17" s="25">
        <v>5.5</v>
      </c>
      <c r="X17" s="25">
        <v>5</v>
      </c>
      <c r="Y17" s="25">
        <v>5</v>
      </c>
      <c r="Z17" s="25">
        <v>5</v>
      </c>
      <c r="AA17" s="4">
        <f t="shared" ref="AA17:AA22" si="2">SUM(S17:Z17)</f>
        <v>42</v>
      </c>
      <c r="AB17" s="46"/>
      <c r="AC17" s="53"/>
      <c r="AD17" s="25">
        <v>4.8</v>
      </c>
      <c r="AE17" s="25">
        <v>5.3</v>
      </c>
      <c r="AF17" s="25">
        <v>6</v>
      </c>
      <c r="AG17" s="25">
        <v>6</v>
      </c>
      <c r="AH17" s="25">
        <v>6.8</v>
      </c>
      <c r="AI17" s="25">
        <v>7</v>
      </c>
      <c r="AJ17" s="25">
        <v>6.5</v>
      </c>
      <c r="AK17" s="25">
        <v>6</v>
      </c>
      <c r="AL17" s="4">
        <f t="shared" ref="AL17:AL22" si="3">SUM(AD17:AK17)</f>
        <v>48.400000000000006</v>
      </c>
      <c r="AM17" s="46"/>
      <c r="AN17" s="53"/>
      <c r="AO17" s="29"/>
      <c r="AP17" s="23"/>
    </row>
    <row r="18" spans="1:42" s="2" customFormat="1" ht="15.6" x14ac:dyDescent="0.3">
      <c r="A18" s="111">
        <v>2</v>
      </c>
      <c r="B18" t="s">
        <v>107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53"/>
      <c r="S18" s="25">
        <v>4</v>
      </c>
      <c r="T18" s="25">
        <v>5.5</v>
      </c>
      <c r="U18" s="25">
        <v>4.8</v>
      </c>
      <c r="V18" s="25">
        <v>5.5</v>
      </c>
      <c r="W18" s="25">
        <v>5</v>
      </c>
      <c r="X18" s="25">
        <v>4.8</v>
      </c>
      <c r="Y18" s="25">
        <v>5</v>
      </c>
      <c r="Z18" s="25">
        <v>4.5</v>
      </c>
      <c r="AA18" s="4">
        <f t="shared" si="2"/>
        <v>39.1</v>
      </c>
      <c r="AB18" s="46"/>
      <c r="AC18" s="53"/>
      <c r="AD18" s="25">
        <v>5</v>
      </c>
      <c r="AE18" s="25">
        <v>4.8</v>
      </c>
      <c r="AF18" s="25">
        <v>5</v>
      </c>
      <c r="AG18" s="25">
        <v>5</v>
      </c>
      <c r="AH18" s="25">
        <v>5.5</v>
      </c>
      <c r="AI18" s="25">
        <v>5.5</v>
      </c>
      <c r="AJ18" s="25">
        <v>5</v>
      </c>
      <c r="AK18" s="25">
        <v>5</v>
      </c>
      <c r="AL18" s="4">
        <f t="shared" si="3"/>
        <v>40.799999999999997</v>
      </c>
      <c r="AM18" s="46"/>
      <c r="AN18" s="53"/>
      <c r="AO18" s="29"/>
      <c r="AP18" s="23"/>
    </row>
    <row r="19" spans="1:42" s="2" customFormat="1" ht="15.6" x14ac:dyDescent="0.3">
      <c r="A19" s="111">
        <v>3</v>
      </c>
      <c r="B19" t="s">
        <v>142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53"/>
      <c r="S19" s="25">
        <v>3.8</v>
      </c>
      <c r="T19" s="25">
        <v>4.8</v>
      </c>
      <c r="U19" s="25">
        <v>5</v>
      </c>
      <c r="V19" s="25">
        <v>4</v>
      </c>
      <c r="W19" s="25">
        <v>4.8</v>
      </c>
      <c r="X19" s="25">
        <v>5</v>
      </c>
      <c r="Y19" s="25">
        <v>5</v>
      </c>
      <c r="Z19" s="25">
        <v>5</v>
      </c>
      <c r="AA19" s="4">
        <f t="shared" si="2"/>
        <v>37.400000000000006</v>
      </c>
      <c r="AB19" s="46"/>
      <c r="AC19" s="53"/>
      <c r="AD19" s="25">
        <v>4.8</v>
      </c>
      <c r="AE19" s="25">
        <v>4.8</v>
      </c>
      <c r="AF19" s="25">
        <v>4.8</v>
      </c>
      <c r="AG19" s="25">
        <v>4</v>
      </c>
      <c r="AH19" s="25">
        <v>4</v>
      </c>
      <c r="AI19" s="25">
        <v>4</v>
      </c>
      <c r="AJ19" s="25">
        <v>4</v>
      </c>
      <c r="AK19" s="25">
        <v>4.8</v>
      </c>
      <c r="AL19" s="4">
        <f t="shared" si="3"/>
        <v>35.199999999999996</v>
      </c>
      <c r="AM19" s="46"/>
      <c r="AN19" s="53"/>
      <c r="AO19" s="29"/>
      <c r="AP19" s="23"/>
    </row>
    <row r="20" spans="1:42" s="2" customFormat="1" ht="15.6" x14ac:dyDescent="0.3">
      <c r="A20" s="111">
        <v>4</v>
      </c>
      <c r="B20" t="s">
        <v>108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53"/>
      <c r="S20" s="25">
        <v>4</v>
      </c>
      <c r="T20" s="25">
        <v>4.5</v>
      </c>
      <c r="U20" s="25">
        <v>4.5</v>
      </c>
      <c r="V20" s="25">
        <v>6</v>
      </c>
      <c r="W20" s="25">
        <v>4.5</v>
      </c>
      <c r="X20" s="25">
        <v>5</v>
      </c>
      <c r="Y20" s="25">
        <v>6.5</v>
      </c>
      <c r="Z20" s="25">
        <v>5</v>
      </c>
      <c r="AA20" s="4">
        <f t="shared" si="2"/>
        <v>40</v>
      </c>
      <c r="AB20" s="46"/>
      <c r="AC20" s="53"/>
      <c r="AD20" s="25">
        <v>5</v>
      </c>
      <c r="AE20" s="25">
        <v>5</v>
      </c>
      <c r="AF20" s="25">
        <v>6</v>
      </c>
      <c r="AG20" s="25">
        <v>6</v>
      </c>
      <c r="AH20" s="25">
        <v>4.3</v>
      </c>
      <c r="AI20" s="25">
        <v>5.5</v>
      </c>
      <c r="AJ20" s="25">
        <v>6</v>
      </c>
      <c r="AK20" s="25">
        <v>5.8</v>
      </c>
      <c r="AL20" s="4">
        <f t="shared" si="3"/>
        <v>43.599999999999994</v>
      </c>
      <c r="AM20" s="46"/>
      <c r="AN20" s="53"/>
      <c r="AO20" s="29"/>
      <c r="AP20" s="23"/>
    </row>
    <row r="21" spans="1:42" s="2" customFormat="1" ht="15.6" x14ac:dyDescent="0.3">
      <c r="A21" s="111">
        <v>5</v>
      </c>
      <c r="B21" t="s">
        <v>228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53"/>
      <c r="S21" s="25">
        <v>4</v>
      </c>
      <c r="T21" s="25">
        <v>5</v>
      </c>
      <c r="U21" s="25">
        <v>4</v>
      </c>
      <c r="V21" s="25">
        <v>4.5</v>
      </c>
      <c r="W21" s="25">
        <v>4</v>
      </c>
      <c r="X21" s="25">
        <v>4</v>
      </c>
      <c r="Y21" s="25">
        <v>5</v>
      </c>
      <c r="Z21" s="25">
        <v>4</v>
      </c>
      <c r="AA21" s="4">
        <f t="shared" si="2"/>
        <v>34.5</v>
      </c>
      <c r="AB21" s="46"/>
      <c r="AC21" s="53"/>
      <c r="AD21" s="25">
        <v>4.3</v>
      </c>
      <c r="AE21" s="25">
        <v>2</v>
      </c>
      <c r="AF21" s="25">
        <v>4</v>
      </c>
      <c r="AG21" s="25">
        <v>2</v>
      </c>
      <c r="AH21" s="25">
        <v>3.5</v>
      </c>
      <c r="AI21" s="25">
        <v>3.6</v>
      </c>
      <c r="AJ21" s="25">
        <v>4</v>
      </c>
      <c r="AK21" s="25">
        <v>4.8</v>
      </c>
      <c r="AL21" s="4">
        <f t="shared" si="3"/>
        <v>28.200000000000003</v>
      </c>
      <c r="AM21" s="46"/>
      <c r="AN21" s="53"/>
      <c r="AO21" s="29"/>
      <c r="AP21" s="23"/>
    </row>
    <row r="22" spans="1:42" s="2" customFormat="1" ht="15.6" x14ac:dyDescent="0.3">
      <c r="A22" s="111">
        <v>6</v>
      </c>
      <c r="B22" t="s">
        <v>109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53"/>
      <c r="S22" s="25">
        <v>4</v>
      </c>
      <c r="T22" s="25">
        <v>6.5</v>
      </c>
      <c r="U22" s="25">
        <v>6</v>
      </c>
      <c r="V22" s="25">
        <v>5</v>
      </c>
      <c r="W22" s="25">
        <v>5</v>
      </c>
      <c r="X22" s="25">
        <v>6</v>
      </c>
      <c r="Y22" s="25">
        <v>5.5</v>
      </c>
      <c r="Z22" s="25">
        <v>5</v>
      </c>
      <c r="AA22" s="4">
        <f t="shared" si="2"/>
        <v>43</v>
      </c>
      <c r="AB22" s="46"/>
      <c r="AC22" s="53"/>
      <c r="AD22" s="25">
        <v>5.2</v>
      </c>
      <c r="AE22" s="25">
        <v>6</v>
      </c>
      <c r="AF22" s="25">
        <v>5.7</v>
      </c>
      <c r="AG22" s="25">
        <v>5.7</v>
      </c>
      <c r="AH22" s="25">
        <v>6.3</v>
      </c>
      <c r="AI22" s="25">
        <v>6.3</v>
      </c>
      <c r="AJ22" s="25">
        <v>6.3</v>
      </c>
      <c r="AK22" s="25">
        <v>5</v>
      </c>
      <c r="AL22" s="4">
        <f t="shared" si="3"/>
        <v>46.499999999999993</v>
      </c>
      <c r="AM22" s="46"/>
      <c r="AN22" s="53"/>
      <c r="AO22" s="29"/>
      <c r="AP22" s="23"/>
    </row>
    <row r="23" spans="1:42" s="2" customFormat="1" ht="15.6" x14ac:dyDescent="0.3">
      <c r="A23" s="113" t="s">
        <v>229</v>
      </c>
      <c r="B23" s="94" t="s">
        <v>247</v>
      </c>
      <c r="C23" s="94" t="s">
        <v>182</v>
      </c>
      <c r="D23" s="94" t="s">
        <v>158</v>
      </c>
      <c r="E23" s="94" t="s">
        <v>113</v>
      </c>
      <c r="F23" s="175">
        <v>4.8</v>
      </c>
      <c r="G23" s="175">
        <v>5</v>
      </c>
      <c r="H23" s="175">
        <v>5</v>
      </c>
      <c r="I23" s="175">
        <v>5</v>
      </c>
      <c r="J23" s="176">
        <f>(F23+G23+H23+I23)/4</f>
        <v>4.95</v>
      </c>
      <c r="K23" s="175">
        <v>5.5</v>
      </c>
      <c r="L23" s="175"/>
      <c r="M23" s="176">
        <f>K23-L23</f>
        <v>5.5</v>
      </c>
      <c r="N23" s="175">
        <v>3.5</v>
      </c>
      <c r="O23" s="175"/>
      <c r="P23" s="176">
        <f>N23-O23</f>
        <v>3.5</v>
      </c>
      <c r="Q23" s="62">
        <f>((J23*0.4)+(M23*0.4)+(P23*0.2))</f>
        <v>4.8800000000000008</v>
      </c>
      <c r="R23" s="67"/>
      <c r="S23" s="96"/>
      <c r="T23" s="96"/>
      <c r="U23" s="96"/>
      <c r="V23" s="96"/>
      <c r="W23" s="96"/>
      <c r="X23" s="96"/>
      <c r="Y23" s="96"/>
      <c r="Z23" s="96"/>
      <c r="AA23" s="62">
        <f>SUM(AA17:AA22)</f>
        <v>236</v>
      </c>
      <c r="AB23" s="62">
        <f>(AA23/6)/8</f>
        <v>4.916666666666667</v>
      </c>
      <c r="AC23" s="67"/>
      <c r="AD23" s="96"/>
      <c r="AE23" s="96"/>
      <c r="AF23" s="96"/>
      <c r="AG23" s="96"/>
      <c r="AH23" s="96"/>
      <c r="AI23" s="96"/>
      <c r="AJ23" s="96"/>
      <c r="AK23" s="96"/>
      <c r="AL23" s="62">
        <f>SUM(AL17:AL22)</f>
        <v>242.7</v>
      </c>
      <c r="AM23" s="62">
        <f>(AL23/6)/8</f>
        <v>5.0562499999999995</v>
      </c>
      <c r="AN23" s="97"/>
      <c r="AO23" s="207">
        <f>SUM((Q23*0.25)+(AM23*0.75))</f>
        <v>5.0121874999999996</v>
      </c>
      <c r="AP23" s="70">
        <v>2</v>
      </c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&amp;CSquad Comp Pre-lim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6"/>
  <sheetViews>
    <sheetView topLeftCell="I1" workbookViewId="0">
      <selection activeCell="AE16" sqref="AE16"/>
    </sheetView>
  </sheetViews>
  <sheetFormatPr defaultRowHeight="14.4" x14ac:dyDescent="0.3"/>
  <cols>
    <col min="1" max="1" width="5.6640625" customWidth="1"/>
    <col min="2" max="4" width="22.88671875" customWidth="1"/>
    <col min="5" max="5" width="14.3320312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5" max="25" width="2.88671875" customWidth="1"/>
    <col min="30" max="30" width="2.88671875" customWidth="1"/>
    <col min="32" max="32" width="12.6640625" customWidth="1"/>
  </cols>
  <sheetData>
    <row r="1" spans="1:32" ht="15.6" x14ac:dyDescent="0.3">
      <c r="A1" s="1" t="str">
        <f>'Comp Detail'!A1</f>
        <v>2023 SVG OFFICIAL &amp; UNOFFICIAL APRIL COMP</v>
      </c>
      <c r="B1" s="2"/>
      <c r="C1" s="2"/>
      <c r="D1" s="3" t="s">
        <v>93</v>
      </c>
      <c r="E1" t="s">
        <v>101</v>
      </c>
      <c r="F1" s="2"/>
      <c r="G1" s="36"/>
      <c r="H1" s="36"/>
      <c r="I1" s="36"/>
      <c r="J1" s="3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>
        <f ca="1">NOW()</f>
        <v>45019.40436226852</v>
      </c>
    </row>
    <row r="2" spans="1:32" ht="15.6" x14ac:dyDescent="0.3">
      <c r="A2" s="1"/>
      <c r="B2" s="2"/>
      <c r="C2" s="2"/>
      <c r="D2" s="3"/>
      <c r="E2" s="36" t="s">
        <v>244</v>
      </c>
      <c r="F2" s="2"/>
      <c r="G2" s="36"/>
      <c r="H2" s="36"/>
      <c r="I2" s="36"/>
      <c r="J2" s="3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">
        <f ca="1">NOW()</f>
        <v>45019.40436226852</v>
      </c>
    </row>
    <row r="3" spans="1:32" ht="15.6" x14ac:dyDescent="0.3">
      <c r="A3" s="1" t="str">
        <f>'Comp Detail'!A3</f>
        <v>1ST &amp; 2ND APRIL 2023</v>
      </c>
      <c r="B3" s="2"/>
      <c r="C3" s="2"/>
      <c r="D3" s="3"/>
      <c r="E3" s="2"/>
      <c r="F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6" x14ac:dyDescent="0.3">
      <c r="A4" s="1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6" x14ac:dyDescent="0.3">
      <c r="A5" s="1" t="s">
        <v>76</v>
      </c>
      <c r="B5" s="7"/>
      <c r="C5" s="2"/>
      <c r="D5" s="2"/>
      <c r="E5" s="2"/>
      <c r="F5" s="29"/>
      <c r="G5" s="7" t="s">
        <v>3</v>
      </c>
      <c r="H5" s="2" t="str">
        <f>E1</f>
        <v>Chris Wicks</v>
      </c>
      <c r="I5" s="2"/>
      <c r="J5" s="2"/>
      <c r="L5" s="7"/>
      <c r="M5" s="7"/>
      <c r="N5" s="7"/>
      <c r="O5" s="2"/>
      <c r="P5" s="2"/>
      <c r="Q5" s="2"/>
      <c r="R5" s="2"/>
      <c r="S5" s="7"/>
      <c r="T5" s="2"/>
      <c r="U5" s="2"/>
      <c r="V5" s="2"/>
      <c r="W5" s="2"/>
      <c r="X5" s="7"/>
      <c r="Y5" s="53"/>
      <c r="Z5" s="7" t="s">
        <v>5</v>
      </c>
      <c r="AA5" s="2" t="str">
        <f>E2</f>
        <v>Robyn Bruderer</v>
      </c>
      <c r="AB5" s="2"/>
      <c r="AC5" s="7"/>
      <c r="AD5" s="29"/>
      <c r="AE5" s="2"/>
      <c r="AF5" s="2"/>
    </row>
    <row r="6" spans="1:32" ht="15.6" x14ac:dyDescent="0.3">
      <c r="A6" s="1" t="s">
        <v>56</v>
      </c>
      <c r="B6" s="7">
        <v>16</v>
      </c>
      <c r="C6" s="2"/>
      <c r="D6" s="2"/>
      <c r="E6" s="2"/>
      <c r="F6" s="29"/>
      <c r="G6" s="7" t="s">
        <v>7</v>
      </c>
      <c r="H6" s="2"/>
      <c r="I6" s="2"/>
      <c r="J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53"/>
      <c r="Z6" s="2"/>
      <c r="AA6" s="2"/>
      <c r="AB6" s="2"/>
      <c r="AC6" s="7"/>
      <c r="AD6" s="29"/>
      <c r="AE6" s="2"/>
      <c r="AF6" s="2"/>
    </row>
    <row r="7" spans="1:32" x14ac:dyDescent="0.3">
      <c r="A7" s="2"/>
      <c r="B7" s="2"/>
      <c r="C7" s="2"/>
      <c r="D7" s="2"/>
      <c r="E7" s="2"/>
      <c r="F7" s="18"/>
      <c r="S7" s="10"/>
      <c r="T7" s="49" t="s">
        <v>42</v>
      </c>
      <c r="U7" s="2"/>
      <c r="V7" s="2"/>
      <c r="W7" s="2"/>
      <c r="X7" s="11" t="s">
        <v>42</v>
      </c>
      <c r="Y7" s="56"/>
      <c r="Z7" s="47" t="s">
        <v>9</v>
      </c>
      <c r="AA7" s="10"/>
      <c r="AB7" s="13" t="s">
        <v>8</v>
      </c>
      <c r="AC7" s="12" t="s">
        <v>9</v>
      </c>
      <c r="AD7" s="18"/>
      <c r="AE7" s="11" t="s">
        <v>11</v>
      </c>
      <c r="AF7" s="2"/>
    </row>
    <row r="8" spans="1:32" x14ac:dyDescent="0.3">
      <c r="A8" s="72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29"/>
      <c r="G8" s="7" t="s">
        <v>16</v>
      </c>
      <c r="H8" s="2"/>
      <c r="I8" s="2"/>
      <c r="J8" s="2"/>
      <c r="K8" s="137" t="s">
        <v>16</v>
      </c>
      <c r="L8" s="11"/>
      <c r="M8" s="11"/>
      <c r="N8" s="11" t="s">
        <v>17</v>
      </c>
      <c r="P8" s="11"/>
      <c r="Q8" s="11" t="s">
        <v>18</v>
      </c>
      <c r="R8" s="11" t="s">
        <v>79</v>
      </c>
      <c r="S8" s="29"/>
      <c r="T8" s="15" t="s">
        <v>32</v>
      </c>
      <c r="U8" s="15" t="s">
        <v>33</v>
      </c>
      <c r="V8" s="15" t="s">
        <v>34</v>
      </c>
      <c r="W8" s="15" t="s">
        <v>35</v>
      </c>
      <c r="X8" s="20" t="s">
        <v>31</v>
      </c>
      <c r="Y8" s="54"/>
      <c r="Z8" s="14" t="s">
        <v>29</v>
      </c>
      <c r="AA8" s="14" t="s">
        <v>9</v>
      </c>
      <c r="AB8" s="15" t="s">
        <v>30</v>
      </c>
      <c r="AC8" s="20" t="s">
        <v>31</v>
      </c>
      <c r="AD8" s="29"/>
      <c r="AE8" s="19" t="s">
        <v>38</v>
      </c>
      <c r="AF8" s="14" t="s">
        <v>41</v>
      </c>
    </row>
    <row r="9" spans="1:32" x14ac:dyDescent="0.3">
      <c r="A9" s="71"/>
      <c r="B9" s="71"/>
      <c r="C9" s="71"/>
      <c r="D9" s="71"/>
      <c r="E9" s="71"/>
      <c r="F9" s="29"/>
      <c r="G9" s="72" t="s">
        <v>80</v>
      </c>
      <c r="H9" s="72" t="s">
        <v>83</v>
      </c>
      <c r="I9" s="72" t="s">
        <v>81</v>
      </c>
      <c r="J9" s="72" t="s">
        <v>84</v>
      </c>
      <c r="K9" s="20" t="s">
        <v>86</v>
      </c>
      <c r="L9" s="15" t="s">
        <v>17</v>
      </c>
      <c r="M9" s="15" t="s">
        <v>87</v>
      </c>
      <c r="N9" s="20" t="s">
        <v>86</v>
      </c>
      <c r="O9" s="38" t="s">
        <v>18</v>
      </c>
      <c r="P9" s="15" t="s">
        <v>87</v>
      </c>
      <c r="Q9" s="20" t="s">
        <v>86</v>
      </c>
      <c r="R9" s="20" t="s">
        <v>86</v>
      </c>
      <c r="S9" s="29"/>
      <c r="T9" s="13"/>
      <c r="U9" s="13"/>
      <c r="V9" s="13"/>
      <c r="W9" s="13"/>
      <c r="X9" s="13"/>
      <c r="Y9" s="55"/>
      <c r="Z9" s="10"/>
      <c r="AA9" s="10"/>
      <c r="AB9" s="13"/>
      <c r="AC9" s="12"/>
      <c r="AD9" s="29"/>
      <c r="AE9" s="2"/>
      <c r="AF9" s="2"/>
    </row>
    <row r="10" spans="1:32" ht="15.6" x14ac:dyDescent="0.3">
      <c r="A10" s="111">
        <v>1</v>
      </c>
      <c r="B10" t="s">
        <v>141</v>
      </c>
      <c r="C10" s="74"/>
      <c r="D10" s="74"/>
      <c r="E10" s="74"/>
      <c r="F10" s="29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29"/>
      <c r="T10" s="24"/>
      <c r="U10" s="24"/>
      <c r="V10" s="24"/>
      <c r="W10" s="24"/>
      <c r="X10" s="50"/>
      <c r="Y10" s="58"/>
      <c r="Z10" s="24"/>
      <c r="AA10" s="24"/>
      <c r="AB10" s="24"/>
      <c r="AC10" s="24"/>
      <c r="AD10" s="24"/>
      <c r="AE10" s="51"/>
      <c r="AF10" s="52"/>
    </row>
    <row r="11" spans="1:32" ht="15.6" x14ac:dyDescent="0.3">
      <c r="A11" s="111">
        <v>2</v>
      </c>
      <c r="B11" t="s">
        <v>169</v>
      </c>
      <c r="C11" s="112"/>
      <c r="D11" s="112"/>
      <c r="E11" s="112"/>
      <c r="F11" s="29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29"/>
      <c r="T11" s="29"/>
      <c r="U11" s="29"/>
      <c r="V11" s="29"/>
      <c r="W11" s="29"/>
      <c r="X11" s="29"/>
      <c r="Y11" s="53"/>
      <c r="Z11" s="29"/>
      <c r="AA11" s="29"/>
      <c r="AB11" s="29"/>
      <c r="AC11" s="29"/>
      <c r="AD11" s="29"/>
      <c r="AE11" s="52"/>
      <c r="AF11" s="52"/>
    </row>
    <row r="12" spans="1:32" ht="15.6" x14ac:dyDescent="0.3">
      <c r="A12" s="111">
        <v>3</v>
      </c>
      <c r="B12" t="s">
        <v>156</v>
      </c>
      <c r="C12" s="112"/>
      <c r="D12" s="112"/>
      <c r="E12" s="112"/>
      <c r="F12" s="29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29"/>
      <c r="T12" s="29"/>
      <c r="U12" s="29"/>
      <c r="V12" s="29"/>
      <c r="W12" s="29"/>
      <c r="X12" s="29"/>
      <c r="Y12" s="53"/>
      <c r="Z12" s="29"/>
      <c r="AA12" s="29"/>
      <c r="AB12" s="29"/>
      <c r="AC12" s="29"/>
      <c r="AD12" s="29"/>
      <c r="AE12" s="52"/>
      <c r="AF12" s="52"/>
    </row>
    <row r="13" spans="1:32" ht="15.6" x14ac:dyDescent="0.3">
      <c r="A13" s="111">
        <v>4</v>
      </c>
      <c r="B13" t="s">
        <v>231</v>
      </c>
      <c r="C13" s="112"/>
      <c r="D13" s="112"/>
      <c r="E13" s="112"/>
      <c r="F13" s="29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29"/>
      <c r="T13" s="29"/>
      <c r="U13" s="29"/>
      <c r="V13" s="29"/>
      <c r="W13" s="29"/>
      <c r="X13" s="29"/>
      <c r="Y13" s="53"/>
      <c r="Z13" s="29"/>
      <c r="AA13" s="29"/>
      <c r="AB13" s="29"/>
      <c r="AC13" s="29"/>
      <c r="AD13" s="29"/>
      <c r="AE13" s="52"/>
      <c r="AF13" s="52"/>
    </row>
    <row r="14" spans="1:32" ht="15.6" x14ac:dyDescent="0.3">
      <c r="A14" s="111">
        <v>5</v>
      </c>
      <c r="B14" t="s">
        <v>142</v>
      </c>
      <c r="C14" s="112"/>
      <c r="D14" s="112"/>
      <c r="E14" s="112"/>
      <c r="F14" s="29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29"/>
      <c r="T14" s="29"/>
      <c r="U14" s="29"/>
      <c r="V14" s="29"/>
      <c r="W14" s="29"/>
      <c r="X14" s="29"/>
      <c r="Y14" s="53"/>
      <c r="Z14" s="29"/>
      <c r="AA14" s="29"/>
      <c r="AB14" s="29"/>
      <c r="AC14" s="29"/>
      <c r="AD14" s="29"/>
      <c r="AE14" s="52"/>
      <c r="AF14" s="52"/>
    </row>
    <row r="15" spans="1:32" ht="15.6" x14ac:dyDescent="0.3">
      <c r="A15" s="111">
        <v>6</v>
      </c>
      <c r="B15" t="s">
        <v>232</v>
      </c>
      <c r="C15" s="112"/>
      <c r="D15" s="112"/>
      <c r="E15" s="112"/>
      <c r="F15" s="29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29"/>
      <c r="T15" s="29"/>
      <c r="U15" s="29"/>
      <c r="V15" s="29"/>
      <c r="W15" s="29"/>
      <c r="X15" s="29"/>
      <c r="Y15" s="53"/>
      <c r="Z15" s="29"/>
      <c r="AA15" s="29"/>
      <c r="AB15" s="29"/>
      <c r="AC15" s="29"/>
      <c r="AD15" s="29"/>
      <c r="AE15" s="52"/>
      <c r="AF15" s="52"/>
    </row>
    <row r="16" spans="1:32" ht="15.6" x14ac:dyDescent="0.3">
      <c r="A16" s="99" t="s">
        <v>229</v>
      </c>
      <c r="B16" s="94" t="s">
        <v>107</v>
      </c>
      <c r="C16" s="94" t="s">
        <v>182</v>
      </c>
      <c r="D16" s="94" t="s">
        <v>158</v>
      </c>
      <c r="E16" s="94" t="s">
        <v>113</v>
      </c>
      <c r="F16" s="95"/>
      <c r="G16" s="175">
        <v>5</v>
      </c>
      <c r="H16" s="175">
        <v>5</v>
      </c>
      <c r="I16" s="175">
        <v>5</v>
      </c>
      <c r="J16" s="175">
        <v>5</v>
      </c>
      <c r="K16" s="176">
        <f>(G16+H16+I16+J16)/4</f>
        <v>5</v>
      </c>
      <c r="L16" s="175">
        <v>6</v>
      </c>
      <c r="M16" s="175"/>
      <c r="N16" s="176">
        <f>L16-M16</f>
        <v>6</v>
      </c>
      <c r="O16" s="175">
        <v>4</v>
      </c>
      <c r="P16" s="175"/>
      <c r="Q16" s="176">
        <f>O16-P16</f>
        <v>4</v>
      </c>
      <c r="R16" s="62">
        <f>((K16*0.4)+(N16*0.4)+(Q16*0.2))</f>
        <v>5.2</v>
      </c>
      <c r="S16" s="98"/>
      <c r="T16" s="66">
        <v>6.5</v>
      </c>
      <c r="U16" s="66">
        <v>5.5</v>
      </c>
      <c r="V16" s="66">
        <v>5.5</v>
      </c>
      <c r="W16" s="66">
        <v>5</v>
      </c>
      <c r="X16" s="62">
        <f>SUM((T16*0.25),(U16*0.25),(V16*0.3),(W16*0.2))</f>
        <v>5.65</v>
      </c>
      <c r="Y16" s="67"/>
      <c r="Z16" s="100">
        <v>6.15</v>
      </c>
      <c r="AA16" s="62">
        <f>Z16</f>
        <v>6.15</v>
      </c>
      <c r="AB16" s="66"/>
      <c r="AC16" s="62">
        <f>AA16-AB16</f>
        <v>6.15</v>
      </c>
      <c r="AD16" s="63"/>
      <c r="AE16" s="207">
        <f>SUM((R16*0.25)+(X16*0.25)+(AC16*0.5))</f>
        <v>5.7875000000000005</v>
      </c>
      <c r="AF16" s="70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&amp;CSquad Prelim Freestyle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A787-22EB-48C2-80D6-71F9F7AB0C64}">
  <dimension ref="A1:R17"/>
  <sheetViews>
    <sheetView workbookViewId="0">
      <selection activeCell="R8" sqref="R8:R17"/>
    </sheetView>
  </sheetViews>
  <sheetFormatPr defaultRowHeight="14.4" x14ac:dyDescent="0.3"/>
  <cols>
    <col min="2" max="2" width="28.5546875" customWidth="1"/>
    <col min="3" max="3" width="13.4414062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21875" customWidth="1"/>
  </cols>
  <sheetData>
    <row r="1" spans="1:18" ht="15.6" x14ac:dyDescent="0.3">
      <c r="A1" s="1" t="str">
        <f>'Comp Detail'!A1</f>
        <v>2023 SVG OFFICIAL &amp; UNOFFICIAL APRIL COMP</v>
      </c>
      <c r="B1" s="1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102</v>
      </c>
      <c r="B5" s="135"/>
      <c r="C5" s="133"/>
      <c r="D5" s="142"/>
      <c r="E5" s="135"/>
      <c r="F5" s="133"/>
      <c r="G5" s="133"/>
      <c r="H5" s="135"/>
      <c r="I5" s="142"/>
      <c r="J5" s="142"/>
      <c r="K5" s="143"/>
      <c r="L5" s="144"/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>
        <v>14</v>
      </c>
      <c r="C6" s="133"/>
      <c r="D6" s="142"/>
      <c r="E6" s="7" t="s">
        <v>3</v>
      </c>
      <c r="F6" s="2" t="str">
        <f>C3</f>
        <v>Robyn Bruderer</v>
      </c>
      <c r="G6" s="133"/>
      <c r="H6" s="133"/>
      <c r="I6" s="142"/>
      <c r="J6" s="142"/>
      <c r="K6" s="7" t="s">
        <v>5</v>
      </c>
      <c r="L6" s="2" t="str">
        <f>C4</f>
        <v>Chris Wicks</v>
      </c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78" t="s">
        <v>31</v>
      </c>
      <c r="R8" s="209"/>
    </row>
    <row r="9" spans="1:18" x14ac:dyDescent="0.3">
      <c r="A9" s="147" t="s">
        <v>12</v>
      </c>
      <c r="B9" s="147" t="s">
        <v>13</v>
      </c>
      <c r="C9" s="147" t="s">
        <v>15</v>
      </c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78" t="s">
        <v>38</v>
      </c>
      <c r="R9" s="209" t="s">
        <v>41</v>
      </c>
    </row>
    <row r="10" spans="1:18" x14ac:dyDescent="0.3">
      <c r="C10" s="147"/>
      <c r="D10" s="153"/>
      <c r="E10" s="147"/>
      <c r="F10" s="147"/>
      <c r="G10" s="147"/>
      <c r="H10" s="147"/>
      <c r="I10" s="150"/>
      <c r="J10" s="151"/>
      <c r="K10" s="142"/>
      <c r="L10" s="142"/>
      <c r="M10" s="150"/>
      <c r="N10" s="153"/>
      <c r="O10" s="142"/>
      <c r="P10" s="142"/>
      <c r="Q10" s="178"/>
      <c r="R10" s="209"/>
    </row>
    <row r="11" spans="1:18" x14ac:dyDescent="0.3">
      <c r="A11" s="73">
        <v>20</v>
      </c>
      <c r="B11" t="s">
        <v>106</v>
      </c>
      <c r="C11" t="s">
        <v>111</v>
      </c>
      <c r="D11" s="153"/>
      <c r="E11" s="166">
        <v>6.5</v>
      </c>
      <c r="F11" s="166">
        <v>6.8</v>
      </c>
      <c r="G11" s="166">
        <v>6.8</v>
      </c>
      <c r="H11" s="166">
        <v>6</v>
      </c>
      <c r="I11" s="167">
        <f t="shared" ref="I11:I17" si="0">SUM((E11*0.3)+(F11*0.25)+(G11*0.35)+(H11*0.1))</f>
        <v>6.629999999999999</v>
      </c>
      <c r="J11" s="168"/>
      <c r="K11" s="169">
        <v>8.3000000000000007</v>
      </c>
      <c r="L11" s="169"/>
      <c r="M11" s="167">
        <f t="shared" ref="M11:M17" si="1">K11-L11</f>
        <v>8.3000000000000007</v>
      </c>
      <c r="N11" s="170"/>
      <c r="O11" s="167">
        <f t="shared" ref="O11:O17" si="2">I11</f>
        <v>6.629999999999999</v>
      </c>
      <c r="P11" s="167">
        <f t="shared" ref="P11:P17" si="3">M11</f>
        <v>8.3000000000000007</v>
      </c>
      <c r="Q11" s="208">
        <f t="shared" ref="Q11:Q17" si="4">(M11+I11)/2</f>
        <v>7.4649999999999999</v>
      </c>
      <c r="R11" s="150">
        <v>1</v>
      </c>
    </row>
    <row r="12" spans="1:18" x14ac:dyDescent="0.3">
      <c r="A12" s="73">
        <v>52</v>
      </c>
      <c r="B12" t="s">
        <v>108</v>
      </c>
      <c r="C12" t="s">
        <v>113</v>
      </c>
      <c r="D12" s="153"/>
      <c r="E12" s="166">
        <v>5.3</v>
      </c>
      <c r="F12" s="166">
        <v>5</v>
      </c>
      <c r="G12" s="166">
        <v>5</v>
      </c>
      <c r="H12" s="166">
        <v>3.3</v>
      </c>
      <c r="I12" s="167">
        <f t="shared" si="0"/>
        <v>4.92</v>
      </c>
      <c r="J12" s="168"/>
      <c r="K12" s="169">
        <v>7.5</v>
      </c>
      <c r="L12" s="169"/>
      <c r="M12" s="167">
        <f t="shared" si="1"/>
        <v>7.5</v>
      </c>
      <c r="N12" s="170"/>
      <c r="O12" s="167">
        <f t="shared" si="2"/>
        <v>4.92</v>
      </c>
      <c r="P12" s="167">
        <f t="shared" si="3"/>
        <v>7.5</v>
      </c>
      <c r="Q12" s="208">
        <f t="shared" si="4"/>
        <v>6.21</v>
      </c>
      <c r="R12" s="150">
        <v>2</v>
      </c>
    </row>
    <row r="13" spans="1:18" x14ac:dyDescent="0.3">
      <c r="A13" s="73">
        <v>13</v>
      </c>
      <c r="B13" t="s">
        <v>103</v>
      </c>
      <c r="C13" t="s">
        <v>110</v>
      </c>
      <c r="D13" s="153"/>
      <c r="E13" s="166">
        <v>5</v>
      </c>
      <c r="F13" s="166">
        <v>4</v>
      </c>
      <c r="G13" s="166">
        <v>4.8</v>
      </c>
      <c r="H13" s="166">
        <v>3</v>
      </c>
      <c r="I13" s="167">
        <f t="shared" si="0"/>
        <v>4.4799999999999995</v>
      </c>
      <c r="J13" s="168"/>
      <c r="K13" s="169">
        <v>7.9</v>
      </c>
      <c r="L13" s="169"/>
      <c r="M13" s="167">
        <f t="shared" si="1"/>
        <v>7.9</v>
      </c>
      <c r="N13" s="170"/>
      <c r="O13" s="167">
        <f t="shared" si="2"/>
        <v>4.4799999999999995</v>
      </c>
      <c r="P13" s="167">
        <f t="shared" si="3"/>
        <v>7.9</v>
      </c>
      <c r="Q13" s="208">
        <f t="shared" si="4"/>
        <v>6.1899999999999995</v>
      </c>
      <c r="R13" s="150">
        <v>3</v>
      </c>
    </row>
    <row r="14" spans="1:18" x14ac:dyDescent="0.3">
      <c r="A14" s="73">
        <v>51</v>
      </c>
      <c r="B14" t="s">
        <v>107</v>
      </c>
      <c r="C14" t="s">
        <v>113</v>
      </c>
      <c r="D14" s="153"/>
      <c r="E14" s="166">
        <v>5</v>
      </c>
      <c r="F14" s="166">
        <v>5</v>
      </c>
      <c r="G14" s="166">
        <v>4.8</v>
      </c>
      <c r="H14" s="166">
        <v>3.2</v>
      </c>
      <c r="I14" s="167">
        <f t="shared" si="0"/>
        <v>4.75</v>
      </c>
      <c r="J14" s="168"/>
      <c r="K14" s="169">
        <v>7.6</v>
      </c>
      <c r="L14" s="169"/>
      <c r="M14" s="167">
        <f t="shared" si="1"/>
        <v>7.6</v>
      </c>
      <c r="N14" s="170"/>
      <c r="O14" s="167">
        <f t="shared" si="2"/>
        <v>4.75</v>
      </c>
      <c r="P14" s="167">
        <f t="shared" si="3"/>
        <v>7.6</v>
      </c>
      <c r="Q14" s="208">
        <f t="shared" si="4"/>
        <v>6.1749999999999998</v>
      </c>
      <c r="R14" s="150">
        <v>4</v>
      </c>
    </row>
    <row r="15" spans="1:18" x14ac:dyDescent="0.3">
      <c r="A15" s="73">
        <v>14</v>
      </c>
      <c r="B15" t="s">
        <v>105</v>
      </c>
      <c r="C15" t="s">
        <v>111</v>
      </c>
      <c r="D15" s="153"/>
      <c r="E15" s="166">
        <v>5.2</v>
      </c>
      <c r="F15" s="166">
        <v>5.2</v>
      </c>
      <c r="G15" s="166">
        <v>4</v>
      </c>
      <c r="H15" s="166">
        <v>3</v>
      </c>
      <c r="I15" s="167">
        <f t="shared" si="0"/>
        <v>4.5599999999999996</v>
      </c>
      <c r="J15" s="168"/>
      <c r="K15" s="169">
        <v>7.4</v>
      </c>
      <c r="L15" s="169"/>
      <c r="M15" s="167">
        <f t="shared" si="1"/>
        <v>7.4</v>
      </c>
      <c r="N15" s="170"/>
      <c r="O15" s="167">
        <f t="shared" si="2"/>
        <v>4.5599999999999996</v>
      </c>
      <c r="P15" s="167">
        <f t="shared" si="3"/>
        <v>7.4</v>
      </c>
      <c r="Q15" s="208">
        <f t="shared" si="4"/>
        <v>5.98</v>
      </c>
      <c r="R15" s="150">
        <v>5</v>
      </c>
    </row>
    <row r="16" spans="1:18" x14ac:dyDescent="0.3">
      <c r="A16" s="73">
        <v>61</v>
      </c>
      <c r="B16" t="s">
        <v>109</v>
      </c>
      <c r="C16" t="s">
        <v>113</v>
      </c>
      <c r="D16" s="153"/>
      <c r="E16" s="166">
        <v>4.5</v>
      </c>
      <c r="F16" s="166">
        <v>4.5</v>
      </c>
      <c r="G16" s="166">
        <v>4.8</v>
      </c>
      <c r="H16" s="166">
        <v>3</v>
      </c>
      <c r="I16" s="167">
        <f t="shared" si="0"/>
        <v>4.4549999999999992</v>
      </c>
      <c r="J16" s="168"/>
      <c r="K16" s="169">
        <v>7.5</v>
      </c>
      <c r="L16" s="169"/>
      <c r="M16" s="167">
        <f t="shared" si="1"/>
        <v>7.5</v>
      </c>
      <c r="N16" s="170"/>
      <c r="O16" s="167">
        <f t="shared" si="2"/>
        <v>4.4549999999999992</v>
      </c>
      <c r="P16" s="167">
        <f t="shared" si="3"/>
        <v>7.5</v>
      </c>
      <c r="Q16" s="208">
        <f t="shared" si="4"/>
        <v>5.9774999999999991</v>
      </c>
      <c r="R16" s="150">
        <v>6</v>
      </c>
    </row>
    <row r="17" spans="1:18" x14ac:dyDescent="0.3">
      <c r="A17" s="73">
        <v>12</v>
      </c>
      <c r="B17" t="s">
        <v>104</v>
      </c>
      <c r="C17" t="s">
        <v>110</v>
      </c>
      <c r="D17" s="153"/>
      <c r="E17" s="166">
        <v>4</v>
      </c>
      <c r="F17" s="166">
        <v>5</v>
      </c>
      <c r="G17" s="166">
        <v>3</v>
      </c>
      <c r="H17" s="166">
        <v>3</v>
      </c>
      <c r="I17" s="167">
        <f t="shared" si="0"/>
        <v>3.8</v>
      </c>
      <c r="J17" s="168"/>
      <c r="K17" s="169">
        <v>7.2</v>
      </c>
      <c r="L17" s="169"/>
      <c r="M17" s="167">
        <f t="shared" si="1"/>
        <v>7.2</v>
      </c>
      <c r="N17" s="170"/>
      <c r="O17" s="167">
        <f t="shared" si="2"/>
        <v>3.8</v>
      </c>
      <c r="P17" s="167">
        <f t="shared" si="3"/>
        <v>7.2</v>
      </c>
      <c r="Q17" s="208">
        <f t="shared" si="4"/>
        <v>5.5</v>
      </c>
      <c r="R17" s="150">
        <v>7</v>
      </c>
    </row>
  </sheetData>
  <sortState xmlns:xlrd2="http://schemas.microsoft.com/office/spreadsheetml/2017/richdata2" ref="A11:R17">
    <sortCondition descending="1" ref="Q11:Q17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43586-5880-4ED7-9EE1-84E41466D580}">
  <dimension ref="A1:R19"/>
  <sheetViews>
    <sheetView workbookViewId="0">
      <selection activeCell="A17" sqref="A17:XFD17"/>
    </sheetView>
  </sheetViews>
  <sheetFormatPr defaultRowHeight="14.4" x14ac:dyDescent="0.3"/>
  <cols>
    <col min="2" max="2" width="28.5546875" customWidth="1"/>
    <col min="3" max="3" width="20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2.77734375" customWidth="1"/>
  </cols>
  <sheetData>
    <row r="1" spans="1:18" ht="15.6" x14ac:dyDescent="0.3">
      <c r="A1" s="1" t="str">
        <f>'Comp Detail'!A1</f>
        <v>2023 SVG OFFICIAL &amp; UNOFFICIAL APRIL COMP</v>
      </c>
      <c r="B1" s="1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116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 t="s">
        <v>114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78" t="s">
        <v>31</v>
      </c>
      <c r="R8" s="145"/>
    </row>
    <row r="9" spans="1:18" x14ac:dyDescent="0.3">
      <c r="A9" s="147" t="s">
        <v>12</v>
      </c>
      <c r="B9" s="147" t="s">
        <v>13</v>
      </c>
      <c r="C9" s="147" t="s">
        <v>15</v>
      </c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78" t="s">
        <v>38</v>
      </c>
      <c r="R9" s="145" t="s">
        <v>41</v>
      </c>
    </row>
    <row r="10" spans="1:18" x14ac:dyDescent="0.3">
      <c r="D10" s="153"/>
      <c r="E10" s="147"/>
      <c r="F10" s="147"/>
      <c r="G10" s="147"/>
      <c r="H10" s="147"/>
      <c r="I10" s="150"/>
      <c r="J10" s="151"/>
      <c r="K10" s="142"/>
      <c r="L10" s="142"/>
      <c r="M10" s="150"/>
      <c r="N10" s="153"/>
      <c r="O10" s="142"/>
      <c r="P10" s="142"/>
      <c r="Q10" s="178"/>
      <c r="R10" s="145"/>
    </row>
    <row r="11" spans="1:18" x14ac:dyDescent="0.3">
      <c r="A11" s="73">
        <v>8</v>
      </c>
      <c r="B11" t="s">
        <v>123</v>
      </c>
      <c r="C11" t="s">
        <v>118</v>
      </c>
      <c r="D11" s="153"/>
      <c r="E11" s="166">
        <v>7.5</v>
      </c>
      <c r="F11" s="166">
        <v>7.3</v>
      </c>
      <c r="G11" s="166">
        <v>7.3</v>
      </c>
      <c r="H11" s="166">
        <v>7</v>
      </c>
      <c r="I11" s="167">
        <f t="shared" ref="I11:I19" si="0">SUM((E11*0.3)+(F11*0.25)+(G11*0.35)+(H11*0.1))</f>
        <v>7.33</v>
      </c>
      <c r="J11" s="168"/>
      <c r="K11" s="169">
        <v>8.8000000000000007</v>
      </c>
      <c r="L11" s="169"/>
      <c r="M11" s="167">
        <f t="shared" ref="M11:M19" si="1">K11-L11</f>
        <v>8.8000000000000007</v>
      </c>
      <c r="N11" s="170"/>
      <c r="O11" s="167">
        <f t="shared" ref="O11:O19" si="2">I11</f>
        <v>7.33</v>
      </c>
      <c r="P11" s="167">
        <f t="shared" ref="P11:P19" si="3">M11</f>
        <v>8.8000000000000007</v>
      </c>
      <c r="Q11" s="208">
        <f t="shared" ref="Q11:Q19" si="4">(M11+I11)/2</f>
        <v>8.0650000000000013</v>
      </c>
      <c r="R11" s="150">
        <v>1</v>
      </c>
    </row>
    <row r="12" spans="1:18" x14ac:dyDescent="0.3">
      <c r="A12" s="73">
        <v>60</v>
      </c>
      <c r="B12" t="s">
        <v>121</v>
      </c>
      <c r="C12" t="s">
        <v>117</v>
      </c>
      <c r="D12" s="153"/>
      <c r="E12" s="166">
        <v>7.2</v>
      </c>
      <c r="F12" s="166">
        <v>7.5</v>
      </c>
      <c r="G12" s="166">
        <v>7</v>
      </c>
      <c r="H12" s="166">
        <v>7</v>
      </c>
      <c r="I12" s="167">
        <f t="shared" si="0"/>
        <v>7.1849999999999996</v>
      </c>
      <c r="J12" s="168"/>
      <c r="K12" s="169">
        <v>8.8000000000000007</v>
      </c>
      <c r="L12" s="169"/>
      <c r="M12" s="167">
        <f t="shared" si="1"/>
        <v>8.8000000000000007</v>
      </c>
      <c r="N12" s="170"/>
      <c r="O12" s="167">
        <f t="shared" si="2"/>
        <v>7.1849999999999996</v>
      </c>
      <c r="P12" s="167">
        <f t="shared" si="3"/>
        <v>8.8000000000000007</v>
      </c>
      <c r="Q12" s="208">
        <f t="shared" si="4"/>
        <v>7.9924999999999997</v>
      </c>
      <c r="R12" s="150">
        <v>2</v>
      </c>
    </row>
    <row r="13" spans="1:18" x14ac:dyDescent="0.3">
      <c r="A13" s="73">
        <v>6</v>
      </c>
      <c r="B13" t="s">
        <v>122</v>
      </c>
      <c r="C13" t="s">
        <v>118</v>
      </c>
      <c r="D13" s="153"/>
      <c r="E13" s="166">
        <v>7.3</v>
      </c>
      <c r="F13" s="166">
        <v>7</v>
      </c>
      <c r="G13" s="166">
        <v>6.8</v>
      </c>
      <c r="H13" s="166">
        <v>6.3</v>
      </c>
      <c r="I13" s="167">
        <f t="shared" si="0"/>
        <v>6.95</v>
      </c>
      <c r="J13" s="168"/>
      <c r="K13" s="169">
        <v>8.6999999999999993</v>
      </c>
      <c r="L13" s="169"/>
      <c r="M13" s="167">
        <f t="shared" si="1"/>
        <v>8.6999999999999993</v>
      </c>
      <c r="N13" s="170"/>
      <c r="O13" s="167">
        <f t="shared" si="2"/>
        <v>6.95</v>
      </c>
      <c r="P13" s="167">
        <f t="shared" si="3"/>
        <v>8.6999999999999993</v>
      </c>
      <c r="Q13" s="208">
        <f t="shared" si="4"/>
        <v>7.8249999999999993</v>
      </c>
      <c r="R13" s="150">
        <v>3</v>
      </c>
    </row>
    <row r="14" spans="1:18" x14ac:dyDescent="0.3">
      <c r="A14" s="73">
        <v>3</v>
      </c>
      <c r="B14" t="s">
        <v>126</v>
      </c>
      <c r="C14" t="s">
        <v>119</v>
      </c>
      <c r="D14" s="153"/>
      <c r="E14" s="166">
        <v>6.8</v>
      </c>
      <c r="F14" s="166">
        <v>7</v>
      </c>
      <c r="G14" s="166">
        <v>7</v>
      </c>
      <c r="H14" s="166">
        <v>6</v>
      </c>
      <c r="I14" s="167">
        <f t="shared" si="0"/>
        <v>6.84</v>
      </c>
      <c r="J14" s="168"/>
      <c r="K14" s="169">
        <v>8</v>
      </c>
      <c r="L14" s="169"/>
      <c r="M14" s="167">
        <f t="shared" si="1"/>
        <v>8</v>
      </c>
      <c r="N14" s="170"/>
      <c r="O14" s="167">
        <f t="shared" si="2"/>
        <v>6.84</v>
      </c>
      <c r="P14" s="167">
        <f t="shared" si="3"/>
        <v>8</v>
      </c>
      <c r="Q14" s="208">
        <f t="shared" si="4"/>
        <v>7.42</v>
      </c>
      <c r="R14" s="150">
        <v>4</v>
      </c>
    </row>
    <row r="15" spans="1:18" x14ac:dyDescent="0.3">
      <c r="A15" s="73">
        <v>23</v>
      </c>
      <c r="B15" t="s">
        <v>124</v>
      </c>
      <c r="C15" t="s">
        <v>111</v>
      </c>
      <c r="D15" s="153"/>
      <c r="E15" s="166">
        <v>7.3</v>
      </c>
      <c r="F15" s="166">
        <v>7.5</v>
      </c>
      <c r="G15" s="166">
        <v>7</v>
      </c>
      <c r="H15" s="166">
        <v>7</v>
      </c>
      <c r="I15" s="167">
        <f t="shared" si="0"/>
        <v>7.214999999999999</v>
      </c>
      <c r="J15" s="168"/>
      <c r="K15" s="169">
        <v>7.6</v>
      </c>
      <c r="L15" s="169"/>
      <c r="M15" s="167">
        <f t="shared" si="1"/>
        <v>7.6</v>
      </c>
      <c r="N15" s="170"/>
      <c r="O15" s="167">
        <f t="shared" si="2"/>
        <v>7.214999999999999</v>
      </c>
      <c r="P15" s="167">
        <f t="shared" si="3"/>
        <v>7.6</v>
      </c>
      <c r="Q15" s="208">
        <f t="shared" si="4"/>
        <v>7.4074999999999989</v>
      </c>
      <c r="R15" s="150">
        <v>5</v>
      </c>
    </row>
    <row r="16" spans="1:18" x14ac:dyDescent="0.3">
      <c r="A16" s="73">
        <v>1</v>
      </c>
      <c r="B16" t="s">
        <v>125</v>
      </c>
      <c r="C16" t="s">
        <v>119</v>
      </c>
      <c r="D16" s="153"/>
      <c r="E16" s="166">
        <v>6.5</v>
      </c>
      <c r="F16" s="166">
        <v>6.8</v>
      </c>
      <c r="G16" s="166">
        <v>6.5</v>
      </c>
      <c r="H16" s="166">
        <v>5.5</v>
      </c>
      <c r="I16" s="167">
        <f t="shared" si="0"/>
        <v>6.4749999999999996</v>
      </c>
      <c r="J16" s="168"/>
      <c r="K16" s="169">
        <v>8</v>
      </c>
      <c r="L16" s="169"/>
      <c r="M16" s="167">
        <f t="shared" si="1"/>
        <v>8</v>
      </c>
      <c r="N16" s="170"/>
      <c r="O16" s="167">
        <f t="shared" si="2"/>
        <v>6.4749999999999996</v>
      </c>
      <c r="P16" s="167">
        <f t="shared" si="3"/>
        <v>8</v>
      </c>
      <c r="Q16" s="208">
        <f t="shared" si="4"/>
        <v>7.2374999999999998</v>
      </c>
      <c r="R16" s="150">
        <v>6</v>
      </c>
    </row>
    <row r="17" spans="1:18" x14ac:dyDescent="0.3">
      <c r="A17" s="73">
        <v>59</v>
      </c>
      <c r="B17" t="s">
        <v>127</v>
      </c>
      <c r="C17" t="s">
        <v>117</v>
      </c>
      <c r="D17" s="153"/>
      <c r="E17" s="166">
        <v>6.8</v>
      </c>
      <c r="F17" s="166">
        <v>6.3</v>
      </c>
      <c r="G17" s="166">
        <v>6.3</v>
      </c>
      <c r="H17" s="166">
        <v>5.7</v>
      </c>
      <c r="I17" s="167">
        <f t="shared" si="0"/>
        <v>6.3900000000000006</v>
      </c>
      <c r="J17" s="168"/>
      <c r="K17" s="169">
        <v>7.5</v>
      </c>
      <c r="L17" s="169"/>
      <c r="M17" s="167">
        <f t="shared" si="1"/>
        <v>7.5</v>
      </c>
      <c r="N17" s="170"/>
      <c r="O17" s="167">
        <f t="shared" si="2"/>
        <v>6.3900000000000006</v>
      </c>
      <c r="P17" s="167">
        <f t="shared" si="3"/>
        <v>7.5</v>
      </c>
      <c r="Q17" s="208">
        <f t="shared" si="4"/>
        <v>6.9450000000000003</v>
      </c>
      <c r="R17" s="150">
        <v>7</v>
      </c>
    </row>
    <row r="18" spans="1:18" x14ac:dyDescent="0.3">
      <c r="A18" s="73">
        <v>25</v>
      </c>
      <c r="B18" t="s">
        <v>128</v>
      </c>
      <c r="C18" t="s">
        <v>111</v>
      </c>
      <c r="D18" s="153"/>
      <c r="E18" s="166">
        <v>6.3</v>
      </c>
      <c r="F18" s="166">
        <v>6</v>
      </c>
      <c r="G18" s="166">
        <v>6</v>
      </c>
      <c r="H18" s="166">
        <v>6</v>
      </c>
      <c r="I18" s="167">
        <f t="shared" si="0"/>
        <v>6.09</v>
      </c>
      <c r="J18" s="168"/>
      <c r="K18" s="169">
        <v>7.4</v>
      </c>
      <c r="L18" s="169"/>
      <c r="M18" s="167">
        <f t="shared" si="1"/>
        <v>7.4</v>
      </c>
      <c r="N18" s="170"/>
      <c r="O18" s="167">
        <f t="shared" si="2"/>
        <v>6.09</v>
      </c>
      <c r="P18" s="167">
        <f t="shared" si="3"/>
        <v>7.4</v>
      </c>
      <c r="Q18" s="208">
        <f t="shared" si="4"/>
        <v>6.7450000000000001</v>
      </c>
      <c r="R18" s="150">
        <v>8</v>
      </c>
    </row>
    <row r="19" spans="1:18" x14ac:dyDescent="0.3">
      <c r="A19" s="73">
        <v>44</v>
      </c>
      <c r="B19" t="s">
        <v>129</v>
      </c>
      <c r="C19" t="s">
        <v>120</v>
      </c>
      <c r="D19" s="153"/>
      <c r="E19" s="166">
        <v>6.3</v>
      </c>
      <c r="F19" s="166">
        <v>6</v>
      </c>
      <c r="G19" s="166">
        <v>5.3</v>
      </c>
      <c r="H19" s="166">
        <v>5</v>
      </c>
      <c r="I19" s="167">
        <f t="shared" si="0"/>
        <v>5.7449999999999992</v>
      </c>
      <c r="J19" s="168"/>
      <c r="K19" s="169">
        <v>7.7</v>
      </c>
      <c r="L19" s="169"/>
      <c r="M19" s="167">
        <f t="shared" si="1"/>
        <v>7.7</v>
      </c>
      <c r="N19" s="170"/>
      <c r="O19" s="167">
        <f t="shared" si="2"/>
        <v>5.7449999999999992</v>
      </c>
      <c r="P19" s="167">
        <f t="shared" si="3"/>
        <v>7.7</v>
      </c>
      <c r="Q19" s="208">
        <f t="shared" si="4"/>
        <v>6.7225000000000001</v>
      </c>
      <c r="R19" s="150">
        <v>9</v>
      </c>
    </row>
  </sheetData>
  <sortState xmlns:xlrd2="http://schemas.microsoft.com/office/spreadsheetml/2017/richdata2" ref="A11:R19">
    <sortCondition descending="1" ref="Q11:Q19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CA46-5886-4557-B78B-05D037304D8D}">
  <dimension ref="A1:R16"/>
  <sheetViews>
    <sheetView workbookViewId="0">
      <selection activeCell="R12" sqref="R12"/>
    </sheetView>
  </sheetViews>
  <sheetFormatPr defaultRowHeight="14.4" x14ac:dyDescent="0.3"/>
  <cols>
    <col min="2" max="2" width="28.5546875" customWidth="1"/>
    <col min="3" max="3" width="17.777343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5546875" customWidth="1"/>
  </cols>
  <sheetData>
    <row r="1" spans="1:18" ht="15.6" x14ac:dyDescent="0.3">
      <c r="A1" s="1" t="str">
        <f>'Comp Detail'!A1</f>
        <v>2023 SVG OFFICIAL &amp; UNOFFICIAL APRIL COMP</v>
      </c>
      <c r="B1" s="1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116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 t="s">
        <v>115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78" t="s">
        <v>31</v>
      </c>
      <c r="R8" s="145"/>
    </row>
    <row r="9" spans="1:18" x14ac:dyDescent="0.3">
      <c r="A9" s="147" t="s">
        <v>12</v>
      </c>
      <c r="B9" s="147" t="s">
        <v>13</v>
      </c>
      <c r="C9" s="147" t="s">
        <v>15</v>
      </c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78" t="s">
        <v>38</v>
      </c>
      <c r="R9" s="145" t="s">
        <v>41</v>
      </c>
    </row>
    <row r="10" spans="1:18" x14ac:dyDescent="0.3">
      <c r="A10" s="147"/>
      <c r="B10" s="147"/>
      <c r="C10" s="147"/>
      <c r="D10" s="153"/>
      <c r="E10" s="147"/>
      <c r="F10" s="147"/>
      <c r="G10" s="147"/>
      <c r="H10" s="147"/>
      <c r="I10" s="150"/>
      <c r="J10" s="151"/>
      <c r="K10" s="142"/>
      <c r="L10" s="142"/>
      <c r="M10" s="150"/>
      <c r="N10" s="153"/>
      <c r="O10" s="142"/>
      <c r="P10" s="142"/>
      <c r="Q10" s="178"/>
      <c r="R10" s="145"/>
    </row>
    <row r="11" spans="1:18" x14ac:dyDescent="0.3">
      <c r="A11" s="73">
        <v>56</v>
      </c>
      <c r="B11" t="s">
        <v>133</v>
      </c>
      <c r="C11" t="s">
        <v>113</v>
      </c>
      <c r="D11" s="153"/>
      <c r="E11" s="166">
        <v>6</v>
      </c>
      <c r="F11" s="166">
        <v>6</v>
      </c>
      <c r="G11" s="166">
        <v>6</v>
      </c>
      <c r="H11" s="166">
        <v>5.3</v>
      </c>
      <c r="I11" s="167">
        <f t="shared" ref="I11:I16" si="0">SUM((E11*0.3)+(F11*0.25)+(G11*0.35)+(H11*0.1))</f>
        <v>5.93</v>
      </c>
      <c r="J11" s="168"/>
      <c r="K11" s="169">
        <v>8.1999999999999993</v>
      </c>
      <c r="L11" s="169"/>
      <c r="M11" s="167">
        <f t="shared" ref="M11:M16" si="1">K11-L11</f>
        <v>8.1999999999999993</v>
      </c>
      <c r="N11" s="170"/>
      <c r="O11" s="167">
        <f t="shared" ref="O11:O16" si="2">I11</f>
        <v>5.93</v>
      </c>
      <c r="P11" s="167">
        <f t="shared" ref="P11:P16" si="3">M11</f>
        <v>8.1999999999999993</v>
      </c>
      <c r="Q11" s="208">
        <f t="shared" ref="Q11:Q16" si="4">(M11+I11)/2</f>
        <v>7.0649999999999995</v>
      </c>
      <c r="R11" s="150">
        <v>1</v>
      </c>
    </row>
    <row r="12" spans="1:18" x14ac:dyDescent="0.3">
      <c r="A12" s="73">
        <v>16</v>
      </c>
      <c r="B12" t="s">
        <v>130</v>
      </c>
      <c r="C12" t="s">
        <v>111</v>
      </c>
      <c r="D12" s="153"/>
      <c r="E12" s="166">
        <v>5.3</v>
      </c>
      <c r="F12" s="166">
        <v>5.5</v>
      </c>
      <c r="G12" s="166">
        <v>5.3</v>
      </c>
      <c r="H12" s="166">
        <v>5.2</v>
      </c>
      <c r="I12" s="167">
        <f t="shared" si="0"/>
        <v>5.34</v>
      </c>
      <c r="J12" s="168"/>
      <c r="K12" s="169">
        <v>8.5</v>
      </c>
      <c r="L12" s="169"/>
      <c r="M12" s="167">
        <f t="shared" si="1"/>
        <v>8.5</v>
      </c>
      <c r="N12" s="170"/>
      <c r="O12" s="167">
        <f t="shared" si="2"/>
        <v>5.34</v>
      </c>
      <c r="P12" s="167">
        <f t="shared" si="3"/>
        <v>8.5</v>
      </c>
      <c r="Q12" s="208">
        <f t="shared" si="4"/>
        <v>6.92</v>
      </c>
      <c r="R12" s="150">
        <v>2</v>
      </c>
    </row>
    <row r="13" spans="1:18" x14ac:dyDescent="0.3">
      <c r="A13" s="73">
        <v>24</v>
      </c>
      <c r="B13" t="s">
        <v>131</v>
      </c>
      <c r="C13" t="s">
        <v>111</v>
      </c>
      <c r="D13" s="153"/>
      <c r="E13" s="166">
        <v>5.7</v>
      </c>
      <c r="F13" s="166">
        <v>6</v>
      </c>
      <c r="G13" s="166">
        <v>5.7</v>
      </c>
      <c r="H13" s="166">
        <v>3.3</v>
      </c>
      <c r="I13" s="167">
        <f t="shared" si="0"/>
        <v>5.5350000000000001</v>
      </c>
      <c r="J13" s="168"/>
      <c r="K13" s="169">
        <v>7.9</v>
      </c>
      <c r="L13" s="169"/>
      <c r="M13" s="167">
        <f t="shared" si="1"/>
        <v>7.9</v>
      </c>
      <c r="N13" s="170"/>
      <c r="O13" s="167">
        <f t="shared" si="2"/>
        <v>5.5350000000000001</v>
      </c>
      <c r="P13" s="167">
        <f t="shared" si="3"/>
        <v>7.9</v>
      </c>
      <c r="Q13" s="208">
        <f t="shared" si="4"/>
        <v>6.7175000000000002</v>
      </c>
      <c r="R13" s="150">
        <v>3</v>
      </c>
    </row>
    <row r="14" spans="1:18" x14ac:dyDescent="0.3">
      <c r="A14" s="73">
        <v>17</v>
      </c>
      <c r="B14" t="s">
        <v>135</v>
      </c>
      <c r="C14" t="s">
        <v>111</v>
      </c>
      <c r="D14" s="153"/>
      <c r="E14" s="166">
        <v>5.8</v>
      </c>
      <c r="F14" s="166">
        <v>5.5</v>
      </c>
      <c r="G14" s="166">
        <v>5.2</v>
      </c>
      <c r="H14" s="166">
        <v>5</v>
      </c>
      <c r="I14" s="167">
        <f t="shared" si="0"/>
        <v>5.4350000000000005</v>
      </c>
      <c r="J14" s="168"/>
      <c r="K14" s="169">
        <v>7.6</v>
      </c>
      <c r="L14" s="169"/>
      <c r="M14" s="167">
        <f t="shared" si="1"/>
        <v>7.6</v>
      </c>
      <c r="N14" s="170"/>
      <c r="O14" s="167">
        <f t="shared" si="2"/>
        <v>5.4350000000000005</v>
      </c>
      <c r="P14" s="167">
        <f t="shared" si="3"/>
        <v>7.6</v>
      </c>
      <c r="Q14" s="208">
        <f t="shared" si="4"/>
        <v>6.5175000000000001</v>
      </c>
      <c r="R14" s="150">
        <v>4</v>
      </c>
    </row>
    <row r="15" spans="1:18" x14ac:dyDescent="0.3">
      <c r="A15" s="73">
        <v>47</v>
      </c>
      <c r="B15" t="s">
        <v>132</v>
      </c>
      <c r="C15" t="s">
        <v>113</v>
      </c>
      <c r="D15" s="153"/>
      <c r="E15" s="166">
        <v>5.5</v>
      </c>
      <c r="F15" s="166">
        <v>5.3</v>
      </c>
      <c r="G15" s="166">
        <v>5</v>
      </c>
      <c r="H15" s="166">
        <v>5</v>
      </c>
      <c r="I15" s="167">
        <f t="shared" si="0"/>
        <v>5.2249999999999996</v>
      </c>
      <c r="J15" s="168"/>
      <c r="K15" s="169">
        <v>7.7</v>
      </c>
      <c r="L15" s="169"/>
      <c r="M15" s="167">
        <f t="shared" si="1"/>
        <v>7.7</v>
      </c>
      <c r="N15" s="170"/>
      <c r="O15" s="167">
        <f t="shared" si="2"/>
        <v>5.2249999999999996</v>
      </c>
      <c r="P15" s="167">
        <f t="shared" si="3"/>
        <v>7.7</v>
      </c>
      <c r="Q15" s="208">
        <f t="shared" si="4"/>
        <v>6.4625000000000004</v>
      </c>
      <c r="R15" s="150">
        <v>5</v>
      </c>
    </row>
    <row r="16" spans="1:18" x14ac:dyDescent="0.3">
      <c r="A16" s="73">
        <v>19</v>
      </c>
      <c r="B16" t="s">
        <v>134</v>
      </c>
      <c r="C16" t="s">
        <v>111</v>
      </c>
      <c r="D16" s="153"/>
      <c r="E16" s="166">
        <v>5.3</v>
      </c>
      <c r="F16" s="166">
        <v>5.5</v>
      </c>
      <c r="G16" s="166">
        <v>5.5</v>
      </c>
      <c r="H16" s="166">
        <v>4.8</v>
      </c>
      <c r="I16" s="167">
        <f t="shared" si="0"/>
        <v>5.3699999999999992</v>
      </c>
      <c r="J16" s="168"/>
      <c r="K16" s="169">
        <v>7.3</v>
      </c>
      <c r="L16" s="169"/>
      <c r="M16" s="167">
        <f t="shared" si="1"/>
        <v>7.3</v>
      </c>
      <c r="N16" s="170"/>
      <c r="O16" s="167">
        <f t="shared" si="2"/>
        <v>5.3699999999999992</v>
      </c>
      <c r="P16" s="167">
        <f t="shared" si="3"/>
        <v>7.3</v>
      </c>
      <c r="Q16" s="208">
        <f t="shared" si="4"/>
        <v>6.3349999999999991</v>
      </c>
      <c r="R16" s="150">
        <v>6</v>
      </c>
    </row>
  </sheetData>
  <sortState xmlns:xlrd2="http://schemas.microsoft.com/office/spreadsheetml/2017/richdata2" ref="A11:R16">
    <sortCondition descending="1" ref="Q11:Q16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4"/>
  <sheetViews>
    <sheetView workbookViewId="0">
      <selection activeCell="A10" sqref="A10"/>
    </sheetView>
  </sheetViews>
  <sheetFormatPr defaultRowHeight="14.4" x14ac:dyDescent="0.3"/>
  <cols>
    <col min="1" max="1" width="11.33203125" customWidth="1"/>
    <col min="2" max="2" width="20" customWidth="1"/>
    <col min="3" max="3" width="17.109375" customWidth="1"/>
    <col min="4" max="4" width="20" customWidth="1"/>
    <col min="5" max="5" width="11.4414062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2.88671875" customWidth="1"/>
    <col min="40" max="40" width="2.88671875" customWidth="1"/>
    <col min="41" max="41" width="2.88671875" style="73" customWidth="1"/>
    <col min="42" max="42" width="9.109375" style="73"/>
    <col min="43" max="43" width="17.44140625" customWidth="1"/>
  </cols>
  <sheetData>
    <row r="1" spans="1:45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36"/>
      <c r="G1" s="36"/>
      <c r="H1" s="36"/>
      <c r="I1" s="3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71"/>
      <c r="AP1" s="71"/>
      <c r="AQ1" s="5">
        <f ca="1">NOW()</f>
        <v>45019.40436226852</v>
      </c>
      <c r="AR1" s="2"/>
      <c r="AS1" s="2"/>
    </row>
    <row r="2" spans="1:45" ht="15.6" x14ac:dyDescent="0.3">
      <c r="A2" s="1"/>
      <c r="B2" s="2"/>
      <c r="C2" s="3" t="s">
        <v>93</v>
      </c>
      <c r="D2" s="36" t="s">
        <v>101</v>
      </c>
      <c r="E2" s="2"/>
      <c r="F2" s="36"/>
      <c r="G2" s="36"/>
      <c r="H2" s="36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71"/>
      <c r="AP2" s="71"/>
      <c r="AQ2" s="6">
        <f ca="1">NOW()</f>
        <v>45019.40436226852</v>
      </c>
      <c r="AR2" s="2"/>
      <c r="AS2" s="2"/>
    </row>
    <row r="3" spans="1:45" x14ac:dyDescent="0.3">
      <c r="A3" s="219" t="str">
        <f>'Comp Detail'!A3</f>
        <v>1ST &amp; 2ND APRIL 2023</v>
      </c>
      <c r="B3" s="219"/>
      <c r="C3" s="3"/>
      <c r="D3" s="36" t="s">
        <v>244</v>
      </c>
      <c r="E3" s="2"/>
      <c r="F3" s="118" t="s">
        <v>73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7"/>
      <c r="S3" s="118"/>
      <c r="T3" s="117"/>
      <c r="U3" s="117"/>
      <c r="V3" s="117"/>
      <c r="W3" s="117"/>
      <c r="X3" s="117"/>
      <c r="Y3" s="117"/>
      <c r="Z3" s="117"/>
      <c r="AA3" s="117"/>
      <c r="AB3" s="117"/>
      <c r="AC3" s="2"/>
      <c r="AD3" s="118" t="s">
        <v>73</v>
      </c>
      <c r="AE3" s="117"/>
      <c r="AF3" s="117"/>
      <c r="AG3" s="117"/>
      <c r="AH3" s="117"/>
      <c r="AI3" s="117"/>
      <c r="AJ3" s="117"/>
      <c r="AK3" s="117"/>
      <c r="AL3" s="117"/>
      <c r="AM3" s="117"/>
      <c r="AN3" s="2"/>
      <c r="AO3" s="71"/>
      <c r="AP3" s="71"/>
      <c r="AQ3" s="2"/>
      <c r="AR3" s="2"/>
      <c r="AS3" s="2"/>
    </row>
    <row r="4" spans="1:45" ht="15.6" x14ac:dyDescent="0.3">
      <c r="A4" s="1"/>
      <c r="B4" s="2"/>
      <c r="C4" s="3"/>
      <c r="E4" s="2"/>
      <c r="F4" s="7" t="s">
        <v>3</v>
      </c>
      <c r="G4" s="2" t="str">
        <f>D2</f>
        <v>Chris Wicks</v>
      </c>
      <c r="H4" s="2"/>
      <c r="I4" s="2"/>
      <c r="K4" s="7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71"/>
      <c r="AP4" s="71"/>
      <c r="AQ4" s="2"/>
      <c r="AR4" s="2"/>
      <c r="AS4" s="2"/>
    </row>
    <row r="5" spans="1:45" ht="15.6" x14ac:dyDescent="0.3">
      <c r="A5" s="1" t="s">
        <v>92</v>
      </c>
      <c r="B5" s="7"/>
      <c r="C5" s="2"/>
      <c r="D5" s="2"/>
      <c r="E5" s="2"/>
      <c r="F5" s="7" t="s">
        <v>7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7" t="s">
        <v>78</v>
      </c>
      <c r="T5" s="7"/>
      <c r="U5" s="2" t="str">
        <f>D2</f>
        <v>Chris Wicks</v>
      </c>
      <c r="V5" s="2"/>
      <c r="W5" s="2"/>
      <c r="X5" s="2"/>
      <c r="Y5" s="2"/>
      <c r="Z5" s="2"/>
      <c r="AA5" s="2"/>
      <c r="AB5" s="2"/>
      <c r="AC5" s="53"/>
      <c r="AD5" s="7" t="s">
        <v>4</v>
      </c>
      <c r="AE5" s="7"/>
      <c r="AF5" s="2" t="str">
        <f>D3</f>
        <v>Robyn Bruderer</v>
      </c>
      <c r="AG5" s="2"/>
      <c r="AH5" s="2"/>
      <c r="AI5" s="2"/>
      <c r="AJ5" s="2"/>
      <c r="AK5" s="2"/>
      <c r="AL5" s="2"/>
      <c r="AM5" s="2"/>
      <c r="AN5" s="53"/>
      <c r="AO5" s="71"/>
      <c r="AP5" s="71"/>
      <c r="AQ5" s="2"/>
      <c r="AR5" s="2"/>
      <c r="AS5" s="2"/>
    </row>
    <row r="6" spans="1:45" ht="15.6" x14ac:dyDescent="0.3">
      <c r="A6" s="1" t="s">
        <v>43</v>
      </c>
      <c r="B6" s="7">
        <v>9</v>
      </c>
      <c r="C6" s="2"/>
      <c r="D6" s="2"/>
      <c r="E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3"/>
      <c r="AD6" s="2"/>
      <c r="AE6" s="2"/>
      <c r="AF6" s="2"/>
      <c r="AG6" s="2"/>
      <c r="AH6" s="2"/>
      <c r="AI6" s="2"/>
      <c r="AJ6" s="2"/>
      <c r="AK6" s="2"/>
      <c r="AL6" s="2"/>
      <c r="AM6" s="2"/>
      <c r="AN6" s="53"/>
      <c r="AO6" s="71"/>
      <c r="AP6" s="71"/>
      <c r="AQ6" s="2"/>
      <c r="AR6" s="2"/>
      <c r="AS6" s="2"/>
    </row>
    <row r="7" spans="1:45" x14ac:dyDescent="0.3">
      <c r="A7" s="2"/>
      <c r="B7" s="2"/>
      <c r="C7" s="2"/>
      <c r="D7" s="2"/>
      <c r="E7" s="2"/>
      <c r="F7" s="7" t="s">
        <v>16</v>
      </c>
      <c r="G7" s="2"/>
      <c r="H7" s="2"/>
      <c r="I7" s="2"/>
      <c r="J7" s="137" t="s">
        <v>16</v>
      </c>
      <c r="K7" s="11"/>
      <c r="L7" s="11"/>
      <c r="M7" s="11" t="s">
        <v>17</v>
      </c>
      <c r="O7" s="11"/>
      <c r="P7" s="11" t="s">
        <v>18</v>
      </c>
      <c r="Q7" s="11" t="s">
        <v>79</v>
      </c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53"/>
      <c r="AD7" s="2"/>
      <c r="AE7" s="2"/>
      <c r="AF7" s="2"/>
      <c r="AG7" s="2"/>
      <c r="AH7" s="2"/>
      <c r="AI7" s="2"/>
      <c r="AJ7" s="2"/>
      <c r="AK7" s="2"/>
      <c r="AL7" s="2"/>
      <c r="AM7" s="2"/>
      <c r="AN7" s="53"/>
      <c r="AO7" s="71"/>
      <c r="AP7" s="47" t="s">
        <v>11</v>
      </c>
      <c r="AQ7" s="13"/>
      <c r="AR7" s="2"/>
      <c r="AS7" s="2"/>
    </row>
    <row r="8" spans="1:45" x14ac:dyDescent="0.3">
      <c r="A8" s="14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83</v>
      </c>
      <c r="H8" s="72" t="s">
        <v>81</v>
      </c>
      <c r="I8" s="72" t="s">
        <v>84</v>
      </c>
      <c r="J8" s="20" t="s">
        <v>86</v>
      </c>
      <c r="K8" s="15" t="s">
        <v>17</v>
      </c>
      <c r="L8" s="15" t="s">
        <v>87</v>
      </c>
      <c r="M8" s="20" t="s">
        <v>86</v>
      </c>
      <c r="N8" s="38" t="s">
        <v>18</v>
      </c>
      <c r="O8" s="15" t="s">
        <v>87</v>
      </c>
      <c r="P8" s="20" t="s">
        <v>86</v>
      </c>
      <c r="Q8" s="20" t="s">
        <v>86</v>
      </c>
      <c r="R8" s="16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55"/>
      <c r="AD8" s="14" t="s">
        <v>19</v>
      </c>
      <c r="AE8" s="14" t="s">
        <v>20</v>
      </c>
      <c r="AF8" s="14" t="s">
        <v>21</v>
      </c>
      <c r="AG8" s="14" t="s">
        <v>22</v>
      </c>
      <c r="AH8" s="14" t="s">
        <v>23</v>
      </c>
      <c r="AI8" s="14" t="s">
        <v>24</v>
      </c>
      <c r="AJ8" s="14" t="s">
        <v>25</v>
      </c>
      <c r="AK8" s="14" t="s">
        <v>26</v>
      </c>
      <c r="AL8" s="14" t="s">
        <v>27</v>
      </c>
      <c r="AM8" s="14" t="s">
        <v>28</v>
      </c>
      <c r="AN8" s="56"/>
      <c r="AO8" s="89"/>
      <c r="AP8" s="76" t="s">
        <v>38</v>
      </c>
      <c r="AQ8" s="20" t="s">
        <v>41</v>
      </c>
      <c r="AR8" s="10"/>
      <c r="AS8" s="10"/>
    </row>
    <row r="9" spans="1:45" x14ac:dyDescent="0.3">
      <c r="A9" s="10"/>
      <c r="B9" s="10"/>
      <c r="C9" s="10"/>
      <c r="D9" s="10"/>
      <c r="E9" s="10"/>
      <c r="F9" s="71"/>
      <c r="G9" s="71"/>
      <c r="H9" s="71"/>
      <c r="I9" s="71"/>
      <c r="J9" s="13"/>
      <c r="K9" s="13"/>
      <c r="L9" s="13"/>
      <c r="M9" s="13"/>
      <c r="N9" s="13"/>
      <c r="O9" s="13"/>
      <c r="P9" s="13"/>
      <c r="Q9" s="13"/>
      <c r="R9" s="16"/>
      <c r="S9" s="10"/>
      <c r="T9" s="10"/>
      <c r="U9" s="10"/>
      <c r="V9" s="10"/>
      <c r="W9" s="10"/>
      <c r="X9" s="10"/>
      <c r="Y9" s="10"/>
      <c r="Z9" s="10"/>
      <c r="AA9" s="10"/>
      <c r="AB9" s="10"/>
      <c r="AC9" s="55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56"/>
      <c r="AO9" s="86"/>
      <c r="AP9" s="47"/>
      <c r="AQ9" s="12"/>
      <c r="AR9" s="2"/>
      <c r="AS9" s="2"/>
    </row>
    <row r="10" spans="1:45" x14ac:dyDescent="0.3">
      <c r="A10" s="73">
        <v>9</v>
      </c>
      <c r="B10" t="s">
        <v>226</v>
      </c>
      <c r="C10" t="s">
        <v>186</v>
      </c>
      <c r="D10" t="s">
        <v>187</v>
      </c>
      <c r="E10" t="s">
        <v>118</v>
      </c>
      <c r="F10" s="33">
        <v>7</v>
      </c>
      <c r="G10" s="33">
        <v>6</v>
      </c>
      <c r="H10" s="33">
        <v>5.5</v>
      </c>
      <c r="I10" s="33">
        <v>6</v>
      </c>
      <c r="J10" s="138">
        <f>(F10+G10+H10+I10)/4</f>
        <v>6.125</v>
      </c>
      <c r="K10" s="33">
        <v>7</v>
      </c>
      <c r="L10" s="33"/>
      <c r="M10" s="138">
        <f>K10-L10</f>
        <v>7</v>
      </c>
      <c r="N10" s="33">
        <v>7</v>
      </c>
      <c r="O10" s="33"/>
      <c r="P10" s="138">
        <f>N10-O10</f>
        <v>7</v>
      </c>
      <c r="Q10" s="4">
        <f>((J10*0.4)+(M10*0.4)+(P10*0.2))</f>
        <v>6.65</v>
      </c>
      <c r="R10" s="23"/>
      <c r="S10" s="25">
        <v>4</v>
      </c>
      <c r="T10" s="25">
        <v>6.5</v>
      </c>
      <c r="U10" s="25">
        <v>6</v>
      </c>
      <c r="V10" s="25">
        <v>7</v>
      </c>
      <c r="W10" s="25">
        <v>5.8</v>
      </c>
      <c r="X10" s="25">
        <v>5.5</v>
      </c>
      <c r="Y10" s="25">
        <v>6</v>
      </c>
      <c r="Z10" s="25">
        <v>5</v>
      </c>
      <c r="AA10" s="26">
        <f>SUM(S10:Z10)</f>
        <v>45.8</v>
      </c>
      <c r="AB10" s="4">
        <f>AA10/8</f>
        <v>5.7249999999999996</v>
      </c>
      <c r="AC10" s="60"/>
      <c r="AD10" s="25">
        <v>5</v>
      </c>
      <c r="AE10" s="25">
        <v>6</v>
      </c>
      <c r="AF10" s="25">
        <v>5.5</v>
      </c>
      <c r="AG10" s="25">
        <v>6</v>
      </c>
      <c r="AH10" s="25">
        <v>6.5</v>
      </c>
      <c r="AI10" s="25">
        <v>6.5</v>
      </c>
      <c r="AJ10" s="25">
        <v>6.8</v>
      </c>
      <c r="AK10" s="25">
        <v>5.3</v>
      </c>
      <c r="AL10" s="26">
        <f>SUM(AD10:AK10)</f>
        <v>47.599999999999994</v>
      </c>
      <c r="AM10" s="4">
        <f>AL10/8</f>
        <v>5.9499999999999993</v>
      </c>
      <c r="AN10" s="60"/>
      <c r="AO10" s="71"/>
      <c r="AP10" s="78">
        <f>(Q10*0.25+AB10*0.375+AM10*0.375)</f>
        <v>6.0406249999999995</v>
      </c>
      <c r="AQ10" s="31">
        <v>1</v>
      </c>
      <c r="AR10" s="2"/>
      <c r="AS10" s="2"/>
    </row>
    <row r="11" spans="1:45" x14ac:dyDescent="0.3">
      <c r="A11" s="73">
        <v>20</v>
      </c>
      <c r="B11" t="s">
        <v>106</v>
      </c>
      <c r="C11" t="s">
        <v>190</v>
      </c>
      <c r="D11" t="s">
        <v>191</v>
      </c>
      <c r="E11" t="s">
        <v>111</v>
      </c>
      <c r="F11" s="33">
        <v>6</v>
      </c>
      <c r="G11" s="33">
        <v>6</v>
      </c>
      <c r="H11" s="33">
        <v>5.5</v>
      </c>
      <c r="I11" s="33">
        <v>5</v>
      </c>
      <c r="J11" s="138">
        <f>(F11+G11+H11+I11)/4</f>
        <v>5.625</v>
      </c>
      <c r="K11" s="33">
        <v>6</v>
      </c>
      <c r="L11" s="33"/>
      <c r="M11" s="138">
        <f>K11-L11</f>
        <v>6</v>
      </c>
      <c r="N11" s="33">
        <v>6.5</v>
      </c>
      <c r="O11" s="33"/>
      <c r="P11" s="138">
        <f>N11-O11</f>
        <v>6.5</v>
      </c>
      <c r="Q11" s="4">
        <f>((J11*0.4)+(M11*0.4)+(P11*0.2))</f>
        <v>5.95</v>
      </c>
      <c r="R11" s="23"/>
      <c r="S11" s="25">
        <v>6</v>
      </c>
      <c r="T11" s="25">
        <v>6.5</v>
      </c>
      <c r="U11" s="25">
        <v>5.5</v>
      </c>
      <c r="V11" s="25">
        <v>5</v>
      </c>
      <c r="W11" s="25">
        <v>6.5</v>
      </c>
      <c r="X11" s="25">
        <v>6.5</v>
      </c>
      <c r="Y11" s="25">
        <v>5</v>
      </c>
      <c r="Z11" s="25">
        <v>6</v>
      </c>
      <c r="AA11" s="26">
        <f>SUM(S11:Z11)</f>
        <v>47</v>
      </c>
      <c r="AB11" s="4">
        <f>AA11/8</f>
        <v>5.875</v>
      </c>
      <c r="AC11" s="60"/>
      <c r="AD11" s="25">
        <v>5.3</v>
      </c>
      <c r="AE11" s="25">
        <v>5.2</v>
      </c>
      <c r="AF11" s="25">
        <v>4.5</v>
      </c>
      <c r="AG11" s="25">
        <v>6</v>
      </c>
      <c r="AH11" s="25">
        <v>6.5</v>
      </c>
      <c r="AI11" s="25">
        <v>6.5</v>
      </c>
      <c r="AJ11" s="25">
        <v>5.3</v>
      </c>
      <c r="AK11" s="25">
        <v>5</v>
      </c>
      <c r="AL11" s="26">
        <f>SUM(AD11:AK11)</f>
        <v>44.3</v>
      </c>
      <c r="AM11" s="4">
        <f>AL11/8</f>
        <v>5.5374999999999996</v>
      </c>
      <c r="AN11" s="60"/>
      <c r="AO11" s="71"/>
      <c r="AP11" s="78">
        <f>(Q11*0.25+AB11*0.375+AM11*0.375)</f>
        <v>5.7671874999999995</v>
      </c>
      <c r="AQ11" s="31">
        <v>2</v>
      </c>
      <c r="AR11" s="2"/>
      <c r="AS11" s="2"/>
    </row>
    <row r="12" spans="1:45" x14ac:dyDescent="0.3">
      <c r="A12" s="73">
        <v>13</v>
      </c>
      <c r="B12" t="s">
        <v>103</v>
      </c>
      <c r="C12" t="s">
        <v>207</v>
      </c>
      <c r="D12" t="s">
        <v>177</v>
      </c>
      <c r="E12" t="s">
        <v>110</v>
      </c>
      <c r="F12" s="33">
        <v>6</v>
      </c>
      <c r="G12" s="33">
        <v>6</v>
      </c>
      <c r="H12" s="33">
        <v>5</v>
      </c>
      <c r="I12" s="33">
        <v>5</v>
      </c>
      <c r="J12" s="138">
        <f>(F12+G12+H12+I12)/4</f>
        <v>5.5</v>
      </c>
      <c r="K12" s="33">
        <v>7</v>
      </c>
      <c r="L12" s="33"/>
      <c r="M12" s="138">
        <f>K12-L12</f>
        <v>7</v>
      </c>
      <c r="N12" s="33">
        <v>6</v>
      </c>
      <c r="O12" s="33"/>
      <c r="P12" s="138">
        <f>N12-O12</f>
        <v>6</v>
      </c>
      <c r="Q12" s="4">
        <f>((J12*0.4)+(M12*0.4)+(P12*0.2))</f>
        <v>6.2</v>
      </c>
      <c r="R12" s="23"/>
      <c r="S12" s="25">
        <v>4.5</v>
      </c>
      <c r="T12" s="25">
        <v>5.5</v>
      </c>
      <c r="U12" s="25">
        <v>5</v>
      </c>
      <c r="V12" s="25">
        <v>6</v>
      </c>
      <c r="W12" s="25">
        <v>5.5</v>
      </c>
      <c r="X12" s="25">
        <v>5.5</v>
      </c>
      <c r="Y12" s="25">
        <v>6.5</v>
      </c>
      <c r="Z12" s="25">
        <v>5</v>
      </c>
      <c r="AA12" s="26">
        <f>SUM(S12:Z12)</f>
        <v>43.5</v>
      </c>
      <c r="AB12" s="4">
        <f>AA12/8</f>
        <v>5.4375</v>
      </c>
      <c r="AC12" s="60"/>
      <c r="AD12" s="25">
        <v>5</v>
      </c>
      <c r="AE12" s="25">
        <v>6</v>
      </c>
      <c r="AF12" s="25">
        <v>5.5</v>
      </c>
      <c r="AG12" s="25">
        <v>5.5</v>
      </c>
      <c r="AH12" s="25">
        <v>5.3</v>
      </c>
      <c r="AI12" s="25">
        <v>5.0999999999999996</v>
      </c>
      <c r="AJ12" s="25">
        <v>6.2</v>
      </c>
      <c r="AK12" s="25">
        <v>6</v>
      </c>
      <c r="AL12" s="26">
        <f>SUM(AD12:AK12)</f>
        <v>44.6</v>
      </c>
      <c r="AM12" s="4">
        <f>AL12/8</f>
        <v>5.5750000000000002</v>
      </c>
      <c r="AN12" s="60"/>
      <c r="AO12" s="71"/>
      <c r="AP12" s="78">
        <f>(Q12*0.25+AB12*0.375+AM12*0.375)</f>
        <v>5.6796875</v>
      </c>
      <c r="AQ12" s="31">
        <v>3</v>
      </c>
      <c r="AR12" s="2"/>
      <c r="AS12" s="2"/>
    </row>
    <row r="13" spans="1:45" x14ac:dyDescent="0.3">
      <c r="A13" s="73">
        <v>12</v>
      </c>
      <c r="B13" t="s">
        <v>104</v>
      </c>
      <c r="C13" t="s">
        <v>207</v>
      </c>
      <c r="D13" t="s">
        <v>177</v>
      </c>
      <c r="E13" t="s">
        <v>110</v>
      </c>
      <c r="F13" s="33">
        <v>6</v>
      </c>
      <c r="G13" s="33">
        <v>6</v>
      </c>
      <c r="H13" s="33">
        <v>5</v>
      </c>
      <c r="I13" s="33">
        <v>5</v>
      </c>
      <c r="J13" s="138">
        <f>(F13+G13+H13+I13)/4</f>
        <v>5.5</v>
      </c>
      <c r="K13" s="33">
        <v>7</v>
      </c>
      <c r="L13" s="33"/>
      <c r="M13" s="138">
        <f>K13-L13</f>
        <v>7</v>
      </c>
      <c r="N13" s="33">
        <v>6</v>
      </c>
      <c r="O13" s="33"/>
      <c r="P13" s="138">
        <f>N13-O13</f>
        <v>6</v>
      </c>
      <c r="Q13" s="4">
        <f>((J13*0.4)+(M13*0.4)+(P13*0.2))</f>
        <v>6.2</v>
      </c>
      <c r="R13" s="23"/>
      <c r="S13" s="25">
        <v>3.5</v>
      </c>
      <c r="T13" s="25">
        <v>5.5</v>
      </c>
      <c r="U13" s="25">
        <v>5.5</v>
      </c>
      <c r="V13" s="25">
        <v>4</v>
      </c>
      <c r="W13" s="25">
        <v>5</v>
      </c>
      <c r="X13" s="25">
        <v>5</v>
      </c>
      <c r="Y13" s="25">
        <v>6.5</v>
      </c>
      <c r="Z13" s="25">
        <v>5</v>
      </c>
      <c r="AA13" s="26">
        <f>SUM(S13:Z13)</f>
        <v>40</v>
      </c>
      <c r="AB13" s="4">
        <f>AA13/8</f>
        <v>5</v>
      </c>
      <c r="AC13" s="60"/>
      <c r="AD13" s="25">
        <v>5</v>
      </c>
      <c r="AE13" s="25">
        <v>5.8</v>
      </c>
      <c r="AF13" s="25">
        <v>5</v>
      </c>
      <c r="AG13" s="25">
        <v>5</v>
      </c>
      <c r="AH13" s="25">
        <v>5</v>
      </c>
      <c r="AI13" s="25">
        <v>5</v>
      </c>
      <c r="AJ13" s="25">
        <v>5.2</v>
      </c>
      <c r="AK13" s="25">
        <v>5</v>
      </c>
      <c r="AL13" s="26">
        <f>SUM(AD13:AK13)</f>
        <v>41</v>
      </c>
      <c r="AM13" s="4">
        <f>AL13/8</f>
        <v>5.125</v>
      </c>
      <c r="AN13" s="60"/>
      <c r="AO13" s="71"/>
      <c r="AP13" s="78">
        <f>(Q13*0.25+AB13*0.375+AM13*0.375)</f>
        <v>5.3468749999999998</v>
      </c>
      <c r="AQ13" s="31">
        <v>4</v>
      </c>
      <c r="AR13" s="2"/>
      <c r="AS13" s="2"/>
    </row>
    <row r="14" spans="1:45" x14ac:dyDescent="0.3">
      <c r="A14" s="73">
        <v>14</v>
      </c>
      <c r="B14" t="s">
        <v>105</v>
      </c>
      <c r="C14" t="s">
        <v>190</v>
      </c>
      <c r="D14" t="s">
        <v>191</v>
      </c>
      <c r="E14" t="s">
        <v>111</v>
      </c>
      <c r="F14" s="33">
        <v>6</v>
      </c>
      <c r="G14" s="33">
        <v>6</v>
      </c>
      <c r="H14" s="33">
        <v>5.5</v>
      </c>
      <c r="I14" s="33">
        <v>5</v>
      </c>
      <c r="J14" s="138">
        <f>(F14+G14+H14+I14)/4</f>
        <v>5.625</v>
      </c>
      <c r="K14" s="33">
        <v>6</v>
      </c>
      <c r="L14" s="33"/>
      <c r="M14" s="138">
        <f>K14-L14</f>
        <v>6</v>
      </c>
      <c r="N14" s="33">
        <v>6.5</v>
      </c>
      <c r="O14" s="33"/>
      <c r="P14" s="138">
        <f>N14-O14</f>
        <v>6.5</v>
      </c>
      <c r="Q14" s="4">
        <f>((J14*0.4)+(M14*0.4)+(P14*0.2))</f>
        <v>5.95</v>
      </c>
      <c r="R14" s="23"/>
      <c r="S14" s="25">
        <v>4</v>
      </c>
      <c r="T14" s="25">
        <v>5</v>
      </c>
      <c r="U14" s="25">
        <v>4</v>
      </c>
      <c r="V14" s="25">
        <v>4.5</v>
      </c>
      <c r="W14" s="25">
        <v>5.5</v>
      </c>
      <c r="X14" s="25">
        <v>5</v>
      </c>
      <c r="Y14" s="25">
        <v>4</v>
      </c>
      <c r="Z14" s="25">
        <v>5</v>
      </c>
      <c r="AA14" s="26">
        <f>SUM(S14:Z14)</f>
        <v>37</v>
      </c>
      <c r="AB14" s="4">
        <f>AA14/8</f>
        <v>4.625</v>
      </c>
      <c r="AC14" s="60"/>
      <c r="AD14" s="25">
        <v>5.2</v>
      </c>
      <c r="AE14" s="25">
        <v>5</v>
      </c>
      <c r="AF14" s="25">
        <v>4.5</v>
      </c>
      <c r="AG14" s="25">
        <v>5.3</v>
      </c>
      <c r="AH14" s="25">
        <v>5</v>
      </c>
      <c r="AI14" s="25">
        <v>6</v>
      </c>
      <c r="AJ14" s="25">
        <v>6</v>
      </c>
      <c r="AK14" s="25">
        <v>6</v>
      </c>
      <c r="AL14" s="26">
        <f>SUM(AD14:AK14)</f>
        <v>43</v>
      </c>
      <c r="AM14" s="4">
        <f>AL14/8</f>
        <v>5.375</v>
      </c>
      <c r="AN14" s="60"/>
      <c r="AO14" s="71"/>
      <c r="AP14" s="78">
        <f>(Q14*0.25+AB14*0.375+AM14*0.375)</f>
        <v>5.2374999999999998</v>
      </c>
      <c r="AQ14" s="31">
        <v>5</v>
      </c>
      <c r="AR14" s="2"/>
      <c r="AS14" s="2"/>
    </row>
  </sheetData>
  <sortState xmlns:xlrd2="http://schemas.microsoft.com/office/spreadsheetml/2017/richdata2" ref="A10:AS14">
    <sortCondition descending="1" ref="AP10:AP14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9717A-34EA-41D2-9929-002C26B5E91F}">
  <dimension ref="A1:R16"/>
  <sheetViews>
    <sheetView workbookViewId="0">
      <selection activeCell="R17" sqref="R17"/>
    </sheetView>
  </sheetViews>
  <sheetFormatPr defaultRowHeight="14.4" x14ac:dyDescent="0.3"/>
  <cols>
    <col min="2" max="2" width="28.5546875" customWidth="1"/>
    <col min="3" max="3" width="17.1093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5546875" customWidth="1"/>
  </cols>
  <sheetData>
    <row r="1" spans="1:18" ht="15.6" x14ac:dyDescent="0.3">
      <c r="A1" s="1" t="str">
        <f>'Comp Detail'!A1</f>
        <v>2023 SVG OFFICIAL &amp; UNOFFICIAL APRIL COMP</v>
      </c>
      <c r="B1" s="1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136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>
        <v>25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78" t="s">
        <v>31</v>
      </c>
      <c r="R8" s="145"/>
    </row>
    <row r="9" spans="1:18" x14ac:dyDescent="0.3">
      <c r="A9" s="147" t="s">
        <v>12</v>
      </c>
      <c r="B9" s="147" t="s">
        <v>13</v>
      </c>
      <c r="C9" s="147" t="s">
        <v>15</v>
      </c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78" t="s">
        <v>38</v>
      </c>
      <c r="R9" s="145" t="s">
        <v>41</v>
      </c>
    </row>
    <row r="10" spans="1:18" x14ac:dyDescent="0.3">
      <c r="A10" s="147"/>
      <c r="B10" s="147"/>
      <c r="C10" s="147"/>
      <c r="D10" s="153"/>
      <c r="E10" s="147"/>
      <c r="F10" s="147"/>
      <c r="G10" s="147"/>
      <c r="H10" s="147"/>
      <c r="I10" s="150"/>
      <c r="J10" s="151"/>
      <c r="K10" s="142"/>
      <c r="L10" s="142"/>
      <c r="M10" s="150"/>
      <c r="N10" s="153"/>
      <c r="O10" s="142"/>
      <c r="P10" s="142"/>
      <c r="Q10" s="178"/>
      <c r="R10" s="145"/>
    </row>
    <row r="11" spans="1:18" x14ac:dyDescent="0.3">
      <c r="A11">
        <v>18</v>
      </c>
      <c r="B11" t="s">
        <v>137</v>
      </c>
      <c r="C11" t="s">
        <v>111</v>
      </c>
      <c r="D11" s="153"/>
      <c r="E11" s="166">
        <v>8</v>
      </c>
      <c r="F11" s="166">
        <v>8</v>
      </c>
      <c r="G11" s="166">
        <v>8</v>
      </c>
      <c r="H11" s="166">
        <v>8</v>
      </c>
      <c r="I11" s="167">
        <f t="shared" ref="I11:I16" si="0">SUM((E11*0.3)+(F11*0.25)+(G11*0.35)+(H11*0.1))</f>
        <v>8</v>
      </c>
      <c r="J11" s="168"/>
      <c r="K11" s="169">
        <v>8.5</v>
      </c>
      <c r="L11" s="169"/>
      <c r="M11" s="167">
        <f t="shared" ref="M11:M16" si="1">K11-L11</f>
        <v>8.5</v>
      </c>
      <c r="N11" s="170"/>
      <c r="O11" s="167">
        <f t="shared" ref="O11:O16" si="2">I11</f>
        <v>8</v>
      </c>
      <c r="P11" s="167">
        <f t="shared" ref="P11:P16" si="3">M11</f>
        <v>8.5</v>
      </c>
      <c r="Q11" s="208">
        <f t="shared" ref="Q11:Q16" si="4">(M11+I11)/2</f>
        <v>8.25</v>
      </c>
      <c r="R11" s="150">
        <v>1</v>
      </c>
    </row>
    <row r="12" spans="1:18" x14ac:dyDescent="0.3">
      <c r="A12">
        <v>45</v>
      </c>
      <c r="B12" t="s">
        <v>140</v>
      </c>
      <c r="C12" t="s">
        <v>120</v>
      </c>
      <c r="D12" s="153"/>
      <c r="E12" s="166">
        <v>7.5</v>
      </c>
      <c r="F12" s="166">
        <v>8</v>
      </c>
      <c r="G12" s="166">
        <v>8</v>
      </c>
      <c r="H12" s="166">
        <v>7.8</v>
      </c>
      <c r="I12" s="167">
        <f t="shared" si="0"/>
        <v>7.83</v>
      </c>
      <c r="J12" s="168"/>
      <c r="K12" s="169">
        <v>8.4</v>
      </c>
      <c r="L12" s="169"/>
      <c r="M12" s="167">
        <f t="shared" si="1"/>
        <v>8.4</v>
      </c>
      <c r="N12" s="170"/>
      <c r="O12" s="167">
        <f t="shared" si="2"/>
        <v>7.83</v>
      </c>
      <c r="P12" s="167">
        <f t="shared" si="3"/>
        <v>8.4</v>
      </c>
      <c r="Q12" s="208">
        <f t="shared" si="4"/>
        <v>8.1150000000000002</v>
      </c>
      <c r="R12" s="150">
        <v>2</v>
      </c>
    </row>
    <row r="13" spans="1:18" x14ac:dyDescent="0.3">
      <c r="A13">
        <v>40</v>
      </c>
      <c r="B13" t="s">
        <v>138</v>
      </c>
      <c r="C13" t="s">
        <v>143</v>
      </c>
      <c r="D13" s="153"/>
      <c r="E13" s="166">
        <v>7.6</v>
      </c>
      <c r="F13" s="166">
        <v>8</v>
      </c>
      <c r="G13" s="166">
        <v>7</v>
      </c>
      <c r="H13" s="166">
        <v>6.5</v>
      </c>
      <c r="I13" s="167">
        <f t="shared" si="0"/>
        <v>7.379999999999999</v>
      </c>
      <c r="J13" s="168"/>
      <c r="K13" s="169">
        <v>8.6</v>
      </c>
      <c r="L13" s="169"/>
      <c r="M13" s="167">
        <f t="shared" si="1"/>
        <v>8.6</v>
      </c>
      <c r="N13" s="170"/>
      <c r="O13" s="167">
        <f t="shared" si="2"/>
        <v>7.379999999999999</v>
      </c>
      <c r="P13" s="167">
        <f t="shared" si="3"/>
        <v>8.6</v>
      </c>
      <c r="Q13" s="208">
        <f t="shared" si="4"/>
        <v>7.9899999999999993</v>
      </c>
      <c r="R13" s="150">
        <v>3</v>
      </c>
    </row>
    <row r="14" spans="1:18" x14ac:dyDescent="0.3">
      <c r="A14">
        <v>57</v>
      </c>
      <c r="B14" t="s">
        <v>141</v>
      </c>
      <c r="C14" t="s">
        <v>113</v>
      </c>
      <c r="D14" s="153"/>
      <c r="E14" s="166">
        <v>7</v>
      </c>
      <c r="F14" s="166">
        <v>7</v>
      </c>
      <c r="G14" s="166">
        <v>7.5</v>
      </c>
      <c r="H14" s="166">
        <v>7</v>
      </c>
      <c r="I14" s="167">
        <f t="shared" si="0"/>
        <v>7.1749999999999998</v>
      </c>
      <c r="J14" s="168"/>
      <c r="K14" s="169">
        <v>8.6999999999999993</v>
      </c>
      <c r="L14" s="169"/>
      <c r="M14" s="167">
        <f t="shared" si="1"/>
        <v>8.6999999999999993</v>
      </c>
      <c r="N14" s="170"/>
      <c r="O14" s="167">
        <f t="shared" si="2"/>
        <v>7.1749999999999998</v>
      </c>
      <c r="P14" s="167">
        <f t="shared" si="3"/>
        <v>8.6999999999999993</v>
      </c>
      <c r="Q14" s="208">
        <f t="shared" si="4"/>
        <v>7.9375</v>
      </c>
      <c r="R14" s="150">
        <v>4</v>
      </c>
    </row>
    <row r="15" spans="1:18" x14ac:dyDescent="0.3">
      <c r="A15">
        <v>42</v>
      </c>
      <c r="B15" t="s">
        <v>139</v>
      </c>
      <c r="C15" t="s">
        <v>144</v>
      </c>
      <c r="D15" s="153"/>
      <c r="E15" s="166">
        <v>7.5</v>
      </c>
      <c r="F15" s="166">
        <v>7.5</v>
      </c>
      <c r="G15" s="166">
        <v>7.5</v>
      </c>
      <c r="H15" s="166">
        <v>7</v>
      </c>
      <c r="I15" s="167">
        <f t="shared" si="0"/>
        <v>7.45</v>
      </c>
      <c r="J15" s="168"/>
      <c r="K15" s="169">
        <v>8</v>
      </c>
      <c r="L15" s="169"/>
      <c r="M15" s="167">
        <f t="shared" si="1"/>
        <v>8</v>
      </c>
      <c r="N15" s="170"/>
      <c r="O15" s="167">
        <f t="shared" si="2"/>
        <v>7.45</v>
      </c>
      <c r="P15" s="167">
        <f t="shared" si="3"/>
        <v>8</v>
      </c>
      <c r="Q15" s="208">
        <f t="shared" si="4"/>
        <v>7.7249999999999996</v>
      </c>
      <c r="R15" s="150">
        <v>5</v>
      </c>
    </row>
    <row r="16" spans="1:18" x14ac:dyDescent="0.3">
      <c r="A16">
        <v>50</v>
      </c>
      <c r="B16" t="s">
        <v>142</v>
      </c>
      <c r="C16" t="s">
        <v>113</v>
      </c>
      <c r="D16" s="153"/>
      <c r="E16" s="166">
        <v>7</v>
      </c>
      <c r="F16" s="166">
        <v>7.2</v>
      </c>
      <c r="G16" s="166">
        <v>7</v>
      </c>
      <c r="H16" s="166">
        <v>6.5</v>
      </c>
      <c r="I16" s="167">
        <f t="shared" si="0"/>
        <v>7</v>
      </c>
      <c r="J16" s="168"/>
      <c r="K16" s="169">
        <v>7.8</v>
      </c>
      <c r="L16" s="169"/>
      <c r="M16" s="167">
        <f t="shared" si="1"/>
        <v>7.8</v>
      </c>
      <c r="N16" s="170"/>
      <c r="O16" s="167">
        <f t="shared" si="2"/>
        <v>7</v>
      </c>
      <c r="P16" s="167">
        <f t="shared" si="3"/>
        <v>7.8</v>
      </c>
      <c r="Q16" s="208">
        <f t="shared" si="4"/>
        <v>7.4</v>
      </c>
      <c r="R16" s="150">
        <v>6</v>
      </c>
    </row>
  </sheetData>
  <sortState xmlns:xlrd2="http://schemas.microsoft.com/office/spreadsheetml/2017/richdata2" ref="A11:R16">
    <sortCondition descending="1" ref="Q11:Q16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43E4-ED14-4D25-9754-2251DAEDF68B}">
  <dimension ref="A1:R13"/>
  <sheetViews>
    <sheetView workbookViewId="0">
      <selection activeCell="R14" sqref="R14"/>
    </sheetView>
  </sheetViews>
  <sheetFormatPr defaultRowHeight="14.4" x14ac:dyDescent="0.3"/>
  <cols>
    <col min="2" max="2" width="28.5546875" customWidth="1"/>
    <col min="3" max="3" width="16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21875" customWidth="1"/>
  </cols>
  <sheetData>
    <row r="1" spans="1:18" ht="15.6" x14ac:dyDescent="0.3">
      <c r="A1" s="1" t="str">
        <f>'Comp Detail'!A1</f>
        <v>2023 SVG OFFICIAL &amp; UNOFFICIAL APRIL COMP</v>
      </c>
      <c r="B1" s="1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148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>
        <v>25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78" t="s">
        <v>31</v>
      </c>
      <c r="R8" s="145"/>
    </row>
    <row r="9" spans="1:18" x14ac:dyDescent="0.3">
      <c r="A9" s="147" t="s">
        <v>12</v>
      </c>
      <c r="B9" s="147" t="s">
        <v>13</v>
      </c>
      <c r="C9" s="147" t="s">
        <v>15</v>
      </c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78" t="s">
        <v>38</v>
      </c>
      <c r="R9" s="145" t="s">
        <v>41</v>
      </c>
    </row>
    <row r="10" spans="1:18" x14ac:dyDescent="0.3">
      <c r="A10" s="147"/>
      <c r="B10" s="147"/>
      <c r="C10" s="147"/>
      <c r="D10" s="153"/>
      <c r="E10" s="147"/>
      <c r="F10" s="147"/>
      <c r="G10" s="147"/>
      <c r="H10" s="147"/>
      <c r="I10" s="150"/>
      <c r="J10" s="151"/>
      <c r="K10" s="142"/>
      <c r="L10" s="142"/>
      <c r="M10" s="150"/>
      <c r="N10" s="153"/>
      <c r="O10" s="142"/>
      <c r="P10" s="142"/>
      <c r="Q10" s="178"/>
      <c r="R10" s="145"/>
    </row>
    <row r="11" spans="1:18" x14ac:dyDescent="0.3">
      <c r="A11" s="73">
        <v>21</v>
      </c>
      <c r="B11" t="s">
        <v>146</v>
      </c>
      <c r="C11" t="s">
        <v>111</v>
      </c>
      <c r="D11" s="153"/>
      <c r="E11" s="166">
        <v>8.1999999999999993</v>
      </c>
      <c r="F11" s="166">
        <v>8.5</v>
      </c>
      <c r="G11" s="166">
        <v>8</v>
      </c>
      <c r="H11" s="166">
        <v>6.8</v>
      </c>
      <c r="I11" s="167">
        <f>SUM((E11*0.3)+(F11*0.25)+(G11*0.35)+(H11*0.1))</f>
        <v>8.0649999999999995</v>
      </c>
      <c r="J11" s="168"/>
      <c r="K11" s="169">
        <v>8.3000000000000007</v>
      </c>
      <c r="L11" s="169"/>
      <c r="M11" s="167">
        <f>K11-L11</f>
        <v>8.3000000000000007</v>
      </c>
      <c r="N11" s="170"/>
      <c r="O11" s="167">
        <f>I11</f>
        <v>8.0649999999999995</v>
      </c>
      <c r="P11" s="167">
        <f>M11</f>
        <v>8.3000000000000007</v>
      </c>
      <c r="Q11" s="208">
        <f>(M11+I11)/2</f>
        <v>8.182500000000001</v>
      </c>
      <c r="R11" s="150">
        <v>1</v>
      </c>
    </row>
    <row r="12" spans="1:18" x14ac:dyDescent="0.3">
      <c r="A12" s="73">
        <v>43</v>
      </c>
      <c r="B12" t="s">
        <v>147</v>
      </c>
      <c r="C12" t="s">
        <v>144</v>
      </c>
      <c r="D12" s="153"/>
      <c r="E12" s="166">
        <v>8</v>
      </c>
      <c r="F12" s="166">
        <v>8</v>
      </c>
      <c r="G12" s="166">
        <v>7.6</v>
      </c>
      <c r="H12" s="166">
        <v>7.2</v>
      </c>
      <c r="I12" s="167">
        <f>SUM((E12*0.3)+(F12*0.25)+(G12*0.35)+(H12*0.1))</f>
        <v>7.78</v>
      </c>
      <c r="J12" s="168"/>
      <c r="K12" s="169">
        <v>8.1</v>
      </c>
      <c r="L12" s="169"/>
      <c r="M12" s="167">
        <f>K12-L12</f>
        <v>8.1</v>
      </c>
      <c r="N12" s="170"/>
      <c r="O12" s="167">
        <f>I12</f>
        <v>7.78</v>
      </c>
      <c r="P12" s="167">
        <f>M12</f>
        <v>8.1</v>
      </c>
      <c r="Q12" s="208">
        <f>(M12+I12)/2</f>
        <v>7.9399999999999995</v>
      </c>
      <c r="R12" s="150">
        <v>2</v>
      </c>
    </row>
    <row r="13" spans="1:18" x14ac:dyDescent="0.3">
      <c r="A13" s="73">
        <v>7</v>
      </c>
      <c r="B13" t="s">
        <v>145</v>
      </c>
      <c r="C13" t="s">
        <v>118</v>
      </c>
      <c r="D13" s="153"/>
      <c r="E13" s="166">
        <v>7.8</v>
      </c>
      <c r="F13" s="166">
        <v>8</v>
      </c>
      <c r="G13" s="166">
        <v>8</v>
      </c>
      <c r="H13" s="166">
        <v>6</v>
      </c>
      <c r="I13" s="167">
        <f>SUM((E13*0.3)+(F13*0.25)+(G13*0.35)+(H13*0.1))</f>
        <v>7.74</v>
      </c>
      <c r="J13" s="168"/>
      <c r="K13" s="169">
        <v>7.7</v>
      </c>
      <c r="L13" s="169"/>
      <c r="M13" s="167">
        <f>K13-L13</f>
        <v>7.7</v>
      </c>
      <c r="N13" s="170"/>
      <c r="O13" s="167">
        <f>I13</f>
        <v>7.74</v>
      </c>
      <c r="P13" s="167">
        <f>M13</f>
        <v>7.7</v>
      </c>
      <c r="Q13" s="208">
        <f>(M13+I13)/2</f>
        <v>7.7200000000000006</v>
      </c>
      <c r="R13" s="150">
        <v>3</v>
      </c>
    </row>
  </sheetData>
  <sortState xmlns:xlrd2="http://schemas.microsoft.com/office/spreadsheetml/2017/richdata2" ref="A11:R13">
    <sortCondition descending="1" ref="Q11:Q13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F8E7-3B8E-4EA1-B3F7-B7CC74DBB0AE}">
  <dimension ref="A1:R11"/>
  <sheetViews>
    <sheetView workbookViewId="0">
      <selection activeCell="Q11" sqref="Q11:R11"/>
    </sheetView>
  </sheetViews>
  <sheetFormatPr defaultRowHeight="14.4" x14ac:dyDescent="0.3"/>
  <cols>
    <col min="2" max="2" width="28.5546875" customWidth="1"/>
    <col min="3" max="3" width="16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6640625" customWidth="1"/>
  </cols>
  <sheetData>
    <row r="1" spans="1:18" ht="15.6" x14ac:dyDescent="0.3">
      <c r="A1" s="1" t="str">
        <f>'Comp Detail'!A1</f>
        <v>2023 SVG OFFICIAL &amp; UNOFFICIAL APRIL COMP</v>
      </c>
      <c r="B1" s="1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149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>
        <v>23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78" t="s">
        <v>31</v>
      </c>
      <c r="R8" s="145"/>
    </row>
    <row r="9" spans="1:18" x14ac:dyDescent="0.3">
      <c r="A9" s="147" t="s">
        <v>12</v>
      </c>
      <c r="B9" s="147" t="s">
        <v>13</v>
      </c>
      <c r="C9" s="147" t="s">
        <v>15</v>
      </c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78" t="s">
        <v>38</v>
      </c>
      <c r="R9" s="145" t="s">
        <v>41</v>
      </c>
    </row>
    <row r="10" spans="1:18" x14ac:dyDescent="0.3">
      <c r="A10" s="147"/>
      <c r="B10" s="147"/>
      <c r="C10" s="147"/>
      <c r="D10" s="153"/>
      <c r="E10" s="147"/>
      <c r="F10" s="147"/>
      <c r="G10" s="147"/>
      <c r="H10" s="147"/>
      <c r="I10" s="150"/>
      <c r="J10" s="151"/>
      <c r="K10" s="142"/>
      <c r="L10" s="142"/>
      <c r="M10" s="150"/>
      <c r="N10" s="153"/>
      <c r="O10" s="142"/>
      <c r="P10" s="142"/>
      <c r="Q10" s="178"/>
      <c r="R10" s="145"/>
    </row>
    <row r="11" spans="1:18" x14ac:dyDescent="0.3">
      <c r="A11">
        <v>41</v>
      </c>
      <c r="B11" t="s">
        <v>150</v>
      </c>
      <c r="C11" t="s">
        <v>143</v>
      </c>
      <c r="D11" s="153"/>
      <c r="E11" s="166">
        <v>8.5</v>
      </c>
      <c r="F11" s="166">
        <v>8</v>
      </c>
      <c r="G11" s="166">
        <v>8</v>
      </c>
      <c r="H11" s="166">
        <v>7.4</v>
      </c>
      <c r="I11" s="167">
        <f>SUM((E11*0.3)+(F11*0.25)+(G11*0.35)+(H11*0.1))</f>
        <v>8.09</v>
      </c>
      <c r="J11" s="168"/>
      <c r="K11" s="169">
        <v>8.6</v>
      </c>
      <c r="L11" s="169"/>
      <c r="M11" s="167">
        <f>K11-L11</f>
        <v>8.6</v>
      </c>
      <c r="N11" s="170"/>
      <c r="O11" s="167">
        <f>I11</f>
        <v>8.09</v>
      </c>
      <c r="P11" s="167">
        <f>M11</f>
        <v>8.6</v>
      </c>
      <c r="Q11" s="208">
        <f>(M11+I11)/2</f>
        <v>8.3449999999999989</v>
      </c>
      <c r="R11" s="150">
        <v>1</v>
      </c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4D597-4F2C-4737-897F-D728EAE9A384}">
  <dimension ref="A1:R19"/>
  <sheetViews>
    <sheetView workbookViewId="0">
      <selection activeCell="A14" sqref="A14:XFD15"/>
    </sheetView>
  </sheetViews>
  <sheetFormatPr defaultRowHeight="14.4" x14ac:dyDescent="0.3"/>
  <cols>
    <col min="2" max="2" width="28.5546875" customWidth="1"/>
    <col min="3" max="3" width="27.88671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109375" customWidth="1"/>
  </cols>
  <sheetData>
    <row r="1" spans="1:18" ht="15.6" x14ac:dyDescent="0.3">
      <c r="A1" s="1" t="str">
        <f>'Comp Detail'!A1</f>
        <v>2023 SVG OFFICIAL &amp; UNOFFICIAL APRIL COMP</v>
      </c>
      <c r="B1" s="1"/>
      <c r="C1" s="139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151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>
        <v>28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A8" s="147" t="s">
        <v>12</v>
      </c>
      <c r="B8" s="147" t="s">
        <v>13</v>
      </c>
      <c r="C8" s="147" t="s">
        <v>15</v>
      </c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52" t="s">
        <v>31</v>
      </c>
      <c r="R8" s="145"/>
    </row>
    <row r="9" spans="1:18" x14ac:dyDescent="0.3">
      <c r="A9" s="147"/>
      <c r="B9" s="147"/>
      <c r="C9" s="147"/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52" t="s">
        <v>38</v>
      </c>
      <c r="R9" s="145" t="s">
        <v>41</v>
      </c>
    </row>
    <row r="10" spans="1:18" x14ac:dyDescent="0.3">
      <c r="A10">
        <v>10</v>
      </c>
      <c r="B10" t="s">
        <v>157</v>
      </c>
      <c r="C10" s="161" t="s">
        <v>118</v>
      </c>
      <c r="D10" s="162"/>
      <c r="E10" s="163"/>
      <c r="F10" s="163"/>
      <c r="G10" s="163"/>
      <c r="H10" s="163"/>
      <c r="I10" s="50"/>
      <c r="J10" s="50"/>
      <c r="K10" s="164"/>
      <c r="L10" s="164"/>
      <c r="M10" s="50"/>
      <c r="N10" s="29"/>
      <c r="O10" s="29"/>
      <c r="P10" s="29"/>
      <c r="Q10" s="212"/>
      <c r="R10" s="213"/>
    </row>
    <row r="11" spans="1:18" x14ac:dyDescent="0.3">
      <c r="A11" s="94">
        <v>21</v>
      </c>
      <c r="B11" s="94" t="s">
        <v>146</v>
      </c>
      <c r="C11" s="94" t="s">
        <v>111</v>
      </c>
      <c r="D11" s="155"/>
      <c r="E11" s="156">
        <v>8.3000000000000007</v>
      </c>
      <c r="F11" s="156">
        <v>8.3000000000000007</v>
      </c>
      <c r="G11" s="156">
        <v>8</v>
      </c>
      <c r="H11" s="156">
        <v>7.6</v>
      </c>
      <c r="I11" s="157">
        <f>SUM((E11*0.25)+(F11*0.25)+(G11*0.3)+(H11*0.2))</f>
        <v>8.07</v>
      </c>
      <c r="J11" s="158"/>
      <c r="K11" s="159">
        <v>8</v>
      </c>
      <c r="L11" s="159"/>
      <c r="M11" s="157">
        <f>K11-L11</f>
        <v>8</v>
      </c>
      <c r="N11" s="160"/>
      <c r="O11" s="157">
        <f>I11</f>
        <v>8.07</v>
      </c>
      <c r="P11" s="157">
        <f>M11</f>
        <v>8</v>
      </c>
      <c r="Q11" s="210">
        <f>(M11+I11)/2</f>
        <v>8.0350000000000001</v>
      </c>
      <c r="R11" s="211">
        <v>1</v>
      </c>
    </row>
    <row r="12" spans="1:18" x14ac:dyDescent="0.3">
      <c r="A12">
        <v>5</v>
      </c>
      <c r="B12" t="s">
        <v>154</v>
      </c>
      <c r="C12" s="161" t="s">
        <v>160</v>
      </c>
      <c r="D12" s="162"/>
      <c r="E12" s="163"/>
      <c r="F12" s="163"/>
      <c r="G12" s="163"/>
      <c r="H12" s="163"/>
      <c r="I12" s="50"/>
      <c r="J12" s="50"/>
      <c r="K12" s="164"/>
      <c r="L12" s="164"/>
      <c r="M12" s="50"/>
      <c r="N12" s="29"/>
      <c r="O12" s="29"/>
      <c r="P12" s="29"/>
      <c r="Q12" s="212"/>
      <c r="R12" s="213"/>
    </row>
    <row r="13" spans="1:18" x14ac:dyDescent="0.3">
      <c r="A13" s="94">
        <v>11</v>
      </c>
      <c r="B13" s="94" t="s">
        <v>155</v>
      </c>
      <c r="C13" s="94" t="s">
        <v>110</v>
      </c>
      <c r="D13" s="155"/>
      <c r="E13" s="156">
        <v>8</v>
      </c>
      <c r="F13" s="156">
        <v>8</v>
      </c>
      <c r="G13" s="156">
        <v>7</v>
      </c>
      <c r="H13" s="156">
        <v>7.2</v>
      </c>
      <c r="I13" s="157">
        <f t="shared" ref="I13" si="0">SUM((E13*0.25)+(F13*0.25)+(G13*0.3)+(H13*0.2))</f>
        <v>7.54</v>
      </c>
      <c r="J13" s="158"/>
      <c r="K13" s="159">
        <v>7.5</v>
      </c>
      <c r="L13" s="159"/>
      <c r="M13" s="157">
        <f t="shared" ref="M13" si="1">K13-L13</f>
        <v>7.5</v>
      </c>
      <c r="N13" s="160"/>
      <c r="O13" s="157">
        <f t="shared" ref="O13" si="2">I13</f>
        <v>7.54</v>
      </c>
      <c r="P13" s="157">
        <f t="shared" ref="P13" si="3">M13</f>
        <v>7.5</v>
      </c>
      <c r="Q13" s="210">
        <f t="shared" ref="Q13" si="4">(M13+I13)/2</f>
        <v>7.52</v>
      </c>
      <c r="R13" s="211">
        <v>2</v>
      </c>
    </row>
    <row r="14" spans="1:18" x14ac:dyDescent="0.3">
      <c r="A14">
        <v>54</v>
      </c>
      <c r="B14" t="s">
        <v>158</v>
      </c>
      <c r="C14" s="161"/>
      <c r="D14" s="162"/>
      <c r="E14" s="163"/>
      <c r="F14" s="163"/>
      <c r="G14" s="163"/>
      <c r="H14" s="163"/>
      <c r="I14" s="50"/>
      <c r="J14" s="50"/>
      <c r="K14" s="164"/>
      <c r="L14" s="164"/>
      <c r="M14" s="50"/>
      <c r="N14" s="29"/>
      <c r="O14" s="29"/>
      <c r="P14" s="29"/>
      <c r="Q14" s="212"/>
      <c r="R14" s="213"/>
    </row>
    <row r="15" spans="1:18" x14ac:dyDescent="0.3">
      <c r="A15" s="94">
        <v>49</v>
      </c>
      <c r="B15" s="94" t="s">
        <v>159</v>
      </c>
      <c r="C15" s="94" t="s">
        <v>112</v>
      </c>
      <c r="D15" s="155"/>
      <c r="E15" s="156">
        <v>8</v>
      </c>
      <c r="F15" s="156">
        <v>7.5</v>
      </c>
      <c r="G15" s="156">
        <v>7</v>
      </c>
      <c r="H15" s="156">
        <v>6.5</v>
      </c>
      <c r="I15" s="157">
        <f>SUM((E15*0.25)+(F15*0.25)+(G15*0.3)+(H15*0.2))</f>
        <v>7.2749999999999995</v>
      </c>
      <c r="J15" s="158"/>
      <c r="K15" s="159">
        <v>7.6</v>
      </c>
      <c r="L15" s="159"/>
      <c r="M15" s="157">
        <f>K15-L15</f>
        <v>7.6</v>
      </c>
      <c r="N15" s="160"/>
      <c r="O15" s="157">
        <f>I15</f>
        <v>7.2749999999999995</v>
      </c>
      <c r="P15" s="157">
        <f>M15</f>
        <v>7.6</v>
      </c>
      <c r="Q15" s="210">
        <f>(M15+I15)/2</f>
        <v>7.4375</v>
      </c>
      <c r="R15" s="211">
        <v>3</v>
      </c>
    </row>
    <row r="16" spans="1:18" x14ac:dyDescent="0.3">
      <c r="A16">
        <v>57</v>
      </c>
      <c r="B16" t="s">
        <v>141</v>
      </c>
      <c r="C16" s="161"/>
      <c r="D16" s="162"/>
      <c r="E16" s="163"/>
      <c r="F16" s="163"/>
      <c r="G16" s="163"/>
      <c r="H16" s="163"/>
      <c r="I16" s="50"/>
      <c r="J16" s="50"/>
      <c r="K16" s="164"/>
      <c r="L16" s="164"/>
      <c r="M16" s="50"/>
      <c r="N16" s="29"/>
      <c r="O16" s="29"/>
      <c r="P16" s="29"/>
      <c r="Q16" s="212"/>
      <c r="R16" s="213"/>
    </row>
    <row r="17" spans="1:18" x14ac:dyDescent="0.3">
      <c r="A17" s="94">
        <v>47</v>
      </c>
      <c r="B17" s="94" t="s">
        <v>156</v>
      </c>
      <c r="C17" s="94" t="s">
        <v>112</v>
      </c>
      <c r="D17" s="155"/>
      <c r="E17" s="156">
        <v>6</v>
      </c>
      <c r="F17" s="156">
        <v>6.5</v>
      </c>
      <c r="G17" s="156">
        <v>6.2</v>
      </c>
      <c r="H17" s="156">
        <v>5</v>
      </c>
      <c r="I17" s="157">
        <f>SUM((E17*0.25)+(F17*0.25)+(G17*0.3)+(H17*0.2))</f>
        <v>5.9849999999999994</v>
      </c>
      <c r="J17" s="158"/>
      <c r="K17" s="159">
        <v>7.6</v>
      </c>
      <c r="L17" s="159"/>
      <c r="M17" s="157">
        <f>K17-L17</f>
        <v>7.6</v>
      </c>
      <c r="N17" s="160"/>
      <c r="O17" s="157">
        <f>I17</f>
        <v>5.9849999999999994</v>
      </c>
      <c r="P17" s="157">
        <f>M17</f>
        <v>7.6</v>
      </c>
      <c r="Q17" s="210">
        <f>(M17+I17)/2</f>
        <v>6.7924999999999995</v>
      </c>
      <c r="R17" s="211">
        <v>4</v>
      </c>
    </row>
    <row r="18" spans="1:18" x14ac:dyDescent="0.3">
      <c r="A18">
        <v>3</v>
      </c>
      <c r="B18" t="s">
        <v>152</v>
      </c>
      <c r="C18" s="161"/>
      <c r="D18" s="162"/>
      <c r="E18" s="163"/>
      <c r="F18" s="163"/>
      <c r="G18" s="163"/>
      <c r="H18" s="163"/>
      <c r="I18" s="50"/>
      <c r="J18" s="50"/>
      <c r="K18" s="164"/>
      <c r="L18" s="164"/>
      <c r="M18" s="50"/>
      <c r="N18" s="29"/>
      <c r="O18" s="29"/>
      <c r="P18" s="29"/>
      <c r="Q18" s="165"/>
      <c r="R18" s="162"/>
    </row>
    <row r="19" spans="1:18" x14ac:dyDescent="0.3">
      <c r="A19" s="94">
        <v>1</v>
      </c>
      <c r="B19" s="94" t="s">
        <v>153</v>
      </c>
      <c r="C19" s="94" t="s">
        <v>119</v>
      </c>
      <c r="D19" s="155"/>
      <c r="E19" s="156">
        <v>6.5</v>
      </c>
      <c r="F19" s="156">
        <v>7</v>
      </c>
      <c r="G19" s="156">
        <v>6</v>
      </c>
      <c r="H19" s="156">
        <v>5</v>
      </c>
      <c r="I19" s="157">
        <f>SUM((E19*0.25)+(F19*0.25)+(G19*0.3)+(H19*0.2))</f>
        <v>6.1749999999999998</v>
      </c>
      <c r="J19" s="158"/>
      <c r="K19" s="159">
        <v>7.2</v>
      </c>
      <c r="L19" s="159"/>
      <c r="M19" s="157">
        <f>K19-L19</f>
        <v>7.2</v>
      </c>
      <c r="N19" s="160"/>
      <c r="O19" s="157">
        <f>I19</f>
        <v>6.1749999999999998</v>
      </c>
      <c r="P19" s="157">
        <f>M19</f>
        <v>7.2</v>
      </c>
      <c r="Q19" s="210">
        <f>(M19+I19)/2</f>
        <v>6.6875</v>
      </c>
      <c r="R19" s="211">
        <v>5</v>
      </c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D598-2066-4B7E-B4CD-4BFAFB34DF88}">
  <dimension ref="A1:R27"/>
  <sheetViews>
    <sheetView topLeftCell="A4" workbookViewId="0">
      <selection activeCell="R28" sqref="R28"/>
    </sheetView>
  </sheetViews>
  <sheetFormatPr defaultRowHeight="14.4" x14ac:dyDescent="0.3"/>
  <cols>
    <col min="2" max="2" width="28.5546875" customWidth="1"/>
    <col min="3" max="3" width="27.88671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109375" customWidth="1"/>
  </cols>
  <sheetData>
    <row r="1" spans="1:18" ht="15.6" x14ac:dyDescent="0.3">
      <c r="A1" s="1" t="str">
        <f>'Comp Detail'!A1</f>
        <v>2023 SVG OFFICIAL &amp; UNOFFICIAL APRIL COMP</v>
      </c>
      <c r="B1" s="1"/>
      <c r="C1" s="139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161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>
        <v>29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42"/>
      <c r="O7" s="142"/>
      <c r="P7" s="142"/>
      <c r="Q7" s="146"/>
      <c r="R7" s="142"/>
    </row>
    <row r="8" spans="1:18" x14ac:dyDescent="0.3">
      <c r="A8" s="147" t="s">
        <v>12</v>
      </c>
      <c r="B8" s="147" t="s">
        <v>13</v>
      </c>
      <c r="C8" s="147" t="s">
        <v>15</v>
      </c>
      <c r="D8" s="148"/>
      <c r="E8" s="149" t="s">
        <v>42</v>
      </c>
      <c r="F8" s="147"/>
      <c r="G8" s="147"/>
      <c r="H8" s="147"/>
      <c r="I8" s="150" t="s">
        <v>42</v>
      </c>
      <c r="J8" s="151"/>
      <c r="K8" s="145"/>
      <c r="L8" s="145"/>
      <c r="M8" s="150" t="s">
        <v>75</v>
      </c>
      <c r="N8" s="148"/>
      <c r="O8" s="145"/>
      <c r="P8" s="145"/>
      <c r="Q8" s="152" t="s">
        <v>31</v>
      </c>
      <c r="R8" s="145"/>
    </row>
    <row r="9" spans="1:18" x14ac:dyDescent="0.3">
      <c r="A9" s="147"/>
      <c r="B9" s="147"/>
      <c r="C9" s="147"/>
      <c r="D9" s="153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51"/>
      <c r="K9" s="142" t="s">
        <v>29</v>
      </c>
      <c r="L9" s="142" t="s">
        <v>89</v>
      </c>
      <c r="M9" s="150" t="s">
        <v>31</v>
      </c>
      <c r="N9" s="153"/>
      <c r="O9" s="142" t="s">
        <v>90</v>
      </c>
      <c r="P9" s="142" t="s">
        <v>91</v>
      </c>
      <c r="Q9" s="152" t="s">
        <v>38</v>
      </c>
      <c r="R9" s="145" t="s">
        <v>41</v>
      </c>
    </row>
    <row r="10" spans="1:18" x14ac:dyDescent="0.3">
      <c r="A10">
        <v>8</v>
      </c>
      <c r="B10" t="s">
        <v>163</v>
      </c>
      <c r="C10" s="163" t="s">
        <v>118</v>
      </c>
      <c r="D10" s="162"/>
      <c r="E10" s="163"/>
      <c r="F10" s="163"/>
      <c r="G10" s="163"/>
      <c r="H10" s="163"/>
      <c r="I10" s="50"/>
      <c r="J10" s="50"/>
      <c r="K10" s="164"/>
      <c r="L10" s="164"/>
      <c r="M10" s="50"/>
      <c r="N10" s="29"/>
      <c r="O10" s="29"/>
      <c r="P10" s="29"/>
      <c r="Q10" s="212"/>
      <c r="R10" s="213"/>
    </row>
    <row r="11" spans="1:18" x14ac:dyDescent="0.3">
      <c r="A11" s="94">
        <v>60</v>
      </c>
      <c r="B11" s="94" t="s">
        <v>164</v>
      </c>
      <c r="C11" s="94" t="s">
        <v>117</v>
      </c>
      <c r="D11" s="155"/>
      <c r="E11" s="156">
        <v>7.5</v>
      </c>
      <c r="F11" s="156">
        <v>8</v>
      </c>
      <c r="G11" s="156">
        <v>7</v>
      </c>
      <c r="H11" s="156">
        <v>6</v>
      </c>
      <c r="I11" s="157">
        <f t="shared" ref="I11" si="0">SUM((E11*0.25)+(F11*0.25)+(G11*0.3)+(H11*0.2))</f>
        <v>7.1749999999999998</v>
      </c>
      <c r="J11" s="158"/>
      <c r="K11" s="159">
        <v>8.1</v>
      </c>
      <c r="L11" s="159"/>
      <c r="M11" s="157">
        <f t="shared" ref="M11" si="1">K11-L11</f>
        <v>8.1</v>
      </c>
      <c r="N11" s="160"/>
      <c r="O11" s="157">
        <f t="shared" ref="O11" si="2">I11</f>
        <v>7.1749999999999998</v>
      </c>
      <c r="P11" s="157">
        <f t="shared" ref="P11" si="3">M11</f>
        <v>8.1</v>
      </c>
      <c r="Q11" s="210">
        <f t="shared" ref="Q11" si="4">(M11+I11)/2</f>
        <v>7.6374999999999993</v>
      </c>
      <c r="R11" s="211">
        <v>1</v>
      </c>
    </row>
    <row r="12" spans="1:18" x14ac:dyDescent="0.3">
      <c r="A12">
        <v>45</v>
      </c>
      <c r="B12" t="s">
        <v>140</v>
      </c>
      <c r="C12" s="163"/>
      <c r="D12" s="162"/>
      <c r="E12" s="163"/>
      <c r="F12" s="163"/>
      <c r="G12" s="163"/>
      <c r="H12" s="163"/>
      <c r="I12" s="50"/>
      <c r="J12" s="50"/>
      <c r="K12" s="164"/>
      <c r="L12" s="164"/>
      <c r="M12" s="50"/>
      <c r="N12" s="29"/>
      <c r="O12" s="29"/>
      <c r="P12" s="29"/>
      <c r="Q12" s="212"/>
      <c r="R12" s="213"/>
    </row>
    <row r="13" spans="1:18" x14ac:dyDescent="0.3">
      <c r="A13" s="94">
        <v>44</v>
      </c>
      <c r="B13" s="94" t="s">
        <v>167</v>
      </c>
      <c r="C13" s="94" t="s">
        <v>120</v>
      </c>
      <c r="D13" s="155"/>
      <c r="E13" s="156">
        <v>6.8</v>
      </c>
      <c r="F13" s="156">
        <v>7</v>
      </c>
      <c r="G13" s="156">
        <v>6.8</v>
      </c>
      <c r="H13" s="156">
        <v>5.8</v>
      </c>
      <c r="I13" s="157">
        <f>SUM((E13*0.25)+(F13*0.25)+(G13*0.3)+(H13*0.2))</f>
        <v>6.65</v>
      </c>
      <c r="J13" s="158"/>
      <c r="K13" s="159">
        <v>8</v>
      </c>
      <c r="L13" s="159"/>
      <c r="M13" s="157">
        <f>K13-L13</f>
        <v>8</v>
      </c>
      <c r="N13" s="160"/>
      <c r="O13" s="157">
        <f>I13</f>
        <v>6.65</v>
      </c>
      <c r="P13" s="157">
        <f>M13</f>
        <v>8</v>
      </c>
      <c r="Q13" s="210">
        <f>(M13+I13)/2</f>
        <v>7.3250000000000002</v>
      </c>
      <c r="R13" s="211">
        <v>2</v>
      </c>
    </row>
    <row r="14" spans="1:18" x14ac:dyDescent="0.3">
      <c r="A14">
        <v>18</v>
      </c>
      <c r="B14" t="s">
        <v>137</v>
      </c>
      <c r="C14" s="163"/>
      <c r="D14" s="162"/>
      <c r="E14" s="163"/>
      <c r="F14" s="163"/>
      <c r="G14" s="163"/>
      <c r="H14" s="163"/>
      <c r="I14" s="50"/>
      <c r="J14" s="50"/>
      <c r="K14" s="164"/>
      <c r="L14" s="164"/>
      <c r="M14" s="50"/>
      <c r="N14" s="29"/>
      <c r="O14" s="29"/>
      <c r="P14" s="29"/>
      <c r="Q14" s="212"/>
      <c r="R14" s="213"/>
    </row>
    <row r="15" spans="1:18" x14ac:dyDescent="0.3">
      <c r="A15" s="94">
        <v>16</v>
      </c>
      <c r="B15" s="94" t="s">
        <v>168</v>
      </c>
      <c r="C15" s="94" t="s">
        <v>111</v>
      </c>
      <c r="D15" s="155"/>
      <c r="E15" s="156">
        <v>7</v>
      </c>
      <c r="F15" s="156">
        <v>7</v>
      </c>
      <c r="G15" s="156">
        <v>6.8</v>
      </c>
      <c r="H15" s="156">
        <v>6</v>
      </c>
      <c r="I15" s="157">
        <f>SUM((E15*0.25)+(F15*0.25)+(G15*0.3)+(H15*0.2))</f>
        <v>6.74</v>
      </c>
      <c r="J15" s="158"/>
      <c r="K15" s="159">
        <v>7.6</v>
      </c>
      <c r="L15" s="159"/>
      <c r="M15" s="157">
        <f>K15-L15</f>
        <v>7.6</v>
      </c>
      <c r="N15" s="160"/>
      <c r="O15" s="157">
        <f>I15</f>
        <v>6.74</v>
      </c>
      <c r="P15" s="157">
        <f>M15</f>
        <v>7.6</v>
      </c>
      <c r="Q15" s="210">
        <f>(M15+I15)/2</f>
        <v>7.17</v>
      </c>
      <c r="R15" s="211">
        <v>3</v>
      </c>
    </row>
    <row r="16" spans="1:18" x14ac:dyDescent="0.3">
      <c r="A16">
        <v>23</v>
      </c>
      <c r="B16" t="s">
        <v>165</v>
      </c>
      <c r="C16" s="163"/>
      <c r="D16" s="162"/>
      <c r="E16" s="163"/>
      <c r="F16" s="163"/>
      <c r="G16" s="163"/>
      <c r="H16" s="163"/>
      <c r="I16" s="50"/>
      <c r="J16" s="50"/>
      <c r="K16" s="164"/>
      <c r="L16" s="164"/>
      <c r="M16" s="50"/>
      <c r="N16" s="29"/>
      <c r="O16" s="29"/>
      <c r="P16" s="29"/>
      <c r="Q16" s="212"/>
      <c r="R16" s="213"/>
    </row>
    <row r="17" spans="1:18" x14ac:dyDescent="0.3">
      <c r="A17" s="94">
        <v>15</v>
      </c>
      <c r="B17" s="94" t="s">
        <v>166</v>
      </c>
      <c r="C17" s="94" t="s">
        <v>111</v>
      </c>
      <c r="D17" s="155"/>
      <c r="E17" s="156">
        <v>7</v>
      </c>
      <c r="F17" s="156">
        <v>7</v>
      </c>
      <c r="G17" s="156">
        <v>6.5</v>
      </c>
      <c r="H17" s="156">
        <v>6</v>
      </c>
      <c r="I17" s="157">
        <f>SUM((E17*0.25)+(F17*0.25)+(G17*0.3)+(H17*0.2))</f>
        <v>6.65</v>
      </c>
      <c r="J17" s="158"/>
      <c r="K17" s="159">
        <v>7.6</v>
      </c>
      <c r="L17" s="159"/>
      <c r="M17" s="157">
        <f>K17-L17</f>
        <v>7.6</v>
      </c>
      <c r="N17" s="160"/>
      <c r="O17" s="157">
        <f>I17</f>
        <v>6.65</v>
      </c>
      <c r="P17" s="157">
        <f>M17</f>
        <v>7.6</v>
      </c>
      <c r="Q17" s="210">
        <f>(M17+I17)/2</f>
        <v>7.125</v>
      </c>
      <c r="R17" s="211">
        <v>4</v>
      </c>
    </row>
    <row r="18" spans="1:18" x14ac:dyDescent="0.3">
      <c r="A18">
        <v>56</v>
      </c>
      <c r="B18" t="s">
        <v>169</v>
      </c>
      <c r="C18" s="163"/>
      <c r="D18" s="162"/>
      <c r="E18" s="163"/>
      <c r="F18" s="163"/>
      <c r="G18" s="163"/>
      <c r="H18" s="163"/>
      <c r="I18" s="50"/>
      <c r="J18" s="50"/>
      <c r="K18" s="164"/>
      <c r="L18" s="164"/>
      <c r="M18" s="50"/>
      <c r="N18" s="29"/>
      <c r="O18" s="29"/>
      <c r="P18" s="29"/>
      <c r="Q18" s="212"/>
      <c r="R18" s="213"/>
    </row>
    <row r="19" spans="1:18" x14ac:dyDescent="0.3">
      <c r="A19" s="94">
        <v>51</v>
      </c>
      <c r="B19" s="94" t="s">
        <v>107</v>
      </c>
      <c r="C19" s="94" t="s">
        <v>112</v>
      </c>
      <c r="D19" s="155"/>
      <c r="E19" s="156">
        <v>5.5</v>
      </c>
      <c r="F19" s="156">
        <v>5.5</v>
      </c>
      <c r="G19" s="156">
        <v>5.2</v>
      </c>
      <c r="H19" s="156">
        <v>5</v>
      </c>
      <c r="I19" s="157">
        <f t="shared" ref="I19" si="5">SUM((E19*0.25)+(F19*0.25)+(G19*0.3)+(H19*0.2))</f>
        <v>5.3100000000000005</v>
      </c>
      <c r="J19" s="158"/>
      <c r="K19" s="159">
        <v>7.5</v>
      </c>
      <c r="L19" s="159"/>
      <c r="M19" s="157">
        <f t="shared" ref="M19" si="6">K19-L19</f>
        <v>7.5</v>
      </c>
      <c r="N19" s="160"/>
      <c r="O19" s="157">
        <f t="shared" ref="O19" si="7">I19</f>
        <v>5.3100000000000005</v>
      </c>
      <c r="P19" s="157">
        <f t="shared" ref="P19" si="8">M19</f>
        <v>7.5</v>
      </c>
      <c r="Q19" s="210">
        <f t="shared" ref="Q19" si="9">(M19+I19)/2</f>
        <v>6.4050000000000002</v>
      </c>
      <c r="R19" s="211">
        <v>5</v>
      </c>
    </row>
    <row r="20" spans="1:18" x14ac:dyDescent="0.3">
      <c r="A20">
        <v>20</v>
      </c>
      <c r="B20" t="s">
        <v>106</v>
      </c>
      <c r="C20" s="163"/>
      <c r="D20" s="162"/>
      <c r="E20" s="163"/>
      <c r="F20" s="163"/>
      <c r="G20" s="163"/>
      <c r="H20" s="163"/>
      <c r="I20" s="50"/>
      <c r="J20" s="50"/>
      <c r="K20" s="164"/>
      <c r="L20" s="164"/>
      <c r="M20" s="50"/>
      <c r="N20" s="29"/>
      <c r="O20" s="29"/>
      <c r="P20" s="29"/>
      <c r="Q20" s="212"/>
      <c r="R20" s="213"/>
    </row>
    <row r="21" spans="1:18" x14ac:dyDescent="0.3">
      <c r="A21" s="94">
        <v>19</v>
      </c>
      <c r="B21" s="94" t="s">
        <v>170</v>
      </c>
      <c r="C21" s="94" t="s">
        <v>111</v>
      </c>
      <c r="D21" s="155"/>
      <c r="E21" s="156">
        <v>5</v>
      </c>
      <c r="F21" s="156">
        <v>5</v>
      </c>
      <c r="G21" s="156">
        <v>4.8</v>
      </c>
      <c r="H21" s="156">
        <v>4.8</v>
      </c>
      <c r="I21" s="157">
        <f>SUM((E21*0.25)+(F21*0.25)+(G21*0.3)+(H21*0.2))</f>
        <v>4.9000000000000004</v>
      </c>
      <c r="J21" s="158"/>
      <c r="K21" s="159">
        <v>7.8</v>
      </c>
      <c r="L21" s="159"/>
      <c r="M21" s="157">
        <f>K21-L21</f>
        <v>7.8</v>
      </c>
      <c r="N21" s="160"/>
      <c r="O21" s="157">
        <f>I21</f>
        <v>4.9000000000000004</v>
      </c>
      <c r="P21" s="157">
        <f>M21</f>
        <v>7.8</v>
      </c>
      <c r="Q21" s="210">
        <f>(M21+I21)/2</f>
        <v>6.35</v>
      </c>
      <c r="R21" s="211">
        <v>6</v>
      </c>
    </row>
    <row r="22" spans="1:18" x14ac:dyDescent="0.3">
      <c r="A22">
        <v>25</v>
      </c>
      <c r="B22" t="s">
        <v>171</v>
      </c>
      <c r="C22" s="163"/>
      <c r="D22" s="162"/>
      <c r="E22" s="163"/>
      <c r="F22" s="163"/>
      <c r="G22" s="163"/>
      <c r="H22" s="163"/>
      <c r="I22" s="50"/>
      <c r="J22" s="50"/>
      <c r="K22" s="164"/>
      <c r="L22" s="164"/>
      <c r="M22" s="50"/>
      <c r="N22" s="29"/>
      <c r="O22" s="29"/>
      <c r="P22" s="29"/>
      <c r="Q22" s="212"/>
      <c r="R22" s="213"/>
    </row>
    <row r="23" spans="1:18" x14ac:dyDescent="0.3">
      <c r="A23" s="94">
        <v>24</v>
      </c>
      <c r="B23" s="94" t="s">
        <v>172</v>
      </c>
      <c r="C23" s="94" t="s">
        <v>111</v>
      </c>
      <c r="D23" s="155"/>
      <c r="E23" s="156">
        <v>5</v>
      </c>
      <c r="F23" s="156">
        <v>5</v>
      </c>
      <c r="G23" s="156">
        <v>4.5</v>
      </c>
      <c r="H23" s="156">
        <v>4</v>
      </c>
      <c r="I23" s="157">
        <f>SUM((E23*0.25)+(F23*0.25)+(G23*0.3)+(H23*0.2))</f>
        <v>4.6499999999999995</v>
      </c>
      <c r="J23" s="158"/>
      <c r="K23" s="159">
        <v>7.5</v>
      </c>
      <c r="L23" s="159"/>
      <c r="M23" s="157">
        <f>K23-L23</f>
        <v>7.5</v>
      </c>
      <c r="N23" s="160"/>
      <c r="O23" s="157">
        <f>I23</f>
        <v>4.6499999999999995</v>
      </c>
      <c r="P23" s="157">
        <f>M23</f>
        <v>7.5</v>
      </c>
      <c r="Q23" s="210">
        <f>(M23+I23)/2</f>
        <v>6.0749999999999993</v>
      </c>
      <c r="R23" s="211">
        <v>7</v>
      </c>
    </row>
    <row r="24" spans="1:18" x14ac:dyDescent="0.3">
      <c r="A24">
        <v>13</v>
      </c>
      <c r="B24" t="s">
        <v>103</v>
      </c>
      <c r="C24" s="163"/>
      <c r="D24" s="162"/>
      <c r="E24" s="163"/>
      <c r="F24" s="163"/>
      <c r="G24" s="163"/>
      <c r="H24" s="163"/>
      <c r="I24" s="50"/>
      <c r="J24" s="50"/>
      <c r="K24" s="164"/>
      <c r="L24" s="164"/>
      <c r="M24" s="50"/>
      <c r="N24" s="29"/>
      <c r="O24" s="29"/>
      <c r="P24" s="29"/>
      <c r="Q24" s="212"/>
      <c r="R24" s="213"/>
    </row>
    <row r="25" spans="1:18" x14ac:dyDescent="0.3">
      <c r="A25" s="94">
        <v>12</v>
      </c>
      <c r="B25" s="94" t="s">
        <v>104</v>
      </c>
      <c r="C25" s="94" t="s">
        <v>110</v>
      </c>
      <c r="D25" s="155"/>
      <c r="E25" s="156">
        <v>4.8</v>
      </c>
      <c r="F25" s="156">
        <v>5.2</v>
      </c>
      <c r="G25" s="156">
        <v>4.8</v>
      </c>
      <c r="H25" s="156">
        <v>4</v>
      </c>
      <c r="I25" s="157">
        <f>SUM((E25*0.25)+(F25*0.25)+(G25*0.3)+(H25*0.2))</f>
        <v>4.74</v>
      </c>
      <c r="J25" s="158"/>
      <c r="K25" s="159">
        <v>7.4</v>
      </c>
      <c r="L25" s="159"/>
      <c r="M25" s="157">
        <f>K25-L25</f>
        <v>7.4</v>
      </c>
      <c r="N25" s="160"/>
      <c r="O25" s="157">
        <f>I25</f>
        <v>4.74</v>
      </c>
      <c r="P25" s="157">
        <f>M25</f>
        <v>7.4</v>
      </c>
      <c r="Q25" s="210">
        <f>(M25+I25)/2</f>
        <v>6.07</v>
      </c>
      <c r="R25" s="211">
        <v>8</v>
      </c>
    </row>
    <row r="26" spans="1:18" x14ac:dyDescent="0.3">
      <c r="A26">
        <v>17</v>
      </c>
      <c r="B26" t="s">
        <v>162</v>
      </c>
      <c r="C26" s="163"/>
      <c r="D26" s="162"/>
      <c r="E26" s="163"/>
      <c r="F26" s="163"/>
      <c r="G26" s="163"/>
      <c r="H26" s="163"/>
      <c r="I26" s="50"/>
      <c r="J26" s="50"/>
      <c r="K26" s="164"/>
      <c r="L26" s="164"/>
      <c r="M26" s="50"/>
      <c r="N26" s="29"/>
      <c r="O26" s="29"/>
      <c r="P26" s="29"/>
      <c r="Q26" s="165"/>
      <c r="R26" s="162"/>
    </row>
    <row r="27" spans="1:18" x14ac:dyDescent="0.3">
      <c r="A27" s="94">
        <v>14</v>
      </c>
      <c r="B27" s="94" t="s">
        <v>105</v>
      </c>
      <c r="C27" s="94" t="s">
        <v>111</v>
      </c>
      <c r="D27" s="155"/>
      <c r="E27" s="156">
        <v>5</v>
      </c>
      <c r="F27" s="156">
        <v>5</v>
      </c>
      <c r="G27" s="156">
        <v>4.5</v>
      </c>
      <c r="H27" s="156">
        <v>3</v>
      </c>
      <c r="I27" s="157">
        <f>SUM((E27*0.25)+(F27*0.25)+(G27*0.3)+(H27*0.2))</f>
        <v>4.4499999999999993</v>
      </c>
      <c r="J27" s="158"/>
      <c r="K27" s="159">
        <v>7.2</v>
      </c>
      <c r="L27" s="159"/>
      <c r="M27" s="157">
        <f>K27-L27</f>
        <v>7.2</v>
      </c>
      <c r="N27" s="160"/>
      <c r="O27" s="157">
        <f>I27</f>
        <v>4.4499999999999993</v>
      </c>
      <c r="P27" s="157">
        <f>M27</f>
        <v>7.2</v>
      </c>
      <c r="Q27" s="210">
        <f>(M27+I27)/2</f>
        <v>5.8249999999999993</v>
      </c>
      <c r="R27" s="211">
        <v>9</v>
      </c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9F62-06C9-4270-986E-99519381DAD8}">
  <dimension ref="A1:R23"/>
  <sheetViews>
    <sheetView workbookViewId="0">
      <selection activeCell="Q16" sqref="Q16:R23"/>
    </sheetView>
  </sheetViews>
  <sheetFormatPr defaultRowHeight="14.4" x14ac:dyDescent="0.3"/>
  <cols>
    <col min="2" max="2" width="28.5546875" customWidth="1"/>
    <col min="3" max="3" width="16.5546875" customWidth="1"/>
    <col min="4" max="4" width="2.5546875" customWidth="1"/>
    <col min="10" max="10" width="3.21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2.21875" customWidth="1"/>
  </cols>
  <sheetData>
    <row r="1" spans="1:18" ht="15.6" x14ac:dyDescent="0.3">
      <c r="A1" s="1" t="str">
        <f>'Comp Detail'!A1</f>
        <v>2023 SVG OFFICIAL &amp; UNOFFICIAL APRIL COMP</v>
      </c>
      <c r="B1" s="1"/>
      <c r="K1" s="221"/>
      <c r="L1" s="221"/>
      <c r="M1" s="221"/>
      <c r="R1" s="5">
        <f ca="1">NOW()</f>
        <v>45019.40436226852</v>
      </c>
    </row>
    <row r="2" spans="1:18" ht="15.6" x14ac:dyDescent="0.3">
      <c r="A2" s="1"/>
      <c r="B2" s="1"/>
      <c r="C2" s="139" t="s">
        <v>88</v>
      </c>
      <c r="K2" s="221"/>
      <c r="L2" s="221"/>
      <c r="M2" s="221"/>
      <c r="R2" s="6">
        <f ca="1">NOW()</f>
        <v>45019.40436226852</v>
      </c>
    </row>
    <row r="3" spans="1:18" ht="15.6" x14ac:dyDescent="0.3">
      <c r="A3" s="1" t="str">
        <f>'Comp Detail'!A3</f>
        <v>1ST &amp; 2ND APRIL 2023</v>
      </c>
      <c r="B3" s="1"/>
      <c r="C3" t="s">
        <v>244</v>
      </c>
      <c r="K3" s="36"/>
      <c r="L3" s="36"/>
      <c r="M3" s="36"/>
    </row>
    <row r="4" spans="1:18" ht="15.6" x14ac:dyDescent="0.3">
      <c r="A4" s="1"/>
      <c r="B4" s="140"/>
      <c r="C4" t="s">
        <v>101</v>
      </c>
      <c r="K4" s="36"/>
      <c r="L4" s="36"/>
      <c r="M4" s="36"/>
    </row>
    <row r="5" spans="1:18" ht="15.6" x14ac:dyDescent="0.3">
      <c r="A5" s="141" t="s">
        <v>98</v>
      </c>
      <c r="B5" s="135"/>
      <c r="C5" s="133"/>
      <c r="D5" s="142"/>
      <c r="E5" s="135" t="s">
        <v>3</v>
      </c>
      <c r="F5" s="133" t="str">
        <f>C3</f>
        <v>Robyn Bruderer</v>
      </c>
      <c r="G5" s="133"/>
      <c r="H5" s="135"/>
      <c r="I5" s="142"/>
      <c r="J5" s="142"/>
      <c r="K5" s="143" t="s">
        <v>5</v>
      </c>
      <c r="L5" s="144" t="str">
        <f>C4</f>
        <v>Chris Wicks</v>
      </c>
      <c r="M5" s="142"/>
      <c r="N5" s="142"/>
      <c r="O5" s="142"/>
      <c r="P5" s="142"/>
      <c r="Q5" s="142"/>
      <c r="R5" s="142"/>
    </row>
    <row r="6" spans="1:18" ht="15.6" x14ac:dyDescent="0.3">
      <c r="A6" s="141" t="s">
        <v>56</v>
      </c>
      <c r="B6" s="135">
        <v>24</v>
      </c>
      <c r="C6" s="133"/>
      <c r="D6" s="142"/>
      <c r="E6" s="133"/>
      <c r="F6" s="133"/>
      <c r="G6" s="133"/>
      <c r="H6" s="133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3">
      <c r="A7" s="133"/>
      <c r="B7" s="133"/>
      <c r="C7" s="133"/>
      <c r="D7" s="142"/>
      <c r="E7" s="135"/>
      <c r="F7" s="133"/>
      <c r="G7" s="133"/>
      <c r="H7" s="133"/>
      <c r="I7" s="145"/>
      <c r="J7" s="145"/>
      <c r="K7" s="142"/>
      <c r="L7" s="142"/>
      <c r="M7" s="145"/>
      <c r="N7" s="185"/>
      <c r="O7" s="142"/>
      <c r="P7" s="142"/>
      <c r="Q7" s="146"/>
      <c r="R7" s="142"/>
    </row>
    <row r="8" spans="1:18" x14ac:dyDescent="0.3">
      <c r="A8" s="147" t="s">
        <v>12</v>
      </c>
      <c r="B8" s="147" t="s">
        <v>13</v>
      </c>
      <c r="C8" s="147" t="s">
        <v>15</v>
      </c>
      <c r="D8" s="185"/>
      <c r="E8" s="149" t="s">
        <v>42</v>
      </c>
      <c r="F8" s="147"/>
      <c r="G8" s="147"/>
      <c r="H8" s="147"/>
      <c r="I8" s="150" t="s">
        <v>42</v>
      </c>
      <c r="J8" s="185"/>
      <c r="K8" s="145"/>
      <c r="L8" s="145"/>
      <c r="M8" s="150" t="s">
        <v>75</v>
      </c>
      <c r="N8" s="186"/>
      <c r="O8" s="145"/>
      <c r="P8" s="145"/>
      <c r="Q8" s="152" t="s">
        <v>31</v>
      </c>
      <c r="R8" s="145"/>
    </row>
    <row r="9" spans="1:18" x14ac:dyDescent="0.3">
      <c r="A9" s="147"/>
      <c r="B9" s="147"/>
      <c r="C9" s="147"/>
      <c r="D9" s="186"/>
      <c r="E9" s="147" t="s">
        <v>32</v>
      </c>
      <c r="F9" s="147" t="s">
        <v>33</v>
      </c>
      <c r="G9" s="147" t="s">
        <v>34</v>
      </c>
      <c r="H9" s="147" t="s">
        <v>35</v>
      </c>
      <c r="I9" s="150" t="s">
        <v>31</v>
      </c>
      <c r="J9" s="186"/>
      <c r="K9" s="142" t="s">
        <v>29</v>
      </c>
      <c r="L9" s="142" t="s">
        <v>89</v>
      </c>
      <c r="M9" s="150" t="s">
        <v>31</v>
      </c>
      <c r="N9" s="187"/>
      <c r="O9" s="142" t="s">
        <v>42</v>
      </c>
      <c r="P9" s="142" t="s">
        <v>75</v>
      </c>
      <c r="Q9" s="152" t="s">
        <v>38</v>
      </c>
      <c r="R9" s="145" t="s">
        <v>41</v>
      </c>
    </row>
    <row r="10" spans="1:18" x14ac:dyDescent="0.3">
      <c r="A10" s="134">
        <v>1</v>
      </c>
      <c r="B10" t="s">
        <v>166</v>
      </c>
      <c r="C10" s="188"/>
      <c r="D10" s="187"/>
      <c r="E10" s="163"/>
      <c r="F10" s="163"/>
      <c r="G10" s="163"/>
      <c r="H10" s="163"/>
      <c r="I10" s="50"/>
      <c r="J10" s="187"/>
      <c r="K10" s="164"/>
      <c r="L10" s="164"/>
      <c r="M10" s="50"/>
      <c r="N10" s="186"/>
      <c r="O10" s="29"/>
      <c r="P10" s="189"/>
      <c r="Q10" s="50"/>
      <c r="R10" s="50"/>
    </row>
    <row r="11" spans="1:18" x14ac:dyDescent="0.3">
      <c r="A11" s="134">
        <v>2</v>
      </c>
      <c r="B11" t="s">
        <v>146</v>
      </c>
      <c r="C11" s="188"/>
      <c r="D11" s="186"/>
      <c r="E11" s="163"/>
      <c r="F11" s="163"/>
      <c r="G11" s="163"/>
      <c r="H11" s="163"/>
      <c r="I11" s="50"/>
      <c r="J11" s="186"/>
      <c r="K11" s="50"/>
      <c r="L11" s="50"/>
      <c r="M11" s="50"/>
      <c r="N11" s="187"/>
      <c r="O11" s="50"/>
      <c r="P11" s="190"/>
      <c r="Q11" s="50"/>
      <c r="R11" s="50"/>
    </row>
    <row r="12" spans="1:18" x14ac:dyDescent="0.3">
      <c r="A12" s="134">
        <v>3</v>
      </c>
      <c r="B12" t="s">
        <v>165</v>
      </c>
      <c r="C12" s="188"/>
      <c r="D12" s="187"/>
      <c r="E12" s="163"/>
      <c r="F12" s="163"/>
      <c r="G12" s="163"/>
      <c r="H12" s="163"/>
      <c r="I12" s="50"/>
      <c r="J12" s="187"/>
      <c r="K12" s="50"/>
      <c r="L12" s="50"/>
      <c r="M12" s="50"/>
      <c r="N12" s="186"/>
      <c r="O12" s="50"/>
      <c r="P12" s="190"/>
      <c r="Q12" s="50"/>
      <c r="R12" s="50"/>
    </row>
    <row r="13" spans="1:18" x14ac:dyDescent="0.3">
      <c r="A13" s="134">
        <v>4</v>
      </c>
      <c r="B13" t="s">
        <v>137</v>
      </c>
      <c r="C13" s="188"/>
      <c r="D13" s="186"/>
      <c r="E13" s="163"/>
      <c r="F13" s="163"/>
      <c r="G13" s="163"/>
      <c r="H13" s="163"/>
      <c r="I13" s="50"/>
      <c r="J13" s="186"/>
      <c r="K13" s="50"/>
      <c r="L13" s="50"/>
      <c r="M13" s="50"/>
      <c r="N13" s="187"/>
      <c r="O13" s="50"/>
      <c r="P13" s="190"/>
      <c r="Q13" s="50"/>
      <c r="R13" s="50"/>
    </row>
    <row r="14" spans="1:18" x14ac:dyDescent="0.3">
      <c r="A14" s="134">
        <v>5</v>
      </c>
      <c r="B14" t="s">
        <v>105</v>
      </c>
      <c r="C14" s="188"/>
      <c r="D14" s="187"/>
      <c r="E14" s="163"/>
      <c r="F14" s="163"/>
      <c r="G14" s="163"/>
      <c r="H14" s="163"/>
      <c r="I14" s="50"/>
      <c r="J14" s="187"/>
      <c r="K14" s="50"/>
      <c r="L14" s="50"/>
      <c r="M14" s="50"/>
      <c r="N14" s="186"/>
      <c r="O14" s="50"/>
      <c r="P14" s="190"/>
      <c r="Q14" s="50"/>
      <c r="R14" s="50"/>
    </row>
    <row r="15" spans="1:18" x14ac:dyDescent="0.3">
      <c r="A15" s="134">
        <v>6</v>
      </c>
      <c r="B15" t="s">
        <v>248</v>
      </c>
      <c r="C15" s="188"/>
      <c r="D15" s="186"/>
      <c r="E15" s="163"/>
      <c r="F15" s="163"/>
      <c r="G15" s="163"/>
      <c r="H15" s="163"/>
      <c r="I15" s="50"/>
      <c r="J15" s="186"/>
      <c r="K15" s="50"/>
      <c r="L15" s="50"/>
      <c r="M15" s="50"/>
      <c r="N15" s="186"/>
      <c r="O15" s="50"/>
      <c r="P15" s="190"/>
      <c r="Q15" s="50"/>
      <c r="R15" s="50"/>
    </row>
    <row r="16" spans="1:18" x14ac:dyDescent="0.3">
      <c r="A16" s="154"/>
      <c r="B16" s="94"/>
      <c r="C16" s="94" t="s">
        <v>111</v>
      </c>
      <c r="D16" s="191"/>
      <c r="E16" s="156">
        <v>7.8</v>
      </c>
      <c r="F16" s="156">
        <v>7.5</v>
      </c>
      <c r="G16" s="156">
        <v>6.8</v>
      </c>
      <c r="H16" s="156">
        <v>5</v>
      </c>
      <c r="I16" s="62">
        <f>SUM((E16*0.25)+(F16*0.25)+(G16*0.3)+(H16*0.2))</f>
        <v>6.8650000000000002</v>
      </c>
      <c r="J16" s="191"/>
      <c r="K16" s="159">
        <v>8.1</v>
      </c>
      <c r="L16" s="159"/>
      <c r="M16" s="62">
        <f>K16-L16</f>
        <v>8.1</v>
      </c>
      <c r="N16" s="192"/>
      <c r="O16" s="62">
        <f>I16</f>
        <v>6.8650000000000002</v>
      </c>
      <c r="P16" s="62">
        <f>M16</f>
        <v>8.1</v>
      </c>
      <c r="Q16" s="214">
        <f>(M16+I16)/2</f>
        <v>7.4824999999999999</v>
      </c>
      <c r="R16" s="215">
        <v>1</v>
      </c>
    </row>
    <row r="17" spans="1:18" x14ac:dyDescent="0.3">
      <c r="A17" s="134">
        <v>1</v>
      </c>
      <c r="B17" t="s">
        <v>162</v>
      </c>
      <c r="C17" s="188"/>
      <c r="D17" s="187"/>
      <c r="E17" s="163"/>
      <c r="F17" s="163"/>
      <c r="G17" s="163"/>
      <c r="H17" s="163"/>
      <c r="I17" s="50"/>
      <c r="J17" s="187"/>
      <c r="K17" s="164"/>
      <c r="L17" s="164"/>
      <c r="M17" s="50"/>
      <c r="N17" s="186"/>
      <c r="O17" s="29"/>
      <c r="P17" s="189"/>
      <c r="Q17" s="216"/>
      <c r="R17" s="216"/>
    </row>
    <row r="18" spans="1:18" x14ac:dyDescent="0.3">
      <c r="A18" s="134">
        <v>2</v>
      </c>
      <c r="B18" t="s">
        <v>172</v>
      </c>
      <c r="C18" s="188"/>
      <c r="D18" s="186"/>
      <c r="E18" s="163"/>
      <c r="F18" s="163"/>
      <c r="G18" s="163"/>
      <c r="H18" s="163"/>
      <c r="I18" s="50"/>
      <c r="J18" s="186"/>
      <c r="K18" s="50"/>
      <c r="L18" s="50"/>
      <c r="M18" s="50"/>
      <c r="N18" s="187"/>
      <c r="O18" s="50"/>
      <c r="P18" s="190"/>
      <c r="Q18" s="216"/>
      <c r="R18" s="216"/>
    </row>
    <row r="19" spans="1:18" x14ac:dyDescent="0.3">
      <c r="A19" s="134">
        <v>3</v>
      </c>
      <c r="B19" t="s">
        <v>168</v>
      </c>
      <c r="C19" s="188"/>
      <c r="D19" s="187"/>
      <c r="E19" s="163"/>
      <c r="F19" s="163"/>
      <c r="G19" s="163"/>
      <c r="H19" s="163"/>
      <c r="I19" s="50"/>
      <c r="J19" s="187"/>
      <c r="K19" s="50"/>
      <c r="L19" s="50"/>
      <c r="M19" s="50"/>
      <c r="N19" s="186"/>
      <c r="O19" s="50"/>
      <c r="P19" s="190"/>
      <c r="Q19" s="216"/>
      <c r="R19" s="216"/>
    </row>
    <row r="20" spans="1:18" x14ac:dyDescent="0.3">
      <c r="A20" s="134">
        <v>4</v>
      </c>
      <c r="B20" t="s">
        <v>106</v>
      </c>
      <c r="C20" s="188"/>
      <c r="D20" s="186"/>
      <c r="E20" s="163"/>
      <c r="F20" s="163"/>
      <c r="G20" s="163"/>
      <c r="H20" s="163"/>
      <c r="I20" s="50"/>
      <c r="J20" s="186"/>
      <c r="K20" s="50"/>
      <c r="L20" s="50"/>
      <c r="M20" s="50"/>
      <c r="N20" s="187"/>
      <c r="O20" s="50"/>
      <c r="P20" s="190"/>
      <c r="Q20" s="216"/>
      <c r="R20" s="216"/>
    </row>
    <row r="21" spans="1:18" x14ac:dyDescent="0.3">
      <c r="A21" s="134">
        <v>5</v>
      </c>
      <c r="B21" t="s">
        <v>170</v>
      </c>
      <c r="C21" s="188"/>
      <c r="D21" s="187"/>
      <c r="E21" s="163"/>
      <c r="F21" s="163"/>
      <c r="G21" s="163"/>
      <c r="H21" s="163"/>
      <c r="I21" s="50"/>
      <c r="J21" s="187"/>
      <c r="K21" s="50"/>
      <c r="L21" s="50"/>
      <c r="M21" s="50"/>
      <c r="N21" s="186"/>
      <c r="O21" s="50"/>
      <c r="P21" s="190"/>
      <c r="Q21" s="216"/>
      <c r="R21" s="216"/>
    </row>
    <row r="22" spans="1:18" x14ac:dyDescent="0.3">
      <c r="A22" s="134">
        <v>6</v>
      </c>
      <c r="B22" t="s">
        <v>171</v>
      </c>
      <c r="C22" s="188"/>
      <c r="D22" s="186"/>
      <c r="E22" s="163"/>
      <c r="F22" s="163"/>
      <c r="G22" s="163"/>
      <c r="H22" s="163"/>
      <c r="I22" s="50"/>
      <c r="J22" s="186"/>
      <c r="K22" s="50"/>
      <c r="L22" s="50"/>
      <c r="M22" s="50"/>
      <c r="N22" s="186"/>
      <c r="O22" s="50"/>
      <c r="P22" s="190"/>
      <c r="Q22" s="216"/>
      <c r="R22" s="216"/>
    </row>
    <row r="23" spans="1:18" x14ac:dyDescent="0.3">
      <c r="A23" s="154"/>
      <c r="B23" s="94"/>
      <c r="C23" s="94" t="s">
        <v>173</v>
      </c>
      <c r="D23" s="191"/>
      <c r="E23" s="156">
        <v>5.5</v>
      </c>
      <c r="F23" s="156">
        <v>5</v>
      </c>
      <c r="G23" s="156">
        <v>4.7</v>
      </c>
      <c r="H23" s="156">
        <v>4.7</v>
      </c>
      <c r="I23" s="62">
        <f>SUM((E23*0.25)+(F23*0.25)+(G23*0.3)+(H23*0.2))</f>
        <v>4.9750000000000005</v>
      </c>
      <c r="J23" s="191"/>
      <c r="K23" s="159">
        <v>7.3</v>
      </c>
      <c r="L23" s="159"/>
      <c r="M23" s="62">
        <f>K23-L23</f>
        <v>7.3</v>
      </c>
      <c r="N23" s="192"/>
      <c r="O23" s="62">
        <f>I23</f>
        <v>4.9750000000000005</v>
      </c>
      <c r="P23" s="62">
        <f>M23</f>
        <v>7.3</v>
      </c>
      <c r="Q23" s="214">
        <f>(M23+I23)/2</f>
        <v>6.1375000000000002</v>
      </c>
      <c r="R23" s="215">
        <v>2</v>
      </c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0220-260C-451F-8BDA-BD72409DC032}">
  <dimension ref="A1:AK13"/>
  <sheetViews>
    <sheetView workbookViewId="0">
      <selection activeCell="B10" sqref="B10"/>
    </sheetView>
  </sheetViews>
  <sheetFormatPr defaultRowHeight="14.4" x14ac:dyDescent="0.3"/>
  <cols>
    <col min="1" max="1" width="11.33203125" customWidth="1"/>
    <col min="2" max="2" width="20" customWidth="1"/>
    <col min="3" max="3" width="17.109375" customWidth="1"/>
    <col min="4" max="4" width="20" customWidth="1"/>
    <col min="5" max="5" width="11.4414062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7" max="27" width="3" customWidth="1"/>
    <col min="28" max="31" width="8.88671875" style="73"/>
    <col min="32" max="32" width="2.88671875" customWidth="1"/>
    <col min="33" max="33" width="2.88671875" style="73" customWidth="1"/>
    <col min="34" max="34" width="8.88671875" style="73"/>
    <col min="35" max="35" width="13.21875" customWidth="1"/>
  </cols>
  <sheetData>
    <row r="1" spans="1:37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2"/>
      <c r="G1" s="36"/>
      <c r="H1" s="36"/>
      <c r="I1" s="36"/>
      <c r="J1" s="3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77"/>
      <c r="AC1" s="77"/>
      <c r="AD1" s="77"/>
      <c r="AE1" s="77"/>
      <c r="AF1" s="2"/>
      <c r="AG1" s="71"/>
      <c r="AH1" s="71"/>
      <c r="AI1" s="5">
        <f ca="1">NOW()</f>
        <v>45019.40436226852</v>
      </c>
      <c r="AJ1" s="2"/>
      <c r="AK1" s="2"/>
    </row>
    <row r="2" spans="1:37" ht="15.6" x14ac:dyDescent="0.3">
      <c r="A2" s="1"/>
      <c r="B2" s="2"/>
      <c r="C2" s="3" t="s">
        <v>93</v>
      </c>
      <c r="D2" s="36" t="s">
        <v>101</v>
      </c>
      <c r="E2" s="2"/>
      <c r="F2" s="2"/>
      <c r="G2" s="36"/>
      <c r="H2" s="36"/>
      <c r="I2" s="36"/>
      <c r="J2" s="3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77"/>
      <c r="AC2" s="77"/>
      <c r="AD2" s="77"/>
      <c r="AE2" s="77"/>
      <c r="AF2" s="2"/>
      <c r="AG2" s="71"/>
      <c r="AH2" s="71"/>
      <c r="AI2" s="6">
        <f ca="1">NOW()</f>
        <v>45019.40436226852</v>
      </c>
      <c r="AJ2" s="2"/>
      <c r="AK2" s="2"/>
    </row>
    <row r="3" spans="1:37" ht="15.6" x14ac:dyDescent="0.3">
      <c r="A3" s="219" t="str">
        <f>'Comp Detail'!A3</f>
        <v>1ST &amp; 2ND APRIL 2023</v>
      </c>
      <c r="B3" s="219"/>
      <c r="C3" s="3"/>
      <c r="D3" s="36" t="s">
        <v>244</v>
      </c>
      <c r="E3" s="2"/>
      <c r="F3" s="2"/>
      <c r="G3" s="119" t="s">
        <v>2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  <c r="T3" s="120"/>
      <c r="U3" s="120"/>
      <c r="V3" s="120"/>
      <c r="W3" s="120"/>
      <c r="X3" s="120"/>
      <c r="Y3" s="120"/>
      <c r="Z3" s="120"/>
      <c r="AA3" s="2"/>
      <c r="AB3" s="122" t="s">
        <v>2</v>
      </c>
      <c r="AC3" s="121"/>
      <c r="AD3" s="121"/>
      <c r="AE3" s="121"/>
      <c r="AF3" s="2"/>
      <c r="AG3" s="71"/>
      <c r="AH3" s="71"/>
      <c r="AI3" s="2"/>
      <c r="AJ3" s="2"/>
      <c r="AK3" s="2"/>
    </row>
    <row r="4" spans="1:37" ht="15.6" x14ac:dyDescent="0.3">
      <c r="A4" s="1"/>
      <c r="B4" s="2"/>
      <c r="C4" s="3"/>
      <c r="D4" s="2"/>
      <c r="E4" s="2"/>
      <c r="F4" s="2"/>
      <c r="G4" s="7" t="s">
        <v>3</v>
      </c>
      <c r="H4" s="2" t="str">
        <f>D2</f>
        <v>Chris Wicks</v>
      </c>
      <c r="I4" s="2"/>
      <c r="J4" s="2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77"/>
      <c r="AC4" s="77"/>
      <c r="AD4" s="77"/>
      <c r="AE4" s="77"/>
      <c r="AF4" s="2"/>
      <c r="AG4" s="71"/>
      <c r="AH4" s="71"/>
      <c r="AI4" s="2"/>
      <c r="AJ4" s="2"/>
      <c r="AK4" s="2"/>
    </row>
    <row r="5" spans="1:37" ht="15.6" x14ac:dyDescent="0.3">
      <c r="A5" s="1" t="s">
        <v>92</v>
      </c>
      <c r="B5" s="7"/>
      <c r="C5" s="2"/>
      <c r="D5" s="2"/>
      <c r="E5" s="2"/>
      <c r="F5" s="7"/>
      <c r="G5" s="7" t="s">
        <v>7</v>
      </c>
      <c r="H5" s="2"/>
      <c r="I5" s="2"/>
      <c r="J5" s="2"/>
      <c r="L5" s="2"/>
      <c r="M5" s="2"/>
      <c r="N5" s="2"/>
      <c r="O5" s="2"/>
      <c r="P5" s="2"/>
      <c r="Q5" s="2"/>
      <c r="R5" s="2"/>
      <c r="S5" s="2"/>
      <c r="T5" s="7"/>
      <c r="U5" s="2"/>
      <c r="V5" s="2"/>
      <c r="W5" s="2"/>
      <c r="X5" s="2"/>
      <c r="Y5" s="7"/>
      <c r="Z5" s="7"/>
      <c r="AA5" s="2"/>
      <c r="AB5" s="78" t="s">
        <v>5</v>
      </c>
      <c r="AC5" s="77" t="str">
        <f>D3</f>
        <v>Robyn Bruderer</v>
      </c>
      <c r="AD5" s="77"/>
      <c r="AE5" s="77"/>
      <c r="AF5" s="53"/>
      <c r="AG5" s="71"/>
      <c r="AH5" s="71"/>
      <c r="AI5" s="2"/>
      <c r="AJ5" s="2"/>
      <c r="AK5" s="2"/>
    </row>
    <row r="6" spans="1:37" ht="15.6" x14ac:dyDescent="0.3">
      <c r="A6" s="1" t="s">
        <v>43</v>
      </c>
      <c r="B6" s="7">
        <v>10</v>
      </c>
      <c r="C6" s="2"/>
      <c r="D6" s="2"/>
      <c r="E6" s="2"/>
      <c r="F6" s="2"/>
      <c r="S6" s="2"/>
      <c r="T6" s="2"/>
      <c r="U6" s="2"/>
      <c r="V6" s="2"/>
      <c r="W6" s="2"/>
      <c r="X6" s="2"/>
      <c r="Y6" s="2"/>
      <c r="Z6" s="2"/>
      <c r="AA6" s="2"/>
      <c r="AB6" s="77"/>
      <c r="AC6" s="77"/>
      <c r="AD6" s="77"/>
      <c r="AE6" s="77"/>
      <c r="AF6" s="53"/>
      <c r="AG6" s="71"/>
      <c r="AH6" s="71"/>
      <c r="AI6" s="2"/>
      <c r="AJ6" s="2"/>
      <c r="AK6" s="2"/>
    </row>
    <row r="7" spans="1:37" x14ac:dyDescent="0.3">
      <c r="A7" s="2"/>
      <c r="B7" s="2"/>
      <c r="C7" s="2"/>
      <c r="D7" s="2"/>
      <c r="E7" s="2"/>
      <c r="F7" s="10"/>
      <c r="G7" s="7" t="s">
        <v>16</v>
      </c>
      <c r="H7" s="2"/>
      <c r="I7" s="2"/>
      <c r="J7" s="2"/>
      <c r="K7" s="137" t="s">
        <v>16</v>
      </c>
      <c r="L7" s="11"/>
      <c r="M7" s="11"/>
      <c r="N7" s="11" t="s">
        <v>17</v>
      </c>
      <c r="P7" s="11"/>
      <c r="Q7" s="11" t="s">
        <v>18</v>
      </c>
      <c r="R7" s="11" t="s">
        <v>79</v>
      </c>
      <c r="S7" s="2"/>
      <c r="T7" s="2" t="s">
        <v>42</v>
      </c>
      <c r="U7" s="2"/>
      <c r="V7" s="2"/>
      <c r="W7" s="2"/>
      <c r="X7" s="2"/>
      <c r="Y7" s="2"/>
      <c r="Z7" s="10" t="s">
        <v>42</v>
      </c>
      <c r="AA7" s="10"/>
      <c r="AB7" s="78"/>
      <c r="AC7" s="77"/>
      <c r="AD7" s="77" t="s">
        <v>8</v>
      </c>
      <c r="AE7" s="77" t="s">
        <v>9</v>
      </c>
      <c r="AF7" s="53"/>
      <c r="AG7" s="71"/>
      <c r="AH7" s="47" t="s">
        <v>11</v>
      </c>
      <c r="AI7" s="13"/>
      <c r="AJ7" s="2"/>
      <c r="AK7" s="2"/>
    </row>
    <row r="8" spans="1:37" x14ac:dyDescent="0.3">
      <c r="A8" s="14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16"/>
      <c r="G8" s="72" t="s">
        <v>80</v>
      </c>
      <c r="H8" s="72" t="s">
        <v>83</v>
      </c>
      <c r="I8" s="72" t="s">
        <v>81</v>
      </c>
      <c r="J8" s="72" t="s">
        <v>84</v>
      </c>
      <c r="K8" s="20" t="s">
        <v>86</v>
      </c>
      <c r="L8" s="15" t="s">
        <v>17</v>
      </c>
      <c r="M8" s="15" t="s">
        <v>87</v>
      </c>
      <c r="N8" s="20" t="s">
        <v>86</v>
      </c>
      <c r="O8" s="38" t="s">
        <v>18</v>
      </c>
      <c r="P8" s="15" t="s">
        <v>87</v>
      </c>
      <c r="Q8" s="20" t="s">
        <v>86</v>
      </c>
      <c r="R8" s="20" t="s">
        <v>86</v>
      </c>
      <c r="S8" s="18"/>
      <c r="T8" s="15" t="s">
        <v>32</v>
      </c>
      <c r="U8" s="15" t="s">
        <v>33</v>
      </c>
      <c r="V8" s="15" t="s">
        <v>34</v>
      </c>
      <c r="W8" s="15" t="s">
        <v>35</v>
      </c>
      <c r="X8" s="15" t="s">
        <v>36</v>
      </c>
      <c r="Y8" s="14" t="s">
        <v>37</v>
      </c>
      <c r="Z8" s="14" t="s">
        <v>31</v>
      </c>
      <c r="AA8" s="16"/>
      <c r="AB8" s="79" t="s">
        <v>29</v>
      </c>
      <c r="AC8" s="79" t="s">
        <v>9</v>
      </c>
      <c r="AD8" s="79" t="s">
        <v>30</v>
      </c>
      <c r="AE8" s="79" t="s">
        <v>31</v>
      </c>
      <c r="AF8" s="56"/>
      <c r="AG8" s="89"/>
      <c r="AH8" s="76" t="s">
        <v>38</v>
      </c>
      <c r="AI8" s="20" t="s">
        <v>41</v>
      </c>
      <c r="AJ8" s="10"/>
      <c r="AK8" s="10"/>
    </row>
    <row r="9" spans="1:37" x14ac:dyDescent="0.3">
      <c r="A9" s="10"/>
      <c r="B9" s="10"/>
      <c r="C9" s="10"/>
      <c r="D9" s="10"/>
      <c r="E9" s="10"/>
      <c r="F9" s="16"/>
      <c r="G9" s="71"/>
      <c r="H9" s="71"/>
      <c r="I9" s="71"/>
      <c r="J9" s="71"/>
      <c r="K9" s="13"/>
      <c r="L9" s="13"/>
      <c r="M9" s="13"/>
      <c r="N9" s="13"/>
      <c r="O9" s="13"/>
      <c r="P9" s="13"/>
      <c r="Q9" s="13"/>
      <c r="R9" s="13"/>
      <c r="S9" s="18"/>
      <c r="T9" s="13"/>
      <c r="U9" s="13"/>
      <c r="V9" s="13"/>
      <c r="W9" s="13"/>
      <c r="X9" s="13"/>
      <c r="Y9" s="10"/>
      <c r="Z9" s="10"/>
      <c r="AA9" s="16"/>
      <c r="AB9" s="77"/>
      <c r="AC9" s="77"/>
      <c r="AD9" s="77"/>
      <c r="AE9" s="77"/>
      <c r="AF9" s="56"/>
      <c r="AG9" s="86"/>
      <c r="AH9" s="47"/>
      <c r="AI9" s="12"/>
      <c r="AJ9" s="2"/>
      <c r="AK9" s="2"/>
    </row>
    <row r="10" spans="1:37" x14ac:dyDescent="0.3">
      <c r="A10" s="199">
        <v>9</v>
      </c>
      <c r="B10" t="s">
        <v>226</v>
      </c>
      <c r="C10" t="s">
        <v>186</v>
      </c>
      <c r="D10" t="s">
        <v>187</v>
      </c>
      <c r="E10" t="s">
        <v>118</v>
      </c>
      <c r="F10" s="23"/>
      <c r="G10" s="33">
        <v>6</v>
      </c>
      <c r="H10" s="33">
        <v>7</v>
      </c>
      <c r="I10" s="33">
        <v>5</v>
      </c>
      <c r="J10" s="33">
        <v>5</v>
      </c>
      <c r="K10" s="138">
        <f>(G10+H10+I10+J10)/4</f>
        <v>5.75</v>
      </c>
      <c r="L10" s="33">
        <v>7</v>
      </c>
      <c r="M10" s="33"/>
      <c r="N10" s="138">
        <f>L10-M10</f>
        <v>7</v>
      </c>
      <c r="O10" s="33">
        <v>7</v>
      </c>
      <c r="P10" s="33"/>
      <c r="Q10" s="138">
        <f>O10-P10</f>
        <v>7</v>
      </c>
      <c r="R10" s="4">
        <f>((K10*0.4)+(N10*0.4)+(Q10*0.2))</f>
        <v>6.5000000000000009</v>
      </c>
      <c r="S10" s="29"/>
      <c r="T10" s="25">
        <v>5</v>
      </c>
      <c r="U10" s="25">
        <v>7</v>
      </c>
      <c r="V10" s="25">
        <v>6</v>
      </c>
      <c r="W10" s="25">
        <v>4</v>
      </c>
      <c r="X10" s="4">
        <f>SUM((T10*0.3),(U10*0.25),(V10*0.35),(W10*0.1))</f>
        <v>5.75</v>
      </c>
      <c r="Y10" s="30"/>
      <c r="Z10" s="4">
        <f>X10-Y10</f>
        <v>5.75</v>
      </c>
      <c r="AA10" s="23"/>
      <c r="AB10" s="80">
        <v>6.67</v>
      </c>
      <c r="AC10" s="77">
        <f>AB10</f>
        <v>6.67</v>
      </c>
      <c r="AD10" s="81"/>
      <c r="AE10" s="77">
        <f>SUM(AC10-AD10)</f>
        <v>6.67</v>
      </c>
      <c r="AF10" s="60"/>
      <c r="AG10" s="71"/>
      <c r="AH10" s="78">
        <f>(R10*0.25+Z10*0.25+AE10*0.5)</f>
        <v>6.3975</v>
      </c>
      <c r="AI10" s="31">
        <v>1</v>
      </c>
      <c r="AJ10" s="2"/>
      <c r="AK10" s="2"/>
    </row>
    <row r="11" spans="1:37" x14ac:dyDescent="0.3">
      <c r="A11" s="199">
        <v>13</v>
      </c>
      <c r="B11" t="s">
        <v>103</v>
      </c>
      <c r="C11" t="s">
        <v>207</v>
      </c>
      <c r="D11" t="s">
        <v>177</v>
      </c>
      <c r="E11" t="s">
        <v>110</v>
      </c>
      <c r="F11" s="23"/>
      <c r="G11" s="33">
        <v>6</v>
      </c>
      <c r="H11" s="33">
        <v>6</v>
      </c>
      <c r="I11" s="33">
        <v>5</v>
      </c>
      <c r="J11" s="33">
        <v>5</v>
      </c>
      <c r="K11" s="138">
        <f>(G11+H11+I11+J11)/4</f>
        <v>5.5</v>
      </c>
      <c r="L11" s="33">
        <v>7</v>
      </c>
      <c r="M11" s="33"/>
      <c r="N11" s="138">
        <f>L11-M11</f>
        <v>7</v>
      </c>
      <c r="O11" s="33">
        <v>7</v>
      </c>
      <c r="P11" s="33"/>
      <c r="Q11" s="138">
        <f>O11-P11</f>
        <v>7</v>
      </c>
      <c r="R11" s="4">
        <f>((K11*0.4)+(N11*0.4)+(Q11*0.2))</f>
        <v>6.4</v>
      </c>
      <c r="S11" s="29"/>
      <c r="T11" s="25">
        <v>4</v>
      </c>
      <c r="U11" s="25">
        <v>5</v>
      </c>
      <c r="V11" s="25">
        <v>5</v>
      </c>
      <c r="W11" s="25">
        <v>4.5</v>
      </c>
      <c r="X11" s="4">
        <f>SUM((T11*0.3),(U11*0.25),(V11*0.35),(W11*0.1))</f>
        <v>4.6500000000000004</v>
      </c>
      <c r="Y11" s="30"/>
      <c r="Z11" s="4">
        <f>X11-Y11</f>
        <v>4.6500000000000004</v>
      </c>
      <c r="AA11" s="23"/>
      <c r="AB11" s="80">
        <v>5.8</v>
      </c>
      <c r="AC11" s="77">
        <f>AB11</f>
        <v>5.8</v>
      </c>
      <c r="AD11" s="81"/>
      <c r="AE11" s="77">
        <f>SUM(AC11-AD11)</f>
        <v>5.8</v>
      </c>
      <c r="AF11" s="60"/>
      <c r="AG11" s="71"/>
      <c r="AH11" s="78">
        <f>(R11*0.25+Z11*0.25+AE11*0.5)</f>
        <v>5.6624999999999996</v>
      </c>
      <c r="AI11" s="31">
        <v>2</v>
      </c>
      <c r="AJ11" s="2"/>
      <c r="AK11" s="2"/>
    </row>
    <row r="12" spans="1:37" x14ac:dyDescent="0.3">
      <c r="A12" s="199">
        <v>14</v>
      </c>
      <c r="B12" t="s">
        <v>105</v>
      </c>
      <c r="C12" t="s">
        <v>190</v>
      </c>
      <c r="D12" t="s">
        <v>191</v>
      </c>
      <c r="E12" t="s">
        <v>111</v>
      </c>
      <c r="F12" s="23"/>
      <c r="G12" s="33">
        <v>6</v>
      </c>
      <c r="H12" s="33">
        <v>6</v>
      </c>
      <c r="I12" s="33">
        <v>6</v>
      </c>
      <c r="J12" s="33">
        <v>5</v>
      </c>
      <c r="K12" s="138">
        <f t="shared" ref="K12:K13" si="0">(G12+H12+I12+J12)/4</f>
        <v>5.75</v>
      </c>
      <c r="L12" s="33">
        <v>7</v>
      </c>
      <c r="M12" s="33"/>
      <c r="N12" s="138">
        <f t="shared" ref="N12:N13" si="1">L12-M12</f>
        <v>7</v>
      </c>
      <c r="O12" s="33">
        <v>7</v>
      </c>
      <c r="P12" s="33"/>
      <c r="Q12" s="138">
        <f t="shared" ref="Q12:Q13" si="2">O12-P12</f>
        <v>7</v>
      </c>
      <c r="R12" s="4">
        <f t="shared" ref="R12:R13" si="3">((K12*0.4)+(N12*0.4)+(Q12*0.2))</f>
        <v>6.5000000000000009</v>
      </c>
      <c r="S12" s="29"/>
      <c r="T12" s="25">
        <v>4</v>
      </c>
      <c r="U12" s="25">
        <v>5</v>
      </c>
      <c r="V12" s="25">
        <v>6</v>
      </c>
      <c r="W12" s="25">
        <v>5</v>
      </c>
      <c r="X12" s="4">
        <f t="shared" ref="X12:X13" si="4">SUM((T12*0.3),(U12*0.25),(V12*0.35),(W12*0.1))</f>
        <v>5.05</v>
      </c>
      <c r="Y12" s="30"/>
      <c r="Z12" s="4">
        <f t="shared" ref="Z12:Z13" si="5">X12-Y12</f>
        <v>5.05</v>
      </c>
      <c r="AA12" s="23"/>
      <c r="AB12" s="80">
        <v>5.5</v>
      </c>
      <c r="AC12" s="77">
        <f t="shared" ref="AC12:AC13" si="6">AB12</f>
        <v>5.5</v>
      </c>
      <c r="AD12" s="81"/>
      <c r="AE12" s="77">
        <f t="shared" ref="AE12:AE13" si="7">SUM(AC12-AD12)</f>
        <v>5.5</v>
      </c>
      <c r="AF12" s="60"/>
      <c r="AG12" s="71"/>
      <c r="AH12" s="78">
        <f t="shared" ref="AH12:AH13" si="8">(R12*0.25+Z12*0.25+AE12*0.5)</f>
        <v>5.6375000000000002</v>
      </c>
      <c r="AI12" s="31">
        <v>3</v>
      </c>
      <c r="AJ12" s="2"/>
      <c r="AK12" s="2"/>
    </row>
    <row r="13" spans="1:37" x14ac:dyDescent="0.3">
      <c r="A13" s="199">
        <v>12</v>
      </c>
      <c r="B13" t="s">
        <v>104</v>
      </c>
      <c r="C13" t="s">
        <v>207</v>
      </c>
      <c r="D13" t="s">
        <v>177</v>
      </c>
      <c r="E13" t="s">
        <v>110</v>
      </c>
      <c r="F13" s="23"/>
      <c r="G13" s="33">
        <v>6</v>
      </c>
      <c r="H13" s="33">
        <v>6</v>
      </c>
      <c r="I13" s="33">
        <v>5</v>
      </c>
      <c r="J13" s="33">
        <v>5</v>
      </c>
      <c r="K13" s="138">
        <f t="shared" si="0"/>
        <v>5.5</v>
      </c>
      <c r="L13" s="33">
        <v>7</v>
      </c>
      <c r="M13" s="33"/>
      <c r="N13" s="138">
        <f t="shared" si="1"/>
        <v>7</v>
      </c>
      <c r="O13" s="33">
        <v>7</v>
      </c>
      <c r="P13" s="33"/>
      <c r="Q13" s="138">
        <f t="shared" si="2"/>
        <v>7</v>
      </c>
      <c r="R13" s="4">
        <f t="shared" si="3"/>
        <v>6.4</v>
      </c>
      <c r="S13" s="29"/>
      <c r="T13" s="25">
        <v>4</v>
      </c>
      <c r="U13" s="25">
        <v>4</v>
      </c>
      <c r="V13" s="25">
        <v>5</v>
      </c>
      <c r="W13" s="25">
        <v>4</v>
      </c>
      <c r="X13" s="4">
        <f t="shared" si="4"/>
        <v>4.3500000000000005</v>
      </c>
      <c r="Y13" s="30"/>
      <c r="Z13" s="4">
        <f t="shared" si="5"/>
        <v>4.3500000000000005</v>
      </c>
      <c r="AA13" s="23"/>
      <c r="AB13" s="80">
        <v>4.3</v>
      </c>
      <c r="AC13" s="77">
        <f t="shared" si="6"/>
        <v>4.3</v>
      </c>
      <c r="AD13" s="81"/>
      <c r="AE13" s="77">
        <f t="shared" si="7"/>
        <v>4.3</v>
      </c>
      <c r="AF13" s="60"/>
      <c r="AG13" s="71"/>
      <c r="AH13" s="78">
        <f t="shared" si="8"/>
        <v>4.8375000000000004</v>
      </c>
      <c r="AI13" s="31">
        <v>4</v>
      </c>
      <c r="AJ13" s="2"/>
      <c r="AK13" s="2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ECD1-CD89-4F8D-887E-2E5F742237C8}">
  <sheetPr>
    <pageSetUpPr fitToPage="1"/>
  </sheetPr>
  <dimension ref="A1:BV15"/>
  <sheetViews>
    <sheetView workbookViewId="0">
      <selection activeCell="BT15" sqref="BT15"/>
    </sheetView>
  </sheetViews>
  <sheetFormatPr defaultRowHeight="14.4" x14ac:dyDescent="0.3"/>
  <cols>
    <col min="1" max="1" width="10" customWidth="1"/>
    <col min="2" max="2" width="20" customWidth="1"/>
    <col min="3" max="3" width="17.109375" customWidth="1"/>
    <col min="4" max="4" width="20" customWidth="1"/>
    <col min="5" max="5" width="16.8867187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2.88671875" customWidth="1"/>
    <col min="30" max="30" width="7.5546875" customWidth="1"/>
    <col min="31" max="31" width="10.6640625" customWidth="1"/>
    <col min="32" max="32" width="9.33203125" customWidth="1"/>
    <col min="33" max="33" width="11" customWidth="1"/>
    <col min="42" max="42" width="2.88671875" customWidth="1"/>
    <col min="50" max="50" width="2.88671875" customWidth="1"/>
    <col min="61" max="61" width="3" customWidth="1"/>
    <col min="62" max="65" width="8.88671875" style="73"/>
    <col min="66" max="66" width="2.88671875" customWidth="1"/>
    <col min="67" max="67" width="10" style="73" customWidth="1"/>
    <col min="68" max="68" width="2.88671875" style="73" customWidth="1"/>
    <col min="69" max="69" width="9.33203125" style="73" bestFit="1" customWidth="1"/>
    <col min="70" max="70" width="2.88671875" style="73" customWidth="1"/>
    <col min="71" max="71" width="8.88671875" style="73"/>
    <col min="72" max="72" width="17.44140625" customWidth="1"/>
  </cols>
  <sheetData>
    <row r="1" spans="1:74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36"/>
      <c r="G1" s="36"/>
      <c r="H1" s="36"/>
      <c r="I1" s="3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77"/>
      <c r="BK1" s="77"/>
      <c r="BL1" s="77"/>
      <c r="BM1" s="77"/>
      <c r="BN1" s="2"/>
      <c r="BO1" s="71"/>
      <c r="BP1" s="71"/>
      <c r="BQ1" s="71"/>
      <c r="BR1" s="71"/>
      <c r="BS1" s="71"/>
      <c r="BT1" s="5">
        <f ca="1">NOW()</f>
        <v>45019.40436226852</v>
      </c>
      <c r="BU1" s="2"/>
      <c r="BV1" s="2"/>
    </row>
    <row r="2" spans="1:74" ht="15.6" x14ac:dyDescent="0.3">
      <c r="A2" s="1"/>
      <c r="B2" s="2"/>
      <c r="C2" s="3" t="s">
        <v>93</v>
      </c>
      <c r="D2" t="s">
        <v>101</v>
      </c>
      <c r="F2" s="36"/>
      <c r="G2" s="36"/>
      <c r="H2" s="36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6"/>
      <c r="AE2" s="36"/>
      <c r="AF2" s="36"/>
      <c r="AG2" s="3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77"/>
      <c r="BK2" s="77"/>
      <c r="BL2" s="77"/>
      <c r="BM2" s="77"/>
      <c r="BN2" s="2"/>
      <c r="BO2" s="71"/>
      <c r="BP2" s="71"/>
      <c r="BQ2" s="71"/>
      <c r="BR2" s="71"/>
      <c r="BS2" s="71"/>
      <c r="BT2" s="6">
        <f ca="1">NOW()</f>
        <v>45019.40436226852</v>
      </c>
      <c r="BU2" s="2"/>
      <c r="BV2" s="2"/>
    </row>
    <row r="3" spans="1:74" ht="15.6" x14ac:dyDescent="0.3">
      <c r="A3" s="220" t="str">
        <f>'Intro Ind Comp'!A3</f>
        <v>1ST &amp; 2ND APRIL 2023</v>
      </c>
      <c r="B3" s="220"/>
      <c r="C3" s="3"/>
      <c r="D3" s="36" t="s">
        <v>244</v>
      </c>
      <c r="F3" s="118" t="s">
        <v>73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7"/>
      <c r="S3" s="118"/>
      <c r="T3" s="117"/>
      <c r="U3" s="117"/>
      <c r="V3" s="117"/>
      <c r="W3" s="117"/>
      <c r="X3" s="117"/>
      <c r="Y3" s="117"/>
      <c r="Z3" s="117"/>
      <c r="AA3" s="117"/>
      <c r="AB3" s="117"/>
      <c r="AC3" s="2"/>
      <c r="AD3" s="119" t="s">
        <v>2</v>
      </c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  <c r="AQ3" s="120"/>
      <c r="AR3" s="120"/>
      <c r="AS3" s="120"/>
      <c r="AT3" s="120"/>
      <c r="AU3" s="120"/>
      <c r="AV3" s="120"/>
      <c r="AW3" s="120"/>
      <c r="AX3" s="2"/>
      <c r="AY3" s="118" t="s">
        <v>73</v>
      </c>
      <c r="AZ3" s="117"/>
      <c r="BA3" s="117"/>
      <c r="BB3" s="117"/>
      <c r="BC3" s="117"/>
      <c r="BD3" s="117"/>
      <c r="BE3" s="117"/>
      <c r="BF3" s="117"/>
      <c r="BG3" s="117"/>
      <c r="BH3" s="117"/>
      <c r="BI3" s="2"/>
      <c r="BJ3" s="122" t="s">
        <v>2</v>
      </c>
      <c r="BK3" s="121"/>
      <c r="BL3" s="121"/>
      <c r="BM3" s="121"/>
      <c r="BN3" s="2"/>
      <c r="BO3" s="71"/>
      <c r="BP3" s="71"/>
      <c r="BQ3" s="71"/>
      <c r="BR3" s="71"/>
      <c r="BS3" s="71"/>
      <c r="BT3" s="2"/>
      <c r="BU3" s="2"/>
      <c r="BV3" s="2"/>
    </row>
    <row r="4" spans="1:74" ht="15.6" x14ac:dyDescent="0.3">
      <c r="A4" s="1"/>
      <c r="B4" s="2"/>
      <c r="C4" s="3"/>
      <c r="D4" s="2"/>
      <c r="E4" s="2"/>
      <c r="F4" s="7" t="s">
        <v>3</v>
      </c>
      <c r="G4" s="2" t="str">
        <f>D2</f>
        <v>Chris Wicks</v>
      </c>
      <c r="H4" s="2"/>
      <c r="I4" s="2"/>
      <c r="K4" s="7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F4" s="2"/>
      <c r="AG4" s="2"/>
      <c r="AI4" s="7"/>
      <c r="AJ4" s="7"/>
      <c r="AK4" s="7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77"/>
      <c r="BK4" s="77"/>
      <c r="BL4" s="77"/>
      <c r="BM4" s="77"/>
      <c r="BN4" s="2"/>
      <c r="BO4" s="71"/>
      <c r="BP4" s="71"/>
      <c r="BQ4" s="71"/>
      <c r="BR4" s="71"/>
      <c r="BS4" s="71"/>
      <c r="BT4" s="2"/>
      <c r="BU4" s="2"/>
      <c r="BV4" s="2"/>
    </row>
    <row r="5" spans="1:74" ht="15.6" x14ac:dyDescent="0.3">
      <c r="A5" s="1" t="s">
        <v>216</v>
      </c>
      <c r="B5" s="7"/>
      <c r="C5" s="2"/>
      <c r="D5" s="2"/>
      <c r="E5" s="2"/>
      <c r="F5" s="7" t="s">
        <v>7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7" t="s">
        <v>78</v>
      </c>
      <c r="T5" s="7"/>
      <c r="U5" s="2" t="str">
        <f>D2</f>
        <v>Chris Wicks</v>
      </c>
      <c r="V5" s="2"/>
      <c r="W5" s="2"/>
      <c r="X5" s="2"/>
      <c r="Y5" s="2"/>
      <c r="Z5" s="2"/>
      <c r="AA5" s="2"/>
      <c r="AB5" s="2"/>
      <c r="AC5" s="7"/>
      <c r="AD5" s="7" t="s">
        <v>3</v>
      </c>
      <c r="AE5" s="2" t="str">
        <f>D2</f>
        <v>Chris Wicks</v>
      </c>
      <c r="AF5" s="2"/>
      <c r="AG5" s="2"/>
      <c r="AI5" s="2"/>
      <c r="AJ5" s="2"/>
      <c r="AK5" s="2"/>
      <c r="AL5" s="2"/>
      <c r="AM5" s="2"/>
      <c r="AN5" s="2"/>
      <c r="AO5" s="2"/>
      <c r="AP5" s="2"/>
      <c r="AQ5" s="7"/>
      <c r="AR5" s="2"/>
      <c r="AS5" s="2"/>
      <c r="AT5" s="2"/>
      <c r="AU5" s="2"/>
      <c r="AV5" s="7"/>
      <c r="AW5" s="7"/>
      <c r="AX5" s="53"/>
      <c r="AY5" s="7" t="s">
        <v>4</v>
      </c>
      <c r="AZ5" s="7"/>
      <c r="BA5" s="2"/>
      <c r="BB5" s="2"/>
      <c r="BC5" s="2"/>
      <c r="BD5" s="2"/>
      <c r="BE5" s="2"/>
      <c r="BF5" s="2"/>
      <c r="BG5" s="2"/>
      <c r="BH5" s="2"/>
      <c r="BI5" s="2"/>
      <c r="BJ5" s="78" t="s">
        <v>5</v>
      </c>
      <c r="BK5" s="77"/>
      <c r="BL5" s="77"/>
      <c r="BM5" s="77"/>
      <c r="BN5" s="53"/>
      <c r="BO5" s="49" t="s">
        <v>6</v>
      </c>
      <c r="BP5" s="71"/>
      <c r="BQ5" s="71"/>
      <c r="BR5" s="71"/>
      <c r="BS5" s="71"/>
      <c r="BT5" s="2"/>
      <c r="BU5" s="2"/>
      <c r="BV5" s="2"/>
    </row>
    <row r="6" spans="1:74" ht="15.6" x14ac:dyDescent="0.3">
      <c r="A6" s="1" t="s">
        <v>43</v>
      </c>
      <c r="B6" s="7" t="s">
        <v>242</v>
      </c>
      <c r="C6" s="2"/>
      <c r="D6" s="2"/>
      <c r="E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7" t="s">
        <v>7</v>
      </c>
      <c r="AE6" s="2"/>
      <c r="AP6" s="2"/>
      <c r="AQ6" s="2"/>
      <c r="AR6" s="2"/>
      <c r="AS6" s="2"/>
      <c r="AT6" s="2"/>
      <c r="AU6" s="2"/>
      <c r="AV6" s="2"/>
      <c r="AW6" s="2"/>
      <c r="AX6" s="53"/>
      <c r="AY6" s="2" t="str">
        <f>D3</f>
        <v>Robyn Bruderer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77" t="str">
        <f>D3</f>
        <v>Robyn Bruderer</v>
      </c>
      <c r="BK6" s="77"/>
      <c r="BL6" s="77"/>
      <c r="BM6" s="77"/>
      <c r="BN6" s="53"/>
      <c r="BO6" s="71"/>
      <c r="BP6" s="71"/>
      <c r="BQ6" s="71"/>
      <c r="BR6" s="71"/>
      <c r="BS6" s="71"/>
      <c r="BT6" s="2"/>
      <c r="BU6" s="2"/>
      <c r="BV6" s="2"/>
    </row>
    <row r="7" spans="1:74" x14ac:dyDescent="0.3">
      <c r="A7" s="2"/>
      <c r="B7" s="2"/>
      <c r="C7" s="2"/>
      <c r="D7" s="2"/>
      <c r="E7" s="2"/>
      <c r="F7" s="7" t="s">
        <v>16</v>
      </c>
      <c r="G7" s="2"/>
      <c r="H7" s="2"/>
      <c r="I7" s="2"/>
      <c r="J7" s="137" t="s">
        <v>16</v>
      </c>
      <c r="K7" s="11"/>
      <c r="L7" s="11"/>
      <c r="M7" s="11" t="s">
        <v>17</v>
      </c>
      <c r="O7" s="11"/>
      <c r="P7" s="11" t="s">
        <v>18</v>
      </c>
      <c r="Q7" s="11" t="s">
        <v>79</v>
      </c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10"/>
      <c r="AD7" s="7" t="s">
        <v>16</v>
      </c>
      <c r="AE7" s="2"/>
      <c r="AF7" s="2"/>
      <c r="AG7" s="2"/>
      <c r="AH7" s="137" t="s">
        <v>16</v>
      </c>
      <c r="AI7" s="11"/>
      <c r="AJ7" s="11"/>
      <c r="AK7" s="11" t="s">
        <v>17</v>
      </c>
      <c r="AM7" s="11"/>
      <c r="AN7" s="11" t="s">
        <v>18</v>
      </c>
      <c r="AO7" s="11" t="s">
        <v>79</v>
      </c>
      <c r="AP7" s="2"/>
      <c r="AQ7" s="2" t="s">
        <v>42</v>
      </c>
      <c r="AR7" s="2"/>
      <c r="AS7" s="2"/>
      <c r="AT7" s="2"/>
      <c r="AU7" s="2"/>
      <c r="AV7" s="2"/>
      <c r="AW7" s="10" t="s">
        <v>42</v>
      </c>
      <c r="AX7" s="53"/>
      <c r="AY7" s="2"/>
      <c r="AZ7" s="2"/>
      <c r="BA7" s="2"/>
      <c r="BB7" s="2"/>
      <c r="BC7" s="2"/>
      <c r="BD7" s="2"/>
      <c r="BE7" s="2"/>
      <c r="BF7" s="2"/>
      <c r="BG7" s="2"/>
      <c r="BH7" s="2"/>
      <c r="BI7" s="10"/>
      <c r="BJ7" s="78"/>
      <c r="BK7" s="77"/>
      <c r="BL7" s="77" t="s">
        <v>8</v>
      </c>
      <c r="BM7" s="77" t="s">
        <v>9</v>
      </c>
      <c r="BN7" s="53"/>
      <c r="BO7" s="49" t="s">
        <v>10</v>
      </c>
      <c r="BP7" s="71"/>
      <c r="BQ7" s="49" t="s">
        <v>2</v>
      </c>
      <c r="BR7" s="71"/>
      <c r="BS7" s="47" t="s">
        <v>11</v>
      </c>
      <c r="BT7" s="13"/>
      <c r="BU7" s="2"/>
      <c r="BV7" s="2"/>
    </row>
    <row r="8" spans="1:74" x14ac:dyDescent="0.3">
      <c r="A8" s="14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83</v>
      </c>
      <c r="H8" s="72" t="s">
        <v>81</v>
      </c>
      <c r="I8" s="72" t="s">
        <v>84</v>
      </c>
      <c r="J8" s="20" t="s">
        <v>86</v>
      </c>
      <c r="K8" s="15" t="s">
        <v>17</v>
      </c>
      <c r="L8" s="15" t="s">
        <v>87</v>
      </c>
      <c r="M8" s="20" t="s">
        <v>86</v>
      </c>
      <c r="N8" s="38" t="s">
        <v>18</v>
      </c>
      <c r="O8" s="15" t="s">
        <v>87</v>
      </c>
      <c r="P8" s="20" t="s">
        <v>86</v>
      </c>
      <c r="Q8" s="20" t="s">
        <v>86</v>
      </c>
      <c r="R8" s="16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6"/>
      <c r="AD8" s="72" t="s">
        <v>80</v>
      </c>
      <c r="AE8" s="72" t="s">
        <v>83</v>
      </c>
      <c r="AF8" s="72" t="s">
        <v>81</v>
      </c>
      <c r="AG8" s="72" t="s">
        <v>84</v>
      </c>
      <c r="AH8" s="20" t="s">
        <v>86</v>
      </c>
      <c r="AI8" s="15" t="s">
        <v>17</v>
      </c>
      <c r="AJ8" s="15" t="s">
        <v>87</v>
      </c>
      <c r="AK8" s="20" t="s">
        <v>86</v>
      </c>
      <c r="AL8" s="38" t="s">
        <v>18</v>
      </c>
      <c r="AM8" s="15" t="s">
        <v>87</v>
      </c>
      <c r="AN8" s="20" t="s">
        <v>86</v>
      </c>
      <c r="AO8" s="20" t="s">
        <v>86</v>
      </c>
      <c r="AP8" s="18"/>
      <c r="AQ8" s="15" t="s">
        <v>32</v>
      </c>
      <c r="AR8" s="15" t="s">
        <v>33</v>
      </c>
      <c r="AS8" s="15" t="s">
        <v>34</v>
      </c>
      <c r="AT8" s="15" t="s">
        <v>35</v>
      </c>
      <c r="AU8" s="15" t="s">
        <v>36</v>
      </c>
      <c r="AV8" s="14" t="s">
        <v>37</v>
      </c>
      <c r="AW8" s="14" t="s">
        <v>31</v>
      </c>
      <c r="AX8" s="55"/>
      <c r="AY8" s="14" t="s">
        <v>19</v>
      </c>
      <c r="AZ8" s="14" t="s">
        <v>20</v>
      </c>
      <c r="BA8" s="14" t="s">
        <v>21</v>
      </c>
      <c r="BB8" s="14" t="s">
        <v>22</v>
      </c>
      <c r="BC8" s="14" t="s">
        <v>23</v>
      </c>
      <c r="BD8" s="14" t="s">
        <v>24</v>
      </c>
      <c r="BE8" s="14" t="s">
        <v>25</v>
      </c>
      <c r="BF8" s="14" t="s">
        <v>26</v>
      </c>
      <c r="BG8" s="14" t="s">
        <v>27</v>
      </c>
      <c r="BH8" s="14" t="s">
        <v>28</v>
      </c>
      <c r="BI8" s="16"/>
      <c r="BJ8" s="79" t="s">
        <v>29</v>
      </c>
      <c r="BK8" s="79" t="s">
        <v>9</v>
      </c>
      <c r="BL8" s="79" t="s">
        <v>30</v>
      </c>
      <c r="BM8" s="79" t="s">
        <v>31</v>
      </c>
      <c r="BN8" s="56"/>
      <c r="BO8" s="75" t="s">
        <v>38</v>
      </c>
      <c r="BP8" s="72"/>
      <c r="BQ8" s="75" t="s">
        <v>38</v>
      </c>
      <c r="BR8" s="89"/>
      <c r="BS8" s="76" t="s">
        <v>38</v>
      </c>
      <c r="BT8" s="20" t="s">
        <v>41</v>
      </c>
      <c r="BU8" s="10"/>
      <c r="BV8" s="10"/>
    </row>
    <row r="9" spans="1:74" x14ac:dyDescent="0.3">
      <c r="A9" s="10"/>
      <c r="B9" s="10"/>
      <c r="C9" s="10"/>
      <c r="D9" s="10"/>
      <c r="E9" s="10"/>
      <c r="F9" s="71"/>
      <c r="G9" s="71"/>
      <c r="H9" s="71"/>
      <c r="I9" s="71"/>
      <c r="J9" s="13"/>
      <c r="K9" s="13"/>
      <c r="L9" s="13"/>
      <c r="M9" s="13"/>
      <c r="N9" s="13"/>
      <c r="O9" s="13"/>
      <c r="P9" s="13"/>
      <c r="Q9" s="13"/>
      <c r="R9" s="16"/>
      <c r="S9" s="10"/>
      <c r="T9" s="10"/>
      <c r="U9" s="10"/>
      <c r="V9" s="10"/>
      <c r="W9" s="10"/>
      <c r="X9" s="10"/>
      <c r="Y9" s="10"/>
      <c r="Z9" s="10"/>
      <c r="AA9" s="10"/>
      <c r="AB9" s="10"/>
      <c r="AC9" s="16"/>
      <c r="AD9" s="71"/>
      <c r="AE9" s="71"/>
      <c r="AF9" s="71"/>
      <c r="AG9" s="71"/>
      <c r="AH9" s="13"/>
      <c r="AI9" s="13"/>
      <c r="AJ9" s="13"/>
      <c r="AK9" s="13"/>
      <c r="AL9" s="13"/>
      <c r="AM9" s="13"/>
      <c r="AN9" s="13"/>
      <c r="AO9" s="13"/>
      <c r="AP9" s="18"/>
      <c r="AQ9" s="13"/>
      <c r="AR9" s="13"/>
      <c r="AS9" s="13"/>
      <c r="AT9" s="13"/>
      <c r="AU9" s="13"/>
      <c r="AV9" s="10"/>
      <c r="AW9" s="10"/>
      <c r="AX9" s="55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6"/>
      <c r="BJ9" s="77"/>
      <c r="BK9" s="77"/>
      <c r="BL9" s="77"/>
      <c r="BM9" s="77"/>
      <c r="BN9" s="56"/>
      <c r="BO9" s="49"/>
      <c r="BP9" s="71"/>
      <c r="BQ9" s="49"/>
      <c r="BR9" s="86"/>
      <c r="BS9" s="47"/>
      <c r="BT9" s="12"/>
      <c r="BU9" s="2"/>
      <c r="BV9" s="2"/>
    </row>
    <row r="10" spans="1:74" x14ac:dyDescent="0.3">
      <c r="A10" s="73">
        <v>8</v>
      </c>
      <c r="B10" t="s">
        <v>123</v>
      </c>
      <c r="C10" t="s">
        <v>186</v>
      </c>
      <c r="D10" t="s">
        <v>187</v>
      </c>
      <c r="E10" t="s">
        <v>118</v>
      </c>
      <c r="F10" s="33">
        <v>5.5</v>
      </c>
      <c r="G10" s="33">
        <v>5</v>
      </c>
      <c r="H10" s="33">
        <v>5</v>
      </c>
      <c r="I10" s="33">
        <v>5</v>
      </c>
      <c r="J10" s="138">
        <f t="shared" ref="J10:J15" si="0">(F10+G10+H10+I10)/4</f>
        <v>5.125</v>
      </c>
      <c r="K10" s="33">
        <v>6</v>
      </c>
      <c r="L10" s="33"/>
      <c r="M10" s="138">
        <f t="shared" ref="M10:M15" si="1">K10-L10</f>
        <v>6</v>
      </c>
      <c r="N10" s="33">
        <v>6.5</v>
      </c>
      <c r="O10" s="33"/>
      <c r="P10" s="138">
        <f t="shared" ref="P10:P15" si="2">N10-O10</f>
        <v>6.5</v>
      </c>
      <c r="Q10" s="4">
        <f t="shared" ref="Q10:Q15" si="3">((J10*0.4)+(M10*0.4)+(P10*0.2))</f>
        <v>5.7500000000000009</v>
      </c>
      <c r="R10" s="23"/>
      <c r="S10" s="25">
        <v>6.5</v>
      </c>
      <c r="T10" s="25">
        <v>6.5</v>
      </c>
      <c r="U10" s="25">
        <v>6</v>
      </c>
      <c r="V10" s="25">
        <v>6</v>
      </c>
      <c r="W10" s="25">
        <v>6</v>
      </c>
      <c r="X10" s="25">
        <v>6</v>
      </c>
      <c r="Y10" s="25">
        <v>5</v>
      </c>
      <c r="Z10" s="25">
        <v>5</v>
      </c>
      <c r="AA10" s="26">
        <f t="shared" ref="AA10:AA15" si="4">SUM(S10:Z10)</f>
        <v>47</v>
      </c>
      <c r="AB10" s="4">
        <f t="shared" ref="AB10:AB15" si="5">AA10/8</f>
        <v>5.875</v>
      </c>
      <c r="AC10" s="23"/>
      <c r="AD10" s="33">
        <v>6</v>
      </c>
      <c r="AE10" s="33">
        <v>6</v>
      </c>
      <c r="AF10" s="33">
        <v>5</v>
      </c>
      <c r="AG10" s="33">
        <v>5</v>
      </c>
      <c r="AH10" s="138">
        <f t="shared" ref="AH10:AH15" si="6">(AD10+AE10+AF10+AG10)/4</f>
        <v>5.5</v>
      </c>
      <c r="AI10" s="33">
        <v>6</v>
      </c>
      <c r="AJ10" s="33"/>
      <c r="AK10" s="138">
        <f t="shared" ref="AK10:AK15" si="7">AI10-AJ10</f>
        <v>6</v>
      </c>
      <c r="AL10" s="33">
        <v>6.5</v>
      </c>
      <c r="AM10" s="33"/>
      <c r="AN10" s="138">
        <f t="shared" ref="AN10:AN15" si="8">AL10-AM10</f>
        <v>6.5</v>
      </c>
      <c r="AO10" s="4">
        <f t="shared" ref="AO10:AO15" si="9">((AH10*0.4)+(AK10*0.4)+(AN10*0.2))</f>
        <v>5.9</v>
      </c>
      <c r="AP10" s="29"/>
      <c r="AQ10" s="25">
        <v>6.5</v>
      </c>
      <c r="AR10" s="25">
        <v>7</v>
      </c>
      <c r="AS10" s="25">
        <v>6</v>
      </c>
      <c r="AT10" s="25">
        <v>5</v>
      </c>
      <c r="AU10" s="4">
        <f t="shared" ref="AU10:AU15" si="10">SUM((AQ10*0.3),(AR10*0.25),(AS10*0.35),(AT10*0.1))</f>
        <v>6.3</v>
      </c>
      <c r="AV10" s="30"/>
      <c r="AW10" s="4">
        <f t="shared" ref="AW10:AW15" si="11">AU10-AV10</f>
        <v>6.3</v>
      </c>
      <c r="AX10" s="60"/>
      <c r="AY10" s="25">
        <v>6.3</v>
      </c>
      <c r="AZ10" s="25">
        <v>6</v>
      </c>
      <c r="BA10" s="25">
        <v>6</v>
      </c>
      <c r="BB10" s="25">
        <v>6</v>
      </c>
      <c r="BC10" s="25">
        <v>7.5</v>
      </c>
      <c r="BD10" s="25">
        <v>7.5</v>
      </c>
      <c r="BE10" s="25">
        <v>6.8</v>
      </c>
      <c r="BF10" s="25">
        <v>6.5</v>
      </c>
      <c r="BG10" s="26">
        <f t="shared" ref="BG10:BG15" si="12">SUM(AY10:BF10)</f>
        <v>52.599999999999994</v>
      </c>
      <c r="BH10" s="4">
        <f t="shared" ref="BH10:BH15" si="13">BG10/8</f>
        <v>6.5749999999999993</v>
      </c>
      <c r="BI10" s="23"/>
      <c r="BJ10" s="80">
        <v>7.5</v>
      </c>
      <c r="BK10" s="77">
        <f t="shared" ref="BK10:BK15" si="14">BJ10</f>
        <v>7.5</v>
      </c>
      <c r="BL10" s="81"/>
      <c r="BM10" s="77">
        <f t="shared" ref="BM10:BM15" si="15">SUM(BK10-BL10)</f>
        <v>7.5</v>
      </c>
      <c r="BN10" s="60"/>
      <c r="BO10" s="77">
        <f t="shared" ref="BO10:BO15" si="16">SUM((Q10*0.25)+(AB10*0.375)+(BH10*0.375))</f>
        <v>6.1062499999999993</v>
      </c>
      <c r="BP10" s="71"/>
      <c r="BQ10" s="77">
        <f t="shared" ref="BQ10:BQ15" si="17">SUM((AO10*0.25),(AW10*0.25),(BM10*0.5))</f>
        <v>6.8</v>
      </c>
      <c r="BR10" s="71"/>
      <c r="BS10" s="78">
        <f t="shared" ref="BS10:BS15" si="18">AVERAGE(BO10:BQ10)</f>
        <v>6.453125</v>
      </c>
      <c r="BT10" s="31">
        <v>1</v>
      </c>
      <c r="BU10" s="2"/>
      <c r="BV10" s="2"/>
    </row>
    <row r="11" spans="1:74" x14ac:dyDescent="0.3">
      <c r="A11" s="73">
        <v>3</v>
      </c>
      <c r="B11" t="s">
        <v>126</v>
      </c>
      <c r="C11" t="s">
        <v>219</v>
      </c>
      <c r="D11" t="s">
        <v>200</v>
      </c>
      <c r="E11" t="s">
        <v>119</v>
      </c>
      <c r="F11" s="33">
        <v>7</v>
      </c>
      <c r="G11" s="33">
        <v>6</v>
      </c>
      <c r="H11" s="33">
        <v>5.5</v>
      </c>
      <c r="I11" s="33">
        <v>5</v>
      </c>
      <c r="J11" s="138">
        <f t="shared" si="0"/>
        <v>5.875</v>
      </c>
      <c r="K11" s="33">
        <v>7</v>
      </c>
      <c r="L11" s="33"/>
      <c r="M11" s="138">
        <f t="shared" si="1"/>
        <v>7</v>
      </c>
      <c r="N11" s="33">
        <v>7</v>
      </c>
      <c r="O11" s="33"/>
      <c r="P11" s="138">
        <f t="shared" si="2"/>
        <v>7</v>
      </c>
      <c r="Q11" s="4">
        <f t="shared" si="3"/>
        <v>6.5500000000000007</v>
      </c>
      <c r="R11" s="23"/>
      <c r="S11" s="25">
        <v>4</v>
      </c>
      <c r="T11" s="25">
        <v>4.5</v>
      </c>
      <c r="U11" s="25">
        <v>7</v>
      </c>
      <c r="V11" s="25">
        <v>6</v>
      </c>
      <c r="W11" s="25">
        <v>5.5</v>
      </c>
      <c r="X11" s="25">
        <v>5.5</v>
      </c>
      <c r="Y11" s="25">
        <v>6</v>
      </c>
      <c r="Z11" s="25">
        <v>6</v>
      </c>
      <c r="AA11" s="26">
        <f t="shared" si="4"/>
        <v>44.5</v>
      </c>
      <c r="AB11" s="4">
        <f t="shared" si="5"/>
        <v>5.5625</v>
      </c>
      <c r="AC11" s="23"/>
      <c r="AD11" s="33">
        <v>7</v>
      </c>
      <c r="AE11" s="33">
        <v>7</v>
      </c>
      <c r="AF11" s="33">
        <v>6</v>
      </c>
      <c r="AG11" s="33">
        <v>5</v>
      </c>
      <c r="AH11" s="138">
        <f t="shared" si="6"/>
        <v>6.25</v>
      </c>
      <c r="AI11" s="33">
        <v>7</v>
      </c>
      <c r="AJ11" s="33"/>
      <c r="AK11" s="138">
        <f t="shared" si="7"/>
        <v>7</v>
      </c>
      <c r="AL11" s="33">
        <v>7</v>
      </c>
      <c r="AM11" s="33"/>
      <c r="AN11" s="138">
        <f t="shared" si="8"/>
        <v>7</v>
      </c>
      <c r="AO11" s="4">
        <f t="shared" si="9"/>
        <v>6.7000000000000011</v>
      </c>
      <c r="AP11" s="29"/>
      <c r="AQ11" s="25">
        <v>6</v>
      </c>
      <c r="AR11" s="25">
        <v>7</v>
      </c>
      <c r="AS11" s="25">
        <v>6.5</v>
      </c>
      <c r="AT11" s="25">
        <v>5</v>
      </c>
      <c r="AU11" s="4">
        <f t="shared" si="10"/>
        <v>6.3249999999999993</v>
      </c>
      <c r="AV11" s="30"/>
      <c r="AW11" s="4">
        <f t="shared" si="11"/>
        <v>6.3249999999999993</v>
      </c>
      <c r="AX11" s="60"/>
      <c r="AY11" s="25">
        <v>5.6</v>
      </c>
      <c r="AZ11" s="25">
        <v>7</v>
      </c>
      <c r="BA11" s="25">
        <v>6.8</v>
      </c>
      <c r="BB11" s="25">
        <v>7</v>
      </c>
      <c r="BC11" s="25">
        <v>7</v>
      </c>
      <c r="BD11" s="25">
        <v>7</v>
      </c>
      <c r="BE11" s="25">
        <v>6.5</v>
      </c>
      <c r="BF11" s="25">
        <v>6.3</v>
      </c>
      <c r="BG11" s="26">
        <f t="shared" si="12"/>
        <v>53.199999999999996</v>
      </c>
      <c r="BH11" s="4">
        <f t="shared" si="13"/>
        <v>6.6499999999999995</v>
      </c>
      <c r="BI11" s="23"/>
      <c r="BJ11" s="80">
        <v>6.75</v>
      </c>
      <c r="BK11" s="77">
        <f t="shared" si="14"/>
        <v>6.75</v>
      </c>
      <c r="BL11" s="81"/>
      <c r="BM11" s="77">
        <f t="shared" si="15"/>
        <v>6.75</v>
      </c>
      <c r="BN11" s="60"/>
      <c r="BO11" s="77">
        <f t="shared" si="16"/>
        <v>6.2171874999999996</v>
      </c>
      <c r="BP11" s="71"/>
      <c r="BQ11" s="77">
        <f t="shared" si="17"/>
        <v>6.6312499999999996</v>
      </c>
      <c r="BR11" s="71"/>
      <c r="BS11" s="78">
        <f t="shared" si="18"/>
        <v>6.4242187499999996</v>
      </c>
      <c r="BT11" s="31">
        <v>2</v>
      </c>
      <c r="BU11" s="2"/>
      <c r="BV11" s="2"/>
    </row>
    <row r="12" spans="1:74" x14ac:dyDescent="0.3">
      <c r="A12" s="73">
        <v>6</v>
      </c>
      <c r="B12" t="s">
        <v>122</v>
      </c>
      <c r="C12" t="s">
        <v>186</v>
      </c>
      <c r="D12" t="s">
        <v>187</v>
      </c>
      <c r="E12" t="s">
        <v>118</v>
      </c>
      <c r="F12" s="33">
        <v>5.5</v>
      </c>
      <c r="G12" s="33">
        <v>5</v>
      </c>
      <c r="H12" s="33">
        <v>5</v>
      </c>
      <c r="I12" s="33">
        <v>5</v>
      </c>
      <c r="J12" s="138">
        <f t="shared" si="0"/>
        <v>5.125</v>
      </c>
      <c r="K12" s="33">
        <v>6</v>
      </c>
      <c r="L12" s="33"/>
      <c r="M12" s="138">
        <f t="shared" si="1"/>
        <v>6</v>
      </c>
      <c r="N12" s="33">
        <v>6.5</v>
      </c>
      <c r="O12" s="33"/>
      <c r="P12" s="138">
        <f t="shared" si="2"/>
        <v>6.5</v>
      </c>
      <c r="Q12" s="4">
        <f t="shared" si="3"/>
        <v>5.7500000000000009</v>
      </c>
      <c r="R12" s="23"/>
      <c r="S12" s="25">
        <v>5.5</v>
      </c>
      <c r="T12" s="25">
        <v>6.5</v>
      </c>
      <c r="U12" s="25">
        <v>6</v>
      </c>
      <c r="V12" s="25">
        <v>6</v>
      </c>
      <c r="W12" s="25">
        <v>6</v>
      </c>
      <c r="X12" s="25">
        <v>5.8</v>
      </c>
      <c r="Y12" s="25">
        <v>5</v>
      </c>
      <c r="Z12" s="25">
        <v>5</v>
      </c>
      <c r="AA12" s="26">
        <f t="shared" si="4"/>
        <v>45.8</v>
      </c>
      <c r="AB12" s="4">
        <f t="shared" si="5"/>
        <v>5.7249999999999996</v>
      </c>
      <c r="AC12" s="23"/>
      <c r="AD12" s="33">
        <v>6</v>
      </c>
      <c r="AE12" s="33">
        <v>6</v>
      </c>
      <c r="AF12" s="33">
        <v>5</v>
      </c>
      <c r="AG12" s="33">
        <v>5</v>
      </c>
      <c r="AH12" s="138">
        <f t="shared" si="6"/>
        <v>5.5</v>
      </c>
      <c r="AI12" s="33">
        <v>6</v>
      </c>
      <c r="AJ12" s="33"/>
      <c r="AK12" s="138">
        <f t="shared" si="7"/>
        <v>6</v>
      </c>
      <c r="AL12" s="33">
        <v>6.5</v>
      </c>
      <c r="AM12" s="33"/>
      <c r="AN12" s="138">
        <f t="shared" si="8"/>
        <v>6.5</v>
      </c>
      <c r="AO12" s="4">
        <f t="shared" si="9"/>
        <v>5.9</v>
      </c>
      <c r="AP12" s="29"/>
      <c r="AQ12" s="25">
        <v>7</v>
      </c>
      <c r="AR12" s="25">
        <v>7</v>
      </c>
      <c r="AS12" s="25">
        <v>6</v>
      </c>
      <c r="AT12" s="25">
        <v>5</v>
      </c>
      <c r="AU12" s="4">
        <f t="shared" si="10"/>
        <v>6.4499999999999993</v>
      </c>
      <c r="AV12" s="30"/>
      <c r="AW12" s="4">
        <f t="shared" si="11"/>
        <v>6.4499999999999993</v>
      </c>
      <c r="AX12" s="60"/>
      <c r="AY12" s="25">
        <v>5.6</v>
      </c>
      <c r="AZ12" s="25">
        <v>6</v>
      </c>
      <c r="BA12" s="25">
        <v>6.3</v>
      </c>
      <c r="BB12" s="25">
        <v>7</v>
      </c>
      <c r="BC12" s="25">
        <v>6.3</v>
      </c>
      <c r="BD12" s="25">
        <v>6.8</v>
      </c>
      <c r="BE12" s="25">
        <v>6.8</v>
      </c>
      <c r="BF12" s="25">
        <v>6.8</v>
      </c>
      <c r="BG12" s="26">
        <f t="shared" si="12"/>
        <v>51.599999999999994</v>
      </c>
      <c r="BH12" s="4">
        <f t="shared" si="13"/>
        <v>6.4499999999999993</v>
      </c>
      <c r="BI12" s="23"/>
      <c r="BJ12" s="80">
        <v>7.5</v>
      </c>
      <c r="BK12" s="77">
        <f t="shared" si="14"/>
        <v>7.5</v>
      </c>
      <c r="BL12" s="81"/>
      <c r="BM12" s="77">
        <f t="shared" si="15"/>
        <v>7.5</v>
      </c>
      <c r="BN12" s="60"/>
      <c r="BO12" s="77">
        <f t="shared" si="16"/>
        <v>6.0031249999999989</v>
      </c>
      <c r="BP12" s="71"/>
      <c r="BQ12" s="77">
        <f t="shared" si="17"/>
        <v>6.8375000000000004</v>
      </c>
      <c r="BR12" s="71"/>
      <c r="BS12" s="78">
        <f t="shared" si="18"/>
        <v>6.4203124999999996</v>
      </c>
      <c r="BT12" s="31">
        <v>3</v>
      </c>
      <c r="BU12" s="2"/>
      <c r="BV12" s="2"/>
    </row>
    <row r="13" spans="1:74" x14ac:dyDescent="0.3">
      <c r="A13" s="73">
        <v>1</v>
      </c>
      <c r="B13" t="s">
        <v>125</v>
      </c>
      <c r="C13" t="s">
        <v>219</v>
      </c>
      <c r="D13" t="s">
        <v>200</v>
      </c>
      <c r="E13" t="s">
        <v>119</v>
      </c>
      <c r="F13" s="33">
        <v>7</v>
      </c>
      <c r="G13" s="33">
        <v>6</v>
      </c>
      <c r="H13" s="33">
        <v>5.5</v>
      </c>
      <c r="I13" s="33">
        <v>5.5</v>
      </c>
      <c r="J13" s="138">
        <f t="shared" si="0"/>
        <v>6</v>
      </c>
      <c r="K13" s="33">
        <v>7</v>
      </c>
      <c r="L13" s="33"/>
      <c r="M13" s="138">
        <f t="shared" si="1"/>
        <v>7</v>
      </c>
      <c r="N13" s="33">
        <v>7</v>
      </c>
      <c r="O13" s="33"/>
      <c r="P13" s="138">
        <f t="shared" si="2"/>
        <v>7</v>
      </c>
      <c r="Q13" s="4">
        <f t="shared" si="3"/>
        <v>6.6000000000000014</v>
      </c>
      <c r="R13" s="23"/>
      <c r="S13" s="25">
        <v>5</v>
      </c>
      <c r="T13" s="25">
        <v>6</v>
      </c>
      <c r="U13" s="25">
        <v>4</v>
      </c>
      <c r="V13" s="25">
        <v>6</v>
      </c>
      <c r="W13" s="25">
        <v>5</v>
      </c>
      <c r="X13" s="25">
        <v>5</v>
      </c>
      <c r="Y13" s="25">
        <v>5.5</v>
      </c>
      <c r="Z13" s="25">
        <v>5</v>
      </c>
      <c r="AA13" s="26">
        <f t="shared" si="4"/>
        <v>41.5</v>
      </c>
      <c r="AB13" s="4">
        <f t="shared" si="5"/>
        <v>5.1875</v>
      </c>
      <c r="AC13" s="23"/>
      <c r="AD13" s="33">
        <v>7</v>
      </c>
      <c r="AE13" s="33">
        <v>7</v>
      </c>
      <c r="AF13" s="33">
        <v>6</v>
      </c>
      <c r="AG13" s="33">
        <v>5</v>
      </c>
      <c r="AH13" s="138">
        <f t="shared" si="6"/>
        <v>6.25</v>
      </c>
      <c r="AI13" s="33">
        <v>7</v>
      </c>
      <c r="AJ13" s="33"/>
      <c r="AK13" s="138">
        <f t="shared" si="7"/>
        <v>7</v>
      </c>
      <c r="AL13" s="33">
        <v>7</v>
      </c>
      <c r="AM13" s="33"/>
      <c r="AN13" s="138">
        <f t="shared" si="8"/>
        <v>7</v>
      </c>
      <c r="AO13" s="4">
        <f t="shared" si="9"/>
        <v>6.7000000000000011</v>
      </c>
      <c r="AP13" s="29"/>
      <c r="AQ13" s="25">
        <v>6</v>
      </c>
      <c r="AR13" s="25">
        <v>6</v>
      </c>
      <c r="AS13" s="25">
        <v>6</v>
      </c>
      <c r="AT13" s="25">
        <v>6</v>
      </c>
      <c r="AU13" s="4">
        <f t="shared" si="10"/>
        <v>6</v>
      </c>
      <c r="AV13" s="30"/>
      <c r="AW13" s="4">
        <f t="shared" si="11"/>
        <v>6</v>
      </c>
      <c r="AX13" s="60"/>
      <c r="AY13" s="25">
        <v>5.8</v>
      </c>
      <c r="AZ13" s="25">
        <v>6.5</v>
      </c>
      <c r="BA13" s="25">
        <v>5.2</v>
      </c>
      <c r="BB13" s="25">
        <v>6</v>
      </c>
      <c r="BC13" s="25">
        <v>6.5</v>
      </c>
      <c r="BD13" s="25">
        <v>6.8</v>
      </c>
      <c r="BE13" s="25">
        <v>6.8</v>
      </c>
      <c r="BF13" s="25">
        <v>6</v>
      </c>
      <c r="BG13" s="26">
        <f t="shared" si="12"/>
        <v>49.599999999999994</v>
      </c>
      <c r="BH13" s="4">
        <f t="shared" si="13"/>
        <v>6.1999999999999993</v>
      </c>
      <c r="BI13" s="23"/>
      <c r="BJ13" s="80">
        <v>6.25</v>
      </c>
      <c r="BK13" s="77">
        <f t="shared" si="14"/>
        <v>6.25</v>
      </c>
      <c r="BL13" s="81"/>
      <c r="BM13" s="77">
        <f t="shared" si="15"/>
        <v>6.25</v>
      </c>
      <c r="BN13" s="60"/>
      <c r="BO13" s="77">
        <f t="shared" si="16"/>
        <v>5.9203124999999996</v>
      </c>
      <c r="BP13" s="71"/>
      <c r="BQ13" s="77">
        <f t="shared" si="17"/>
        <v>6.3000000000000007</v>
      </c>
      <c r="BR13" s="71"/>
      <c r="BS13" s="78">
        <f t="shared" si="18"/>
        <v>6.1101562500000002</v>
      </c>
      <c r="BT13" s="31">
        <v>4</v>
      </c>
      <c r="BU13" s="2"/>
      <c r="BV13" s="2"/>
    </row>
    <row r="14" spans="1:74" x14ac:dyDescent="0.3">
      <c r="A14" s="73">
        <v>23</v>
      </c>
      <c r="B14" t="s">
        <v>124</v>
      </c>
      <c r="C14" t="s">
        <v>190</v>
      </c>
      <c r="D14" t="s">
        <v>191</v>
      </c>
      <c r="E14" t="s">
        <v>111</v>
      </c>
      <c r="F14" s="33">
        <v>5.5</v>
      </c>
      <c r="G14" s="33">
        <v>5</v>
      </c>
      <c r="H14" s="33">
        <v>6</v>
      </c>
      <c r="I14" s="33">
        <v>6.5</v>
      </c>
      <c r="J14" s="138">
        <f t="shared" si="0"/>
        <v>5.75</v>
      </c>
      <c r="K14" s="33">
        <v>7</v>
      </c>
      <c r="L14" s="33"/>
      <c r="M14" s="138">
        <f t="shared" si="1"/>
        <v>7</v>
      </c>
      <c r="N14" s="33">
        <v>7</v>
      </c>
      <c r="O14" s="33"/>
      <c r="P14" s="138">
        <f t="shared" si="2"/>
        <v>7</v>
      </c>
      <c r="Q14" s="4">
        <f t="shared" si="3"/>
        <v>6.5000000000000009</v>
      </c>
      <c r="R14" s="23"/>
      <c r="S14" s="25">
        <v>3.5</v>
      </c>
      <c r="T14" s="25">
        <v>4.5</v>
      </c>
      <c r="U14" s="25">
        <v>4</v>
      </c>
      <c r="V14" s="25">
        <v>6</v>
      </c>
      <c r="W14" s="25">
        <v>5</v>
      </c>
      <c r="X14" s="25">
        <v>5.2</v>
      </c>
      <c r="Y14" s="25">
        <v>4.8</v>
      </c>
      <c r="Z14" s="25">
        <v>5</v>
      </c>
      <c r="AA14" s="26">
        <f t="shared" si="4"/>
        <v>38</v>
      </c>
      <c r="AB14" s="4">
        <f t="shared" si="5"/>
        <v>4.75</v>
      </c>
      <c r="AC14" s="23"/>
      <c r="AD14" s="33">
        <v>5</v>
      </c>
      <c r="AE14" s="33">
        <v>3</v>
      </c>
      <c r="AF14" s="33">
        <v>6</v>
      </c>
      <c r="AG14" s="33">
        <v>5</v>
      </c>
      <c r="AH14" s="138">
        <f t="shared" si="6"/>
        <v>4.75</v>
      </c>
      <c r="AI14" s="33">
        <v>4</v>
      </c>
      <c r="AJ14" s="33"/>
      <c r="AK14" s="138">
        <f t="shared" si="7"/>
        <v>4</v>
      </c>
      <c r="AL14" s="33">
        <v>6</v>
      </c>
      <c r="AM14" s="33"/>
      <c r="AN14" s="138">
        <f t="shared" si="8"/>
        <v>6</v>
      </c>
      <c r="AO14" s="4">
        <f t="shared" si="9"/>
        <v>4.7</v>
      </c>
      <c r="AP14" s="29"/>
      <c r="AQ14" s="25">
        <v>6</v>
      </c>
      <c r="AR14" s="25">
        <v>6</v>
      </c>
      <c r="AS14" s="25">
        <v>6.5</v>
      </c>
      <c r="AT14" s="25">
        <v>2</v>
      </c>
      <c r="AU14" s="4">
        <f t="shared" si="10"/>
        <v>5.7749999999999995</v>
      </c>
      <c r="AV14" s="30"/>
      <c r="AW14" s="4">
        <f t="shared" si="11"/>
        <v>5.7749999999999995</v>
      </c>
      <c r="AX14" s="60"/>
      <c r="AY14" s="25">
        <v>5.5</v>
      </c>
      <c r="AZ14" s="25">
        <v>6.3</v>
      </c>
      <c r="BA14" s="25">
        <v>6.5</v>
      </c>
      <c r="BB14" s="25">
        <v>7</v>
      </c>
      <c r="BC14" s="25">
        <v>6</v>
      </c>
      <c r="BD14" s="25">
        <v>6.5</v>
      </c>
      <c r="BE14" s="25">
        <v>5.8</v>
      </c>
      <c r="BF14" s="25">
        <v>6.5</v>
      </c>
      <c r="BG14" s="26">
        <f t="shared" si="12"/>
        <v>50.099999999999994</v>
      </c>
      <c r="BH14" s="4">
        <f t="shared" si="13"/>
        <v>6.2624999999999993</v>
      </c>
      <c r="BI14" s="23"/>
      <c r="BJ14" s="80">
        <v>6.8</v>
      </c>
      <c r="BK14" s="77">
        <f t="shared" si="14"/>
        <v>6.8</v>
      </c>
      <c r="BL14" s="81"/>
      <c r="BM14" s="77">
        <f t="shared" si="15"/>
        <v>6.8</v>
      </c>
      <c r="BN14" s="60"/>
      <c r="BO14" s="77">
        <f t="shared" si="16"/>
        <v>5.7546874999999993</v>
      </c>
      <c r="BP14" s="71"/>
      <c r="BQ14" s="77">
        <f t="shared" si="17"/>
        <v>6.0187499999999998</v>
      </c>
      <c r="BR14" s="71"/>
      <c r="BS14" s="78">
        <f t="shared" si="18"/>
        <v>5.88671875</v>
      </c>
      <c r="BT14" s="31">
        <v>5</v>
      </c>
      <c r="BU14" s="2"/>
      <c r="BV14" s="2"/>
    </row>
    <row r="15" spans="1:74" x14ac:dyDescent="0.3">
      <c r="A15" s="201">
        <v>4</v>
      </c>
      <c r="B15" s="202" t="s">
        <v>245</v>
      </c>
      <c r="C15" s="202" t="s">
        <v>218</v>
      </c>
      <c r="D15" s="202" t="s">
        <v>200</v>
      </c>
      <c r="E15" s="202" t="s">
        <v>119</v>
      </c>
      <c r="F15" s="33"/>
      <c r="G15" s="33"/>
      <c r="H15" s="33"/>
      <c r="I15" s="33"/>
      <c r="J15" s="138">
        <f t="shared" si="0"/>
        <v>0</v>
      </c>
      <c r="K15" s="33"/>
      <c r="L15" s="33"/>
      <c r="M15" s="138">
        <f t="shared" si="1"/>
        <v>0</v>
      </c>
      <c r="N15" s="33"/>
      <c r="O15" s="33"/>
      <c r="P15" s="138">
        <f t="shared" si="2"/>
        <v>0</v>
      </c>
      <c r="Q15" s="4">
        <f t="shared" si="3"/>
        <v>0</v>
      </c>
      <c r="R15" s="23"/>
      <c r="S15" s="25"/>
      <c r="T15" s="25"/>
      <c r="U15" s="25"/>
      <c r="V15" s="25"/>
      <c r="W15" s="25"/>
      <c r="X15" s="25"/>
      <c r="Y15" s="25"/>
      <c r="Z15" s="25"/>
      <c r="AA15" s="26">
        <f t="shared" si="4"/>
        <v>0</v>
      </c>
      <c r="AB15" s="4">
        <f t="shared" si="5"/>
        <v>0</v>
      </c>
      <c r="AC15" s="23"/>
      <c r="AD15" s="33"/>
      <c r="AE15" s="33"/>
      <c r="AF15" s="33"/>
      <c r="AG15" s="33"/>
      <c r="AH15" s="138">
        <f t="shared" si="6"/>
        <v>0</v>
      </c>
      <c r="AI15" s="33"/>
      <c r="AJ15" s="33"/>
      <c r="AK15" s="138">
        <f t="shared" si="7"/>
        <v>0</v>
      </c>
      <c r="AL15" s="33"/>
      <c r="AM15" s="33"/>
      <c r="AN15" s="138">
        <f t="shared" si="8"/>
        <v>0</v>
      </c>
      <c r="AO15" s="4">
        <f t="shared" si="9"/>
        <v>0</v>
      </c>
      <c r="AP15" s="29"/>
      <c r="AQ15" s="25"/>
      <c r="AR15" s="25"/>
      <c r="AS15" s="25"/>
      <c r="AT15" s="25"/>
      <c r="AU15" s="4">
        <f t="shared" si="10"/>
        <v>0</v>
      </c>
      <c r="AV15" s="30"/>
      <c r="AW15" s="4">
        <f t="shared" si="11"/>
        <v>0</v>
      </c>
      <c r="AX15" s="60"/>
      <c r="AY15" s="25"/>
      <c r="AZ15" s="25"/>
      <c r="BA15" s="25"/>
      <c r="BB15" s="25"/>
      <c r="BC15" s="25"/>
      <c r="BD15" s="25"/>
      <c r="BE15" s="25"/>
      <c r="BF15" s="25"/>
      <c r="BG15" s="26">
        <f t="shared" si="12"/>
        <v>0</v>
      </c>
      <c r="BH15" s="4">
        <f t="shared" si="13"/>
        <v>0</v>
      </c>
      <c r="BI15" s="23"/>
      <c r="BJ15" s="80"/>
      <c r="BK15" s="77">
        <f t="shared" si="14"/>
        <v>0</v>
      </c>
      <c r="BL15" s="81"/>
      <c r="BM15" s="77">
        <f t="shared" si="15"/>
        <v>0</v>
      </c>
      <c r="BN15" s="60"/>
      <c r="BO15" s="203">
        <f t="shared" si="16"/>
        <v>0</v>
      </c>
      <c r="BP15" s="204"/>
      <c r="BQ15" s="203">
        <f t="shared" si="17"/>
        <v>0</v>
      </c>
      <c r="BR15" s="204"/>
      <c r="BS15" s="205">
        <f t="shared" si="18"/>
        <v>0</v>
      </c>
      <c r="BT15" s="31" t="s">
        <v>251</v>
      </c>
      <c r="BU15" s="2"/>
      <c r="BV15" s="2"/>
    </row>
  </sheetData>
  <sortState xmlns:xlrd2="http://schemas.microsoft.com/office/spreadsheetml/2017/richdata2" ref="A10:BV14">
    <sortCondition descending="1" ref="BS10:BS14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6CDD-95EE-47EF-BEF0-676572EAAF7C}">
  <sheetPr>
    <pageSetUpPr fitToPage="1"/>
  </sheetPr>
  <dimension ref="A1:BV17"/>
  <sheetViews>
    <sheetView workbookViewId="0">
      <selection activeCell="BT16" sqref="BT16"/>
    </sheetView>
  </sheetViews>
  <sheetFormatPr defaultRowHeight="14.4" x14ac:dyDescent="0.3"/>
  <cols>
    <col min="1" max="1" width="8.44140625" customWidth="1"/>
    <col min="2" max="2" width="20" customWidth="1"/>
    <col min="3" max="3" width="17.109375" customWidth="1"/>
    <col min="4" max="4" width="20" customWidth="1"/>
    <col min="5" max="5" width="16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2.88671875" customWidth="1"/>
    <col min="30" max="30" width="7.5546875" customWidth="1"/>
    <col min="31" max="31" width="10.6640625" customWidth="1"/>
    <col min="32" max="32" width="9.33203125" customWidth="1"/>
    <col min="33" max="33" width="11" customWidth="1"/>
    <col min="42" max="42" width="2.88671875" customWidth="1"/>
    <col min="50" max="50" width="2.88671875" customWidth="1"/>
    <col min="61" max="61" width="3" customWidth="1"/>
    <col min="62" max="65" width="8.88671875" style="73"/>
    <col min="66" max="66" width="2.88671875" customWidth="1"/>
    <col min="67" max="67" width="10" style="73" customWidth="1"/>
    <col min="68" max="68" width="2.88671875" style="73" customWidth="1"/>
    <col min="69" max="69" width="9.33203125" style="73" bestFit="1" customWidth="1"/>
    <col min="70" max="70" width="2.88671875" style="73" customWidth="1"/>
    <col min="71" max="71" width="8.88671875" style="73"/>
    <col min="72" max="72" width="17.44140625" customWidth="1"/>
  </cols>
  <sheetData>
    <row r="1" spans="1:74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36"/>
      <c r="G1" s="36"/>
      <c r="H1" s="36"/>
      <c r="I1" s="3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77"/>
      <c r="BK1" s="77"/>
      <c r="BL1" s="77"/>
      <c r="BM1" s="77"/>
      <c r="BN1" s="2"/>
      <c r="BO1" s="71"/>
      <c r="BP1" s="71"/>
      <c r="BQ1" s="71"/>
      <c r="BR1" s="71"/>
      <c r="BS1" s="71"/>
      <c r="BT1" s="5">
        <f ca="1">NOW()</f>
        <v>45019.40436226852</v>
      </c>
      <c r="BU1" s="2"/>
      <c r="BV1" s="2"/>
    </row>
    <row r="2" spans="1:74" ht="15.6" x14ac:dyDescent="0.3">
      <c r="A2" s="1"/>
      <c r="B2" s="2"/>
      <c r="C2" s="3" t="s">
        <v>93</v>
      </c>
      <c r="D2" t="s">
        <v>101</v>
      </c>
      <c r="E2" s="36"/>
      <c r="F2" s="36"/>
      <c r="G2" s="36"/>
      <c r="H2" s="36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6"/>
      <c r="AE2" s="36"/>
      <c r="AF2" s="36"/>
      <c r="AG2" s="3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77"/>
      <c r="BK2" s="77"/>
      <c r="BL2" s="77"/>
      <c r="BM2" s="77"/>
      <c r="BN2" s="2"/>
      <c r="BO2" s="71"/>
      <c r="BP2" s="71"/>
      <c r="BQ2" s="71"/>
      <c r="BR2" s="71"/>
      <c r="BS2" s="71"/>
      <c r="BT2" s="6">
        <f ca="1">NOW()</f>
        <v>45019.40436226852</v>
      </c>
      <c r="BU2" s="2"/>
      <c r="BV2" s="2"/>
    </row>
    <row r="3" spans="1:74" ht="15.6" x14ac:dyDescent="0.3">
      <c r="A3" s="220" t="str">
        <f>'Intro Ind Comp'!A3</f>
        <v>1ST &amp; 2ND APRIL 2023</v>
      </c>
      <c r="B3" s="220"/>
      <c r="C3" s="3"/>
      <c r="D3" s="36" t="s">
        <v>244</v>
      </c>
      <c r="E3" s="36"/>
      <c r="F3" s="118" t="s">
        <v>73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7"/>
      <c r="S3" s="118"/>
      <c r="T3" s="117"/>
      <c r="U3" s="117"/>
      <c r="V3" s="117"/>
      <c r="W3" s="117"/>
      <c r="X3" s="117"/>
      <c r="Y3" s="117"/>
      <c r="Z3" s="117"/>
      <c r="AA3" s="117"/>
      <c r="AB3" s="117"/>
      <c r="AC3" s="2"/>
      <c r="AD3" s="119" t="s">
        <v>2</v>
      </c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  <c r="AQ3" s="120"/>
      <c r="AR3" s="120"/>
      <c r="AS3" s="120"/>
      <c r="AT3" s="120"/>
      <c r="AU3" s="120"/>
      <c r="AV3" s="120"/>
      <c r="AW3" s="120"/>
      <c r="AX3" s="2"/>
      <c r="AY3" s="118" t="s">
        <v>73</v>
      </c>
      <c r="AZ3" s="117"/>
      <c r="BA3" s="117"/>
      <c r="BB3" s="117"/>
      <c r="BC3" s="117"/>
      <c r="BD3" s="117"/>
      <c r="BE3" s="117"/>
      <c r="BF3" s="117"/>
      <c r="BG3" s="117"/>
      <c r="BH3" s="117"/>
      <c r="BI3" s="2"/>
      <c r="BJ3" s="122" t="s">
        <v>2</v>
      </c>
      <c r="BK3" s="121"/>
      <c r="BL3" s="121"/>
      <c r="BM3" s="121"/>
      <c r="BN3" s="2"/>
      <c r="BO3" s="71"/>
      <c r="BP3" s="71"/>
      <c r="BQ3" s="71"/>
      <c r="BR3" s="71"/>
      <c r="BS3" s="71"/>
      <c r="BT3" s="2"/>
      <c r="BU3" s="2"/>
      <c r="BV3" s="2"/>
    </row>
    <row r="4" spans="1:74" ht="15.6" x14ac:dyDescent="0.3">
      <c r="A4" s="1"/>
      <c r="B4" s="2"/>
      <c r="C4" s="3"/>
      <c r="D4" s="2"/>
      <c r="E4" s="2"/>
      <c r="F4" s="7" t="s">
        <v>3</v>
      </c>
      <c r="G4" s="2" t="str">
        <f>D2</f>
        <v>Chris Wicks</v>
      </c>
      <c r="H4" s="2"/>
      <c r="I4" s="2"/>
      <c r="K4" s="7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 t="s">
        <v>3</v>
      </c>
      <c r="AE4" s="2" t="str">
        <f>D2</f>
        <v>Chris Wicks</v>
      </c>
      <c r="AF4" s="2"/>
      <c r="AG4" s="2"/>
      <c r="AI4" s="7"/>
      <c r="AJ4" s="7"/>
      <c r="AK4" s="7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77"/>
      <c r="BK4" s="77"/>
      <c r="BL4" s="77"/>
      <c r="BM4" s="77"/>
      <c r="BN4" s="2"/>
      <c r="BO4" s="71"/>
      <c r="BP4" s="71"/>
      <c r="BQ4" s="71"/>
      <c r="BR4" s="71"/>
      <c r="BS4" s="71"/>
      <c r="BT4" s="2"/>
      <c r="BU4" s="2"/>
      <c r="BV4" s="2"/>
    </row>
    <row r="5" spans="1:74" ht="15.6" x14ac:dyDescent="0.3">
      <c r="A5" s="1" t="s">
        <v>225</v>
      </c>
      <c r="B5" s="7"/>
      <c r="C5" s="2"/>
      <c r="D5" s="2"/>
      <c r="E5" s="2"/>
      <c r="F5" s="7" t="s">
        <v>7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7" t="s">
        <v>78</v>
      </c>
      <c r="T5" s="7"/>
      <c r="U5" s="2" t="str">
        <f>D2</f>
        <v>Chris Wicks</v>
      </c>
      <c r="V5" s="2"/>
      <c r="W5" s="2"/>
      <c r="X5" s="2"/>
      <c r="Y5" s="2"/>
      <c r="Z5" s="2"/>
      <c r="AA5" s="2"/>
      <c r="AB5" s="2"/>
      <c r="AC5" s="7"/>
      <c r="AD5" s="7" t="s">
        <v>7</v>
      </c>
      <c r="AE5" s="2"/>
      <c r="AF5" s="2"/>
      <c r="AG5" s="2"/>
      <c r="AI5" s="2"/>
      <c r="AJ5" s="2"/>
      <c r="AK5" s="2"/>
      <c r="AL5" s="2"/>
      <c r="AM5" s="2"/>
      <c r="AN5" s="2"/>
      <c r="AO5" s="2"/>
      <c r="AP5" s="2"/>
      <c r="AQ5" s="7"/>
      <c r="AR5" s="2"/>
      <c r="AS5" s="2"/>
      <c r="AT5" s="2"/>
      <c r="AU5" s="2"/>
      <c r="AV5" s="7"/>
      <c r="AW5" s="7"/>
      <c r="AX5" s="53"/>
      <c r="AY5" s="7" t="s">
        <v>4</v>
      </c>
      <c r="AZ5" s="7"/>
      <c r="BA5" s="2"/>
      <c r="BB5" s="2"/>
      <c r="BC5" s="2"/>
      <c r="BD5" s="2"/>
      <c r="BE5" s="2"/>
      <c r="BF5" s="2"/>
      <c r="BG5" s="2"/>
      <c r="BH5" s="2"/>
      <c r="BI5" s="2"/>
      <c r="BJ5" s="78" t="s">
        <v>5</v>
      </c>
      <c r="BK5" s="77"/>
      <c r="BL5" s="77"/>
      <c r="BM5" s="77"/>
      <c r="BN5" s="53"/>
      <c r="BO5" s="49" t="s">
        <v>6</v>
      </c>
      <c r="BP5" s="71"/>
      <c r="BQ5" s="71"/>
      <c r="BR5" s="71"/>
      <c r="BS5" s="71"/>
      <c r="BT5" s="2"/>
      <c r="BU5" s="2"/>
      <c r="BV5" s="2"/>
    </row>
    <row r="6" spans="1:74" ht="15.6" x14ac:dyDescent="0.3">
      <c r="A6" s="1" t="s">
        <v>43</v>
      </c>
      <c r="B6" s="7" t="s">
        <v>241</v>
      </c>
      <c r="C6" s="2"/>
      <c r="D6" s="2"/>
      <c r="E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P6" s="2"/>
      <c r="AQ6" s="2"/>
      <c r="AR6" s="2"/>
      <c r="AS6" s="2"/>
      <c r="AT6" s="2"/>
      <c r="AU6" s="2"/>
      <c r="AV6" s="2"/>
      <c r="AW6" s="2"/>
      <c r="AX6" s="53"/>
      <c r="AY6" s="2" t="str">
        <f>D3</f>
        <v>Robyn Bruderer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77" t="str">
        <f>D3</f>
        <v>Robyn Bruderer</v>
      </c>
      <c r="BK6" s="77"/>
      <c r="BL6" s="77"/>
      <c r="BM6" s="77"/>
      <c r="BN6" s="53"/>
      <c r="BO6" s="71"/>
      <c r="BP6" s="71"/>
      <c r="BQ6" s="71"/>
      <c r="BR6" s="71"/>
      <c r="BS6" s="71"/>
      <c r="BT6" s="2"/>
      <c r="BU6" s="2"/>
      <c r="BV6" s="2"/>
    </row>
    <row r="7" spans="1:74" x14ac:dyDescent="0.3">
      <c r="A7" s="2"/>
      <c r="B7" s="2"/>
      <c r="C7" s="2"/>
      <c r="D7" s="2"/>
      <c r="E7" s="2"/>
      <c r="F7" s="7" t="s">
        <v>16</v>
      </c>
      <c r="G7" s="2"/>
      <c r="H7" s="2"/>
      <c r="I7" s="2"/>
      <c r="J7" s="137" t="s">
        <v>16</v>
      </c>
      <c r="K7" s="11"/>
      <c r="L7" s="11"/>
      <c r="M7" s="11" t="s">
        <v>17</v>
      </c>
      <c r="O7" s="11"/>
      <c r="P7" s="11" t="s">
        <v>18</v>
      </c>
      <c r="Q7" s="11" t="s">
        <v>79</v>
      </c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10"/>
      <c r="AD7" s="7" t="s">
        <v>16</v>
      </c>
      <c r="AE7" s="2"/>
      <c r="AF7" s="2"/>
      <c r="AG7" s="2"/>
      <c r="AH7" s="137" t="s">
        <v>16</v>
      </c>
      <c r="AI7" s="11"/>
      <c r="AJ7" s="11"/>
      <c r="AK7" s="11" t="s">
        <v>17</v>
      </c>
      <c r="AM7" s="11"/>
      <c r="AN7" s="11" t="s">
        <v>18</v>
      </c>
      <c r="AO7" s="11" t="s">
        <v>79</v>
      </c>
      <c r="AP7" s="2"/>
      <c r="AQ7" s="2" t="s">
        <v>42</v>
      </c>
      <c r="AR7" s="2"/>
      <c r="AS7" s="2"/>
      <c r="AT7" s="2"/>
      <c r="AU7" s="2"/>
      <c r="AV7" s="2"/>
      <c r="AW7" s="10" t="s">
        <v>42</v>
      </c>
      <c r="AX7" s="53"/>
      <c r="AY7" s="2"/>
      <c r="AZ7" s="2"/>
      <c r="BA7" s="2"/>
      <c r="BB7" s="2"/>
      <c r="BC7" s="2"/>
      <c r="BD7" s="2"/>
      <c r="BE7" s="2"/>
      <c r="BF7" s="2"/>
      <c r="BG7" s="2"/>
      <c r="BH7" s="2"/>
      <c r="BI7" s="10"/>
      <c r="BJ7" s="78"/>
      <c r="BK7" s="77"/>
      <c r="BL7" s="77" t="s">
        <v>8</v>
      </c>
      <c r="BM7" s="77" t="s">
        <v>9</v>
      </c>
      <c r="BN7" s="53"/>
      <c r="BO7" s="49" t="s">
        <v>10</v>
      </c>
      <c r="BP7" s="71"/>
      <c r="BQ7" s="49" t="s">
        <v>2</v>
      </c>
      <c r="BR7" s="71"/>
      <c r="BS7" s="47" t="s">
        <v>11</v>
      </c>
      <c r="BT7" s="13"/>
      <c r="BU7" s="2"/>
      <c r="BV7" s="2"/>
    </row>
    <row r="8" spans="1:74" x14ac:dyDescent="0.3">
      <c r="A8" s="14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83</v>
      </c>
      <c r="H8" s="72" t="s">
        <v>81</v>
      </c>
      <c r="I8" s="72" t="s">
        <v>84</v>
      </c>
      <c r="J8" s="20" t="s">
        <v>86</v>
      </c>
      <c r="K8" s="15" t="s">
        <v>17</v>
      </c>
      <c r="L8" s="15" t="s">
        <v>87</v>
      </c>
      <c r="M8" s="20" t="s">
        <v>86</v>
      </c>
      <c r="N8" s="38" t="s">
        <v>18</v>
      </c>
      <c r="O8" s="15" t="s">
        <v>87</v>
      </c>
      <c r="P8" s="20" t="s">
        <v>86</v>
      </c>
      <c r="Q8" s="20" t="s">
        <v>86</v>
      </c>
      <c r="R8" s="16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6"/>
      <c r="AD8" s="72" t="s">
        <v>80</v>
      </c>
      <c r="AE8" s="72" t="s">
        <v>83</v>
      </c>
      <c r="AF8" s="72" t="s">
        <v>81</v>
      </c>
      <c r="AG8" s="72" t="s">
        <v>84</v>
      </c>
      <c r="AH8" s="20" t="s">
        <v>86</v>
      </c>
      <c r="AI8" s="15" t="s">
        <v>17</v>
      </c>
      <c r="AJ8" s="15" t="s">
        <v>87</v>
      </c>
      <c r="AK8" s="20" t="s">
        <v>86</v>
      </c>
      <c r="AL8" s="38" t="s">
        <v>18</v>
      </c>
      <c r="AM8" s="15" t="s">
        <v>87</v>
      </c>
      <c r="AN8" s="20" t="s">
        <v>86</v>
      </c>
      <c r="AO8" s="20" t="s">
        <v>86</v>
      </c>
      <c r="AP8" s="18"/>
      <c r="AQ8" s="15" t="s">
        <v>32</v>
      </c>
      <c r="AR8" s="15" t="s">
        <v>33</v>
      </c>
      <c r="AS8" s="15" t="s">
        <v>34</v>
      </c>
      <c r="AT8" s="15" t="s">
        <v>35</v>
      </c>
      <c r="AU8" s="15" t="s">
        <v>36</v>
      </c>
      <c r="AV8" s="14" t="s">
        <v>37</v>
      </c>
      <c r="AW8" s="14" t="s">
        <v>31</v>
      </c>
      <c r="AX8" s="55"/>
      <c r="AY8" s="14" t="s">
        <v>19</v>
      </c>
      <c r="AZ8" s="14" t="s">
        <v>20</v>
      </c>
      <c r="BA8" s="14" t="s">
        <v>21</v>
      </c>
      <c r="BB8" s="14" t="s">
        <v>22</v>
      </c>
      <c r="BC8" s="14" t="s">
        <v>23</v>
      </c>
      <c r="BD8" s="14" t="s">
        <v>24</v>
      </c>
      <c r="BE8" s="14" t="s">
        <v>25</v>
      </c>
      <c r="BF8" s="14" t="s">
        <v>26</v>
      </c>
      <c r="BG8" s="14" t="s">
        <v>27</v>
      </c>
      <c r="BH8" s="14" t="s">
        <v>28</v>
      </c>
      <c r="BI8" s="16"/>
      <c r="BJ8" s="79" t="s">
        <v>29</v>
      </c>
      <c r="BK8" s="79" t="s">
        <v>9</v>
      </c>
      <c r="BL8" s="79" t="s">
        <v>30</v>
      </c>
      <c r="BM8" s="79" t="s">
        <v>31</v>
      </c>
      <c r="BN8" s="56"/>
      <c r="BO8" s="75" t="s">
        <v>38</v>
      </c>
      <c r="BP8" s="72"/>
      <c r="BQ8" s="75" t="s">
        <v>38</v>
      </c>
      <c r="BR8" s="89"/>
      <c r="BS8" s="76" t="s">
        <v>38</v>
      </c>
      <c r="BT8" s="20" t="s">
        <v>41</v>
      </c>
      <c r="BU8" s="10"/>
      <c r="BV8" s="10"/>
    </row>
    <row r="9" spans="1:74" x14ac:dyDescent="0.3">
      <c r="A9" s="10"/>
      <c r="B9" s="10"/>
      <c r="C9" s="10"/>
      <c r="D9" s="10"/>
      <c r="E9" s="10"/>
      <c r="F9" s="71"/>
      <c r="G9" s="71"/>
      <c r="H9" s="71"/>
      <c r="I9" s="71"/>
      <c r="J9" s="13"/>
      <c r="K9" s="13"/>
      <c r="L9" s="13"/>
      <c r="M9" s="13"/>
      <c r="N9" s="13"/>
      <c r="O9" s="13"/>
      <c r="P9" s="13"/>
      <c r="Q9" s="13"/>
      <c r="R9" s="16"/>
      <c r="S9" s="10"/>
      <c r="T9" s="10"/>
      <c r="U9" s="10"/>
      <c r="V9" s="10"/>
      <c r="W9" s="10"/>
      <c r="X9" s="10"/>
      <c r="Y9" s="10"/>
      <c r="Z9" s="10"/>
      <c r="AA9" s="10"/>
      <c r="AB9" s="10"/>
      <c r="AC9" s="16"/>
      <c r="AD9" s="71"/>
      <c r="AE9" s="71"/>
      <c r="AF9" s="71"/>
      <c r="AG9" s="71"/>
      <c r="AH9" s="13"/>
      <c r="AI9" s="13"/>
      <c r="AJ9" s="13"/>
      <c r="AK9" s="13"/>
      <c r="AL9" s="13"/>
      <c r="AM9" s="13"/>
      <c r="AN9" s="13"/>
      <c r="AO9" s="13"/>
      <c r="AP9" s="18"/>
      <c r="AQ9" s="13"/>
      <c r="AR9" s="13"/>
      <c r="AS9" s="13"/>
      <c r="AT9" s="13"/>
      <c r="AU9" s="13"/>
      <c r="AV9" s="10"/>
      <c r="AW9" s="10"/>
      <c r="AX9" s="55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6"/>
      <c r="BJ9" s="77"/>
      <c r="BK9" s="77"/>
      <c r="BL9" s="77"/>
      <c r="BM9" s="77"/>
      <c r="BN9" s="56"/>
      <c r="BO9" s="49"/>
      <c r="BP9" s="71"/>
      <c r="BQ9" s="49"/>
      <c r="BR9" s="86"/>
      <c r="BS9" s="47"/>
      <c r="BT9" s="12"/>
      <c r="BU9" s="2"/>
      <c r="BV9" s="2"/>
    </row>
    <row r="10" spans="1:74" x14ac:dyDescent="0.3">
      <c r="A10" s="73">
        <v>44</v>
      </c>
      <c r="B10" t="s">
        <v>129</v>
      </c>
      <c r="C10" t="s">
        <v>208</v>
      </c>
      <c r="D10" t="s">
        <v>209</v>
      </c>
      <c r="E10" t="s">
        <v>120</v>
      </c>
      <c r="F10" s="33">
        <v>6</v>
      </c>
      <c r="G10" s="33">
        <v>6</v>
      </c>
      <c r="H10" s="33">
        <v>5</v>
      </c>
      <c r="I10" s="33">
        <v>5</v>
      </c>
      <c r="J10" s="138">
        <f t="shared" ref="J10:J15" si="0">(F10+G10+H10+I10)/4</f>
        <v>5.5</v>
      </c>
      <c r="K10" s="33">
        <v>7</v>
      </c>
      <c r="L10" s="33"/>
      <c r="M10" s="138">
        <f t="shared" ref="M10:M15" si="1">K10-L10</f>
        <v>7</v>
      </c>
      <c r="N10" s="33">
        <v>6</v>
      </c>
      <c r="O10" s="33"/>
      <c r="P10" s="138">
        <f t="shared" ref="P10:P15" si="2">N10-O10</f>
        <v>6</v>
      </c>
      <c r="Q10" s="4">
        <f t="shared" ref="Q10:Q15" si="3">((J10*0.4)+(M10*0.4)+(P10*0.2))</f>
        <v>6.2</v>
      </c>
      <c r="R10" s="23"/>
      <c r="S10" s="25">
        <v>5</v>
      </c>
      <c r="T10" s="25">
        <v>7</v>
      </c>
      <c r="U10" s="25">
        <v>5</v>
      </c>
      <c r="V10" s="25">
        <v>5</v>
      </c>
      <c r="W10" s="25">
        <v>5</v>
      </c>
      <c r="X10" s="25">
        <v>5</v>
      </c>
      <c r="Y10" s="25">
        <v>6.5</v>
      </c>
      <c r="Z10" s="25">
        <v>5</v>
      </c>
      <c r="AA10" s="26">
        <f t="shared" ref="AA10:AA15" si="4">SUM(S10:Z10)</f>
        <v>43.5</v>
      </c>
      <c r="AB10" s="4">
        <f t="shared" ref="AB10:AB15" si="5">AA10/8</f>
        <v>5.4375</v>
      </c>
      <c r="AC10" s="23"/>
      <c r="AD10" s="33">
        <v>4</v>
      </c>
      <c r="AE10" s="33">
        <v>5</v>
      </c>
      <c r="AF10" s="33">
        <v>5</v>
      </c>
      <c r="AG10" s="33">
        <v>4</v>
      </c>
      <c r="AH10" s="138">
        <f t="shared" ref="AH10:AH15" si="6">(AD10+AE10+AF10+AG10)/4</f>
        <v>4.5</v>
      </c>
      <c r="AI10" s="33">
        <v>4</v>
      </c>
      <c r="AJ10" s="33"/>
      <c r="AK10" s="138">
        <f t="shared" ref="AK10:AK15" si="7">AI10-AJ10</f>
        <v>4</v>
      </c>
      <c r="AL10" s="33">
        <v>4.5</v>
      </c>
      <c r="AM10" s="33"/>
      <c r="AN10" s="138">
        <f t="shared" ref="AN10:AN15" si="8">AL10-AM10</f>
        <v>4.5</v>
      </c>
      <c r="AO10" s="4">
        <f t="shared" ref="AO10:AO15" si="9">((AH10*0.4)+(AK10*0.4)+(AN10*0.2))</f>
        <v>4.3000000000000007</v>
      </c>
      <c r="AP10" s="29"/>
      <c r="AQ10" s="25">
        <v>4</v>
      </c>
      <c r="AR10" s="25">
        <v>4</v>
      </c>
      <c r="AS10" s="25">
        <v>4</v>
      </c>
      <c r="AT10" s="25">
        <v>4</v>
      </c>
      <c r="AU10" s="4">
        <f t="shared" ref="AU10:AU15" si="10">SUM((AQ10*0.3),(AR10*0.25),(AS10*0.35),(AT10*0.1))</f>
        <v>4</v>
      </c>
      <c r="AV10" s="30"/>
      <c r="AW10" s="4">
        <f t="shared" ref="AW10:AW15" si="11">AU10-AV10</f>
        <v>4</v>
      </c>
      <c r="AX10" s="60"/>
      <c r="AY10" s="25">
        <v>6.5</v>
      </c>
      <c r="AZ10" s="25">
        <v>6.5</v>
      </c>
      <c r="BA10" s="25">
        <v>5.5</v>
      </c>
      <c r="BB10" s="25">
        <v>4</v>
      </c>
      <c r="BC10" s="25">
        <v>5</v>
      </c>
      <c r="BD10" s="25">
        <v>4</v>
      </c>
      <c r="BE10" s="25">
        <v>6.5</v>
      </c>
      <c r="BF10" s="25">
        <v>6.2</v>
      </c>
      <c r="BG10" s="26">
        <f t="shared" ref="BG10:BG15" si="12">SUM(AY10:BF10)</f>
        <v>44.2</v>
      </c>
      <c r="BH10" s="4">
        <f t="shared" ref="BH10:BH15" si="13">BG10/8</f>
        <v>5.5250000000000004</v>
      </c>
      <c r="BI10" s="23"/>
      <c r="BJ10" s="80">
        <v>7.33</v>
      </c>
      <c r="BK10" s="77">
        <f t="shared" ref="BK10:BK15" si="14">BJ10</f>
        <v>7.33</v>
      </c>
      <c r="BL10" s="81"/>
      <c r="BM10" s="77">
        <f t="shared" ref="BM10:BM15" si="15">SUM(BK10-BL10)</f>
        <v>7.33</v>
      </c>
      <c r="BN10" s="60"/>
      <c r="BO10" s="77">
        <f t="shared" ref="BO10:BO15" si="16">SUM((Q10*0.25)+(AB10*0.375)+(BH10*0.375))</f>
        <v>5.6609375000000002</v>
      </c>
      <c r="BP10" s="71"/>
      <c r="BQ10" s="77">
        <f t="shared" ref="BQ10:BQ15" si="17">SUM((AO10*0.25),(AW10*0.25),(BM10*0.5))</f>
        <v>5.74</v>
      </c>
      <c r="BR10" s="71"/>
      <c r="BS10" s="78">
        <f t="shared" ref="BS10:BS15" si="18">AVERAGE(BO10:BQ10)</f>
        <v>5.7004687500000006</v>
      </c>
      <c r="BT10" s="31">
        <v>1</v>
      </c>
      <c r="BU10" s="2"/>
      <c r="BV10" s="2"/>
    </row>
    <row r="11" spans="1:74" x14ac:dyDescent="0.3">
      <c r="A11" s="73">
        <v>16</v>
      </c>
      <c r="B11" t="s">
        <v>130</v>
      </c>
      <c r="C11" t="s">
        <v>190</v>
      </c>
      <c r="D11" t="s">
        <v>191</v>
      </c>
      <c r="E11" t="s">
        <v>111</v>
      </c>
      <c r="F11" s="33">
        <v>5.5</v>
      </c>
      <c r="G11" s="33">
        <v>5</v>
      </c>
      <c r="H11" s="33">
        <v>6</v>
      </c>
      <c r="I11" s="33">
        <v>5.5</v>
      </c>
      <c r="J11" s="138">
        <f t="shared" si="0"/>
        <v>5.5</v>
      </c>
      <c r="K11" s="33">
        <v>7</v>
      </c>
      <c r="L11" s="33"/>
      <c r="M11" s="138">
        <f t="shared" si="1"/>
        <v>7</v>
      </c>
      <c r="N11" s="33">
        <v>7</v>
      </c>
      <c r="O11" s="33"/>
      <c r="P11" s="138">
        <f t="shared" si="2"/>
        <v>7</v>
      </c>
      <c r="Q11" s="4">
        <f t="shared" si="3"/>
        <v>6.4</v>
      </c>
      <c r="R11" s="23"/>
      <c r="S11" s="25">
        <v>4</v>
      </c>
      <c r="T11" s="25">
        <v>4.5</v>
      </c>
      <c r="U11" s="25">
        <v>7</v>
      </c>
      <c r="V11" s="25">
        <v>6</v>
      </c>
      <c r="W11" s="25">
        <v>6</v>
      </c>
      <c r="X11" s="25">
        <v>5</v>
      </c>
      <c r="Y11" s="25">
        <v>4.8</v>
      </c>
      <c r="Z11" s="25">
        <v>4.5</v>
      </c>
      <c r="AA11" s="26">
        <f t="shared" si="4"/>
        <v>41.8</v>
      </c>
      <c r="AB11" s="4">
        <f t="shared" si="5"/>
        <v>5.2249999999999996</v>
      </c>
      <c r="AC11" s="23"/>
      <c r="AD11" s="33">
        <v>5</v>
      </c>
      <c r="AE11" s="33">
        <v>6</v>
      </c>
      <c r="AF11" s="33">
        <v>6</v>
      </c>
      <c r="AG11" s="33">
        <v>5</v>
      </c>
      <c r="AH11" s="138">
        <f t="shared" si="6"/>
        <v>5.5</v>
      </c>
      <c r="AI11" s="33">
        <v>6</v>
      </c>
      <c r="AJ11" s="33"/>
      <c r="AK11" s="138">
        <f t="shared" si="7"/>
        <v>6</v>
      </c>
      <c r="AL11" s="33">
        <v>6</v>
      </c>
      <c r="AM11" s="33"/>
      <c r="AN11" s="138">
        <f t="shared" si="8"/>
        <v>6</v>
      </c>
      <c r="AO11" s="4">
        <f t="shared" si="9"/>
        <v>5.8000000000000007</v>
      </c>
      <c r="AP11" s="29"/>
      <c r="AQ11" s="25">
        <v>4</v>
      </c>
      <c r="AR11" s="25">
        <v>5</v>
      </c>
      <c r="AS11" s="25">
        <v>5</v>
      </c>
      <c r="AT11" s="25">
        <v>4</v>
      </c>
      <c r="AU11" s="4">
        <f t="shared" si="10"/>
        <v>4.6000000000000005</v>
      </c>
      <c r="AV11" s="30"/>
      <c r="AW11" s="4">
        <f t="shared" si="11"/>
        <v>4.6000000000000005</v>
      </c>
      <c r="AX11" s="60"/>
      <c r="AY11" s="25">
        <v>4.5</v>
      </c>
      <c r="AZ11" s="25">
        <v>4.7</v>
      </c>
      <c r="BA11" s="25">
        <v>5</v>
      </c>
      <c r="BB11" s="25">
        <v>5</v>
      </c>
      <c r="BC11" s="25">
        <v>5</v>
      </c>
      <c r="BD11" s="25">
        <v>5</v>
      </c>
      <c r="BE11" s="25">
        <v>5.3</v>
      </c>
      <c r="BF11" s="25">
        <v>5.2</v>
      </c>
      <c r="BG11" s="26">
        <f t="shared" si="12"/>
        <v>39.700000000000003</v>
      </c>
      <c r="BH11" s="4">
        <f t="shared" si="13"/>
        <v>4.9625000000000004</v>
      </c>
      <c r="BI11" s="23"/>
      <c r="BJ11" s="80">
        <v>6.75</v>
      </c>
      <c r="BK11" s="77">
        <f t="shared" si="14"/>
        <v>6.75</v>
      </c>
      <c r="BL11" s="81"/>
      <c r="BM11" s="77">
        <f t="shared" si="15"/>
        <v>6.75</v>
      </c>
      <c r="BN11" s="60"/>
      <c r="BO11" s="77">
        <f t="shared" si="16"/>
        <v>5.4203125000000005</v>
      </c>
      <c r="BP11" s="71"/>
      <c r="BQ11" s="77">
        <f t="shared" si="17"/>
        <v>5.9750000000000005</v>
      </c>
      <c r="BR11" s="71"/>
      <c r="BS11" s="78">
        <f t="shared" si="18"/>
        <v>5.6976562500000005</v>
      </c>
      <c r="BT11" s="31">
        <v>2</v>
      </c>
      <c r="BU11" s="2"/>
      <c r="BV11" s="2"/>
    </row>
    <row r="12" spans="1:74" x14ac:dyDescent="0.3">
      <c r="A12" s="73">
        <v>25</v>
      </c>
      <c r="B12" t="s">
        <v>128</v>
      </c>
      <c r="C12" t="s">
        <v>190</v>
      </c>
      <c r="D12" t="s">
        <v>191</v>
      </c>
      <c r="E12" t="s">
        <v>111</v>
      </c>
      <c r="F12" s="33">
        <v>5.5</v>
      </c>
      <c r="G12" s="33">
        <v>5</v>
      </c>
      <c r="H12" s="33">
        <v>6</v>
      </c>
      <c r="I12" s="33">
        <v>5.5</v>
      </c>
      <c r="J12" s="138">
        <f t="shared" si="0"/>
        <v>5.5</v>
      </c>
      <c r="K12" s="33">
        <v>7</v>
      </c>
      <c r="L12" s="33"/>
      <c r="M12" s="138">
        <f t="shared" si="1"/>
        <v>7</v>
      </c>
      <c r="N12" s="33">
        <v>7</v>
      </c>
      <c r="O12" s="33"/>
      <c r="P12" s="138">
        <f t="shared" si="2"/>
        <v>7</v>
      </c>
      <c r="Q12" s="4">
        <f t="shared" si="3"/>
        <v>6.4</v>
      </c>
      <c r="R12" s="23"/>
      <c r="S12" s="25">
        <v>3.8</v>
      </c>
      <c r="T12" s="25">
        <v>6</v>
      </c>
      <c r="U12" s="25">
        <v>4</v>
      </c>
      <c r="V12" s="25">
        <v>5.5</v>
      </c>
      <c r="W12" s="25">
        <v>5</v>
      </c>
      <c r="X12" s="25">
        <v>5</v>
      </c>
      <c r="Y12" s="25">
        <v>4.5</v>
      </c>
      <c r="Z12" s="25">
        <v>5</v>
      </c>
      <c r="AA12" s="26">
        <f t="shared" si="4"/>
        <v>38.799999999999997</v>
      </c>
      <c r="AB12" s="4">
        <f t="shared" si="5"/>
        <v>4.8499999999999996</v>
      </c>
      <c r="AC12" s="23"/>
      <c r="AD12" s="33">
        <v>5</v>
      </c>
      <c r="AE12" s="33">
        <v>6</v>
      </c>
      <c r="AF12" s="33">
        <v>6</v>
      </c>
      <c r="AG12" s="33">
        <v>5</v>
      </c>
      <c r="AH12" s="138">
        <f t="shared" si="6"/>
        <v>5.5</v>
      </c>
      <c r="AI12" s="33">
        <v>6</v>
      </c>
      <c r="AJ12" s="33"/>
      <c r="AK12" s="138">
        <f t="shared" si="7"/>
        <v>6</v>
      </c>
      <c r="AL12" s="33">
        <v>6</v>
      </c>
      <c r="AM12" s="33"/>
      <c r="AN12" s="138">
        <f t="shared" si="8"/>
        <v>6</v>
      </c>
      <c r="AO12" s="4">
        <f t="shared" si="9"/>
        <v>5.8000000000000007</v>
      </c>
      <c r="AP12" s="29"/>
      <c r="AQ12" s="25">
        <v>5</v>
      </c>
      <c r="AR12" s="25">
        <v>5</v>
      </c>
      <c r="AS12" s="25">
        <v>5</v>
      </c>
      <c r="AT12" s="25">
        <v>4</v>
      </c>
      <c r="AU12" s="4">
        <f t="shared" si="10"/>
        <v>4.9000000000000004</v>
      </c>
      <c r="AV12" s="30"/>
      <c r="AW12" s="4">
        <f t="shared" si="11"/>
        <v>4.9000000000000004</v>
      </c>
      <c r="AX12" s="60"/>
      <c r="AY12" s="25">
        <v>5</v>
      </c>
      <c r="AZ12" s="25">
        <v>6</v>
      </c>
      <c r="BA12" s="25">
        <v>4.8</v>
      </c>
      <c r="BB12" s="25">
        <v>5</v>
      </c>
      <c r="BC12" s="25">
        <v>5.3</v>
      </c>
      <c r="BD12" s="25">
        <v>5</v>
      </c>
      <c r="BE12" s="25">
        <v>6</v>
      </c>
      <c r="BF12" s="25">
        <v>5.5</v>
      </c>
      <c r="BG12" s="26">
        <f t="shared" si="12"/>
        <v>42.6</v>
      </c>
      <c r="BH12" s="4">
        <f t="shared" si="13"/>
        <v>5.3250000000000002</v>
      </c>
      <c r="BI12" s="23"/>
      <c r="BJ12" s="80">
        <v>6.45</v>
      </c>
      <c r="BK12" s="77">
        <f t="shared" si="14"/>
        <v>6.45</v>
      </c>
      <c r="BL12" s="81"/>
      <c r="BM12" s="77">
        <f t="shared" si="15"/>
        <v>6.45</v>
      </c>
      <c r="BN12" s="60"/>
      <c r="BO12" s="77">
        <f t="shared" si="16"/>
        <v>5.4156250000000004</v>
      </c>
      <c r="BP12" s="71"/>
      <c r="BQ12" s="77">
        <f t="shared" si="17"/>
        <v>5.9</v>
      </c>
      <c r="BR12" s="71"/>
      <c r="BS12" s="78">
        <f t="shared" si="18"/>
        <v>5.6578125000000004</v>
      </c>
      <c r="BT12" s="31">
        <v>3</v>
      </c>
      <c r="BU12" s="2"/>
      <c r="BV12" s="2"/>
    </row>
    <row r="13" spans="1:74" x14ac:dyDescent="0.3">
      <c r="A13" s="73">
        <v>17</v>
      </c>
      <c r="B13" t="s">
        <v>135</v>
      </c>
      <c r="C13" t="s">
        <v>190</v>
      </c>
      <c r="D13" t="s">
        <v>191</v>
      </c>
      <c r="E13" t="s">
        <v>111</v>
      </c>
      <c r="F13" s="33">
        <v>6</v>
      </c>
      <c r="G13" s="33">
        <v>6</v>
      </c>
      <c r="H13" s="33">
        <v>5</v>
      </c>
      <c r="I13" s="33">
        <v>5</v>
      </c>
      <c r="J13" s="138">
        <f t="shared" si="0"/>
        <v>5.5</v>
      </c>
      <c r="K13" s="33">
        <v>7</v>
      </c>
      <c r="L13" s="33"/>
      <c r="M13" s="138">
        <f t="shared" si="1"/>
        <v>7</v>
      </c>
      <c r="N13" s="33">
        <v>7</v>
      </c>
      <c r="O13" s="33"/>
      <c r="P13" s="138">
        <f t="shared" si="2"/>
        <v>7</v>
      </c>
      <c r="Q13" s="4">
        <f t="shared" si="3"/>
        <v>6.4</v>
      </c>
      <c r="R13" s="23"/>
      <c r="S13" s="25">
        <v>4</v>
      </c>
      <c r="T13" s="25">
        <v>5</v>
      </c>
      <c r="U13" s="25">
        <v>4</v>
      </c>
      <c r="V13" s="25">
        <v>5.5</v>
      </c>
      <c r="W13" s="25">
        <v>5</v>
      </c>
      <c r="X13" s="25">
        <v>5.5</v>
      </c>
      <c r="Y13" s="25">
        <v>4</v>
      </c>
      <c r="Z13" s="25">
        <v>4</v>
      </c>
      <c r="AA13" s="26">
        <f t="shared" si="4"/>
        <v>37</v>
      </c>
      <c r="AB13" s="4">
        <f t="shared" si="5"/>
        <v>4.625</v>
      </c>
      <c r="AC13" s="23"/>
      <c r="AD13" s="33">
        <v>5</v>
      </c>
      <c r="AE13" s="33">
        <v>4</v>
      </c>
      <c r="AF13" s="33">
        <v>5</v>
      </c>
      <c r="AG13" s="33">
        <v>5</v>
      </c>
      <c r="AH13" s="138">
        <f t="shared" si="6"/>
        <v>4.75</v>
      </c>
      <c r="AI13" s="33">
        <v>5</v>
      </c>
      <c r="AJ13" s="33"/>
      <c r="AK13" s="138">
        <f t="shared" si="7"/>
        <v>5</v>
      </c>
      <c r="AL13" s="33">
        <v>6</v>
      </c>
      <c r="AM13" s="33"/>
      <c r="AN13" s="138">
        <f t="shared" si="8"/>
        <v>6</v>
      </c>
      <c r="AO13" s="4">
        <f t="shared" si="9"/>
        <v>5.1000000000000005</v>
      </c>
      <c r="AP13" s="29"/>
      <c r="AQ13" s="25">
        <v>4</v>
      </c>
      <c r="AR13" s="25">
        <v>4</v>
      </c>
      <c r="AS13" s="25">
        <v>4</v>
      </c>
      <c r="AT13" s="25">
        <v>4.5</v>
      </c>
      <c r="AU13" s="4">
        <f t="shared" si="10"/>
        <v>4.05</v>
      </c>
      <c r="AV13" s="30"/>
      <c r="AW13" s="4">
        <f t="shared" si="11"/>
        <v>4.05</v>
      </c>
      <c r="AX13" s="60"/>
      <c r="AY13" s="25">
        <v>4.5</v>
      </c>
      <c r="AZ13" s="25">
        <v>3</v>
      </c>
      <c r="BA13" s="25">
        <v>5</v>
      </c>
      <c r="BB13" s="25">
        <v>5.3</v>
      </c>
      <c r="BC13" s="25">
        <v>4.5</v>
      </c>
      <c r="BD13" s="25">
        <v>4</v>
      </c>
      <c r="BE13" s="25">
        <v>5.5</v>
      </c>
      <c r="BF13" s="25">
        <v>5</v>
      </c>
      <c r="BG13" s="26">
        <f t="shared" si="12"/>
        <v>36.799999999999997</v>
      </c>
      <c r="BH13" s="4">
        <f t="shared" si="13"/>
        <v>4.5999999999999996</v>
      </c>
      <c r="BI13" s="23"/>
      <c r="BJ13" s="80">
        <v>6.58</v>
      </c>
      <c r="BK13" s="77">
        <f t="shared" si="14"/>
        <v>6.58</v>
      </c>
      <c r="BL13" s="81"/>
      <c r="BM13" s="77">
        <f t="shared" si="15"/>
        <v>6.58</v>
      </c>
      <c r="BN13" s="60"/>
      <c r="BO13" s="77">
        <f t="shared" si="16"/>
        <v>5.0593750000000002</v>
      </c>
      <c r="BP13" s="71"/>
      <c r="BQ13" s="77">
        <f t="shared" si="17"/>
        <v>5.5775000000000006</v>
      </c>
      <c r="BR13" s="71"/>
      <c r="BS13" s="78">
        <f t="shared" si="18"/>
        <v>5.3184374999999999</v>
      </c>
      <c r="BT13" s="31">
        <v>4</v>
      </c>
      <c r="BU13" s="2"/>
      <c r="BV13" s="2"/>
    </row>
    <row r="14" spans="1:74" x14ac:dyDescent="0.3">
      <c r="A14" s="73">
        <v>19</v>
      </c>
      <c r="B14" t="s">
        <v>134</v>
      </c>
      <c r="C14" t="s">
        <v>190</v>
      </c>
      <c r="D14" t="s">
        <v>191</v>
      </c>
      <c r="E14" t="s">
        <v>111</v>
      </c>
      <c r="F14" s="33">
        <v>6</v>
      </c>
      <c r="G14" s="33">
        <v>6</v>
      </c>
      <c r="H14" s="33">
        <v>5</v>
      </c>
      <c r="I14" s="33">
        <v>5</v>
      </c>
      <c r="J14" s="138">
        <f t="shared" si="0"/>
        <v>5.5</v>
      </c>
      <c r="K14" s="33">
        <v>7</v>
      </c>
      <c r="L14" s="33"/>
      <c r="M14" s="138">
        <f t="shared" si="1"/>
        <v>7</v>
      </c>
      <c r="N14" s="33">
        <v>7</v>
      </c>
      <c r="O14" s="33"/>
      <c r="P14" s="138">
        <f t="shared" si="2"/>
        <v>7</v>
      </c>
      <c r="Q14" s="4">
        <f t="shared" si="3"/>
        <v>6.4</v>
      </c>
      <c r="R14" s="23"/>
      <c r="S14" s="25">
        <v>4</v>
      </c>
      <c r="T14" s="25">
        <v>5</v>
      </c>
      <c r="U14" s="25">
        <v>7</v>
      </c>
      <c r="V14" s="25">
        <v>6.5</v>
      </c>
      <c r="W14" s="25">
        <v>5.5</v>
      </c>
      <c r="X14" s="25">
        <v>5</v>
      </c>
      <c r="Y14" s="25">
        <v>5</v>
      </c>
      <c r="Z14" s="25">
        <v>4</v>
      </c>
      <c r="AA14" s="26">
        <f t="shared" si="4"/>
        <v>42</v>
      </c>
      <c r="AB14" s="4">
        <f t="shared" si="5"/>
        <v>5.25</v>
      </c>
      <c r="AC14" s="23"/>
      <c r="AD14" s="33">
        <v>5</v>
      </c>
      <c r="AE14" s="33">
        <v>5</v>
      </c>
      <c r="AF14" s="33">
        <v>6</v>
      </c>
      <c r="AG14" s="33">
        <v>5</v>
      </c>
      <c r="AH14" s="138">
        <f t="shared" si="6"/>
        <v>5.25</v>
      </c>
      <c r="AI14" s="33">
        <v>7</v>
      </c>
      <c r="AJ14" s="33"/>
      <c r="AK14" s="138">
        <f t="shared" si="7"/>
        <v>7</v>
      </c>
      <c r="AL14" s="33">
        <v>5</v>
      </c>
      <c r="AM14" s="33"/>
      <c r="AN14" s="138">
        <f t="shared" si="8"/>
        <v>5</v>
      </c>
      <c r="AO14" s="4">
        <f t="shared" si="9"/>
        <v>5.9</v>
      </c>
      <c r="AP14" s="29"/>
      <c r="AQ14" s="25">
        <v>5</v>
      </c>
      <c r="AR14" s="25">
        <v>4.5</v>
      </c>
      <c r="AS14" s="25">
        <v>4</v>
      </c>
      <c r="AT14" s="25">
        <v>4.5</v>
      </c>
      <c r="AU14" s="4">
        <f t="shared" si="10"/>
        <v>4.4750000000000005</v>
      </c>
      <c r="AV14" s="30"/>
      <c r="AW14" s="4">
        <f t="shared" si="11"/>
        <v>4.4750000000000005</v>
      </c>
      <c r="AX14" s="60"/>
      <c r="AY14" s="25">
        <v>4.8</v>
      </c>
      <c r="AZ14" s="25">
        <v>5.3</v>
      </c>
      <c r="BA14" s="25">
        <v>5</v>
      </c>
      <c r="BB14" s="25">
        <v>5.3</v>
      </c>
      <c r="BC14" s="25">
        <v>6</v>
      </c>
      <c r="BD14" s="25">
        <v>4</v>
      </c>
      <c r="BE14" s="25">
        <v>3</v>
      </c>
      <c r="BF14" s="25">
        <v>5.3</v>
      </c>
      <c r="BG14" s="26">
        <f t="shared" si="12"/>
        <v>38.699999999999996</v>
      </c>
      <c r="BH14" s="4">
        <f t="shared" si="13"/>
        <v>4.8374999999999995</v>
      </c>
      <c r="BI14" s="23"/>
      <c r="BJ14" s="80">
        <v>4.4000000000000004</v>
      </c>
      <c r="BK14" s="77">
        <f t="shared" si="14"/>
        <v>4.4000000000000004</v>
      </c>
      <c r="BL14" s="81"/>
      <c r="BM14" s="77">
        <f t="shared" si="15"/>
        <v>4.4000000000000004</v>
      </c>
      <c r="BN14" s="60"/>
      <c r="BO14" s="77">
        <f t="shared" si="16"/>
        <v>5.3828125</v>
      </c>
      <c r="BP14" s="71"/>
      <c r="BQ14" s="77">
        <f t="shared" si="17"/>
        <v>4.7937500000000002</v>
      </c>
      <c r="BR14" s="71"/>
      <c r="BS14" s="78">
        <f t="shared" si="18"/>
        <v>5.0882812499999996</v>
      </c>
      <c r="BT14" s="31">
        <v>5</v>
      </c>
      <c r="BU14" s="2"/>
      <c r="BV14" s="2"/>
    </row>
    <row r="15" spans="1:74" x14ac:dyDescent="0.3">
      <c r="A15" s="73">
        <v>24</v>
      </c>
      <c r="B15" t="s">
        <v>131</v>
      </c>
      <c r="C15" t="s">
        <v>190</v>
      </c>
      <c r="D15" t="s">
        <v>191</v>
      </c>
      <c r="E15" t="s">
        <v>111</v>
      </c>
      <c r="F15" s="33">
        <v>6</v>
      </c>
      <c r="G15" s="33">
        <v>6</v>
      </c>
      <c r="H15" s="33">
        <v>5</v>
      </c>
      <c r="I15" s="33">
        <v>5</v>
      </c>
      <c r="J15" s="138">
        <f t="shared" si="0"/>
        <v>5.5</v>
      </c>
      <c r="K15" s="33">
        <v>7</v>
      </c>
      <c r="L15" s="33"/>
      <c r="M15" s="138">
        <f t="shared" si="1"/>
        <v>7</v>
      </c>
      <c r="N15" s="33">
        <v>7</v>
      </c>
      <c r="O15" s="33"/>
      <c r="P15" s="138">
        <f t="shared" si="2"/>
        <v>7</v>
      </c>
      <c r="Q15" s="4">
        <f t="shared" si="3"/>
        <v>6.4</v>
      </c>
      <c r="R15" s="23"/>
      <c r="S15" s="25">
        <v>4</v>
      </c>
      <c r="T15" s="25">
        <v>5</v>
      </c>
      <c r="U15" s="25">
        <v>5</v>
      </c>
      <c r="V15" s="25">
        <v>4</v>
      </c>
      <c r="W15" s="25">
        <v>4</v>
      </c>
      <c r="X15" s="25">
        <v>4.5</v>
      </c>
      <c r="Y15" s="25">
        <v>3</v>
      </c>
      <c r="Z15" s="25">
        <v>5</v>
      </c>
      <c r="AA15" s="26">
        <f t="shared" si="4"/>
        <v>34.5</v>
      </c>
      <c r="AB15" s="4">
        <f t="shared" si="5"/>
        <v>4.3125</v>
      </c>
      <c r="AC15" s="23"/>
      <c r="AD15" s="33">
        <v>5</v>
      </c>
      <c r="AE15" s="33">
        <v>5</v>
      </c>
      <c r="AF15" s="33">
        <v>6</v>
      </c>
      <c r="AG15" s="33">
        <v>5</v>
      </c>
      <c r="AH15" s="138">
        <f t="shared" si="6"/>
        <v>5.25</v>
      </c>
      <c r="AI15" s="33">
        <v>7</v>
      </c>
      <c r="AJ15" s="33"/>
      <c r="AK15" s="138">
        <f t="shared" si="7"/>
        <v>7</v>
      </c>
      <c r="AL15" s="33">
        <v>5</v>
      </c>
      <c r="AM15" s="33"/>
      <c r="AN15" s="138">
        <f t="shared" si="8"/>
        <v>5</v>
      </c>
      <c r="AO15" s="4">
        <f t="shared" si="9"/>
        <v>5.9</v>
      </c>
      <c r="AP15" s="29"/>
      <c r="AQ15" s="25">
        <v>3</v>
      </c>
      <c r="AR15" s="25">
        <v>4</v>
      </c>
      <c r="AS15" s="25">
        <v>3.5</v>
      </c>
      <c r="AT15" s="25">
        <v>4</v>
      </c>
      <c r="AU15" s="4">
        <f t="shared" si="10"/>
        <v>3.5249999999999999</v>
      </c>
      <c r="AV15" s="30"/>
      <c r="AW15" s="4">
        <f t="shared" si="11"/>
        <v>3.5249999999999999</v>
      </c>
      <c r="AX15" s="60"/>
      <c r="AY15" s="25">
        <v>5.3</v>
      </c>
      <c r="AZ15" s="25">
        <v>2</v>
      </c>
      <c r="BA15" s="25">
        <v>3</v>
      </c>
      <c r="BB15" s="25">
        <v>2.5</v>
      </c>
      <c r="BC15" s="25">
        <v>5</v>
      </c>
      <c r="BD15" s="25">
        <v>5</v>
      </c>
      <c r="BE15" s="25">
        <v>4</v>
      </c>
      <c r="BF15" s="25">
        <v>5</v>
      </c>
      <c r="BG15" s="26">
        <f t="shared" si="12"/>
        <v>31.8</v>
      </c>
      <c r="BH15" s="4">
        <f t="shared" si="13"/>
        <v>3.9750000000000001</v>
      </c>
      <c r="BI15" s="23"/>
      <c r="BJ15" s="80">
        <v>6</v>
      </c>
      <c r="BK15" s="77">
        <f t="shared" si="14"/>
        <v>6</v>
      </c>
      <c r="BL15" s="81"/>
      <c r="BM15" s="77">
        <f t="shared" si="15"/>
        <v>6</v>
      </c>
      <c r="BN15" s="60"/>
      <c r="BO15" s="77">
        <f t="shared" si="16"/>
        <v>4.7078125000000002</v>
      </c>
      <c r="BP15" s="71"/>
      <c r="BQ15" s="77">
        <f t="shared" si="17"/>
        <v>5.3562500000000002</v>
      </c>
      <c r="BR15" s="71"/>
      <c r="BS15" s="78">
        <f t="shared" si="18"/>
        <v>5.0320312500000002</v>
      </c>
      <c r="BT15" s="31">
        <v>6</v>
      </c>
      <c r="BU15" s="2"/>
      <c r="BV15" s="2"/>
    </row>
    <row r="16" spans="1:74" x14ac:dyDescent="0.3">
      <c r="A16" s="73">
        <v>18</v>
      </c>
      <c r="B16" t="s">
        <v>220</v>
      </c>
      <c r="C16" t="s">
        <v>211</v>
      </c>
      <c r="D16" t="s">
        <v>212</v>
      </c>
      <c r="E16" t="s">
        <v>111</v>
      </c>
      <c r="F16" s="33">
        <v>6</v>
      </c>
      <c r="G16" s="33">
        <v>6.5</v>
      </c>
      <c r="H16" s="33">
        <v>6</v>
      </c>
      <c r="I16" s="33">
        <v>5</v>
      </c>
      <c r="J16" s="138">
        <f t="shared" ref="J16:J17" si="19">(F16+G16+H16+I16)/4</f>
        <v>5.875</v>
      </c>
      <c r="K16" s="33">
        <v>6</v>
      </c>
      <c r="L16" s="33"/>
      <c r="M16" s="138">
        <f t="shared" ref="M16:M17" si="20">K16-L16</f>
        <v>6</v>
      </c>
      <c r="N16" s="33">
        <v>7</v>
      </c>
      <c r="O16" s="33"/>
      <c r="P16" s="138">
        <f t="shared" ref="P16:P17" si="21">N16-O16</f>
        <v>7</v>
      </c>
      <c r="Q16" s="4">
        <f t="shared" ref="Q16:Q17" si="22">((J16*0.4)+(M16*0.4)+(P16*0.2))</f>
        <v>6.15</v>
      </c>
      <c r="R16" s="23"/>
      <c r="S16" s="25">
        <v>4</v>
      </c>
      <c r="T16" s="25">
        <v>5</v>
      </c>
      <c r="U16" s="25">
        <v>6</v>
      </c>
      <c r="V16" s="25">
        <v>5</v>
      </c>
      <c r="W16" s="25">
        <v>6</v>
      </c>
      <c r="X16" s="25">
        <v>6</v>
      </c>
      <c r="Y16" s="25">
        <v>5</v>
      </c>
      <c r="Z16" s="25">
        <v>5</v>
      </c>
      <c r="AA16" s="26">
        <f t="shared" ref="AA16:AA17" si="23">SUM(S16:Z16)</f>
        <v>42</v>
      </c>
      <c r="AB16" s="4">
        <f t="shared" ref="AB16:AB17" si="24">AA16/8</f>
        <v>5.25</v>
      </c>
      <c r="AC16" s="23"/>
      <c r="AD16" s="33">
        <v>5</v>
      </c>
      <c r="AE16" s="33">
        <v>5.5</v>
      </c>
      <c r="AF16" s="33">
        <v>5</v>
      </c>
      <c r="AG16" s="33">
        <v>4</v>
      </c>
      <c r="AH16" s="138">
        <f t="shared" ref="AH16:AH17" si="25">(AD16+AE16+AF16+AG16)/4</f>
        <v>4.875</v>
      </c>
      <c r="AI16" s="33">
        <v>6</v>
      </c>
      <c r="AJ16" s="33"/>
      <c r="AK16" s="138">
        <f t="shared" ref="AK16:AK17" si="26">AI16-AJ16</f>
        <v>6</v>
      </c>
      <c r="AL16" s="33">
        <v>4</v>
      </c>
      <c r="AM16" s="33"/>
      <c r="AN16" s="138">
        <f t="shared" ref="AN16:AN17" si="27">AL16-AM16</f>
        <v>4</v>
      </c>
      <c r="AO16" s="4">
        <f t="shared" ref="AO16:AO17" si="28">((AH16*0.4)+(AK16*0.4)+(AN16*0.2))</f>
        <v>5.15</v>
      </c>
      <c r="AP16" s="29"/>
      <c r="AQ16" s="25">
        <v>4</v>
      </c>
      <c r="AR16" s="25">
        <v>4</v>
      </c>
      <c r="AS16" s="25">
        <v>5.5</v>
      </c>
      <c r="AT16" s="25">
        <v>4</v>
      </c>
      <c r="AU16" s="4">
        <f t="shared" ref="AU16:AU17" si="29">SUM((AQ16*0.3),(AR16*0.25),(AS16*0.35),(AT16*0.1))</f>
        <v>4.5250000000000004</v>
      </c>
      <c r="AV16" s="30"/>
      <c r="AW16" s="4">
        <f t="shared" ref="AW16:AW17" si="30">AU16-AV16</f>
        <v>4.5250000000000004</v>
      </c>
      <c r="AX16" s="60"/>
      <c r="AY16" s="25">
        <v>5.8</v>
      </c>
      <c r="AZ16" s="25">
        <v>6.5</v>
      </c>
      <c r="BA16" s="25">
        <v>6</v>
      </c>
      <c r="BB16" s="25">
        <v>0</v>
      </c>
      <c r="BC16" s="25">
        <v>6.3</v>
      </c>
      <c r="BD16" s="25">
        <v>6.5</v>
      </c>
      <c r="BE16" s="25">
        <v>4</v>
      </c>
      <c r="BF16" s="25">
        <v>5.3</v>
      </c>
      <c r="BG16" s="26">
        <f t="shared" ref="BG16:BG17" si="31">SUM(AY16:BF16)</f>
        <v>40.4</v>
      </c>
      <c r="BH16" s="4">
        <f t="shared" ref="BH16:BH17" si="32">BG16/8</f>
        <v>5.05</v>
      </c>
      <c r="BI16" s="23"/>
      <c r="BJ16" s="80">
        <v>4</v>
      </c>
      <c r="BK16" s="77">
        <f t="shared" ref="BK16:BK17" si="33">BJ16</f>
        <v>4</v>
      </c>
      <c r="BL16" s="81"/>
      <c r="BM16" s="77">
        <f t="shared" ref="BM16:BM17" si="34">SUM(BK16-BL16)</f>
        <v>4</v>
      </c>
      <c r="BN16" s="60"/>
      <c r="BO16" s="77">
        <f t="shared" ref="BO16:BO17" si="35">SUM((Q16*0.25)+(AB16*0.375)+(BH16*0.375))</f>
        <v>5.4</v>
      </c>
      <c r="BP16" s="71"/>
      <c r="BQ16" s="77">
        <f t="shared" ref="BQ16:BQ17" si="36">SUM((AO16*0.25),(AW16*0.25),(BM16*0.5))</f>
        <v>4.4187500000000002</v>
      </c>
      <c r="BR16" s="71"/>
      <c r="BS16" s="78">
        <f t="shared" ref="BS16:BS17" si="37">AVERAGE(BO16:BQ16)</f>
        <v>4.9093750000000007</v>
      </c>
      <c r="BT16" s="222" t="s">
        <v>252</v>
      </c>
      <c r="BU16" s="2"/>
      <c r="BV16" s="2"/>
    </row>
    <row r="17" spans="1:74" x14ac:dyDescent="0.3">
      <c r="A17" s="73">
        <v>17</v>
      </c>
      <c r="B17" t="s">
        <v>221</v>
      </c>
      <c r="C17" t="s">
        <v>211</v>
      </c>
      <c r="D17" t="s">
        <v>212</v>
      </c>
      <c r="E17" t="s">
        <v>111</v>
      </c>
      <c r="F17" s="33">
        <v>6</v>
      </c>
      <c r="G17" s="33">
        <v>6.5</v>
      </c>
      <c r="H17" s="33">
        <v>6</v>
      </c>
      <c r="I17" s="33">
        <v>5</v>
      </c>
      <c r="J17" s="138">
        <f t="shared" si="19"/>
        <v>5.875</v>
      </c>
      <c r="K17" s="33">
        <v>6</v>
      </c>
      <c r="L17" s="33"/>
      <c r="M17" s="138">
        <f t="shared" si="20"/>
        <v>6</v>
      </c>
      <c r="N17" s="33">
        <v>7</v>
      </c>
      <c r="O17" s="33"/>
      <c r="P17" s="138">
        <f t="shared" si="21"/>
        <v>7</v>
      </c>
      <c r="Q17" s="4">
        <f t="shared" si="22"/>
        <v>6.15</v>
      </c>
      <c r="R17" s="23"/>
      <c r="S17" s="25">
        <v>4</v>
      </c>
      <c r="T17" s="25">
        <v>5</v>
      </c>
      <c r="U17" s="25">
        <v>3</v>
      </c>
      <c r="V17" s="25">
        <v>4</v>
      </c>
      <c r="W17" s="25">
        <v>4</v>
      </c>
      <c r="X17" s="25">
        <v>5</v>
      </c>
      <c r="Y17" s="25">
        <v>4</v>
      </c>
      <c r="Z17" s="25">
        <v>4</v>
      </c>
      <c r="AA17" s="26">
        <f t="shared" si="23"/>
        <v>33</v>
      </c>
      <c r="AB17" s="4">
        <f t="shared" si="24"/>
        <v>4.125</v>
      </c>
      <c r="AC17" s="23"/>
      <c r="AD17" s="33">
        <v>5</v>
      </c>
      <c r="AE17" s="33">
        <v>5.5</v>
      </c>
      <c r="AF17" s="33">
        <v>5</v>
      </c>
      <c r="AG17" s="33">
        <v>4</v>
      </c>
      <c r="AH17" s="138">
        <f t="shared" si="25"/>
        <v>4.875</v>
      </c>
      <c r="AI17" s="33">
        <v>6</v>
      </c>
      <c r="AJ17" s="33"/>
      <c r="AK17" s="138">
        <f t="shared" si="26"/>
        <v>6</v>
      </c>
      <c r="AL17" s="33">
        <v>4</v>
      </c>
      <c r="AM17" s="33"/>
      <c r="AN17" s="138">
        <f t="shared" si="27"/>
        <v>4</v>
      </c>
      <c r="AO17" s="4">
        <f t="shared" si="28"/>
        <v>5.15</v>
      </c>
      <c r="AP17" s="29"/>
      <c r="AQ17" s="25">
        <v>4</v>
      </c>
      <c r="AR17" s="25">
        <v>4</v>
      </c>
      <c r="AS17" s="25">
        <v>4</v>
      </c>
      <c r="AT17" s="25">
        <v>5.5</v>
      </c>
      <c r="AU17" s="4">
        <f t="shared" si="29"/>
        <v>4.1500000000000004</v>
      </c>
      <c r="AV17" s="30"/>
      <c r="AW17" s="4">
        <f t="shared" si="30"/>
        <v>4.1500000000000004</v>
      </c>
      <c r="AX17" s="60"/>
      <c r="AY17" s="25">
        <v>4.8</v>
      </c>
      <c r="AZ17" s="25">
        <v>5.2</v>
      </c>
      <c r="BA17" s="25">
        <v>5.8</v>
      </c>
      <c r="BB17" s="25">
        <v>5.5</v>
      </c>
      <c r="BC17" s="25">
        <v>5.5</v>
      </c>
      <c r="BD17" s="25">
        <v>6</v>
      </c>
      <c r="BE17" s="25">
        <v>5</v>
      </c>
      <c r="BF17" s="25">
        <v>5</v>
      </c>
      <c r="BG17" s="26">
        <f t="shared" si="31"/>
        <v>42.8</v>
      </c>
      <c r="BH17" s="4">
        <f t="shared" si="32"/>
        <v>5.35</v>
      </c>
      <c r="BI17" s="23"/>
      <c r="BJ17" s="80">
        <v>5.33</v>
      </c>
      <c r="BK17" s="77">
        <f t="shared" si="33"/>
        <v>5.33</v>
      </c>
      <c r="BL17" s="81"/>
      <c r="BM17" s="77">
        <f t="shared" si="34"/>
        <v>5.33</v>
      </c>
      <c r="BN17" s="60"/>
      <c r="BO17" s="77">
        <f t="shared" si="35"/>
        <v>5.0906249999999993</v>
      </c>
      <c r="BP17" s="71"/>
      <c r="BQ17" s="77">
        <f t="shared" si="36"/>
        <v>4.99</v>
      </c>
      <c r="BR17" s="71"/>
      <c r="BS17" s="78">
        <f t="shared" si="37"/>
        <v>5.0403124999999998</v>
      </c>
      <c r="BT17" s="222" t="s">
        <v>252</v>
      </c>
      <c r="BU17" s="2"/>
      <c r="BV17" s="2"/>
    </row>
  </sheetData>
  <sortState xmlns:xlrd2="http://schemas.microsoft.com/office/spreadsheetml/2017/richdata2" ref="A10:BV15">
    <sortCondition descending="1" ref="BS10:BS15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A46F-EA32-4FD7-92D4-BE6588F3AA42}">
  <dimension ref="A1:BV14"/>
  <sheetViews>
    <sheetView workbookViewId="0">
      <selection activeCell="BT15" sqref="BT15"/>
    </sheetView>
  </sheetViews>
  <sheetFormatPr defaultRowHeight="14.4" x14ac:dyDescent="0.3"/>
  <cols>
    <col min="1" max="1" width="10" customWidth="1"/>
    <col min="2" max="2" width="20" customWidth="1"/>
    <col min="3" max="3" width="17.109375" customWidth="1"/>
    <col min="4" max="4" width="20" customWidth="1"/>
    <col min="5" max="5" width="16.8867187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2.88671875" customWidth="1"/>
    <col min="30" max="30" width="7.5546875" customWidth="1"/>
    <col min="31" max="31" width="10.6640625" customWidth="1"/>
    <col min="32" max="32" width="9.33203125" customWidth="1"/>
    <col min="33" max="33" width="11" customWidth="1"/>
    <col min="42" max="42" width="2.88671875" customWidth="1"/>
    <col min="50" max="50" width="2.88671875" customWidth="1"/>
    <col min="61" max="61" width="3" customWidth="1"/>
    <col min="62" max="65" width="8.88671875" style="73"/>
    <col min="66" max="66" width="2.88671875" customWidth="1"/>
    <col min="67" max="67" width="10" style="73" customWidth="1"/>
    <col min="68" max="68" width="2.88671875" style="73" customWidth="1"/>
    <col min="69" max="69" width="9.33203125" style="73" bestFit="1" customWidth="1"/>
    <col min="70" max="70" width="2.88671875" style="73" customWidth="1"/>
    <col min="71" max="71" width="8.88671875" style="73"/>
    <col min="72" max="72" width="17.44140625" customWidth="1"/>
  </cols>
  <sheetData>
    <row r="1" spans="1:74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36"/>
      <c r="G1" s="36"/>
      <c r="H1" s="36"/>
      <c r="I1" s="3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6"/>
      <c r="AE1" s="36"/>
      <c r="AF1" s="36"/>
      <c r="AG1" s="3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77"/>
      <c r="BK1" s="77"/>
      <c r="BL1" s="77"/>
      <c r="BM1" s="77"/>
      <c r="BN1" s="2"/>
      <c r="BO1" s="71"/>
      <c r="BP1" s="71"/>
      <c r="BQ1" s="71"/>
      <c r="BR1" s="71"/>
      <c r="BS1" s="71"/>
      <c r="BT1" s="5">
        <f ca="1">NOW()</f>
        <v>45019.40436226852</v>
      </c>
      <c r="BU1" s="2"/>
      <c r="BV1" s="2"/>
    </row>
    <row r="2" spans="1:74" ht="15.6" x14ac:dyDescent="0.3">
      <c r="A2" s="1"/>
      <c r="B2" s="2"/>
      <c r="C2" s="3" t="s">
        <v>93</v>
      </c>
      <c r="D2" t="s">
        <v>101</v>
      </c>
      <c r="F2" s="36"/>
      <c r="G2" s="36"/>
      <c r="H2" s="36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6"/>
      <c r="AE2" s="36"/>
      <c r="AF2" s="36"/>
      <c r="AG2" s="3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77"/>
      <c r="BK2" s="77"/>
      <c r="BL2" s="77"/>
      <c r="BM2" s="77"/>
      <c r="BN2" s="2"/>
      <c r="BO2" s="71"/>
      <c r="BP2" s="71"/>
      <c r="BQ2" s="71"/>
      <c r="BR2" s="71"/>
      <c r="BS2" s="71"/>
      <c r="BT2" s="6">
        <f ca="1">NOW()</f>
        <v>45019.40436226852</v>
      </c>
      <c r="BU2" s="2"/>
      <c r="BV2" s="2"/>
    </row>
    <row r="3" spans="1:74" ht="15.6" x14ac:dyDescent="0.3">
      <c r="A3" s="220" t="str">
        <f>'Intro Ind Comp'!A3</f>
        <v>1ST &amp; 2ND APRIL 2023</v>
      </c>
      <c r="B3" s="220"/>
      <c r="C3" s="3"/>
      <c r="D3" s="36" t="s">
        <v>244</v>
      </c>
      <c r="F3" s="118" t="s">
        <v>73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7"/>
      <c r="S3" s="118"/>
      <c r="T3" s="117"/>
      <c r="U3" s="117"/>
      <c r="V3" s="117"/>
      <c r="W3" s="117"/>
      <c r="X3" s="117"/>
      <c r="Y3" s="117"/>
      <c r="Z3" s="117"/>
      <c r="AA3" s="117"/>
      <c r="AB3" s="117"/>
      <c r="AC3" s="2"/>
      <c r="AD3" s="119" t="s">
        <v>2</v>
      </c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  <c r="AQ3" s="120"/>
      <c r="AR3" s="120"/>
      <c r="AS3" s="120"/>
      <c r="AT3" s="120"/>
      <c r="AU3" s="120"/>
      <c r="AV3" s="120"/>
      <c r="AW3" s="120"/>
      <c r="AX3" s="2"/>
      <c r="AY3" s="118" t="s">
        <v>73</v>
      </c>
      <c r="AZ3" s="117"/>
      <c r="BA3" s="117"/>
      <c r="BB3" s="117"/>
      <c r="BC3" s="117"/>
      <c r="BD3" s="117"/>
      <c r="BE3" s="117"/>
      <c r="BF3" s="117"/>
      <c r="BG3" s="117"/>
      <c r="BH3" s="117"/>
      <c r="BI3" s="2"/>
      <c r="BJ3" s="122" t="s">
        <v>2</v>
      </c>
      <c r="BK3" s="121"/>
      <c r="BL3" s="121"/>
      <c r="BM3" s="121"/>
      <c r="BN3" s="2"/>
      <c r="BO3" s="71"/>
      <c r="BP3" s="71"/>
      <c r="BQ3" s="71"/>
      <c r="BR3" s="71"/>
      <c r="BS3" s="71"/>
      <c r="BT3" s="2"/>
      <c r="BU3" s="2"/>
      <c r="BV3" s="2"/>
    </row>
    <row r="4" spans="1:74" ht="15.6" x14ac:dyDescent="0.3">
      <c r="A4" s="1"/>
      <c r="B4" s="2"/>
      <c r="C4" s="3"/>
      <c r="D4" s="2"/>
      <c r="E4" s="2"/>
      <c r="F4" s="7" t="s">
        <v>3</v>
      </c>
      <c r="G4" s="2" t="str">
        <f>D2</f>
        <v>Chris Wicks</v>
      </c>
      <c r="H4" s="2"/>
      <c r="I4" s="2"/>
      <c r="K4" s="7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F4" s="2"/>
      <c r="AG4" s="2"/>
      <c r="AI4" s="7"/>
      <c r="AJ4" s="7"/>
      <c r="AK4" s="7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77"/>
      <c r="BK4" s="77"/>
      <c r="BL4" s="77"/>
      <c r="BM4" s="77"/>
      <c r="BN4" s="2"/>
      <c r="BO4" s="71"/>
      <c r="BP4" s="71"/>
      <c r="BQ4" s="71"/>
      <c r="BR4" s="71"/>
      <c r="BS4" s="71"/>
      <c r="BT4" s="2"/>
      <c r="BU4" s="2"/>
      <c r="BV4" s="2"/>
    </row>
    <row r="5" spans="1:74" ht="15.6" x14ac:dyDescent="0.3">
      <c r="A5" s="1" t="s">
        <v>249</v>
      </c>
      <c r="B5" s="7"/>
      <c r="C5" s="2"/>
      <c r="D5" s="2"/>
      <c r="E5" s="2"/>
      <c r="F5" s="7" t="s">
        <v>7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7" t="s">
        <v>78</v>
      </c>
      <c r="T5" s="7"/>
      <c r="U5" s="2" t="str">
        <f>D2</f>
        <v>Chris Wicks</v>
      </c>
      <c r="V5" s="2"/>
      <c r="W5" s="2"/>
      <c r="X5" s="2"/>
      <c r="Y5" s="2"/>
      <c r="Z5" s="2"/>
      <c r="AA5" s="2"/>
      <c r="AB5" s="2"/>
      <c r="AC5" s="7"/>
      <c r="AD5" s="7" t="s">
        <v>3</v>
      </c>
      <c r="AE5" s="2" t="str">
        <f>D2</f>
        <v>Chris Wicks</v>
      </c>
      <c r="AF5" s="2"/>
      <c r="AG5" s="2"/>
      <c r="AI5" s="2"/>
      <c r="AJ5" s="2"/>
      <c r="AK5" s="2"/>
      <c r="AL5" s="2"/>
      <c r="AM5" s="2"/>
      <c r="AN5" s="2"/>
      <c r="AO5" s="2"/>
      <c r="AP5" s="2"/>
      <c r="AQ5" s="7"/>
      <c r="AR5" s="2"/>
      <c r="AS5" s="2"/>
      <c r="AT5" s="2"/>
      <c r="AU5" s="2"/>
      <c r="AV5" s="7"/>
      <c r="AW5" s="7"/>
      <c r="AX5" s="53"/>
      <c r="AY5" s="7" t="s">
        <v>4</v>
      </c>
      <c r="AZ5" s="7"/>
      <c r="BA5" s="2"/>
      <c r="BB5" s="2"/>
      <c r="BC5" s="2"/>
      <c r="BD5" s="2"/>
      <c r="BE5" s="2"/>
      <c r="BF5" s="2"/>
      <c r="BG5" s="2"/>
      <c r="BH5" s="2"/>
      <c r="BI5" s="2"/>
      <c r="BJ5" s="78" t="s">
        <v>5</v>
      </c>
      <c r="BK5" s="77"/>
      <c r="BL5" s="77"/>
      <c r="BM5" s="77"/>
      <c r="BN5" s="53"/>
      <c r="BO5" s="49" t="s">
        <v>6</v>
      </c>
      <c r="BP5" s="71"/>
      <c r="BQ5" s="71"/>
      <c r="BR5" s="71"/>
      <c r="BS5" s="71"/>
      <c r="BT5" s="2"/>
      <c r="BU5" s="2"/>
      <c r="BV5" s="2"/>
    </row>
    <row r="6" spans="1:74" ht="15.6" x14ac:dyDescent="0.3">
      <c r="A6" s="1" t="s">
        <v>43</v>
      </c>
      <c r="B6" s="7" t="s">
        <v>250</v>
      </c>
      <c r="C6" s="2"/>
      <c r="D6" s="2"/>
      <c r="E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7" t="s">
        <v>7</v>
      </c>
      <c r="AE6" s="2"/>
      <c r="AP6" s="2"/>
      <c r="AQ6" s="2"/>
      <c r="AR6" s="2"/>
      <c r="AS6" s="2"/>
      <c r="AT6" s="2"/>
      <c r="AU6" s="2"/>
      <c r="AV6" s="2"/>
      <c r="AW6" s="2"/>
      <c r="AX6" s="53"/>
      <c r="AY6" s="2" t="str">
        <f>D3</f>
        <v>Robyn Bruderer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77" t="str">
        <f>D3</f>
        <v>Robyn Bruderer</v>
      </c>
      <c r="BK6" s="77"/>
      <c r="BL6" s="77"/>
      <c r="BM6" s="77"/>
      <c r="BN6" s="53"/>
      <c r="BO6" s="71"/>
      <c r="BP6" s="71"/>
      <c r="BQ6" s="71"/>
      <c r="BR6" s="71"/>
      <c r="BS6" s="71"/>
      <c r="BT6" s="2"/>
      <c r="BU6" s="2"/>
      <c r="BV6" s="2"/>
    </row>
    <row r="7" spans="1:74" x14ac:dyDescent="0.3">
      <c r="A7" s="2"/>
      <c r="B7" s="2"/>
      <c r="C7" s="2"/>
      <c r="D7" s="2"/>
      <c r="E7" s="2"/>
      <c r="F7" s="7" t="s">
        <v>16</v>
      </c>
      <c r="G7" s="2"/>
      <c r="H7" s="2"/>
      <c r="I7" s="2"/>
      <c r="J7" s="137" t="s">
        <v>16</v>
      </c>
      <c r="K7" s="11"/>
      <c r="L7" s="11"/>
      <c r="M7" s="11" t="s">
        <v>17</v>
      </c>
      <c r="O7" s="11"/>
      <c r="P7" s="11" t="s">
        <v>18</v>
      </c>
      <c r="Q7" s="11" t="s">
        <v>79</v>
      </c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10"/>
      <c r="AD7" s="7" t="s">
        <v>16</v>
      </c>
      <c r="AE7" s="2"/>
      <c r="AF7" s="2"/>
      <c r="AG7" s="2"/>
      <c r="AH7" s="137" t="s">
        <v>16</v>
      </c>
      <c r="AI7" s="11"/>
      <c r="AJ7" s="11"/>
      <c r="AK7" s="11" t="s">
        <v>17</v>
      </c>
      <c r="AM7" s="11"/>
      <c r="AN7" s="11" t="s">
        <v>18</v>
      </c>
      <c r="AO7" s="11" t="s">
        <v>79</v>
      </c>
      <c r="AP7" s="2"/>
      <c r="AQ7" s="2" t="s">
        <v>42</v>
      </c>
      <c r="AR7" s="2"/>
      <c r="AS7" s="2"/>
      <c r="AT7" s="2"/>
      <c r="AU7" s="2"/>
      <c r="AV7" s="2"/>
      <c r="AW7" s="10" t="s">
        <v>42</v>
      </c>
      <c r="AX7" s="53"/>
      <c r="AY7" s="2"/>
      <c r="AZ7" s="2"/>
      <c r="BA7" s="2"/>
      <c r="BB7" s="2"/>
      <c r="BC7" s="2"/>
      <c r="BD7" s="2"/>
      <c r="BE7" s="2"/>
      <c r="BF7" s="2"/>
      <c r="BG7" s="2"/>
      <c r="BH7" s="2"/>
      <c r="BI7" s="10"/>
      <c r="BJ7" s="78"/>
      <c r="BK7" s="77"/>
      <c r="BL7" s="77" t="s">
        <v>8</v>
      </c>
      <c r="BM7" s="77" t="s">
        <v>9</v>
      </c>
      <c r="BN7" s="53"/>
      <c r="BO7" s="49" t="s">
        <v>10</v>
      </c>
      <c r="BP7" s="71"/>
      <c r="BQ7" s="49" t="s">
        <v>2</v>
      </c>
      <c r="BR7" s="71"/>
      <c r="BS7" s="47" t="s">
        <v>11</v>
      </c>
      <c r="BT7" s="13"/>
      <c r="BU7" s="2"/>
      <c r="BV7" s="2"/>
    </row>
    <row r="8" spans="1:74" x14ac:dyDescent="0.3">
      <c r="A8" s="14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83</v>
      </c>
      <c r="H8" s="72" t="s">
        <v>81</v>
      </c>
      <c r="I8" s="72" t="s">
        <v>84</v>
      </c>
      <c r="J8" s="20" t="s">
        <v>86</v>
      </c>
      <c r="K8" s="15" t="s">
        <v>17</v>
      </c>
      <c r="L8" s="15" t="s">
        <v>87</v>
      </c>
      <c r="M8" s="20" t="s">
        <v>86</v>
      </c>
      <c r="N8" s="38" t="s">
        <v>18</v>
      </c>
      <c r="O8" s="15" t="s">
        <v>87</v>
      </c>
      <c r="P8" s="20" t="s">
        <v>86</v>
      </c>
      <c r="Q8" s="20" t="s">
        <v>86</v>
      </c>
      <c r="R8" s="16"/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6"/>
      <c r="AD8" s="72" t="s">
        <v>80</v>
      </c>
      <c r="AE8" s="72" t="s">
        <v>83</v>
      </c>
      <c r="AF8" s="72" t="s">
        <v>81</v>
      </c>
      <c r="AG8" s="72" t="s">
        <v>84</v>
      </c>
      <c r="AH8" s="20" t="s">
        <v>86</v>
      </c>
      <c r="AI8" s="15" t="s">
        <v>17</v>
      </c>
      <c r="AJ8" s="15" t="s">
        <v>87</v>
      </c>
      <c r="AK8" s="20" t="s">
        <v>86</v>
      </c>
      <c r="AL8" s="38" t="s">
        <v>18</v>
      </c>
      <c r="AM8" s="15" t="s">
        <v>87</v>
      </c>
      <c r="AN8" s="20" t="s">
        <v>86</v>
      </c>
      <c r="AO8" s="20" t="s">
        <v>86</v>
      </c>
      <c r="AP8" s="18"/>
      <c r="AQ8" s="15" t="s">
        <v>32</v>
      </c>
      <c r="AR8" s="15" t="s">
        <v>33</v>
      </c>
      <c r="AS8" s="15" t="s">
        <v>34</v>
      </c>
      <c r="AT8" s="15" t="s">
        <v>35</v>
      </c>
      <c r="AU8" s="15" t="s">
        <v>36</v>
      </c>
      <c r="AV8" s="14" t="s">
        <v>37</v>
      </c>
      <c r="AW8" s="14" t="s">
        <v>31</v>
      </c>
      <c r="AX8" s="55"/>
      <c r="AY8" s="14" t="s">
        <v>19</v>
      </c>
      <c r="AZ8" s="14" t="s">
        <v>20</v>
      </c>
      <c r="BA8" s="14" t="s">
        <v>21</v>
      </c>
      <c r="BB8" s="14" t="s">
        <v>22</v>
      </c>
      <c r="BC8" s="14" t="s">
        <v>23</v>
      </c>
      <c r="BD8" s="14" t="s">
        <v>24</v>
      </c>
      <c r="BE8" s="14" t="s">
        <v>25</v>
      </c>
      <c r="BF8" s="14" t="s">
        <v>26</v>
      </c>
      <c r="BG8" s="14" t="s">
        <v>27</v>
      </c>
      <c r="BH8" s="14" t="s">
        <v>28</v>
      </c>
      <c r="BI8" s="16"/>
      <c r="BJ8" s="79" t="s">
        <v>29</v>
      </c>
      <c r="BK8" s="79" t="s">
        <v>9</v>
      </c>
      <c r="BL8" s="79" t="s">
        <v>30</v>
      </c>
      <c r="BM8" s="79" t="s">
        <v>31</v>
      </c>
      <c r="BN8" s="56"/>
      <c r="BO8" s="75" t="s">
        <v>38</v>
      </c>
      <c r="BP8" s="72"/>
      <c r="BQ8" s="75" t="s">
        <v>38</v>
      </c>
      <c r="BR8" s="89"/>
      <c r="BS8" s="76" t="s">
        <v>38</v>
      </c>
      <c r="BT8" s="20" t="s">
        <v>41</v>
      </c>
      <c r="BU8" s="10"/>
      <c r="BV8" s="10"/>
    </row>
    <row r="9" spans="1:74" x14ac:dyDescent="0.3">
      <c r="A9" s="10"/>
      <c r="B9" s="10"/>
      <c r="C9" s="10"/>
      <c r="D9" s="10"/>
      <c r="E9" s="10"/>
      <c r="F9" s="71"/>
      <c r="G9" s="71"/>
      <c r="H9" s="71"/>
      <c r="I9" s="71"/>
      <c r="J9" s="13"/>
      <c r="K9" s="13"/>
      <c r="L9" s="13"/>
      <c r="M9" s="13"/>
      <c r="N9" s="13"/>
      <c r="O9" s="13"/>
      <c r="P9" s="13"/>
      <c r="Q9" s="13"/>
      <c r="R9" s="16"/>
      <c r="S9" s="10"/>
      <c r="T9" s="10"/>
      <c r="U9" s="10"/>
      <c r="V9" s="10"/>
      <c r="W9" s="10"/>
      <c r="X9" s="10"/>
      <c r="Y9" s="10"/>
      <c r="Z9" s="10"/>
      <c r="AA9" s="10"/>
      <c r="AB9" s="10"/>
      <c r="AC9" s="16"/>
      <c r="AD9" s="71"/>
      <c r="AE9" s="71"/>
      <c r="AF9" s="71"/>
      <c r="AG9" s="71"/>
      <c r="AH9" s="13"/>
      <c r="AI9" s="13"/>
      <c r="AJ9" s="13"/>
      <c r="AK9" s="13"/>
      <c r="AL9" s="13"/>
      <c r="AM9" s="13"/>
      <c r="AN9" s="13"/>
      <c r="AO9" s="13"/>
      <c r="AP9" s="18"/>
      <c r="AQ9" s="13"/>
      <c r="AR9" s="13"/>
      <c r="AS9" s="13"/>
      <c r="AT9" s="13"/>
      <c r="AU9" s="13"/>
      <c r="AV9" s="10"/>
      <c r="AW9" s="10"/>
      <c r="AX9" s="55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6"/>
      <c r="BJ9" s="77"/>
      <c r="BK9" s="77"/>
      <c r="BL9" s="77"/>
      <c r="BM9" s="77"/>
      <c r="BN9" s="56"/>
      <c r="BO9" s="49"/>
      <c r="BP9" s="71"/>
      <c r="BQ9" s="49"/>
      <c r="BR9" s="86"/>
      <c r="BS9" s="47"/>
      <c r="BT9" s="12"/>
      <c r="BU9" s="2"/>
      <c r="BV9" s="2"/>
    </row>
    <row r="10" spans="1:74" x14ac:dyDescent="0.3">
      <c r="A10" s="73">
        <v>32</v>
      </c>
      <c r="B10" t="s">
        <v>223</v>
      </c>
      <c r="C10" t="s">
        <v>188</v>
      </c>
      <c r="D10" t="s">
        <v>189</v>
      </c>
      <c r="E10" t="s">
        <v>185</v>
      </c>
      <c r="F10" s="33">
        <v>7</v>
      </c>
      <c r="G10" s="33">
        <v>7</v>
      </c>
      <c r="H10" s="33">
        <v>6.5</v>
      </c>
      <c r="I10" s="33">
        <v>6.8</v>
      </c>
      <c r="J10" s="138">
        <f>(F10+G10+H10+I10)/4</f>
        <v>6.8250000000000002</v>
      </c>
      <c r="K10" s="33">
        <v>7.6</v>
      </c>
      <c r="L10" s="33"/>
      <c r="M10" s="138">
        <f>K10-L10</f>
        <v>7.6</v>
      </c>
      <c r="N10" s="33">
        <v>8</v>
      </c>
      <c r="O10" s="33"/>
      <c r="P10" s="138">
        <f>N10-O10</f>
        <v>8</v>
      </c>
      <c r="Q10" s="4">
        <f>((J10*0.4)+(M10*0.4)+(P10*0.2))</f>
        <v>7.370000000000001</v>
      </c>
      <c r="R10" s="23"/>
      <c r="S10" s="25">
        <v>6.5</v>
      </c>
      <c r="T10" s="25">
        <v>6.8</v>
      </c>
      <c r="U10" s="25">
        <v>7</v>
      </c>
      <c r="V10" s="25">
        <v>7</v>
      </c>
      <c r="W10" s="25">
        <v>7</v>
      </c>
      <c r="X10" s="25">
        <v>7</v>
      </c>
      <c r="Y10" s="25">
        <v>7</v>
      </c>
      <c r="Z10" s="25">
        <v>6.8</v>
      </c>
      <c r="AA10" s="26">
        <f>SUM(S10:Z10)</f>
        <v>55.099999999999994</v>
      </c>
      <c r="AB10" s="4">
        <f>AA10/8</f>
        <v>6.8874999999999993</v>
      </c>
      <c r="AC10" s="23"/>
      <c r="AD10" s="33">
        <v>7</v>
      </c>
      <c r="AE10" s="33">
        <v>7</v>
      </c>
      <c r="AF10" s="33">
        <v>6.5</v>
      </c>
      <c r="AG10" s="33">
        <v>6.8</v>
      </c>
      <c r="AH10" s="138">
        <f>(AD10+AE10+AF10+AG10)/4</f>
        <v>6.8250000000000002</v>
      </c>
      <c r="AI10" s="33">
        <v>7.6</v>
      </c>
      <c r="AJ10" s="33"/>
      <c r="AK10" s="138">
        <f>AI10-AJ10</f>
        <v>7.6</v>
      </c>
      <c r="AL10" s="33">
        <v>8</v>
      </c>
      <c r="AM10" s="33"/>
      <c r="AN10" s="138">
        <f>AL10-AM10</f>
        <v>8</v>
      </c>
      <c r="AO10" s="4">
        <f>((AH10*0.4)+(AK10*0.4)+(AN10*0.2))</f>
        <v>7.370000000000001</v>
      </c>
      <c r="AP10" s="29"/>
      <c r="AQ10" s="25">
        <v>5</v>
      </c>
      <c r="AR10" s="25">
        <v>6.5</v>
      </c>
      <c r="AS10" s="25">
        <v>6.5</v>
      </c>
      <c r="AT10" s="25">
        <v>3</v>
      </c>
      <c r="AU10" s="4">
        <f>SUM((AQ10*0.3),(AR10*0.25),(AS10*0.35),(AT10*0.1))</f>
        <v>5.7</v>
      </c>
      <c r="AV10" s="30"/>
      <c r="AW10" s="4">
        <f>AU10-AV10</f>
        <v>5.7</v>
      </c>
      <c r="AX10" s="60"/>
      <c r="AY10" s="25">
        <v>6</v>
      </c>
      <c r="AZ10" s="25">
        <v>6.5</v>
      </c>
      <c r="BA10" s="25">
        <v>6</v>
      </c>
      <c r="BB10" s="25">
        <v>6</v>
      </c>
      <c r="BC10" s="25">
        <v>5.5</v>
      </c>
      <c r="BD10" s="25">
        <v>5.5</v>
      </c>
      <c r="BE10" s="25">
        <v>8</v>
      </c>
      <c r="BF10" s="25">
        <v>6</v>
      </c>
      <c r="BG10" s="26">
        <f>SUM(AY10:BF10)</f>
        <v>49.5</v>
      </c>
      <c r="BH10" s="4">
        <f>BG10/8</f>
        <v>6.1875</v>
      </c>
      <c r="BI10" s="23"/>
      <c r="BJ10" s="80">
        <v>8</v>
      </c>
      <c r="BK10" s="77">
        <f>BJ10</f>
        <v>8</v>
      </c>
      <c r="BL10" s="81"/>
      <c r="BM10" s="77">
        <f>SUM(BK10-BL10)</f>
        <v>8</v>
      </c>
      <c r="BN10" s="60"/>
      <c r="BO10" s="77">
        <f>SUM((Q10*0.25)+(AB10*0.375)+(BH10*0.375))</f>
        <v>6.7456250000000004</v>
      </c>
      <c r="BP10" s="71"/>
      <c r="BQ10" s="77">
        <f>SUM((AO10*0.25),(AW10*0.25),(BM10*0.5))</f>
        <v>7.2675000000000001</v>
      </c>
      <c r="BR10" s="71"/>
      <c r="BS10" s="78">
        <f>AVERAGE(BO10:BQ10)</f>
        <v>7.0065625000000002</v>
      </c>
      <c r="BT10" s="31">
        <v>1</v>
      </c>
      <c r="BU10" s="2"/>
      <c r="BV10" s="2"/>
    </row>
    <row r="11" spans="1:74" x14ac:dyDescent="0.3">
      <c r="A11" s="73">
        <v>29</v>
      </c>
      <c r="B11" t="s">
        <v>222</v>
      </c>
      <c r="C11" t="s">
        <v>188</v>
      </c>
      <c r="D11" t="s">
        <v>189</v>
      </c>
      <c r="E11" t="s">
        <v>185</v>
      </c>
      <c r="F11" s="33">
        <v>7</v>
      </c>
      <c r="G11" s="33">
        <v>7</v>
      </c>
      <c r="H11" s="33">
        <v>6.5</v>
      </c>
      <c r="I11" s="33">
        <v>6.8</v>
      </c>
      <c r="J11" s="138">
        <f>(F11+G11+H11+I11)/4</f>
        <v>6.8250000000000002</v>
      </c>
      <c r="K11" s="33">
        <v>7.6</v>
      </c>
      <c r="L11" s="33"/>
      <c r="M11" s="138">
        <f>K11-L11</f>
        <v>7.6</v>
      </c>
      <c r="N11" s="33">
        <v>8</v>
      </c>
      <c r="O11" s="33"/>
      <c r="P11" s="138">
        <f>N11-O11</f>
        <v>8</v>
      </c>
      <c r="Q11" s="4">
        <f>((J11*0.4)+(M11*0.4)+(P11*0.2))</f>
        <v>7.370000000000001</v>
      </c>
      <c r="R11" s="23"/>
      <c r="S11" s="25">
        <v>6.8</v>
      </c>
      <c r="T11" s="25">
        <v>7</v>
      </c>
      <c r="U11" s="25">
        <v>6.5</v>
      </c>
      <c r="V11" s="25">
        <v>6</v>
      </c>
      <c r="W11" s="25">
        <v>6.5</v>
      </c>
      <c r="X11" s="25">
        <v>6</v>
      </c>
      <c r="Y11" s="25">
        <v>7</v>
      </c>
      <c r="Z11" s="25">
        <v>6.2</v>
      </c>
      <c r="AA11" s="26">
        <f>SUM(S11:Z11)</f>
        <v>52</v>
      </c>
      <c r="AB11" s="4">
        <f>AA11/8</f>
        <v>6.5</v>
      </c>
      <c r="AC11" s="23"/>
      <c r="AD11" s="33">
        <v>7</v>
      </c>
      <c r="AE11" s="33">
        <v>7</v>
      </c>
      <c r="AF11" s="33">
        <v>6.5</v>
      </c>
      <c r="AG11" s="33">
        <v>6.8</v>
      </c>
      <c r="AH11" s="138">
        <f>(AD11+AE11+AF11+AG11)/4</f>
        <v>6.8250000000000002</v>
      </c>
      <c r="AI11" s="33">
        <v>7.6</v>
      </c>
      <c r="AJ11" s="33"/>
      <c r="AK11" s="138">
        <f>AI11-AJ11</f>
        <v>7.6</v>
      </c>
      <c r="AL11" s="33">
        <v>8</v>
      </c>
      <c r="AM11" s="33"/>
      <c r="AN11" s="138">
        <f>AL11-AM11</f>
        <v>8</v>
      </c>
      <c r="AO11" s="4">
        <f>((AH11*0.4)+(AK11*0.4)+(AN11*0.2))</f>
        <v>7.370000000000001</v>
      </c>
      <c r="AP11" s="29"/>
      <c r="AQ11" s="25">
        <v>5</v>
      </c>
      <c r="AR11" s="25">
        <v>6.5</v>
      </c>
      <c r="AS11" s="25">
        <v>6.3</v>
      </c>
      <c r="AT11" s="25">
        <v>3</v>
      </c>
      <c r="AU11" s="4">
        <f>SUM((AQ11*0.3),(AR11*0.25),(AS11*0.35),(AT11*0.1))</f>
        <v>5.63</v>
      </c>
      <c r="AV11" s="30"/>
      <c r="AW11" s="4">
        <f>AU11-AV11</f>
        <v>5.63</v>
      </c>
      <c r="AX11" s="60"/>
      <c r="AY11" s="25">
        <v>5.5</v>
      </c>
      <c r="AZ11" s="25">
        <v>6</v>
      </c>
      <c r="BA11" s="25">
        <v>6</v>
      </c>
      <c r="BB11" s="25">
        <v>6.5</v>
      </c>
      <c r="BC11" s="25">
        <v>6</v>
      </c>
      <c r="BD11" s="25">
        <v>6.5</v>
      </c>
      <c r="BE11" s="25">
        <v>7</v>
      </c>
      <c r="BF11" s="25">
        <v>6</v>
      </c>
      <c r="BG11" s="26">
        <f>SUM(AY11:BF11)</f>
        <v>49.5</v>
      </c>
      <c r="BH11" s="4">
        <f>BG11/8</f>
        <v>6.1875</v>
      </c>
      <c r="BI11" s="23"/>
      <c r="BJ11" s="80">
        <v>8.1</v>
      </c>
      <c r="BK11" s="77">
        <f>BJ11</f>
        <v>8.1</v>
      </c>
      <c r="BL11" s="81"/>
      <c r="BM11" s="77">
        <f>SUM(BK11-BL11)</f>
        <v>8.1</v>
      </c>
      <c r="BN11" s="60"/>
      <c r="BO11" s="77">
        <f>SUM((Q11*0.25)+(AB11*0.375)+(BH11*0.375))</f>
        <v>6.6003125000000002</v>
      </c>
      <c r="BP11" s="71"/>
      <c r="BQ11" s="77">
        <f>SUM((AO11*0.25),(AW11*0.25),(BM11*0.5))</f>
        <v>7.3</v>
      </c>
      <c r="BR11" s="71"/>
      <c r="BS11" s="78">
        <f>AVERAGE(BO11:BQ11)</f>
        <v>6.95015625</v>
      </c>
      <c r="BT11" s="31">
        <v>2</v>
      </c>
      <c r="BU11" s="2"/>
      <c r="BV11" s="2"/>
    </row>
    <row r="12" spans="1:74" x14ac:dyDescent="0.3">
      <c r="A12" s="73">
        <v>37</v>
      </c>
      <c r="B12" t="s">
        <v>224</v>
      </c>
      <c r="C12" t="s">
        <v>188</v>
      </c>
      <c r="D12" t="s">
        <v>189</v>
      </c>
      <c r="E12" t="s">
        <v>185</v>
      </c>
      <c r="F12" s="33">
        <v>7</v>
      </c>
      <c r="G12" s="33">
        <v>7</v>
      </c>
      <c r="H12" s="33">
        <v>6.5</v>
      </c>
      <c r="I12" s="33">
        <v>6.8</v>
      </c>
      <c r="J12" s="138">
        <f>(F12+G12+H12+I12)/4</f>
        <v>6.8250000000000002</v>
      </c>
      <c r="K12" s="33">
        <v>7.6</v>
      </c>
      <c r="L12" s="33"/>
      <c r="M12" s="138">
        <f>K12-L12</f>
        <v>7.6</v>
      </c>
      <c r="N12" s="33">
        <v>8</v>
      </c>
      <c r="O12" s="33"/>
      <c r="P12" s="138">
        <f>N12-O12</f>
        <v>8</v>
      </c>
      <c r="Q12" s="4">
        <f>((J12*0.4)+(M12*0.4)+(P12*0.2))</f>
        <v>7.370000000000001</v>
      </c>
      <c r="R12" s="23"/>
      <c r="S12" s="25">
        <v>6</v>
      </c>
      <c r="T12" s="25">
        <v>6.5</v>
      </c>
      <c r="U12" s="25">
        <v>6.8</v>
      </c>
      <c r="V12" s="25">
        <v>7</v>
      </c>
      <c r="W12" s="25">
        <v>6.8</v>
      </c>
      <c r="X12" s="25">
        <v>7</v>
      </c>
      <c r="Y12" s="25">
        <v>5.8</v>
      </c>
      <c r="Z12" s="25">
        <v>6</v>
      </c>
      <c r="AA12" s="26">
        <f>SUM(S12:Z12)</f>
        <v>51.9</v>
      </c>
      <c r="AB12" s="4">
        <f>AA12/8</f>
        <v>6.4874999999999998</v>
      </c>
      <c r="AC12" s="23"/>
      <c r="AD12" s="33">
        <v>7</v>
      </c>
      <c r="AE12" s="33">
        <v>7</v>
      </c>
      <c r="AF12" s="33">
        <v>6.5</v>
      </c>
      <c r="AG12" s="33">
        <v>6.8</v>
      </c>
      <c r="AH12" s="138">
        <f>(AD12+AE12+AF12+AG12)/4</f>
        <v>6.8250000000000002</v>
      </c>
      <c r="AI12" s="33">
        <v>7.6</v>
      </c>
      <c r="AJ12" s="33"/>
      <c r="AK12" s="138">
        <f>AI12-AJ12</f>
        <v>7.6</v>
      </c>
      <c r="AL12" s="33">
        <v>8</v>
      </c>
      <c r="AM12" s="33"/>
      <c r="AN12" s="138">
        <f>AL12-AM12</f>
        <v>8</v>
      </c>
      <c r="AO12" s="4">
        <f>((AH12*0.4)+(AK12*0.4)+(AN12*0.2))</f>
        <v>7.370000000000001</v>
      </c>
      <c r="AP12" s="29"/>
      <c r="AQ12" s="25">
        <v>5</v>
      </c>
      <c r="AR12" s="25">
        <v>5</v>
      </c>
      <c r="AS12" s="25">
        <v>5</v>
      </c>
      <c r="AT12" s="25">
        <v>3</v>
      </c>
      <c r="AU12" s="4">
        <f>SUM((AQ12*0.3),(AR12*0.25),(AS12*0.35),(AT12*0.1))</f>
        <v>4.8</v>
      </c>
      <c r="AV12" s="30"/>
      <c r="AW12" s="4">
        <f>AU12-AV12</f>
        <v>4.8</v>
      </c>
      <c r="AX12" s="60"/>
      <c r="AY12" s="25">
        <v>5.5</v>
      </c>
      <c r="AZ12" s="25">
        <v>6</v>
      </c>
      <c r="BA12" s="25">
        <v>6.5</v>
      </c>
      <c r="BB12" s="25">
        <v>6</v>
      </c>
      <c r="BC12" s="25">
        <v>5.5</v>
      </c>
      <c r="BD12" s="25">
        <v>5</v>
      </c>
      <c r="BE12" s="25">
        <v>6</v>
      </c>
      <c r="BF12" s="25">
        <v>6</v>
      </c>
      <c r="BG12" s="26">
        <f>SUM(AY12:BF12)</f>
        <v>46.5</v>
      </c>
      <c r="BH12" s="4">
        <f>BG12/8</f>
        <v>5.8125</v>
      </c>
      <c r="BI12" s="23"/>
      <c r="BJ12" s="80">
        <v>7.9</v>
      </c>
      <c r="BK12" s="77">
        <f>BJ12</f>
        <v>7.9</v>
      </c>
      <c r="BL12" s="81"/>
      <c r="BM12" s="77">
        <f>SUM(BK12-BL12)</f>
        <v>7.9</v>
      </c>
      <c r="BN12" s="60"/>
      <c r="BO12" s="77">
        <f>SUM((Q12*0.25)+(AB12*0.375)+(BH12*0.375))</f>
        <v>6.4550000000000001</v>
      </c>
      <c r="BP12" s="71"/>
      <c r="BQ12" s="77">
        <f>SUM((AO12*0.25),(AW12*0.25),(BM12*0.5))</f>
        <v>6.9925000000000006</v>
      </c>
      <c r="BR12" s="71"/>
      <c r="BS12" s="78">
        <f>AVERAGE(BO12:BQ12)</f>
        <v>6.7237500000000008</v>
      </c>
      <c r="BT12" s="31">
        <v>3</v>
      </c>
      <c r="BU12" s="2"/>
      <c r="BV12" s="2"/>
    </row>
    <row r="13" spans="1:74" x14ac:dyDescent="0.3">
      <c r="A13" s="73">
        <v>59</v>
      </c>
      <c r="B13" t="s">
        <v>127</v>
      </c>
      <c r="C13" t="s">
        <v>217</v>
      </c>
      <c r="D13" t="s">
        <v>176</v>
      </c>
      <c r="E13" t="s">
        <v>117</v>
      </c>
      <c r="F13" s="33">
        <v>4.5</v>
      </c>
      <c r="G13" s="33">
        <v>3</v>
      </c>
      <c r="H13" s="33">
        <v>4</v>
      </c>
      <c r="I13" s="33">
        <v>4</v>
      </c>
      <c r="J13" s="138">
        <f>(F13+G13+H13+I13)/4</f>
        <v>3.875</v>
      </c>
      <c r="K13" s="33">
        <v>4</v>
      </c>
      <c r="L13" s="33"/>
      <c r="M13" s="138">
        <f>K13-L13</f>
        <v>4</v>
      </c>
      <c r="N13" s="33">
        <v>4.5</v>
      </c>
      <c r="O13" s="33"/>
      <c r="P13" s="138">
        <f>N13-O13</f>
        <v>4.5</v>
      </c>
      <c r="Q13" s="4">
        <f>((J13*0.4)+(M13*0.4)+(P13*0.2))</f>
        <v>4.0500000000000007</v>
      </c>
      <c r="R13" s="23"/>
      <c r="S13" s="25">
        <v>3</v>
      </c>
      <c r="T13" s="25">
        <v>6</v>
      </c>
      <c r="U13" s="25">
        <v>5.5</v>
      </c>
      <c r="V13" s="25">
        <v>6.5</v>
      </c>
      <c r="W13" s="25">
        <v>6.8</v>
      </c>
      <c r="X13" s="25">
        <v>6.5</v>
      </c>
      <c r="Y13" s="25">
        <v>6.5</v>
      </c>
      <c r="Z13" s="25">
        <v>5.5</v>
      </c>
      <c r="AA13" s="26">
        <f>SUM(S13:Z13)</f>
        <v>46.3</v>
      </c>
      <c r="AB13" s="4">
        <f>AA13/8</f>
        <v>5.7874999999999996</v>
      </c>
      <c r="AC13" s="23"/>
      <c r="AD13" s="33">
        <v>4.5</v>
      </c>
      <c r="AE13" s="33">
        <v>3</v>
      </c>
      <c r="AF13" s="33">
        <v>4</v>
      </c>
      <c r="AG13" s="33">
        <v>4</v>
      </c>
      <c r="AH13" s="138">
        <f>(AD13+AE13+AF13+AG13)/4</f>
        <v>3.875</v>
      </c>
      <c r="AI13" s="33">
        <v>4</v>
      </c>
      <c r="AJ13" s="33"/>
      <c r="AK13" s="138">
        <f>AI13-AJ13</f>
        <v>4</v>
      </c>
      <c r="AL13" s="33">
        <v>4.5</v>
      </c>
      <c r="AM13" s="33"/>
      <c r="AN13" s="138">
        <f>AL13-AM13</f>
        <v>4.5</v>
      </c>
      <c r="AO13" s="4">
        <f>((AH13*0.4)+(AK13*0.4)+(AN13*0.2))</f>
        <v>4.0500000000000007</v>
      </c>
      <c r="AP13" s="29"/>
      <c r="AQ13" s="25">
        <v>6</v>
      </c>
      <c r="AR13" s="25">
        <v>5.7</v>
      </c>
      <c r="AS13" s="25">
        <v>5.5</v>
      </c>
      <c r="AT13" s="25">
        <v>4.5</v>
      </c>
      <c r="AU13" s="4">
        <f>SUM((AQ13*0.3),(AR13*0.25),(AS13*0.35),(AT13*0.1))</f>
        <v>5.6</v>
      </c>
      <c r="AV13" s="30"/>
      <c r="AW13" s="4">
        <f>AU13-AV13</f>
        <v>5.6</v>
      </c>
      <c r="AX13" s="60"/>
      <c r="AY13" s="25">
        <v>1.5</v>
      </c>
      <c r="AZ13" s="25">
        <v>6</v>
      </c>
      <c r="BA13" s="25">
        <v>6</v>
      </c>
      <c r="BB13" s="25">
        <v>4.5</v>
      </c>
      <c r="BC13" s="25">
        <v>5</v>
      </c>
      <c r="BD13" s="25">
        <v>5</v>
      </c>
      <c r="BE13" s="25">
        <v>5.2</v>
      </c>
      <c r="BF13" s="25">
        <v>5</v>
      </c>
      <c r="BG13" s="26">
        <f>SUM(AY13:BF13)</f>
        <v>38.200000000000003</v>
      </c>
      <c r="BH13" s="4">
        <f>BG13/8</f>
        <v>4.7750000000000004</v>
      </c>
      <c r="BI13" s="23"/>
      <c r="BJ13" s="80">
        <v>7.8</v>
      </c>
      <c r="BK13" s="77">
        <f>BJ13</f>
        <v>7.8</v>
      </c>
      <c r="BL13" s="81"/>
      <c r="BM13" s="77">
        <f>SUM(BK13-BL13)</f>
        <v>7.8</v>
      </c>
      <c r="BN13" s="60"/>
      <c r="BO13" s="77">
        <f>SUM((Q13*0.25)+(AB13*0.375)+(BH13*0.375))</f>
        <v>4.9734375000000002</v>
      </c>
      <c r="BP13" s="71"/>
      <c r="BQ13" s="77">
        <f>SUM((AO13*0.25),(AW13*0.25),(BM13*0.5))</f>
        <v>6.3125</v>
      </c>
      <c r="BR13" s="71"/>
      <c r="BS13" s="78">
        <f>AVERAGE(BO13:BQ13)</f>
        <v>5.6429687499999996</v>
      </c>
      <c r="BT13" s="31">
        <v>4</v>
      </c>
      <c r="BU13" s="2"/>
      <c r="BV13" s="2"/>
    </row>
    <row r="14" spans="1:74" x14ac:dyDescent="0.3">
      <c r="A14" s="73">
        <v>60</v>
      </c>
      <c r="B14" t="s">
        <v>121</v>
      </c>
      <c r="C14" t="s">
        <v>217</v>
      </c>
      <c r="D14" t="s">
        <v>176</v>
      </c>
      <c r="E14" t="s">
        <v>117</v>
      </c>
      <c r="F14" s="33">
        <v>4.5</v>
      </c>
      <c r="G14" s="33">
        <v>3</v>
      </c>
      <c r="H14" s="33">
        <v>4</v>
      </c>
      <c r="I14" s="33">
        <v>4</v>
      </c>
      <c r="J14" s="138">
        <f>(F14+G14+H14+I14)/4</f>
        <v>3.875</v>
      </c>
      <c r="K14" s="33">
        <v>5</v>
      </c>
      <c r="L14" s="33"/>
      <c r="M14" s="138">
        <f>K14-L14</f>
        <v>5</v>
      </c>
      <c r="N14" s="33">
        <v>4.5</v>
      </c>
      <c r="O14" s="33"/>
      <c r="P14" s="138">
        <f>N14-O14</f>
        <v>4.5</v>
      </c>
      <c r="Q14" s="4">
        <f>((J14*0.4)+(M14*0.4)+(P14*0.2))</f>
        <v>4.45</v>
      </c>
      <c r="R14" s="23"/>
      <c r="S14" s="25">
        <v>6.8</v>
      </c>
      <c r="T14" s="25">
        <v>5</v>
      </c>
      <c r="U14" s="25">
        <v>6.3</v>
      </c>
      <c r="V14" s="25">
        <v>6.8</v>
      </c>
      <c r="W14" s="25">
        <v>6.5</v>
      </c>
      <c r="X14" s="25">
        <v>0</v>
      </c>
      <c r="Y14" s="25">
        <v>7.5</v>
      </c>
      <c r="Z14" s="25">
        <v>0</v>
      </c>
      <c r="AA14" s="26">
        <f>SUM(S14:Z14)</f>
        <v>38.900000000000006</v>
      </c>
      <c r="AB14" s="4">
        <f>AA14/8</f>
        <v>4.8625000000000007</v>
      </c>
      <c r="AC14" s="23"/>
      <c r="AD14" s="33">
        <v>4.5</v>
      </c>
      <c r="AE14" s="33">
        <v>3</v>
      </c>
      <c r="AF14" s="33">
        <v>4</v>
      </c>
      <c r="AG14" s="33">
        <v>4</v>
      </c>
      <c r="AH14" s="138">
        <f>(AD14+AE14+AF14+AG14)/4</f>
        <v>3.875</v>
      </c>
      <c r="AI14" s="33">
        <v>4</v>
      </c>
      <c r="AJ14" s="33"/>
      <c r="AK14" s="138">
        <f>AI14-AJ14</f>
        <v>4</v>
      </c>
      <c r="AL14" s="33">
        <v>4.5</v>
      </c>
      <c r="AM14" s="33"/>
      <c r="AN14" s="138">
        <f>AL14-AM14</f>
        <v>4.5</v>
      </c>
      <c r="AO14" s="4">
        <f>((AH14*0.4)+(AK14*0.4)+(AN14*0.2))</f>
        <v>4.0500000000000007</v>
      </c>
      <c r="AP14" s="29"/>
      <c r="AQ14" s="25">
        <v>6.5</v>
      </c>
      <c r="AR14" s="25">
        <v>6.3</v>
      </c>
      <c r="AS14" s="25">
        <v>6</v>
      </c>
      <c r="AT14" s="25">
        <v>5</v>
      </c>
      <c r="AU14" s="4">
        <f>SUM((AQ14*0.3),(AR14*0.25),(AS14*0.35),(AT14*0.1))</f>
        <v>6.125</v>
      </c>
      <c r="AV14" s="30"/>
      <c r="AW14" s="4">
        <f>AU14-AV14</f>
        <v>6.125</v>
      </c>
      <c r="AX14" s="60"/>
      <c r="AY14" s="25">
        <v>6</v>
      </c>
      <c r="AZ14" s="25">
        <v>6.5</v>
      </c>
      <c r="BA14" s="25">
        <v>7</v>
      </c>
      <c r="BB14" s="25">
        <v>7</v>
      </c>
      <c r="BC14" s="25">
        <v>6</v>
      </c>
      <c r="BD14" s="25">
        <v>6</v>
      </c>
      <c r="BE14" s="25">
        <v>6</v>
      </c>
      <c r="BF14" s="25">
        <v>0</v>
      </c>
      <c r="BG14" s="26">
        <f>SUM(AY14:BF14)</f>
        <v>44.5</v>
      </c>
      <c r="BH14" s="4">
        <f>BG14/8</f>
        <v>5.5625</v>
      </c>
      <c r="BI14" s="23"/>
      <c r="BJ14" s="80">
        <v>7.2</v>
      </c>
      <c r="BK14" s="77">
        <f>BJ14</f>
        <v>7.2</v>
      </c>
      <c r="BL14" s="81"/>
      <c r="BM14" s="77">
        <f>SUM(BK14-BL14)</f>
        <v>7.2</v>
      </c>
      <c r="BN14" s="60"/>
      <c r="BO14" s="77">
        <f>SUM((Q14*0.25)+(AB14*0.375)+(BH14*0.375))</f>
        <v>5.0218750000000005</v>
      </c>
      <c r="BP14" s="71"/>
      <c r="BQ14" s="77">
        <f>SUM((AO14*0.25),(AW14*0.25),(BM14*0.5))</f>
        <v>6.1437500000000007</v>
      </c>
      <c r="BR14" s="71"/>
      <c r="BS14" s="78">
        <f>AVERAGE(BO14:BQ14)</f>
        <v>5.5828125000000011</v>
      </c>
      <c r="BT14" s="31">
        <v>5</v>
      </c>
      <c r="BU14" s="2"/>
      <c r="BV14" s="2"/>
    </row>
  </sheetData>
  <sortState xmlns:xlrd2="http://schemas.microsoft.com/office/spreadsheetml/2017/richdata2" ref="A10:BV14">
    <sortCondition descending="1" ref="BS10:BS14"/>
  </sortState>
  <mergeCells count="1">
    <mergeCell ref="A3:B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8"/>
  <sheetViews>
    <sheetView workbookViewId="0">
      <selection activeCell="C17" sqref="C17:D17"/>
    </sheetView>
  </sheetViews>
  <sheetFormatPr defaultRowHeight="14.4" x14ac:dyDescent="0.3"/>
  <cols>
    <col min="1" max="1" width="9.44140625" customWidth="1"/>
    <col min="2" max="2" width="20" style="73" customWidth="1"/>
    <col min="3" max="3" width="17.109375" style="73" customWidth="1"/>
    <col min="4" max="4" width="20" style="73" customWidth="1"/>
    <col min="5" max="5" width="14.6640625" style="73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1" max="31" width="2.88671875" customWidth="1"/>
    <col min="42" max="42" width="2.88671875" customWidth="1"/>
    <col min="43" max="43" width="7.5546875" customWidth="1"/>
    <col min="44" max="44" width="10.6640625" customWidth="1"/>
    <col min="45" max="45" width="9.33203125" customWidth="1"/>
    <col min="46" max="46" width="11" customWidth="1"/>
    <col min="55" max="55" width="2.88671875" customWidth="1"/>
    <col min="63" max="63" width="2.88671875" customWidth="1"/>
    <col min="64" max="67" width="8.88671875" style="73"/>
    <col min="68" max="68" width="2.88671875" style="73" customWidth="1"/>
    <col min="69" max="69" width="11.44140625" style="73" customWidth="1"/>
    <col min="70" max="70" width="3" style="73" customWidth="1"/>
    <col min="71" max="71" width="10" style="73" customWidth="1"/>
    <col min="72" max="72" width="2.88671875" style="73" customWidth="1"/>
    <col min="73" max="73" width="9.109375" style="73"/>
    <col min="74" max="74" width="12.5546875" customWidth="1"/>
  </cols>
  <sheetData>
    <row r="1" spans="1:74" ht="15.6" x14ac:dyDescent="0.3">
      <c r="A1" s="1" t="str">
        <f>'Comp Detail'!A1</f>
        <v>2023 SVG OFFICIAL &amp; UNOFFICIAL APRIL COMP</v>
      </c>
      <c r="B1" s="71"/>
      <c r="C1" s="71"/>
      <c r="D1" s="71"/>
      <c r="E1" s="71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6"/>
      <c r="AR1" s="36"/>
      <c r="AS1" s="36"/>
      <c r="AT1" s="36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77"/>
      <c r="BM1" s="77"/>
      <c r="BN1" s="77"/>
      <c r="BO1" s="77"/>
      <c r="BP1" s="71"/>
      <c r="BQ1" s="71"/>
      <c r="BR1" s="71"/>
      <c r="BS1" s="71"/>
      <c r="BT1" s="71"/>
      <c r="BU1" s="71"/>
      <c r="BV1" s="5">
        <f ca="1">NOW()</f>
        <v>45019.40436226852</v>
      </c>
    </row>
    <row r="2" spans="1:74" ht="15.6" x14ac:dyDescent="0.3">
      <c r="A2" s="1"/>
      <c r="B2" s="71"/>
      <c r="C2" s="71"/>
      <c r="D2" s="3" t="s">
        <v>93</v>
      </c>
      <c r="E2" t="s">
        <v>101</v>
      </c>
      <c r="F2" s="36"/>
      <c r="G2" s="36"/>
      <c r="H2" s="36"/>
      <c r="I2" s="36"/>
      <c r="J2" s="36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6"/>
      <c r="AR2" s="36"/>
      <c r="AS2" s="36"/>
      <c r="AT2" s="36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77"/>
      <c r="BM2" s="77"/>
      <c r="BN2" s="77"/>
      <c r="BO2" s="77"/>
      <c r="BP2" s="71"/>
      <c r="BQ2" s="71"/>
      <c r="BR2" s="71"/>
      <c r="BS2" s="71"/>
      <c r="BT2" s="71"/>
      <c r="BU2" s="71"/>
      <c r="BV2" s="6">
        <f ca="1">NOW()</f>
        <v>45019.40436226852</v>
      </c>
    </row>
    <row r="3" spans="1:74" x14ac:dyDescent="0.3">
      <c r="A3" s="219">
        <v>44887</v>
      </c>
      <c r="B3" s="219"/>
      <c r="C3" s="71"/>
      <c r="D3" s="3"/>
      <c r="E3" t="s">
        <v>244</v>
      </c>
      <c r="T3" s="7"/>
      <c r="U3" s="7"/>
      <c r="V3" s="2"/>
      <c r="W3" s="2"/>
      <c r="X3" s="2"/>
      <c r="Y3" s="2"/>
      <c r="Z3" s="2"/>
      <c r="AA3" s="2"/>
      <c r="AB3" s="2"/>
      <c r="AC3" s="2"/>
      <c r="AD3" s="2"/>
      <c r="AE3" s="2"/>
      <c r="AF3" s="7"/>
      <c r="AG3" s="2"/>
      <c r="AH3" s="2"/>
      <c r="AI3" s="2"/>
      <c r="AJ3" s="2"/>
      <c r="AK3" s="2"/>
      <c r="AL3" s="2"/>
      <c r="AM3" s="2"/>
      <c r="AN3" s="2"/>
      <c r="AO3" s="2"/>
      <c r="AP3" s="2"/>
      <c r="BC3" s="2"/>
      <c r="BD3" s="2"/>
      <c r="BE3" s="2"/>
      <c r="BF3" s="2"/>
      <c r="BG3" s="2"/>
      <c r="BH3" s="2"/>
      <c r="BI3" s="2"/>
      <c r="BJ3" s="2"/>
      <c r="BK3" s="2"/>
      <c r="BM3" s="78"/>
      <c r="BN3" s="78"/>
      <c r="BO3" s="78"/>
      <c r="BP3" s="71"/>
      <c r="BQ3" s="71"/>
      <c r="BR3" s="71"/>
      <c r="BS3" s="71"/>
      <c r="BT3" s="71"/>
      <c r="BU3" s="71"/>
      <c r="BV3" s="2"/>
    </row>
    <row r="4" spans="1:74" ht="15.6" x14ac:dyDescent="0.3">
      <c r="A4" s="1"/>
      <c r="B4" s="71"/>
      <c r="C4" s="71"/>
      <c r="D4" s="3"/>
      <c r="E4" s="36"/>
      <c r="F4" s="118" t="s">
        <v>73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7"/>
      <c r="U4" s="118"/>
      <c r="V4" s="117"/>
      <c r="W4" s="117"/>
      <c r="X4" s="117"/>
      <c r="Y4" s="117"/>
      <c r="Z4" s="117"/>
      <c r="AA4" s="117"/>
      <c r="AB4" s="117"/>
      <c r="AC4" s="117"/>
      <c r="AD4" s="117"/>
      <c r="AE4" s="118"/>
      <c r="AF4" s="118"/>
      <c r="AG4" s="117"/>
      <c r="AH4" s="117"/>
      <c r="AI4" s="117"/>
      <c r="AJ4" s="117"/>
      <c r="AK4" s="117"/>
      <c r="AL4" s="117"/>
      <c r="AM4" s="117"/>
      <c r="AN4" s="117"/>
      <c r="AO4" s="117"/>
      <c r="AP4" s="2"/>
      <c r="AQ4" s="119" t="s">
        <v>2</v>
      </c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20"/>
      <c r="BD4" s="120"/>
      <c r="BE4" s="120"/>
      <c r="BF4" s="120"/>
      <c r="BG4" s="120"/>
      <c r="BH4" s="120"/>
      <c r="BI4" s="120"/>
      <c r="BJ4" s="120"/>
      <c r="BK4" s="120"/>
      <c r="BL4" s="122"/>
      <c r="BM4" s="122"/>
      <c r="BN4" s="122"/>
      <c r="BO4" s="122"/>
      <c r="BP4" s="71"/>
      <c r="BQ4" s="71"/>
      <c r="BR4" s="71"/>
      <c r="BS4" s="71"/>
      <c r="BT4" s="71"/>
      <c r="BU4" s="71"/>
      <c r="BV4" s="2"/>
    </row>
    <row r="5" spans="1:74" ht="15.6" x14ac:dyDescent="0.3">
      <c r="A5" s="1"/>
      <c r="B5" s="71"/>
      <c r="C5" s="71"/>
      <c r="D5" s="3"/>
      <c r="E5" s="36"/>
      <c r="F5" s="7" t="s">
        <v>3</v>
      </c>
      <c r="G5" s="2" t="str">
        <f>E2</f>
        <v>Chris Wicks</v>
      </c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7" t="s">
        <v>3</v>
      </c>
      <c r="AR5" s="2" t="str">
        <f>E2</f>
        <v>Chris Wicks</v>
      </c>
      <c r="AS5" s="2"/>
      <c r="AT5" s="2"/>
      <c r="AV5" s="7"/>
      <c r="AW5" s="7"/>
      <c r="AX5" s="7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77"/>
      <c r="BM5" s="77"/>
      <c r="BN5" s="77"/>
      <c r="BO5" s="77"/>
      <c r="BP5" s="71"/>
      <c r="BQ5" s="71"/>
      <c r="BR5" s="71"/>
      <c r="BS5" s="71"/>
      <c r="BT5" s="71"/>
      <c r="BU5" s="71"/>
      <c r="BV5" s="2"/>
    </row>
    <row r="6" spans="1:74" ht="15.6" x14ac:dyDescent="0.3">
      <c r="A6" s="1" t="s">
        <v>44</v>
      </c>
      <c r="B6" s="49"/>
      <c r="C6" s="71"/>
      <c r="D6" s="71"/>
      <c r="E6" s="71"/>
      <c r="F6" s="7" t="s">
        <v>7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7" t="s">
        <v>97</v>
      </c>
      <c r="V6" s="2" t="str">
        <f>E2</f>
        <v>Chris Wicks</v>
      </c>
      <c r="W6" s="2"/>
      <c r="X6" s="2"/>
      <c r="Y6" s="2"/>
      <c r="Z6" s="2"/>
      <c r="AA6" s="2"/>
      <c r="AB6" s="2"/>
      <c r="AC6" s="2"/>
      <c r="AD6" s="2"/>
      <c r="AE6" s="7"/>
      <c r="AF6" s="7" t="s">
        <v>1</v>
      </c>
      <c r="AG6" s="2" t="str">
        <f>E3</f>
        <v>Robyn Bruderer</v>
      </c>
      <c r="AH6" s="2"/>
      <c r="AI6" s="2"/>
      <c r="AJ6" s="2"/>
      <c r="AK6" s="2"/>
      <c r="AL6" s="2"/>
      <c r="AM6" s="2"/>
      <c r="AN6" s="2"/>
      <c r="AO6" s="2"/>
      <c r="AP6" s="7"/>
      <c r="AQ6" s="7" t="s">
        <v>7</v>
      </c>
      <c r="AR6" s="2"/>
      <c r="AS6" s="2"/>
      <c r="AT6" s="2"/>
      <c r="AV6" s="2"/>
      <c r="AW6" s="2"/>
      <c r="AX6" s="2"/>
      <c r="AY6" s="2"/>
      <c r="AZ6" s="2"/>
      <c r="BA6" s="2"/>
      <c r="BB6" s="2"/>
      <c r="BC6" s="2"/>
      <c r="BD6" s="7" t="s">
        <v>3</v>
      </c>
      <c r="BE6" s="2" t="str">
        <f>E2</f>
        <v>Chris Wicks</v>
      </c>
      <c r="BF6" s="2"/>
      <c r="BG6" s="2"/>
      <c r="BH6" s="2"/>
      <c r="BI6" s="7"/>
      <c r="BJ6" s="7"/>
      <c r="BK6" s="2"/>
      <c r="BL6" s="78" t="s">
        <v>5</v>
      </c>
      <c r="BM6" s="77" t="str">
        <f>E3</f>
        <v>Robyn Bruderer</v>
      </c>
      <c r="BN6" s="77"/>
      <c r="BO6" s="77"/>
      <c r="BP6" s="82"/>
      <c r="BQ6" s="49" t="s">
        <v>6</v>
      </c>
      <c r="BR6" s="71"/>
      <c r="BS6" s="71"/>
      <c r="BT6" s="71"/>
      <c r="BU6" s="71"/>
      <c r="BV6" s="2"/>
    </row>
    <row r="7" spans="1:74" ht="15.6" x14ac:dyDescent="0.3">
      <c r="A7" s="1" t="s">
        <v>43</v>
      </c>
      <c r="B7" s="132">
        <v>7</v>
      </c>
      <c r="C7" s="71"/>
      <c r="D7" s="71"/>
      <c r="E7" s="71"/>
      <c r="T7" s="2"/>
      <c r="V7" s="2"/>
      <c r="W7" s="2"/>
      <c r="X7" s="2"/>
      <c r="Y7" s="2"/>
      <c r="Z7" s="2"/>
      <c r="AA7" s="2"/>
      <c r="AB7" s="2"/>
      <c r="AC7" s="2"/>
      <c r="AD7" s="2"/>
      <c r="AE7" s="2"/>
      <c r="AG7" s="2"/>
      <c r="AH7" s="2"/>
      <c r="AI7" s="2"/>
      <c r="AJ7" s="2"/>
      <c r="AK7" s="2"/>
      <c r="AL7" s="2"/>
      <c r="AM7" s="2"/>
      <c r="AN7" s="2"/>
      <c r="AO7" s="2"/>
      <c r="AP7" s="2"/>
      <c r="BC7" s="2"/>
      <c r="BD7" s="2"/>
      <c r="BE7" s="2"/>
      <c r="BF7" s="2"/>
      <c r="BG7" s="2"/>
      <c r="BH7" s="2"/>
      <c r="BI7" s="2"/>
      <c r="BJ7" s="2"/>
      <c r="BK7" s="2"/>
      <c r="BM7" s="77"/>
      <c r="BN7" s="77"/>
      <c r="BO7" s="77"/>
      <c r="BP7" s="82"/>
      <c r="BQ7" s="71"/>
      <c r="BR7" s="71"/>
      <c r="BS7" s="71"/>
      <c r="BT7" s="71"/>
      <c r="BU7" s="71"/>
      <c r="BV7" s="2"/>
    </row>
    <row r="8" spans="1:74" x14ac:dyDescent="0.3">
      <c r="A8" s="2"/>
      <c r="B8" s="71"/>
      <c r="C8" s="71"/>
      <c r="D8" s="71"/>
      <c r="E8" s="71"/>
      <c r="F8" s="7" t="s">
        <v>16</v>
      </c>
      <c r="G8" s="2"/>
      <c r="H8" s="2"/>
      <c r="I8" s="2"/>
      <c r="J8" s="2"/>
      <c r="K8" s="2"/>
      <c r="L8" s="137" t="s">
        <v>16</v>
      </c>
      <c r="M8" s="11"/>
      <c r="N8" s="11"/>
      <c r="O8" s="11" t="s">
        <v>17</v>
      </c>
      <c r="Q8" s="11"/>
      <c r="R8" s="11" t="s">
        <v>18</v>
      </c>
      <c r="S8" s="11" t="s">
        <v>79</v>
      </c>
      <c r="T8" s="10"/>
      <c r="U8" s="2"/>
      <c r="V8" s="2"/>
      <c r="W8" s="2"/>
      <c r="X8" s="2"/>
      <c r="Y8" s="2"/>
      <c r="Z8" s="2"/>
      <c r="AA8" s="2"/>
      <c r="AB8" s="2"/>
      <c r="AC8" s="2"/>
      <c r="AD8" s="2"/>
      <c r="AE8" s="10"/>
      <c r="AF8" s="2"/>
      <c r="AG8" s="2"/>
      <c r="AH8" s="2"/>
      <c r="AI8" s="2"/>
      <c r="AJ8" s="2"/>
      <c r="AK8" s="2"/>
      <c r="AL8" s="2"/>
      <c r="AM8" s="2"/>
      <c r="AN8" s="2"/>
      <c r="AO8" s="2"/>
      <c r="AP8" s="10"/>
      <c r="AQ8" s="7" t="s">
        <v>16</v>
      </c>
      <c r="AR8" s="2"/>
      <c r="AS8" s="2"/>
      <c r="AT8" s="2"/>
      <c r="AU8" s="137" t="s">
        <v>16</v>
      </c>
      <c r="AV8" s="11"/>
      <c r="AW8" s="11"/>
      <c r="AX8" s="11" t="s">
        <v>17</v>
      </c>
      <c r="AZ8" s="11"/>
      <c r="BA8" s="11" t="s">
        <v>18</v>
      </c>
      <c r="BB8" s="11" t="s">
        <v>79</v>
      </c>
      <c r="BC8" s="2"/>
      <c r="BD8" s="2" t="s">
        <v>42</v>
      </c>
      <c r="BE8" s="2"/>
      <c r="BF8" s="2"/>
      <c r="BG8" s="2"/>
      <c r="BH8" s="2"/>
      <c r="BI8" s="2"/>
      <c r="BJ8" s="10" t="s">
        <v>42</v>
      </c>
      <c r="BK8" s="2"/>
      <c r="BL8" s="78"/>
      <c r="BM8" s="77"/>
      <c r="BN8" s="77" t="s">
        <v>8</v>
      </c>
      <c r="BO8" s="77" t="s">
        <v>9</v>
      </c>
      <c r="BP8" s="82"/>
      <c r="BQ8" s="49" t="s">
        <v>10</v>
      </c>
      <c r="BR8" s="71"/>
      <c r="BS8" s="49" t="s">
        <v>2</v>
      </c>
      <c r="BT8" s="101"/>
      <c r="BU8" s="47" t="s">
        <v>11</v>
      </c>
      <c r="BV8" s="13"/>
    </row>
    <row r="9" spans="1:74" x14ac:dyDescent="0.3">
      <c r="A9" s="14" t="s">
        <v>12</v>
      </c>
      <c r="B9" s="72" t="s">
        <v>13</v>
      </c>
      <c r="C9" s="72" t="s">
        <v>7</v>
      </c>
      <c r="D9" s="72" t="s">
        <v>14</v>
      </c>
      <c r="E9" s="72" t="s">
        <v>15</v>
      </c>
      <c r="F9" s="72" t="s">
        <v>80</v>
      </c>
      <c r="G9" s="72" t="s">
        <v>81</v>
      </c>
      <c r="H9" s="72" t="s">
        <v>82</v>
      </c>
      <c r="I9" s="72" t="s">
        <v>83</v>
      </c>
      <c r="J9" s="72" t="s">
        <v>84</v>
      </c>
      <c r="K9" s="72" t="s">
        <v>85</v>
      </c>
      <c r="L9" s="20" t="s">
        <v>86</v>
      </c>
      <c r="M9" s="15" t="s">
        <v>17</v>
      </c>
      <c r="N9" s="15" t="s">
        <v>87</v>
      </c>
      <c r="O9" s="20" t="s">
        <v>86</v>
      </c>
      <c r="P9" s="38" t="s">
        <v>18</v>
      </c>
      <c r="Q9" s="15" t="s">
        <v>87</v>
      </c>
      <c r="R9" s="20" t="s">
        <v>86</v>
      </c>
      <c r="S9" s="20" t="s">
        <v>86</v>
      </c>
      <c r="T9" s="16"/>
      <c r="U9" s="14" t="s">
        <v>19</v>
      </c>
      <c r="V9" s="14" t="s">
        <v>20</v>
      </c>
      <c r="W9" s="14" t="s">
        <v>21</v>
      </c>
      <c r="X9" s="14" t="s">
        <v>22</v>
      </c>
      <c r="Y9" s="14" t="s">
        <v>23</v>
      </c>
      <c r="Z9" s="14" t="s">
        <v>24</v>
      </c>
      <c r="AA9" s="14" t="s">
        <v>25</v>
      </c>
      <c r="AB9" s="14" t="s">
        <v>26</v>
      </c>
      <c r="AC9" s="14" t="s">
        <v>27</v>
      </c>
      <c r="AD9" s="14" t="s">
        <v>28</v>
      </c>
      <c r="AE9" s="16"/>
      <c r="AF9" s="14" t="s">
        <v>19</v>
      </c>
      <c r="AG9" s="14" t="s">
        <v>20</v>
      </c>
      <c r="AH9" s="14" t="s">
        <v>21</v>
      </c>
      <c r="AI9" s="14" t="s">
        <v>22</v>
      </c>
      <c r="AJ9" s="14" t="s">
        <v>23</v>
      </c>
      <c r="AK9" s="14" t="s">
        <v>24</v>
      </c>
      <c r="AL9" s="14" t="s">
        <v>25</v>
      </c>
      <c r="AM9" s="14" t="s">
        <v>26</v>
      </c>
      <c r="AN9" s="14" t="s">
        <v>27</v>
      </c>
      <c r="AO9" s="14" t="s">
        <v>28</v>
      </c>
      <c r="AP9" s="16"/>
      <c r="AQ9" s="72" t="s">
        <v>80</v>
      </c>
      <c r="AR9" s="72" t="s">
        <v>83</v>
      </c>
      <c r="AS9" s="72" t="s">
        <v>81</v>
      </c>
      <c r="AT9" s="72" t="s">
        <v>84</v>
      </c>
      <c r="AU9" s="20" t="s">
        <v>86</v>
      </c>
      <c r="AV9" s="15" t="s">
        <v>17</v>
      </c>
      <c r="AW9" s="15" t="s">
        <v>87</v>
      </c>
      <c r="AX9" s="20" t="s">
        <v>86</v>
      </c>
      <c r="AY9" s="38" t="s">
        <v>18</v>
      </c>
      <c r="AZ9" s="15" t="s">
        <v>87</v>
      </c>
      <c r="BA9" s="20" t="s">
        <v>86</v>
      </c>
      <c r="BB9" s="20" t="s">
        <v>86</v>
      </c>
      <c r="BC9" s="18"/>
      <c r="BD9" s="15" t="s">
        <v>32</v>
      </c>
      <c r="BE9" s="15" t="s">
        <v>33</v>
      </c>
      <c r="BF9" s="15" t="s">
        <v>34</v>
      </c>
      <c r="BG9" s="15" t="s">
        <v>35</v>
      </c>
      <c r="BH9" s="15" t="s">
        <v>36</v>
      </c>
      <c r="BI9" s="14" t="s">
        <v>37</v>
      </c>
      <c r="BJ9" s="14" t="s">
        <v>31</v>
      </c>
      <c r="BK9" s="18"/>
      <c r="BL9" s="79" t="s">
        <v>29</v>
      </c>
      <c r="BM9" s="79" t="s">
        <v>9</v>
      </c>
      <c r="BN9" s="79" t="s">
        <v>30</v>
      </c>
      <c r="BO9" s="79" t="s">
        <v>31</v>
      </c>
      <c r="BP9" s="82"/>
      <c r="BQ9" s="75" t="s">
        <v>38</v>
      </c>
      <c r="BR9" s="72"/>
      <c r="BS9" s="75" t="s">
        <v>38</v>
      </c>
      <c r="BT9" s="102"/>
      <c r="BU9" s="76" t="s">
        <v>38</v>
      </c>
      <c r="BV9" s="20" t="s">
        <v>41</v>
      </c>
    </row>
    <row r="10" spans="1:74" x14ac:dyDescent="0.3">
      <c r="A10" s="1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13"/>
      <c r="M10" s="13"/>
      <c r="N10" s="13"/>
      <c r="O10" s="13"/>
      <c r="P10" s="13"/>
      <c r="Q10" s="13"/>
      <c r="R10" s="13"/>
      <c r="S10" s="13"/>
      <c r="T10" s="1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6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6"/>
      <c r="AQ10" s="71"/>
      <c r="AR10" s="71"/>
      <c r="AS10" s="71"/>
      <c r="AT10" s="71"/>
      <c r="AU10" s="13"/>
      <c r="AV10" s="13"/>
      <c r="AW10" s="13"/>
      <c r="AX10" s="13"/>
      <c r="AY10" s="13"/>
      <c r="AZ10" s="13"/>
      <c r="BA10" s="13"/>
      <c r="BB10" s="13"/>
      <c r="BC10" s="18"/>
      <c r="BD10" s="13"/>
      <c r="BE10" s="13"/>
      <c r="BF10" s="13"/>
      <c r="BG10" s="13"/>
      <c r="BH10" s="13"/>
      <c r="BI10" s="10"/>
      <c r="BJ10" s="10"/>
      <c r="BK10" s="18"/>
      <c r="BL10" s="77"/>
      <c r="BM10" s="77"/>
      <c r="BN10" s="77"/>
      <c r="BO10" s="77"/>
      <c r="BP10" s="82"/>
      <c r="BQ10" s="49"/>
      <c r="BR10" s="71"/>
      <c r="BS10" s="49"/>
      <c r="BT10" s="103"/>
      <c r="BU10" s="47"/>
      <c r="BV10" s="12"/>
    </row>
    <row r="11" spans="1:74" x14ac:dyDescent="0.3">
      <c r="A11" s="73">
        <v>40</v>
      </c>
      <c r="B11" t="s">
        <v>138</v>
      </c>
      <c r="C11" t="s">
        <v>188</v>
      </c>
      <c r="D11" t="s">
        <v>189</v>
      </c>
      <c r="E11" t="s">
        <v>143</v>
      </c>
      <c r="F11" s="33">
        <v>6.5</v>
      </c>
      <c r="G11" s="33">
        <v>6</v>
      </c>
      <c r="H11" s="33">
        <v>6</v>
      </c>
      <c r="I11" s="33">
        <v>7</v>
      </c>
      <c r="J11" s="33">
        <v>6</v>
      </c>
      <c r="K11" s="33">
        <v>6</v>
      </c>
      <c r="L11" s="138">
        <f t="shared" ref="L11:L18" si="0">SUM(F11:K11)/6</f>
        <v>6.25</v>
      </c>
      <c r="M11" s="33">
        <v>7</v>
      </c>
      <c r="N11" s="33"/>
      <c r="O11" s="138">
        <f t="shared" ref="O11:O18" si="1">M11-N11</f>
        <v>7</v>
      </c>
      <c r="P11" s="33">
        <v>7</v>
      </c>
      <c r="Q11" s="33"/>
      <c r="R11" s="138">
        <f t="shared" ref="R11:R18" si="2">P11-Q11</f>
        <v>7</v>
      </c>
      <c r="S11" s="4">
        <f t="shared" ref="S11:S18" si="3">SUM((L11*0.6),(O11*0.25),(R11*0.15))</f>
        <v>6.55</v>
      </c>
      <c r="T11" s="23"/>
      <c r="U11" s="25">
        <v>4.5</v>
      </c>
      <c r="V11" s="25">
        <v>6</v>
      </c>
      <c r="W11" s="25">
        <v>7</v>
      </c>
      <c r="X11" s="25">
        <v>8</v>
      </c>
      <c r="Y11" s="25">
        <v>7</v>
      </c>
      <c r="Z11" s="25">
        <v>7</v>
      </c>
      <c r="AA11" s="25">
        <v>6.5</v>
      </c>
      <c r="AB11" s="25">
        <v>7</v>
      </c>
      <c r="AC11" s="26">
        <f t="shared" ref="AC11:AC18" si="4">SUM(U11:AB11)</f>
        <v>53</v>
      </c>
      <c r="AD11" s="4">
        <f t="shared" ref="AD11:AD18" si="5">AC11/8</f>
        <v>6.625</v>
      </c>
      <c r="AE11" s="23"/>
      <c r="AF11" s="25">
        <v>5</v>
      </c>
      <c r="AG11" s="25">
        <v>6.5</v>
      </c>
      <c r="AH11" s="25">
        <v>6</v>
      </c>
      <c r="AI11" s="25">
        <v>6.5</v>
      </c>
      <c r="AJ11" s="25">
        <v>6.5</v>
      </c>
      <c r="AK11" s="25">
        <v>5.2</v>
      </c>
      <c r="AL11" s="25">
        <v>6.3</v>
      </c>
      <c r="AM11" s="25">
        <v>6</v>
      </c>
      <c r="AN11" s="26">
        <f t="shared" ref="AN11:AN18" si="6">SUM(AF11:AM11)</f>
        <v>48</v>
      </c>
      <c r="AO11" s="4">
        <f t="shared" ref="AO11:AO18" si="7">AN11/8</f>
        <v>6</v>
      </c>
      <c r="AP11" s="23"/>
      <c r="AQ11" s="33">
        <v>8</v>
      </c>
      <c r="AR11" s="33">
        <v>7</v>
      </c>
      <c r="AS11" s="33">
        <v>6</v>
      </c>
      <c r="AT11" s="33">
        <v>7</v>
      </c>
      <c r="AU11" s="138">
        <f t="shared" ref="AU11:AU18" si="8">(AQ11+AR11+AS11+AT11)/4</f>
        <v>7</v>
      </c>
      <c r="AV11" s="33">
        <v>7</v>
      </c>
      <c r="AW11" s="33"/>
      <c r="AX11" s="138">
        <f t="shared" ref="AX11:AX18" si="9">AV11-AW11</f>
        <v>7</v>
      </c>
      <c r="AY11" s="33">
        <v>7</v>
      </c>
      <c r="AZ11" s="33"/>
      <c r="BA11" s="138">
        <f t="shared" ref="BA11:BA18" si="10">AY11-AZ11</f>
        <v>7</v>
      </c>
      <c r="BB11" s="4">
        <f t="shared" ref="BB11:BB18" si="11">((AU11*0.4)+(AX11*0.4)+(BA11*0.2))</f>
        <v>7.0000000000000009</v>
      </c>
      <c r="BC11" s="29"/>
      <c r="BD11" s="25">
        <v>7</v>
      </c>
      <c r="BE11" s="25">
        <v>7</v>
      </c>
      <c r="BF11" s="25">
        <v>7</v>
      </c>
      <c r="BG11" s="25">
        <v>6</v>
      </c>
      <c r="BH11" s="4">
        <f t="shared" ref="BH11:BH18" si="12">SUM((BD11*0.3),(BE11*0.25),(BF11*0.35),(BG11*0.1))</f>
        <v>6.9</v>
      </c>
      <c r="BI11" s="30"/>
      <c r="BJ11" s="4">
        <f t="shared" ref="BJ11:BJ18" si="13">BH11-BI11</f>
        <v>6.9</v>
      </c>
      <c r="BK11" s="29"/>
      <c r="BL11" s="80">
        <v>8.33</v>
      </c>
      <c r="BM11" s="77">
        <f t="shared" ref="BM11:BM18" si="14">BL11</f>
        <v>8.33</v>
      </c>
      <c r="BN11" s="81"/>
      <c r="BO11" s="77">
        <f t="shared" ref="BO11:BO18" si="15">SUM(BM11-BN11)</f>
        <v>8.33</v>
      </c>
      <c r="BP11" s="83"/>
      <c r="BQ11" s="77">
        <f t="shared" ref="BQ11:BQ18" si="16">SUM(S11*0.25)+(AD11*0.375)+(AO11*0.375)</f>
        <v>6.3718750000000002</v>
      </c>
      <c r="BR11" s="71"/>
      <c r="BS11" s="77">
        <f t="shared" ref="BS11:BS18" si="17">SUM((BB11*0.25),(BJ11*0.25),(BO11*0.5))</f>
        <v>7.6400000000000006</v>
      </c>
      <c r="BT11" s="101"/>
      <c r="BU11" s="78">
        <f t="shared" ref="BU11:BU18" si="18">AVERAGE(BQ11:BS11)</f>
        <v>7.0059374999999999</v>
      </c>
      <c r="BV11" s="31">
        <f t="shared" ref="BV11:BV17" si="19">RANK(BU11,BU$11:BU$1008)</f>
        <v>1</v>
      </c>
    </row>
    <row r="12" spans="1:74" x14ac:dyDescent="0.3">
      <c r="A12" s="73">
        <v>57</v>
      </c>
      <c r="B12" t="s">
        <v>141</v>
      </c>
      <c r="C12" t="s">
        <v>207</v>
      </c>
      <c r="D12" t="s">
        <v>177</v>
      </c>
      <c r="E12" t="s">
        <v>113</v>
      </c>
      <c r="F12" s="33">
        <v>7</v>
      </c>
      <c r="G12" s="33">
        <v>6</v>
      </c>
      <c r="H12" s="33">
        <v>7</v>
      </c>
      <c r="I12" s="33">
        <v>7</v>
      </c>
      <c r="J12" s="33">
        <v>6</v>
      </c>
      <c r="K12" s="33">
        <v>6</v>
      </c>
      <c r="L12" s="138">
        <f t="shared" si="0"/>
        <v>6.5</v>
      </c>
      <c r="M12" s="33">
        <v>6</v>
      </c>
      <c r="N12" s="33"/>
      <c r="O12" s="138">
        <f t="shared" si="1"/>
        <v>6</v>
      </c>
      <c r="P12" s="33">
        <v>7</v>
      </c>
      <c r="Q12" s="33"/>
      <c r="R12" s="138">
        <f t="shared" si="2"/>
        <v>7</v>
      </c>
      <c r="S12" s="4">
        <f t="shared" si="3"/>
        <v>6.45</v>
      </c>
      <c r="T12" s="23"/>
      <c r="U12" s="25">
        <v>5</v>
      </c>
      <c r="V12" s="25">
        <v>5.5</v>
      </c>
      <c r="W12" s="25">
        <v>6</v>
      </c>
      <c r="X12" s="25">
        <v>6</v>
      </c>
      <c r="Y12" s="25">
        <v>5.8</v>
      </c>
      <c r="Z12" s="25">
        <v>6</v>
      </c>
      <c r="AA12" s="25">
        <v>6.5</v>
      </c>
      <c r="AB12" s="25">
        <v>6.8</v>
      </c>
      <c r="AC12" s="26">
        <f t="shared" si="4"/>
        <v>47.599999999999994</v>
      </c>
      <c r="AD12" s="4">
        <f t="shared" si="5"/>
        <v>5.9499999999999993</v>
      </c>
      <c r="AE12" s="23"/>
      <c r="AF12" s="25">
        <v>5.3</v>
      </c>
      <c r="AG12" s="25">
        <v>6.8</v>
      </c>
      <c r="AH12" s="25">
        <v>6.2</v>
      </c>
      <c r="AI12" s="25">
        <v>6.2</v>
      </c>
      <c r="AJ12" s="25">
        <v>6.3</v>
      </c>
      <c r="AK12" s="25">
        <v>6</v>
      </c>
      <c r="AL12" s="25">
        <v>5</v>
      </c>
      <c r="AM12" s="25">
        <v>6</v>
      </c>
      <c r="AN12" s="26">
        <f t="shared" si="6"/>
        <v>47.8</v>
      </c>
      <c r="AO12" s="4">
        <f t="shared" si="7"/>
        <v>5.9749999999999996</v>
      </c>
      <c r="AP12" s="23"/>
      <c r="AQ12" s="33">
        <v>8</v>
      </c>
      <c r="AR12" s="33">
        <v>7</v>
      </c>
      <c r="AS12" s="33">
        <v>6</v>
      </c>
      <c r="AT12" s="33">
        <v>6</v>
      </c>
      <c r="AU12" s="138">
        <f t="shared" si="8"/>
        <v>6.75</v>
      </c>
      <c r="AV12" s="33">
        <v>7</v>
      </c>
      <c r="AW12" s="33"/>
      <c r="AX12" s="138">
        <f t="shared" si="9"/>
        <v>7</v>
      </c>
      <c r="AY12" s="33">
        <v>7</v>
      </c>
      <c r="AZ12" s="33"/>
      <c r="BA12" s="138">
        <f t="shared" si="10"/>
        <v>7</v>
      </c>
      <c r="BB12" s="4">
        <f t="shared" si="11"/>
        <v>6.9</v>
      </c>
      <c r="BC12" s="29"/>
      <c r="BD12" s="25">
        <v>7</v>
      </c>
      <c r="BE12" s="25">
        <v>7.5</v>
      </c>
      <c r="BF12" s="25">
        <v>7</v>
      </c>
      <c r="BG12" s="25">
        <v>6</v>
      </c>
      <c r="BH12" s="4">
        <f t="shared" si="12"/>
        <v>7.0250000000000004</v>
      </c>
      <c r="BI12" s="30"/>
      <c r="BJ12" s="4">
        <f t="shared" si="13"/>
        <v>7.0250000000000004</v>
      </c>
      <c r="BK12" s="29"/>
      <c r="BL12" s="80">
        <v>8.18</v>
      </c>
      <c r="BM12" s="77">
        <f t="shared" si="14"/>
        <v>8.18</v>
      </c>
      <c r="BN12" s="81"/>
      <c r="BO12" s="77">
        <f t="shared" si="15"/>
        <v>8.18</v>
      </c>
      <c r="BP12" s="83"/>
      <c r="BQ12" s="77">
        <f t="shared" si="16"/>
        <v>6.0843749999999996</v>
      </c>
      <c r="BR12" s="71"/>
      <c r="BS12" s="77">
        <f t="shared" si="17"/>
        <v>7.57125</v>
      </c>
      <c r="BT12" s="101"/>
      <c r="BU12" s="78">
        <f t="shared" si="18"/>
        <v>6.8278125000000003</v>
      </c>
      <c r="BV12" s="31">
        <f t="shared" si="19"/>
        <v>2</v>
      </c>
    </row>
    <row r="13" spans="1:74" x14ac:dyDescent="0.3">
      <c r="A13" s="73">
        <v>36</v>
      </c>
      <c r="B13" t="s">
        <v>215</v>
      </c>
      <c r="C13" t="s">
        <v>179</v>
      </c>
      <c r="D13" t="s">
        <v>180</v>
      </c>
      <c r="E13" t="s">
        <v>185</v>
      </c>
      <c r="F13" s="33">
        <v>7</v>
      </c>
      <c r="G13" s="33">
        <v>7.5</v>
      </c>
      <c r="H13" s="33">
        <v>7</v>
      </c>
      <c r="I13" s="33">
        <v>7</v>
      </c>
      <c r="J13" s="33">
        <v>7</v>
      </c>
      <c r="K13" s="33">
        <v>6</v>
      </c>
      <c r="L13" s="138">
        <f t="shared" si="0"/>
        <v>6.916666666666667</v>
      </c>
      <c r="M13" s="33">
        <v>7</v>
      </c>
      <c r="N13" s="33"/>
      <c r="O13" s="138">
        <f t="shared" si="1"/>
        <v>7</v>
      </c>
      <c r="P13" s="33">
        <v>8</v>
      </c>
      <c r="Q13" s="33"/>
      <c r="R13" s="138">
        <f t="shared" si="2"/>
        <v>8</v>
      </c>
      <c r="S13" s="4">
        <f t="shared" si="3"/>
        <v>7.1000000000000005</v>
      </c>
      <c r="T13" s="23"/>
      <c r="U13" s="25">
        <v>5</v>
      </c>
      <c r="V13" s="25">
        <v>6.5</v>
      </c>
      <c r="W13" s="25">
        <v>6</v>
      </c>
      <c r="X13" s="25">
        <v>6</v>
      </c>
      <c r="Y13" s="25">
        <v>5</v>
      </c>
      <c r="Z13" s="25">
        <v>5</v>
      </c>
      <c r="AA13" s="25">
        <v>5</v>
      </c>
      <c r="AB13" s="25">
        <v>4.8</v>
      </c>
      <c r="AC13" s="26">
        <f t="shared" si="4"/>
        <v>43.3</v>
      </c>
      <c r="AD13" s="4">
        <f t="shared" si="5"/>
        <v>5.4124999999999996</v>
      </c>
      <c r="AE13" s="23"/>
      <c r="AF13" s="25">
        <v>6</v>
      </c>
      <c r="AG13" s="25">
        <v>6.3</v>
      </c>
      <c r="AH13" s="25">
        <v>6.3</v>
      </c>
      <c r="AI13" s="25">
        <v>6.8</v>
      </c>
      <c r="AJ13" s="25">
        <v>6.8</v>
      </c>
      <c r="AK13" s="25">
        <v>6.8</v>
      </c>
      <c r="AL13" s="25">
        <v>6.2</v>
      </c>
      <c r="AM13" s="25">
        <v>5.3</v>
      </c>
      <c r="AN13" s="26">
        <f t="shared" si="6"/>
        <v>50.5</v>
      </c>
      <c r="AO13" s="4">
        <f t="shared" si="7"/>
        <v>6.3125</v>
      </c>
      <c r="AP13" s="23"/>
      <c r="AQ13" s="33">
        <v>7</v>
      </c>
      <c r="AR13" s="33">
        <v>7.5</v>
      </c>
      <c r="AS13" s="33">
        <v>6</v>
      </c>
      <c r="AT13" s="33">
        <v>6</v>
      </c>
      <c r="AU13" s="138">
        <f t="shared" si="8"/>
        <v>6.625</v>
      </c>
      <c r="AV13" s="33">
        <v>7</v>
      </c>
      <c r="AW13" s="33"/>
      <c r="AX13" s="138">
        <f t="shared" si="9"/>
        <v>7</v>
      </c>
      <c r="AY13" s="33">
        <v>8</v>
      </c>
      <c r="AZ13" s="33"/>
      <c r="BA13" s="138">
        <f t="shared" si="10"/>
        <v>8</v>
      </c>
      <c r="BB13" s="4">
        <f t="shared" si="11"/>
        <v>7.0500000000000007</v>
      </c>
      <c r="BC13" s="29"/>
      <c r="BD13" s="25">
        <v>6</v>
      </c>
      <c r="BE13" s="25">
        <v>6</v>
      </c>
      <c r="BF13" s="25">
        <v>6.5</v>
      </c>
      <c r="BG13" s="25">
        <v>7.5</v>
      </c>
      <c r="BH13" s="4">
        <f t="shared" si="12"/>
        <v>6.3249999999999993</v>
      </c>
      <c r="BI13" s="30"/>
      <c r="BJ13" s="4">
        <f t="shared" si="13"/>
        <v>6.3249999999999993</v>
      </c>
      <c r="BK13" s="29"/>
      <c r="BL13" s="80">
        <v>8</v>
      </c>
      <c r="BM13" s="77">
        <f t="shared" si="14"/>
        <v>8</v>
      </c>
      <c r="BN13" s="81"/>
      <c r="BO13" s="77">
        <f t="shared" si="15"/>
        <v>8</v>
      </c>
      <c r="BP13" s="83"/>
      <c r="BQ13" s="77">
        <f t="shared" si="16"/>
        <v>6.171875</v>
      </c>
      <c r="BR13" s="71"/>
      <c r="BS13" s="77">
        <f t="shared" si="17"/>
        <v>7.34375</v>
      </c>
      <c r="BT13" s="101"/>
      <c r="BU13" s="78">
        <f t="shared" si="18"/>
        <v>6.7578125</v>
      </c>
      <c r="BV13" s="31">
        <f t="shared" si="19"/>
        <v>3</v>
      </c>
    </row>
    <row r="14" spans="1:74" x14ac:dyDescent="0.3">
      <c r="A14" s="73">
        <v>45</v>
      </c>
      <c r="B14" t="s">
        <v>140</v>
      </c>
      <c r="C14" t="s">
        <v>207</v>
      </c>
      <c r="D14" t="s">
        <v>177</v>
      </c>
      <c r="E14" t="s">
        <v>120</v>
      </c>
      <c r="F14" s="33">
        <v>7</v>
      </c>
      <c r="G14" s="33">
        <v>6</v>
      </c>
      <c r="H14" s="33">
        <v>7</v>
      </c>
      <c r="I14" s="33">
        <v>7</v>
      </c>
      <c r="J14" s="33">
        <v>6</v>
      </c>
      <c r="K14" s="33">
        <v>6</v>
      </c>
      <c r="L14" s="138">
        <f t="shared" si="0"/>
        <v>6.5</v>
      </c>
      <c r="M14" s="33">
        <v>6</v>
      </c>
      <c r="N14" s="33"/>
      <c r="O14" s="138">
        <f t="shared" si="1"/>
        <v>6</v>
      </c>
      <c r="P14" s="33">
        <v>7</v>
      </c>
      <c r="Q14" s="33"/>
      <c r="R14" s="138">
        <f t="shared" si="2"/>
        <v>7</v>
      </c>
      <c r="S14" s="4">
        <f t="shared" si="3"/>
        <v>6.45</v>
      </c>
      <c r="T14" s="23"/>
      <c r="U14" s="25">
        <v>5</v>
      </c>
      <c r="V14" s="25">
        <v>6.5</v>
      </c>
      <c r="W14" s="25">
        <v>6</v>
      </c>
      <c r="X14" s="25">
        <v>6.5</v>
      </c>
      <c r="Y14" s="25">
        <v>6.5</v>
      </c>
      <c r="Z14" s="25">
        <v>6.8</v>
      </c>
      <c r="AA14" s="25">
        <v>6.5</v>
      </c>
      <c r="AB14" s="25">
        <v>6</v>
      </c>
      <c r="AC14" s="26">
        <f t="shared" si="4"/>
        <v>49.8</v>
      </c>
      <c r="AD14" s="4">
        <f t="shared" si="5"/>
        <v>6.2249999999999996</v>
      </c>
      <c r="AE14" s="23"/>
      <c r="AF14" s="25">
        <v>5.5</v>
      </c>
      <c r="AG14" s="25">
        <v>7</v>
      </c>
      <c r="AH14" s="25">
        <v>6.8</v>
      </c>
      <c r="AI14" s="25">
        <v>4</v>
      </c>
      <c r="AJ14" s="25">
        <v>5</v>
      </c>
      <c r="AK14" s="25">
        <v>5.2</v>
      </c>
      <c r="AL14" s="25">
        <v>5.5</v>
      </c>
      <c r="AM14" s="25">
        <v>6</v>
      </c>
      <c r="AN14" s="26">
        <f t="shared" si="6"/>
        <v>45</v>
      </c>
      <c r="AO14" s="4">
        <f t="shared" si="7"/>
        <v>5.625</v>
      </c>
      <c r="AP14" s="23"/>
      <c r="AQ14" s="33">
        <v>8</v>
      </c>
      <c r="AR14" s="33">
        <v>7</v>
      </c>
      <c r="AS14" s="33">
        <v>6</v>
      </c>
      <c r="AT14" s="33">
        <v>6</v>
      </c>
      <c r="AU14" s="138">
        <f t="shared" si="8"/>
        <v>6.75</v>
      </c>
      <c r="AV14" s="33">
        <v>7</v>
      </c>
      <c r="AW14" s="33"/>
      <c r="AX14" s="138">
        <f t="shared" si="9"/>
        <v>7</v>
      </c>
      <c r="AY14" s="33">
        <v>7</v>
      </c>
      <c r="AZ14" s="33"/>
      <c r="BA14" s="138">
        <f t="shared" si="10"/>
        <v>7</v>
      </c>
      <c r="BB14" s="4">
        <f t="shared" si="11"/>
        <v>6.9</v>
      </c>
      <c r="BC14" s="29"/>
      <c r="BD14" s="25">
        <v>6</v>
      </c>
      <c r="BE14" s="25">
        <v>6</v>
      </c>
      <c r="BF14" s="25">
        <v>5.5</v>
      </c>
      <c r="BG14" s="25">
        <v>6</v>
      </c>
      <c r="BH14" s="4">
        <f t="shared" si="12"/>
        <v>5.8249999999999993</v>
      </c>
      <c r="BI14" s="30"/>
      <c r="BJ14" s="4">
        <f t="shared" si="13"/>
        <v>5.8249999999999993</v>
      </c>
      <c r="BK14" s="29"/>
      <c r="BL14" s="80">
        <v>7.75</v>
      </c>
      <c r="BM14" s="77">
        <f t="shared" si="14"/>
        <v>7.75</v>
      </c>
      <c r="BN14" s="81"/>
      <c r="BO14" s="77">
        <f t="shared" si="15"/>
        <v>7.75</v>
      </c>
      <c r="BP14" s="83"/>
      <c r="BQ14" s="77">
        <f t="shared" si="16"/>
        <v>6.0562499999999995</v>
      </c>
      <c r="BR14" s="71"/>
      <c r="BS14" s="77">
        <f t="shared" si="17"/>
        <v>7.0562500000000004</v>
      </c>
      <c r="BT14" s="101"/>
      <c r="BU14" s="78">
        <f t="shared" si="18"/>
        <v>6.5562500000000004</v>
      </c>
      <c r="BV14" s="31">
        <f t="shared" si="19"/>
        <v>4</v>
      </c>
    </row>
    <row r="15" spans="1:74" x14ac:dyDescent="0.3">
      <c r="A15" s="73">
        <v>30</v>
      </c>
      <c r="B15" t="s">
        <v>213</v>
      </c>
      <c r="C15" t="s">
        <v>179</v>
      </c>
      <c r="D15" t="s">
        <v>180</v>
      </c>
      <c r="E15" t="s">
        <v>185</v>
      </c>
      <c r="F15" s="33">
        <v>7</v>
      </c>
      <c r="G15" s="33">
        <v>7.5</v>
      </c>
      <c r="H15" s="33">
        <v>7</v>
      </c>
      <c r="I15" s="33">
        <v>7</v>
      </c>
      <c r="J15" s="33">
        <v>7</v>
      </c>
      <c r="K15" s="33">
        <v>6</v>
      </c>
      <c r="L15" s="138">
        <f t="shared" si="0"/>
        <v>6.916666666666667</v>
      </c>
      <c r="M15" s="33">
        <v>7</v>
      </c>
      <c r="N15" s="33"/>
      <c r="O15" s="138">
        <f t="shared" si="1"/>
        <v>7</v>
      </c>
      <c r="P15" s="33">
        <v>8</v>
      </c>
      <c r="Q15" s="33"/>
      <c r="R15" s="138">
        <f t="shared" si="2"/>
        <v>8</v>
      </c>
      <c r="S15" s="4">
        <f t="shared" si="3"/>
        <v>7.1000000000000005</v>
      </c>
      <c r="T15" s="23"/>
      <c r="U15" s="25">
        <v>5</v>
      </c>
      <c r="V15" s="25">
        <v>6.5</v>
      </c>
      <c r="W15" s="25">
        <v>6</v>
      </c>
      <c r="X15" s="25">
        <v>6</v>
      </c>
      <c r="Y15" s="25">
        <v>7</v>
      </c>
      <c r="Z15" s="25">
        <v>6.5</v>
      </c>
      <c r="AA15" s="25">
        <v>6</v>
      </c>
      <c r="AB15" s="25">
        <v>5.5</v>
      </c>
      <c r="AC15" s="26">
        <f t="shared" si="4"/>
        <v>48.5</v>
      </c>
      <c r="AD15" s="4">
        <f t="shared" si="5"/>
        <v>6.0625</v>
      </c>
      <c r="AE15" s="23"/>
      <c r="AF15" s="25">
        <v>6.5</v>
      </c>
      <c r="AG15" s="25">
        <v>6.3</v>
      </c>
      <c r="AH15" s="25">
        <v>6.3</v>
      </c>
      <c r="AI15" s="25">
        <v>6.2</v>
      </c>
      <c r="AJ15" s="25">
        <v>6.5</v>
      </c>
      <c r="AK15" s="25">
        <v>5</v>
      </c>
      <c r="AL15" s="25">
        <v>6.5</v>
      </c>
      <c r="AM15" s="25">
        <v>6.2</v>
      </c>
      <c r="AN15" s="26">
        <f t="shared" si="6"/>
        <v>49.5</v>
      </c>
      <c r="AO15" s="4">
        <f t="shared" si="7"/>
        <v>6.1875</v>
      </c>
      <c r="AP15" s="23"/>
      <c r="AQ15" s="33">
        <v>7</v>
      </c>
      <c r="AR15" s="33">
        <v>7.5</v>
      </c>
      <c r="AS15" s="33">
        <v>6</v>
      </c>
      <c r="AT15" s="33">
        <v>6</v>
      </c>
      <c r="AU15" s="138">
        <f t="shared" si="8"/>
        <v>6.625</v>
      </c>
      <c r="AV15" s="33">
        <v>7</v>
      </c>
      <c r="AW15" s="33"/>
      <c r="AX15" s="138">
        <f t="shared" si="9"/>
        <v>7</v>
      </c>
      <c r="AY15" s="33">
        <v>8</v>
      </c>
      <c r="AZ15" s="33"/>
      <c r="BA15" s="138">
        <f t="shared" si="10"/>
        <v>8</v>
      </c>
      <c r="BB15" s="4">
        <f t="shared" si="11"/>
        <v>7.0500000000000007</v>
      </c>
      <c r="BC15" s="29"/>
      <c r="BD15" s="25">
        <v>5</v>
      </c>
      <c r="BE15" s="25">
        <v>5.5</v>
      </c>
      <c r="BF15" s="25">
        <v>6</v>
      </c>
      <c r="BG15" s="25">
        <v>5</v>
      </c>
      <c r="BH15" s="4">
        <f t="shared" si="12"/>
        <v>5.4749999999999996</v>
      </c>
      <c r="BI15" s="30"/>
      <c r="BJ15" s="4">
        <f t="shared" si="13"/>
        <v>5.4749999999999996</v>
      </c>
      <c r="BK15" s="29"/>
      <c r="BL15" s="80">
        <v>7.09</v>
      </c>
      <c r="BM15" s="77">
        <f t="shared" si="14"/>
        <v>7.09</v>
      </c>
      <c r="BN15" s="81"/>
      <c r="BO15" s="77">
        <f t="shared" si="15"/>
        <v>7.09</v>
      </c>
      <c r="BP15" s="83"/>
      <c r="BQ15" s="77">
        <f t="shared" si="16"/>
        <v>6.3687500000000004</v>
      </c>
      <c r="BR15" s="71"/>
      <c r="BS15" s="77">
        <f t="shared" si="17"/>
        <v>6.6762499999999996</v>
      </c>
      <c r="BT15" s="101"/>
      <c r="BU15" s="78">
        <f t="shared" si="18"/>
        <v>6.5225</v>
      </c>
      <c r="BV15" s="31">
        <f t="shared" si="19"/>
        <v>5</v>
      </c>
    </row>
    <row r="16" spans="1:74" x14ac:dyDescent="0.3">
      <c r="A16" s="73">
        <v>31</v>
      </c>
      <c r="B16" t="s">
        <v>214</v>
      </c>
      <c r="C16" t="s">
        <v>188</v>
      </c>
      <c r="D16" t="s">
        <v>189</v>
      </c>
      <c r="E16" t="s">
        <v>185</v>
      </c>
      <c r="F16" s="33">
        <v>7</v>
      </c>
      <c r="G16" s="33">
        <v>6</v>
      </c>
      <c r="H16" s="33">
        <v>7</v>
      </c>
      <c r="I16" s="33">
        <v>7</v>
      </c>
      <c r="J16" s="33">
        <v>7</v>
      </c>
      <c r="K16" s="33">
        <v>6</v>
      </c>
      <c r="L16" s="138">
        <f t="shared" si="0"/>
        <v>6.666666666666667</v>
      </c>
      <c r="M16" s="33">
        <v>7</v>
      </c>
      <c r="N16" s="33"/>
      <c r="O16" s="138">
        <f t="shared" si="1"/>
        <v>7</v>
      </c>
      <c r="P16" s="33">
        <v>7</v>
      </c>
      <c r="Q16" s="33"/>
      <c r="R16" s="138">
        <f t="shared" si="2"/>
        <v>7</v>
      </c>
      <c r="S16" s="4">
        <f t="shared" si="3"/>
        <v>6.8</v>
      </c>
      <c r="T16" s="23"/>
      <c r="U16" s="25">
        <v>4.5</v>
      </c>
      <c r="V16" s="25">
        <v>6</v>
      </c>
      <c r="W16" s="25">
        <v>6.5</v>
      </c>
      <c r="X16" s="25">
        <v>6</v>
      </c>
      <c r="Y16" s="25">
        <v>5.8</v>
      </c>
      <c r="Z16" s="25">
        <v>5.8</v>
      </c>
      <c r="AA16" s="25">
        <v>5.5</v>
      </c>
      <c r="AB16" s="25">
        <v>5</v>
      </c>
      <c r="AC16" s="26">
        <f t="shared" si="4"/>
        <v>45.1</v>
      </c>
      <c r="AD16" s="4">
        <f t="shared" si="5"/>
        <v>5.6375000000000002</v>
      </c>
      <c r="AE16" s="23"/>
      <c r="AF16" s="25">
        <v>5.5</v>
      </c>
      <c r="AG16" s="25">
        <v>6.5</v>
      </c>
      <c r="AH16" s="25">
        <v>6.5</v>
      </c>
      <c r="AI16" s="25">
        <v>7.7</v>
      </c>
      <c r="AJ16" s="25">
        <v>5</v>
      </c>
      <c r="AK16" s="25">
        <v>5</v>
      </c>
      <c r="AL16" s="25">
        <v>6.3</v>
      </c>
      <c r="AM16" s="25">
        <v>5.5</v>
      </c>
      <c r="AN16" s="26">
        <f t="shared" si="6"/>
        <v>48</v>
      </c>
      <c r="AO16" s="4">
        <f t="shared" si="7"/>
        <v>6</v>
      </c>
      <c r="AP16" s="23"/>
      <c r="AQ16" s="33">
        <v>7</v>
      </c>
      <c r="AR16" s="33">
        <v>7</v>
      </c>
      <c r="AS16" s="33">
        <v>6</v>
      </c>
      <c r="AT16" s="33">
        <v>7</v>
      </c>
      <c r="AU16" s="138">
        <f t="shared" si="8"/>
        <v>6.75</v>
      </c>
      <c r="AV16" s="33">
        <v>8</v>
      </c>
      <c r="AW16" s="33"/>
      <c r="AX16" s="138">
        <f t="shared" si="9"/>
        <v>8</v>
      </c>
      <c r="AY16" s="33">
        <v>8</v>
      </c>
      <c r="AZ16" s="33"/>
      <c r="BA16" s="138">
        <f t="shared" si="10"/>
        <v>8</v>
      </c>
      <c r="BB16" s="4">
        <f t="shared" si="11"/>
        <v>7.5</v>
      </c>
      <c r="BC16" s="29"/>
      <c r="BD16" s="25">
        <v>6</v>
      </c>
      <c r="BE16" s="25">
        <v>6.5</v>
      </c>
      <c r="BF16" s="25">
        <v>7</v>
      </c>
      <c r="BG16" s="25">
        <v>6</v>
      </c>
      <c r="BH16" s="4">
        <f t="shared" si="12"/>
        <v>6.4749999999999996</v>
      </c>
      <c r="BI16" s="30"/>
      <c r="BJ16" s="4">
        <f t="shared" si="13"/>
        <v>6.4749999999999996</v>
      </c>
      <c r="BK16" s="29"/>
      <c r="BL16" s="80">
        <v>6.6</v>
      </c>
      <c r="BM16" s="77">
        <f t="shared" si="14"/>
        <v>6.6</v>
      </c>
      <c r="BN16" s="81"/>
      <c r="BO16" s="77">
        <f t="shared" si="15"/>
        <v>6.6</v>
      </c>
      <c r="BP16" s="83"/>
      <c r="BQ16" s="77">
        <f t="shared" si="16"/>
        <v>6.0640625000000004</v>
      </c>
      <c r="BR16" s="71"/>
      <c r="BS16" s="77">
        <f t="shared" si="17"/>
        <v>6.7937499999999993</v>
      </c>
      <c r="BT16" s="101"/>
      <c r="BU16" s="78">
        <f t="shared" si="18"/>
        <v>6.4289062499999998</v>
      </c>
      <c r="BV16" s="31">
        <f t="shared" si="19"/>
        <v>6</v>
      </c>
    </row>
    <row r="17" spans="1:74" x14ac:dyDescent="0.3">
      <c r="A17" s="73">
        <v>18</v>
      </c>
      <c r="B17" t="s">
        <v>137</v>
      </c>
      <c r="C17" t="s">
        <v>190</v>
      </c>
      <c r="D17" t="s">
        <v>191</v>
      </c>
      <c r="E17" t="s">
        <v>111</v>
      </c>
      <c r="F17" s="33">
        <v>5</v>
      </c>
      <c r="G17" s="33">
        <v>5</v>
      </c>
      <c r="H17" s="33">
        <v>6</v>
      </c>
      <c r="I17" s="33">
        <v>6</v>
      </c>
      <c r="J17" s="33">
        <v>6</v>
      </c>
      <c r="K17" s="33">
        <v>6</v>
      </c>
      <c r="L17" s="138">
        <f t="shared" si="0"/>
        <v>5.666666666666667</v>
      </c>
      <c r="M17" s="33">
        <v>6</v>
      </c>
      <c r="N17" s="33"/>
      <c r="O17" s="138">
        <f t="shared" si="1"/>
        <v>6</v>
      </c>
      <c r="P17" s="33">
        <v>6</v>
      </c>
      <c r="Q17" s="33"/>
      <c r="R17" s="138">
        <f t="shared" si="2"/>
        <v>6</v>
      </c>
      <c r="S17" s="4">
        <f t="shared" si="3"/>
        <v>5.8000000000000007</v>
      </c>
      <c r="T17" s="23"/>
      <c r="U17" s="25">
        <v>0</v>
      </c>
      <c r="V17" s="25">
        <v>6</v>
      </c>
      <c r="W17" s="25">
        <v>6</v>
      </c>
      <c r="X17" s="25">
        <v>5</v>
      </c>
      <c r="Y17" s="25">
        <v>5</v>
      </c>
      <c r="Z17" s="25">
        <v>6</v>
      </c>
      <c r="AA17" s="25">
        <v>7</v>
      </c>
      <c r="AB17" s="25">
        <v>5</v>
      </c>
      <c r="AC17" s="26">
        <f t="shared" si="4"/>
        <v>40</v>
      </c>
      <c r="AD17" s="4">
        <f t="shared" si="5"/>
        <v>5</v>
      </c>
      <c r="AE17" s="23"/>
      <c r="AF17" s="25">
        <v>6.3</v>
      </c>
      <c r="AG17" s="25">
        <v>6</v>
      </c>
      <c r="AH17" s="25">
        <v>5.5</v>
      </c>
      <c r="AI17" s="25">
        <v>1</v>
      </c>
      <c r="AJ17" s="25">
        <v>0</v>
      </c>
      <c r="AK17" s="25">
        <v>5</v>
      </c>
      <c r="AL17" s="25">
        <v>6</v>
      </c>
      <c r="AM17" s="25">
        <v>0</v>
      </c>
      <c r="AN17" s="26">
        <f t="shared" si="6"/>
        <v>29.8</v>
      </c>
      <c r="AO17" s="4">
        <f t="shared" si="7"/>
        <v>3.7250000000000001</v>
      </c>
      <c r="AP17" s="23"/>
      <c r="AQ17" s="33">
        <v>7</v>
      </c>
      <c r="AR17" s="33">
        <v>7</v>
      </c>
      <c r="AS17" s="33">
        <v>7</v>
      </c>
      <c r="AT17" s="33">
        <v>7</v>
      </c>
      <c r="AU17" s="138">
        <f t="shared" si="8"/>
        <v>7</v>
      </c>
      <c r="AV17" s="33">
        <v>7</v>
      </c>
      <c r="AW17" s="33"/>
      <c r="AX17" s="138">
        <f t="shared" si="9"/>
        <v>7</v>
      </c>
      <c r="AY17" s="33">
        <v>8</v>
      </c>
      <c r="AZ17" s="33"/>
      <c r="BA17" s="138">
        <f t="shared" si="10"/>
        <v>8</v>
      </c>
      <c r="BB17" s="4">
        <f t="shared" si="11"/>
        <v>7.2000000000000011</v>
      </c>
      <c r="BC17" s="29"/>
      <c r="BD17" s="25">
        <v>5</v>
      </c>
      <c r="BE17" s="25">
        <v>5.5</v>
      </c>
      <c r="BF17" s="25">
        <v>5.5</v>
      </c>
      <c r="BG17" s="25">
        <v>6</v>
      </c>
      <c r="BH17" s="4">
        <f t="shared" si="12"/>
        <v>5.4</v>
      </c>
      <c r="BI17" s="30"/>
      <c r="BJ17" s="4">
        <f t="shared" si="13"/>
        <v>5.4</v>
      </c>
      <c r="BK17" s="29"/>
      <c r="BL17" s="80">
        <v>6.83</v>
      </c>
      <c r="BM17" s="77">
        <f t="shared" si="14"/>
        <v>6.83</v>
      </c>
      <c r="BN17" s="81"/>
      <c r="BO17" s="77">
        <f t="shared" si="15"/>
        <v>6.83</v>
      </c>
      <c r="BP17" s="83"/>
      <c r="BQ17" s="77">
        <f t="shared" si="16"/>
        <v>4.7218750000000007</v>
      </c>
      <c r="BR17" s="71"/>
      <c r="BS17" s="77">
        <f t="shared" si="17"/>
        <v>6.5650000000000004</v>
      </c>
      <c r="BT17" s="101"/>
      <c r="BU17" s="78">
        <f t="shared" si="18"/>
        <v>5.643437500000001</v>
      </c>
      <c r="BV17" s="31">
        <f t="shared" si="19"/>
        <v>7</v>
      </c>
    </row>
    <row r="18" spans="1:74" x14ac:dyDescent="0.3">
      <c r="A18" s="201">
        <v>15</v>
      </c>
      <c r="B18" s="202" t="s">
        <v>210</v>
      </c>
      <c r="C18" s="202" t="s">
        <v>211</v>
      </c>
      <c r="D18" s="202" t="s">
        <v>212</v>
      </c>
      <c r="E18" s="202" t="s">
        <v>111</v>
      </c>
      <c r="F18" s="33"/>
      <c r="G18" s="33"/>
      <c r="H18" s="33"/>
      <c r="I18" s="33"/>
      <c r="J18" s="33"/>
      <c r="K18" s="33"/>
      <c r="L18" s="138">
        <f t="shared" si="0"/>
        <v>0</v>
      </c>
      <c r="M18" s="33"/>
      <c r="N18" s="33"/>
      <c r="O18" s="138">
        <f t="shared" si="1"/>
        <v>0</v>
      </c>
      <c r="P18" s="33"/>
      <c r="Q18" s="33"/>
      <c r="R18" s="138">
        <f t="shared" si="2"/>
        <v>0</v>
      </c>
      <c r="S18" s="4">
        <f t="shared" si="3"/>
        <v>0</v>
      </c>
      <c r="T18" s="23"/>
      <c r="U18" s="25"/>
      <c r="V18" s="25"/>
      <c r="W18" s="25"/>
      <c r="X18" s="25"/>
      <c r="Y18" s="25"/>
      <c r="Z18" s="25"/>
      <c r="AA18" s="25"/>
      <c r="AB18" s="25"/>
      <c r="AC18" s="26">
        <f t="shared" si="4"/>
        <v>0</v>
      </c>
      <c r="AD18" s="4">
        <f t="shared" si="5"/>
        <v>0</v>
      </c>
      <c r="AE18" s="23"/>
      <c r="AF18" s="25"/>
      <c r="AG18" s="25"/>
      <c r="AH18" s="25"/>
      <c r="AI18" s="25"/>
      <c r="AJ18" s="25"/>
      <c r="AK18" s="25"/>
      <c r="AL18" s="25"/>
      <c r="AM18" s="25"/>
      <c r="AN18" s="26">
        <f t="shared" si="6"/>
        <v>0</v>
      </c>
      <c r="AO18" s="4">
        <f t="shared" si="7"/>
        <v>0</v>
      </c>
      <c r="AP18" s="23"/>
      <c r="AQ18" s="33"/>
      <c r="AR18" s="33"/>
      <c r="AS18" s="33"/>
      <c r="AT18" s="33"/>
      <c r="AU18" s="138">
        <f t="shared" si="8"/>
        <v>0</v>
      </c>
      <c r="AV18" s="33"/>
      <c r="AW18" s="33"/>
      <c r="AX18" s="138">
        <f t="shared" si="9"/>
        <v>0</v>
      </c>
      <c r="AY18" s="33"/>
      <c r="AZ18" s="33"/>
      <c r="BA18" s="138">
        <f t="shared" si="10"/>
        <v>0</v>
      </c>
      <c r="BB18" s="4">
        <f t="shared" si="11"/>
        <v>0</v>
      </c>
      <c r="BC18" s="29"/>
      <c r="BD18" s="25"/>
      <c r="BE18" s="25"/>
      <c r="BF18" s="25"/>
      <c r="BG18" s="25"/>
      <c r="BH18" s="4">
        <f t="shared" si="12"/>
        <v>0</v>
      </c>
      <c r="BI18" s="30"/>
      <c r="BJ18" s="4">
        <f t="shared" si="13"/>
        <v>0</v>
      </c>
      <c r="BK18" s="29"/>
      <c r="BL18" s="80"/>
      <c r="BM18" s="77">
        <f t="shared" si="14"/>
        <v>0</v>
      </c>
      <c r="BN18" s="81"/>
      <c r="BO18" s="77">
        <f t="shared" si="15"/>
        <v>0</v>
      </c>
      <c r="BP18" s="83"/>
      <c r="BQ18" s="203">
        <f t="shared" si="16"/>
        <v>0</v>
      </c>
      <c r="BR18" s="204"/>
      <c r="BS18" s="203">
        <f t="shared" si="17"/>
        <v>0</v>
      </c>
      <c r="BT18" s="217"/>
      <c r="BU18" s="205">
        <f t="shared" si="18"/>
        <v>0</v>
      </c>
      <c r="BV18" s="31" t="s">
        <v>251</v>
      </c>
    </row>
  </sheetData>
  <sortState xmlns:xlrd2="http://schemas.microsoft.com/office/spreadsheetml/2017/richdata2" ref="A11:BV17">
    <sortCondition descending="1" ref="BU11:BU17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&amp;CPre Novice Individual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15"/>
  <sheetViews>
    <sheetView workbookViewId="0">
      <selection activeCell="C12" sqref="C12:D12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8.4414062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40" max="40" width="2.88671875" customWidth="1"/>
    <col min="41" max="41" width="7.5546875" customWidth="1"/>
    <col min="42" max="42" width="10.6640625" customWidth="1"/>
    <col min="43" max="43" width="9.33203125" customWidth="1"/>
    <col min="44" max="44" width="11" customWidth="1"/>
    <col min="53" max="53" width="2.88671875" customWidth="1"/>
    <col min="61" max="61" width="2.88671875" customWidth="1"/>
    <col min="66" max="66" width="2.88671875" customWidth="1"/>
    <col min="67" max="67" width="11.44140625" customWidth="1"/>
    <col min="68" max="68" width="2.88671875" customWidth="1"/>
    <col min="69" max="69" width="10" customWidth="1"/>
    <col min="70" max="70" width="2.6640625" customWidth="1"/>
    <col min="72" max="72" width="12.33203125" customWidth="1"/>
  </cols>
  <sheetData>
    <row r="1" spans="1:72" ht="15.6" x14ac:dyDescent="0.3">
      <c r="A1" s="1" t="str">
        <f>'Comp Detail'!A1</f>
        <v>2023 SVG OFFICIAL &amp; UNOFFICIAL APRIL COMP</v>
      </c>
      <c r="B1" s="2"/>
      <c r="C1" s="2"/>
      <c r="D1" s="71"/>
      <c r="E1" s="71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6"/>
      <c r="AP1" s="36"/>
      <c r="AQ1" s="36"/>
      <c r="AR1" s="36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4"/>
      <c r="BK1" s="4"/>
      <c r="BL1" s="4"/>
      <c r="BM1" s="4"/>
      <c r="BN1" s="2"/>
      <c r="BO1" s="2"/>
      <c r="BP1" s="2"/>
      <c r="BQ1" s="2"/>
      <c r="BR1" s="2"/>
      <c r="BS1" s="2"/>
      <c r="BT1" s="5">
        <f ca="1">NOW()</f>
        <v>45019.40436226852</v>
      </c>
    </row>
    <row r="2" spans="1:72" ht="15.6" x14ac:dyDescent="0.3">
      <c r="A2" s="1"/>
      <c r="B2" s="2"/>
      <c r="C2" s="2"/>
      <c r="D2" s="3" t="s">
        <v>93</v>
      </c>
      <c r="E2" t="s">
        <v>101</v>
      </c>
      <c r="F2" s="36"/>
      <c r="G2" s="36"/>
      <c r="H2" s="36"/>
      <c r="I2" s="36"/>
      <c r="J2" s="36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6"/>
      <c r="AP2" s="36"/>
      <c r="AQ2" s="36"/>
      <c r="AR2" s="36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4"/>
      <c r="BK2" s="4"/>
      <c r="BL2" s="4"/>
      <c r="BM2" s="4"/>
      <c r="BN2" s="2"/>
      <c r="BO2" s="2"/>
      <c r="BP2" s="2"/>
      <c r="BQ2" s="2"/>
      <c r="BR2" s="2"/>
      <c r="BS2" s="2"/>
      <c r="BT2" s="6">
        <f ca="1">NOW()</f>
        <v>45019.40436226852</v>
      </c>
    </row>
    <row r="3" spans="1:72" x14ac:dyDescent="0.3">
      <c r="A3" s="219">
        <v>44887</v>
      </c>
      <c r="B3" s="219"/>
      <c r="C3" s="2"/>
      <c r="D3" s="3"/>
      <c r="E3" t="s">
        <v>244</v>
      </c>
      <c r="BN3" s="2"/>
      <c r="BO3" s="2"/>
      <c r="BP3" s="2"/>
      <c r="BQ3" s="2"/>
      <c r="BR3" s="2"/>
      <c r="BS3" s="2"/>
      <c r="BT3" s="2"/>
    </row>
    <row r="4" spans="1:72" ht="15.6" x14ac:dyDescent="0.3">
      <c r="A4" s="1"/>
      <c r="B4" s="2"/>
      <c r="C4" s="3"/>
      <c r="D4" s="2"/>
      <c r="E4" s="2"/>
      <c r="F4" s="118" t="s">
        <v>73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7"/>
      <c r="U4" s="118"/>
      <c r="V4" s="117"/>
      <c r="W4" s="117"/>
      <c r="X4" s="117"/>
      <c r="Y4" s="117"/>
      <c r="Z4" s="117"/>
      <c r="AA4" s="117"/>
      <c r="AB4" s="117"/>
      <c r="AC4" s="117"/>
      <c r="AD4" s="118"/>
      <c r="AE4" s="118"/>
      <c r="AF4" s="117"/>
      <c r="AG4" s="117"/>
      <c r="AH4" s="117"/>
      <c r="AI4" s="117"/>
      <c r="AJ4" s="117"/>
      <c r="AK4" s="117"/>
      <c r="AL4" s="117"/>
      <c r="AM4" s="117"/>
      <c r="AN4" s="2"/>
      <c r="AO4" s="119" t="s">
        <v>2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120"/>
      <c r="BC4" s="120"/>
      <c r="BD4" s="120"/>
      <c r="BE4" s="120"/>
      <c r="BF4" s="120"/>
      <c r="BG4" s="120"/>
      <c r="BH4" s="120"/>
      <c r="BI4" s="120"/>
      <c r="BJ4" s="123" t="s">
        <v>2</v>
      </c>
      <c r="BK4" s="124"/>
      <c r="BL4" s="124"/>
      <c r="BM4" s="124"/>
      <c r="BN4" s="2"/>
      <c r="BO4" s="2"/>
      <c r="BP4" s="2"/>
      <c r="BQ4" s="2"/>
      <c r="BR4" s="2"/>
      <c r="BS4" s="2"/>
      <c r="BT4" s="2"/>
    </row>
    <row r="5" spans="1:72" ht="15.6" x14ac:dyDescent="0.3">
      <c r="A5" s="1" t="s">
        <v>45</v>
      </c>
      <c r="B5" s="7"/>
      <c r="C5" s="2"/>
      <c r="D5" s="2"/>
      <c r="E5" s="2"/>
      <c r="F5" s="7" t="s">
        <v>3</v>
      </c>
      <c r="G5" s="2" t="str">
        <f>E2</f>
        <v>Chris Wicks</v>
      </c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7" t="s">
        <v>0</v>
      </c>
      <c r="V5" s="7"/>
      <c r="W5" s="2"/>
      <c r="X5" s="2"/>
      <c r="Y5" s="2"/>
      <c r="Z5" s="2"/>
      <c r="AA5" s="2"/>
      <c r="AB5" s="2"/>
      <c r="AC5" s="2"/>
      <c r="AD5" s="7"/>
      <c r="AE5" s="7" t="s">
        <v>1</v>
      </c>
      <c r="AF5" s="7"/>
      <c r="AG5" s="2"/>
      <c r="AH5" s="2"/>
      <c r="AI5" s="2"/>
      <c r="AJ5" s="2"/>
      <c r="AK5" s="2"/>
      <c r="AL5" s="2"/>
      <c r="AM5" s="2"/>
      <c r="AN5" s="7"/>
      <c r="AO5" s="7" t="s">
        <v>3</v>
      </c>
      <c r="AP5" s="2" t="str">
        <f>E2</f>
        <v>Chris Wicks</v>
      </c>
      <c r="AQ5" s="2"/>
      <c r="AR5" s="2"/>
      <c r="AT5" s="7"/>
      <c r="AU5" s="7"/>
      <c r="AV5" s="7"/>
      <c r="AW5" s="2"/>
      <c r="AX5" s="2"/>
      <c r="AY5" s="2"/>
      <c r="AZ5" s="2"/>
      <c r="BA5" s="2"/>
      <c r="BB5" s="7" t="s">
        <v>3</v>
      </c>
      <c r="BC5" s="2"/>
      <c r="BD5" s="2"/>
      <c r="BE5" s="2"/>
      <c r="BF5" s="2"/>
      <c r="BG5" s="7"/>
      <c r="BH5" s="7"/>
      <c r="BI5" s="2"/>
      <c r="BJ5" s="8" t="s">
        <v>5</v>
      </c>
      <c r="BK5" s="4"/>
      <c r="BL5" s="4"/>
      <c r="BM5" s="4"/>
      <c r="BN5" s="53"/>
      <c r="BO5" s="7" t="s">
        <v>6</v>
      </c>
      <c r="BP5" s="2"/>
      <c r="BQ5" s="2"/>
      <c r="BR5" s="2"/>
      <c r="BS5" s="2"/>
      <c r="BT5" s="2"/>
    </row>
    <row r="6" spans="1:72" ht="15.6" x14ac:dyDescent="0.3">
      <c r="A6" s="1" t="s">
        <v>43</v>
      </c>
      <c r="B6" s="7">
        <v>6</v>
      </c>
      <c r="C6" s="2"/>
      <c r="D6" s="2"/>
      <c r="E6" s="2"/>
      <c r="F6" s="7" t="s">
        <v>7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 t="str">
        <f>E2</f>
        <v>Chris Wicks</v>
      </c>
      <c r="V6" s="2"/>
      <c r="W6" s="2"/>
      <c r="X6" s="2"/>
      <c r="Y6" s="2"/>
      <c r="Z6" s="2"/>
      <c r="AA6" s="2"/>
      <c r="AB6" s="2"/>
      <c r="AC6" s="2"/>
      <c r="AD6" s="2"/>
      <c r="AE6" s="2" t="str">
        <f>E3</f>
        <v>Robyn Bruderer</v>
      </c>
      <c r="AF6" s="2"/>
      <c r="AG6" s="2"/>
      <c r="AH6" s="2"/>
      <c r="AI6" s="2"/>
      <c r="AJ6" s="2"/>
      <c r="AK6" s="2"/>
      <c r="AL6" s="2"/>
      <c r="AM6" s="2"/>
      <c r="AN6" s="2"/>
      <c r="AO6" s="7" t="s">
        <v>7</v>
      </c>
      <c r="AP6" s="2"/>
      <c r="AQ6" s="2"/>
      <c r="AR6" s="2"/>
      <c r="AT6" s="2"/>
      <c r="AU6" s="2"/>
      <c r="AV6" s="2"/>
      <c r="AW6" s="2"/>
      <c r="AX6" s="2"/>
      <c r="AY6" s="2"/>
      <c r="AZ6" s="2"/>
      <c r="BA6" s="2"/>
      <c r="BB6" s="2" t="str">
        <f>E2</f>
        <v>Chris Wicks</v>
      </c>
      <c r="BC6" s="2"/>
      <c r="BD6" s="2"/>
      <c r="BE6" s="2"/>
      <c r="BF6" s="2"/>
      <c r="BG6" s="2"/>
      <c r="BH6" s="2"/>
      <c r="BI6" s="2"/>
      <c r="BJ6" s="4" t="str">
        <f>E3</f>
        <v>Robyn Bruderer</v>
      </c>
      <c r="BK6" s="4"/>
      <c r="BL6" s="4"/>
      <c r="BM6" s="4"/>
      <c r="BN6" s="53"/>
      <c r="BO6" s="2"/>
      <c r="BP6" s="2"/>
      <c r="BQ6" s="2"/>
      <c r="BR6" s="2"/>
      <c r="BS6" s="2"/>
      <c r="BT6" s="2"/>
    </row>
    <row r="7" spans="1:72" x14ac:dyDescent="0.3">
      <c r="A7" s="2"/>
      <c r="B7" s="2"/>
      <c r="C7" s="2"/>
      <c r="D7" s="2"/>
      <c r="E7" s="2"/>
      <c r="F7" s="7" t="s">
        <v>16</v>
      </c>
      <c r="G7" s="2"/>
      <c r="H7" s="2"/>
      <c r="I7" s="2"/>
      <c r="J7" s="2"/>
      <c r="K7" s="2"/>
      <c r="L7" s="137" t="s">
        <v>16</v>
      </c>
      <c r="M7" s="11"/>
      <c r="N7" s="11"/>
      <c r="O7" s="11" t="s">
        <v>17</v>
      </c>
      <c r="Q7" s="11"/>
      <c r="R7" s="11" t="s">
        <v>18</v>
      </c>
      <c r="S7" s="11" t="s">
        <v>79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10"/>
      <c r="AE7" s="2"/>
      <c r="AF7" s="2"/>
      <c r="AG7" s="2"/>
      <c r="AH7" s="2"/>
      <c r="AI7" s="2"/>
      <c r="AJ7" s="2"/>
      <c r="AK7" s="2"/>
      <c r="AL7" s="2"/>
      <c r="AM7" s="2"/>
      <c r="AN7" s="10"/>
      <c r="AO7" s="7" t="s">
        <v>16</v>
      </c>
      <c r="AP7" s="2"/>
      <c r="AQ7" s="2"/>
      <c r="AR7" s="2"/>
      <c r="AS7" s="137" t="s">
        <v>16</v>
      </c>
      <c r="AT7" s="11"/>
      <c r="AU7" s="11"/>
      <c r="AV7" s="11" t="s">
        <v>17</v>
      </c>
      <c r="AX7" s="11"/>
      <c r="AY7" s="11" t="s">
        <v>18</v>
      </c>
      <c r="AZ7" s="11" t="s">
        <v>79</v>
      </c>
      <c r="BA7" s="10"/>
      <c r="BB7" s="2" t="s">
        <v>42</v>
      </c>
      <c r="BC7" s="2"/>
      <c r="BD7" s="2"/>
      <c r="BE7" s="2"/>
      <c r="BF7" s="2"/>
      <c r="BG7" s="2"/>
      <c r="BH7" s="10" t="s">
        <v>42</v>
      </c>
      <c r="BI7" s="10"/>
      <c r="BJ7" s="8"/>
      <c r="BK7" s="4"/>
      <c r="BL7" s="4" t="s">
        <v>8</v>
      </c>
      <c r="BM7" s="4" t="s">
        <v>9</v>
      </c>
      <c r="BN7" s="53"/>
      <c r="BO7" s="11" t="s">
        <v>10</v>
      </c>
      <c r="BP7" s="2"/>
      <c r="BQ7" s="11" t="s">
        <v>2</v>
      </c>
      <c r="BR7" s="104"/>
      <c r="BS7" s="12" t="s">
        <v>11</v>
      </c>
      <c r="BT7" s="13"/>
    </row>
    <row r="8" spans="1:72" x14ac:dyDescent="0.3">
      <c r="A8" s="72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81</v>
      </c>
      <c r="H8" s="72" t="s">
        <v>82</v>
      </c>
      <c r="I8" s="72" t="s">
        <v>83</v>
      </c>
      <c r="J8" s="72" t="s">
        <v>84</v>
      </c>
      <c r="K8" s="72" t="s">
        <v>85</v>
      </c>
      <c r="L8" s="20" t="s">
        <v>86</v>
      </c>
      <c r="M8" s="15" t="s">
        <v>17</v>
      </c>
      <c r="N8" s="15" t="s">
        <v>87</v>
      </c>
      <c r="O8" s="20" t="s">
        <v>86</v>
      </c>
      <c r="P8" s="38" t="s">
        <v>18</v>
      </c>
      <c r="Q8" s="15" t="s">
        <v>87</v>
      </c>
      <c r="R8" s="20" t="s">
        <v>86</v>
      </c>
      <c r="S8" s="20" t="s">
        <v>86</v>
      </c>
      <c r="T8" s="16"/>
      <c r="U8" s="14" t="s">
        <v>19</v>
      </c>
      <c r="V8" s="14" t="s">
        <v>20</v>
      </c>
      <c r="W8" s="14" t="s">
        <v>46</v>
      </c>
      <c r="X8" s="14" t="s">
        <v>47</v>
      </c>
      <c r="Y8" s="14" t="s">
        <v>48</v>
      </c>
      <c r="Z8" s="14" t="s">
        <v>49</v>
      </c>
      <c r="AA8" s="14" t="s">
        <v>50</v>
      </c>
      <c r="AB8" s="14" t="s">
        <v>27</v>
      </c>
      <c r="AC8" s="14" t="s">
        <v>28</v>
      </c>
      <c r="AD8" s="16"/>
      <c r="AE8" s="14" t="s">
        <v>19</v>
      </c>
      <c r="AF8" s="14" t="s">
        <v>20</v>
      </c>
      <c r="AG8" s="14" t="s">
        <v>46</v>
      </c>
      <c r="AH8" s="14" t="s">
        <v>47</v>
      </c>
      <c r="AI8" s="14" t="s">
        <v>48</v>
      </c>
      <c r="AJ8" s="14" t="s">
        <v>49</v>
      </c>
      <c r="AK8" s="14" t="s">
        <v>50</v>
      </c>
      <c r="AL8" s="14" t="s">
        <v>27</v>
      </c>
      <c r="AM8" s="14" t="s">
        <v>28</v>
      </c>
      <c r="AN8" s="16"/>
      <c r="AO8" s="72" t="s">
        <v>80</v>
      </c>
      <c r="AP8" s="72" t="s">
        <v>83</v>
      </c>
      <c r="AQ8" s="72" t="s">
        <v>81</v>
      </c>
      <c r="AR8" s="72" t="s">
        <v>84</v>
      </c>
      <c r="AS8" s="20" t="s">
        <v>86</v>
      </c>
      <c r="AT8" s="15" t="s">
        <v>17</v>
      </c>
      <c r="AU8" s="15" t="s">
        <v>87</v>
      </c>
      <c r="AV8" s="20" t="s">
        <v>86</v>
      </c>
      <c r="AW8" s="38" t="s">
        <v>18</v>
      </c>
      <c r="AX8" s="15" t="s">
        <v>87</v>
      </c>
      <c r="AY8" s="20" t="s">
        <v>86</v>
      </c>
      <c r="AZ8" s="20" t="s">
        <v>86</v>
      </c>
      <c r="BA8" s="16"/>
      <c r="BB8" s="15" t="s">
        <v>32</v>
      </c>
      <c r="BC8" s="15" t="s">
        <v>33</v>
      </c>
      <c r="BD8" s="15" t="s">
        <v>34</v>
      </c>
      <c r="BE8" s="15" t="s">
        <v>35</v>
      </c>
      <c r="BF8" s="15" t="s">
        <v>36</v>
      </c>
      <c r="BG8" s="14" t="s">
        <v>37</v>
      </c>
      <c r="BH8" s="14" t="s">
        <v>31</v>
      </c>
      <c r="BI8" s="16"/>
      <c r="BJ8" s="17" t="s">
        <v>29</v>
      </c>
      <c r="BK8" s="17" t="s">
        <v>9</v>
      </c>
      <c r="BL8" s="17" t="s">
        <v>30</v>
      </c>
      <c r="BM8" s="17" t="s">
        <v>31</v>
      </c>
      <c r="BN8" s="56"/>
      <c r="BO8" s="19" t="s">
        <v>38</v>
      </c>
      <c r="BP8" s="14"/>
      <c r="BQ8" s="19" t="s">
        <v>38</v>
      </c>
      <c r="BR8" s="105"/>
      <c r="BS8" s="20" t="s">
        <v>38</v>
      </c>
      <c r="BT8" s="20" t="s">
        <v>41</v>
      </c>
    </row>
    <row r="9" spans="1:7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13"/>
      <c r="M9" s="13"/>
      <c r="N9" s="13"/>
      <c r="O9" s="13"/>
      <c r="P9" s="13"/>
      <c r="Q9" s="13"/>
      <c r="R9" s="13"/>
      <c r="S9" s="13"/>
      <c r="T9" s="16"/>
      <c r="U9" s="10"/>
      <c r="V9" s="10"/>
      <c r="W9" s="10"/>
      <c r="X9" s="10"/>
      <c r="Y9" s="10"/>
      <c r="Z9" s="10"/>
      <c r="AA9" s="10"/>
      <c r="AB9" s="10"/>
      <c r="AC9" s="10"/>
      <c r="AD9" s="16"/>
      <c r="AE9" s="10"/>
      <c r="AF9" s="10"/>
      <c r="AG9" s="10"/>
      <c r="AH9" s="10"/>
      <c r="AI9" s="10"/>
      <c r="AJ9" s="10"/>
      <c r="AK9" s="10"/>
      <c r="AL9" s="10"/>
      <c r="AM9" s="10"/>
      <c r="AN9" s="16"/>
      <c r="AO9" s="71"/>
      <c r="AP9" s="71"/>
      <c r="AQ9" s="71"/>
      <c r="AR9" s="71"/>
      <c r="AS9" s="13"/>
      <c r="AT9" s="13"/>
      <c r="AU9" s="13"/>
      <c r="AV9" s="13"/>
      <c r="AW9" s="13"/>
      <c r="AX9" s="13"/>
      <c r="AY9" s="13"/>
      <c r="AZ9" s="13"/>
      <c r="BA9" s="16"/>
      <c r="BB9" s="13"/>
      <c r="BC9" s="13"/>
      <c r="BD9" s="13"/>
      <c r="BE9" s="13"/>
      <c r="BF9" s="13"/>
      <c r="BG9" s="10"/>
      <c r="BH9" s="10"/>
      <c r="BI9" s="16"/>
      <c r="BJ9" s="21"/>
      <c r="BK9" s="21"/>
      <c r="BL9" s="21"/>
      <c r="BM9" s="21"/>
      <c r="BN9" s="56"/>
      <c r="BO9" s="11"/>
      <c r="BP9" s="10"/>
      <c r="BQ9" s="11"/>
      <c r="BR9" s="106"/>
      <c r="BS9" s="12"/>
      <c r="BT9" s="12"/>
    </row>
    <row r="10" spans="1:72" x14ac:dyDescent="0.3">
      <c r="A10" s="73">
        <v>4</v>
      </c>
      <c r="B10" t="s">
        <v>199</v>
      </c>
      <c r="C10" t="s">
        <v>219</v>
      </c>
      <c r="D10" t="s">
        <v>200</v>
      </c>
      <c r="E10" t="s">
        <v>119</v>
      </c>
      <c r="F10" s="33">
        <v>6</v>
      </c>
      <c r="G10" s="33">
        <v>7</v>
      </c>
      <c r="H10" s="33">
        <v>7</v>
      </c>
      <c r="I10" s="33">
        <v>7</v>
      </c>
      <c r="J10" s="33">
        <v>7</v>
      </c>
      <c r="K10" s="33">
        <v>7</v>
      </c>
      <c r="L10" s="138">
        <f t="shared" ref="L10:L15" si="0">SUM(F10:K10)/6</f>
        <v>6.833333333333333</v>
      </c>
      <c r="M10" s="33">
        <v>8</v>
      </c>
      <c r="N10" s="33"/>
      <c r="O10" s="138">
        <f t="shared" ref="O10:O15" si="1">M10-N10</f>
        <v>8</v>
      </c>
      <c r="P10" s="33">
        <v>7</v>
      </c>
      <c r="Q10" s="33"/>
      <c r="R10" s="138">
        <f t="shared" ref="R10:R15" si="2">P10-Q10</f>
        <v>7</v>
      </c>
      <c r="S10" s="4">
        <f t="shared" ref="S10:S15" si="3">SUM((L10*0.6),(O10*0.25),(R10*0.15))</f>
        <v>7.1499999999999995</v>
      </c>
      <c r="T10" s="23"/>
      <c r="U10" s="25">
        <v>5.8</v>
      </c>
      <c r="V10" s="25">
        <v>8.5</v>
      </c>
      <c r="W10" s="25">
        <v>6</v>
      </c>
      <c r="X10" s="25">
        <v>6.5</v>
      </c>
      <c r="Y10" s="25">
        <v>6</v>
      </c>
      <c r="Z10" s="25">
        <v>7.5</v>
      </c>
      <c r="AA10" s="25">
        <v>6</v>
      </c>
      <c r="AB10" s="26">
        <f t="shared" ref="AB10:AB15" si="4">SUM(U10:AA10)</f>
        <v>46.3</v>
      </c>
      <c r="AC10" s="4">
        <f t="shared" ref="AC10:AC15" si="5">AB10/7</f>
        <v>6.6142857142857139</v>
      </c>
      <c r="AD10" s="23"/>
      <c r="AE10" s="25">
        <v>6</v>
      </c>
      <c r="AF10" s="25">
        <v>6.7</v>
      </c>
      <c r="AG10" s="25">
        <v>6</v>
      </c>
      <c r="AH10" s="25">
        <v>6.8</v>
      </c>
      <c r="AI10" s="25">
        <v>7.5</v>
      </c>
      <c r="AJ10" s="25">
        <v>6.3</v>
      </c>
      <c r="AK10" s="25">
        <v>6.2</v>
      </c>
      <c r="AL10" s="26">
        <f t="shared" ref="AL10:AL15" si="6">SUM(AE10:AK10)</f>
        <v>45.5</v>
      </c>
      <c r="AM10" s="4">
        <f t="shared" ref="AM10:AM15" si="7">AL10/7</f>
        <v>6.5</v>
      </c>
      <c r="AN10" s="23"/>
      <c r="AO10" s="33">
        <v>7</v>
      </c>
      <c r="AP10" s="33">
        <v>7</v>
      </c>
      <c r="AQ10" s="33">
        <v>7</v>
      </c>
      <c r="AR10" s="33">
        <v>7</v>
      </c>
      <c r="AS10" s="138">
        <f t="shared" ref="AS10:AS15" si="8">(AO10+AP10+AQ10+AR10)/4</f>
        <v>7</v>
      </c>
      <c r="AT10" s="33">
        <v>7</v>
      </c>
      <c r="AU10" s="33"/>
      <c r="AV10" s="138">
        <f t="shared" ref="AV10:AV15" si="9">AT10-AU10</f>
        <v>7</v>
      </c>
      <c r="AW10" s="33">
        <v>7</v>
      </c>
      <c r="AX10" s="33"/>
      <c r="AY10" s="138">
        <f t="shared" ref="AY10:AY15" si="10">AW10-AX10</f>
        <v>7</v>
      </c>
      <c r="AZ10" s="4">
        <f t="shared" ref="AZ10:AZ15" si="11">((AS10*0.4)+(AV10*0.4)+(AY10*0.2))</f>
        <v>7.0000000000000009</v>
      </c>
      <c r="BA10" s="23"/>
      <c r="BB10" s="25">
        <v>6</v>
      </c>
      <c r="BC10" s="25">
        <v>7</v>
      </c>
      <c r="BD10" s="25">
        <v>7</v>
      </c>
      <c r="BE10" s="25">
        <v>5</v>
      </c>
      <c r="BF10" s="4">
        <f t="shared" ref="BF10:BF15" si="12">SUM((BB10*0.3),(BC10*0.25),(BD10*0.35),(BE10*0.1))</f>
        <v>6.5</v>
      </c>
      <c r="BG10" s="30"/>
      <c r="BH10" s="4">
        <f t="shared" ref="BH10:BH15" si="13">BF10-BG10</f>
        <v>6.5</v>
      </c>
      <c r="BI10" s="23"/>
      <c r="BJ10" s="27">
        <v>6</v>
      </c>
      <c r="BK10" s="4">
        <f t="shared" ref="BK10:BK15" si="14">BJ10</f>
        <v>6</v>
      </c>
      <c r="BL10" s="28"/>
      <c r="BM10" s="4">
        <f t="shared" ref="BM10:BM15" si="15">SUM(BK10-BL10)</f>
        <v>6</v>
      </c>
      <c r="BN10" s="60"/>
      <c r="BO10" s="4">
        <f t="shared" ref="BO10:BO15" si="16">SUM((S10*0.25)+(AC10*0.375)+(AM10*0.375))</f>
        <v>6.7053571428571423</v>
      </c>
      <c r="BP10" s="2"/>
      <c r="BQ10" s="4">
        <f t="shared" ref="BQ10:BQ15" si="17">(AZ10*0.25)+(BM10*0.5)+(BH10*0.25)</f>
        <v>6.375</v>
      </c>
      <c r="BR10" s="104"/>
      <c r="BS10" s="8">
        <f t="shared" ref="BS10:BS15" si="18">AVERAGE(BO10:BQ10)</f>
        <v>6.5401785714285712</v>
      </c>
      <c r="BT10" s="31">
        <v>1</v>
      </c>
    </row>
    <row r="11" spans="1:72" x14ac:dyDescent="0.3">
      <c r="A11" s="73">
        <v>7</v>
      </c>
      <c r="B11" t="s">
        <v>145</v>
      </c>
      <c r="C11" t="s">
        <v>186</v>
      </c>
      <c r="D11" t="s">
        <v>187</v>
      </c>
      <c r="E11" t="s">
        <v>118</v>
      </c>
      <c r="F11" s="33">
        <v>7</v>
      </c>
      <c r="G11" s="33">
        <v>7</v>
      </c>
      <c r="H11" s="33">
        <v>6</v>
      </c>
      <c r="I11" s="33">
        <v>7</v>
      </c>
      <c r="J11" s="33">
        <v>6</v>
      </c>
      <c r="K11" s="33">
        <v>6</v>
      </c>
      <c r="L11" s="138">
        <f t="shared" si="0"/>
        <v>6.5</v>
      </c>
      <c r="M11" s="33">
        <v>7</v>
      </c>
      <c r="N11" s="33"/>
      <c r="O11" s="138">
        <f t="shared" si="1"/>
        <v>7</v>
      </c>
      <c r="P11" s="33">
        <v>7</v>
      </c>
      <c r="Q11" s="33"/>
      <c r="R11" s="138">
        <f t="shared" si="2"/>
        <v>7</v>
      </c>
      <c r="S11" s="4">
        <f t="shared" si="3"/>
        <v>6.7</v>
      </c>
      <c r="T11" s="23"/>
      <c r="U11" s="25">
        <v>6</v>
      </c>
      <c r="V11" s="25">
        <v>6</v>
      </c>
      <c r="W11" s="25">
        <v>5.5</v>
      </c>
      <c r="X11" s="25">
        <v>6.8</v>
      </c>
      <c r="Y11" s="25">
        <v>5.5</v>
      </c>
      <c r="Z11" s="25">
        <v>4.5</v>
      </c>
      <c r="AA11" s="25">
        <v>5</v>
      </c>
      <c r="AB11" s="26">
        <f t="shared" si="4"/>
        <v>39.299999999999997</v>
      </c>
      <c r="AC11" s="4">
        <f t="shared" si="5"/>
        <v>5.6142857142857139</v>
      </c>
      <c r="AD11" s="23"/>
      <c r="AE11" s="25">
        <v>6.2</v>
      </c>
      <c r="AF11" s="25">
        <v>6.8</v>
      </c>
      <c r="AG11" s="25">
        <v>6</v>
      </c>
      <c r="AH11" s="25">
        <v>6</v>
      </c>
      <c r="AI11" s="25">
        <v>6</v>
      </c>
      <c r="AJ11" s="25">
        <v>6.5</v>
      </c>
      <c r="AK11" s="25">
        <v>6.5</v>
      </c>
      <c r="AL11" s="26">
        <f t="shared" si="6"/>
        <v>44</v>
      </c>
      <c r="AM11" s="4">
        <f t="shared" si="7"/>
        <v>6.2857142857142856</v>
      </c>
      <c r="AN11" s="23"/>
      <c r="AO11" s="33">
        <v>6</v>
      </c>
      <c r="AP11" s="33">
        <v>7</v>
      </c>
      <c r="AQ11" s="33">
        <v>5</v>
      </c>
      <c r="AR11" s="33">
        <v>6</v>
      </c>
      <c r="AS11" s="138">
        <f t="shared" si="8"/>
        <v>6</v>
      </c>
      <c r="AT11" s="33">
        <v>7</v>
      </c>
      <c r="AU11" s="33"/>
      <c r="AV11" s="138">
        <f t="shared" si="9"/>
        <v>7</v>
      </c>
      <c r="AW11" s="33">
        <v>7</v>
      </c>
      <c r="AX11" s="33"/>
      <c r="AY11" s="138">
        <f t="shared" si="10"/>
        <v>7</v>
      </c>
      <c r="AZ11" s="4">
        <f t="shared" si="11"/>
        <v>6.6000000000000014</v>
      </c>
      <c r="BA11" s="23"/>
      <c r="BB11" s="25">
        <v>6</v>
      </c>
      <c r="BC11" s="25">
        <v>7</v>
      </c>
      <c r="BD11" s="25">
        <v>6</v>
      </c>
      <c r="BE11" s="25">
        <v>6</v>
      </c>
      <c r="BF11" s="4">
        <f t="shared" si="12"/>
        <v>6.25</v>
      </c>
      <c r="BG11" s="30"/>
      <c r="BH11" s="4">
        <f t="shared" si="13"/>
        <v>6.25</v>
      </c>
      <c r="BI11" s="23"/>
      <c r="BJ11" s="27">
        <v>6.2</v>
      </c>
      <c r="BK11" s="4">
        <f t="shared" si="14"/>
        <v>6.2</v>
      </c>
      <c r="BL11" s="28"/>
      <c r="BM11" s="4">
        <f t="shared" si="15"/>
        <v>6.2</v>
      </c>
      <c r="BN11" s="60"/>
      <c r="BO11" s="4">
        <f t="shared" si="16"/>
        <v>6.1374999999999993</v>
      </c>
      <c r="BP11" s="2"/>
      <c r="BQ11" s="4">
        <f t="shared" si="17"/>
        <v>6.3125</v>
      </c>
      <c r="BR11" s="104"/>
      <c r="BS11" s="8">
        <f t="shared" si="18"/>
        <v>6.2249999999999996</v>
      </c>
      <c r="BT11" s="31">
        <v>2</v>
      </c>
    </row>
    <row r="12" spans="1:72" x14ac:dyDescent="0.3">
      <c r="A12" s="73">
        <v>21</v>
      </c>
      <c r="B12" t="s">
        <v>146</v>
      </c>
      <c r="C12" t="s">
        <v>190</v>
      </c>
      <c r="D12" t="s">
        <v>191</v>
      </c>
      <c r="E12" t="s">
        <v>111</v>
      </c>
      <c r="F12" s="33">
        <v>4.5</v>
      </c>
      <c r="G12" s="33">
        <v>6</v>
      </c>
      <c r="H12" s="33">
        <v>5</v>
      </c>
      <c r="I12" s="33">
        <v>6</v>
      </c>
      <c r="J12" s="33">
        <v>6</v>
      </c>
      <c r="K12" s="33">
        <v>6</v>
      </c>
      <c r="L12" s="138">
        <f t="shared" si="0"/>
        <v>5.583333333333333</v>
      </c>
      <c r="M12" s="33">
        <v>7</v>
      </c>
      <c r="N12" s="33"/>
      <c r="O12" s="138">
        <f t="shared" si="1"/>
        <v>7</v>
      </c>
      <c r="P12" s="33">
        <v>7</v>
      </c>
      <c r="Q12" s="33"/>
      <c r="R12" s="138">
        <f t="shared" si="2"/>
        <v>7</v>
      </c>
      <c r="S12" s="4">
        <f t="shared" si="3"/>
        <v>6.1499999999999995</v>
      </c>
      <c r="T12" s="23"/>
      <c r="U12" s="25">
        <v>0</v>
      </c>
      <c r="V12" s="25">
        <v>8</v>
      </c>
      <c r="W12" s="25">
        <v>0</v>
      </c>
      <c r="X12" s="25">
        <v>6</v>
      </c>
      <c r="Y12" s="25">
        <v>4</v>
      </c>
      <c r="Z12" s="25">
        <v>0</v>
      </c>
      <c r="AA12" s="25">
        <v>5</v>
      </c>
      <c r="AB12" s="26">
        <f t="shared" si="4"/>
        <v>23</v>
      </c>
      <c r="AC12" s="4">
        <f t="shared" si="5"/>
        <v>3.2857142857142856</v>
      </c>
      <c r="AD12" s="23"/>
      <c r="AE12" s="25">
        <v>6.8</v>
      </c>
      <c r="AF12" s="25">
        <v>7</v>
      </c>
      <c r="AG12" s="25">
        <v>0</v>
      </c>
      <c r="AH12" s="25">
        <v>6</v>
      </c>
      <c r="AI12" s="25">
        <v>6</v>
      </c>
      <c r="AJ12" s="25">
        <v>0</v>
      </c>
      <c r="AK12" s="25">
        <v>6.5</v>
      </c>
      <c r="AL12" s="26">
        <f t="shared" si="6"/>
        <v>32.299999999999997</v>
      </c>
      <c r="AM12" s="4">
        <f t="shared" si="7"/>
        <v>4.6142857142857139</v>
      </c>
      <c r="AN12" s="23"/>
      <c r="AO12" s="33">
        <v>7</v>
      </c>
      <c r="AP12" s="33">
        <v>7</v>
      </c>
      <c r="AQ12" s="33">
        <v>6</v>
      </c>
      <c r="AR12" s="33">
        <v>6</v>
      </c>
      <c r="AS12" s="138">
        <f t="shared" si="8"/>
        <v>6.5</v>
      </c>
      <c r="AT12" s="33">
        <v>7</v>
      </c>
      <c r="AU12" s="33"/>
      <c r="AV12" s="138">
        <f t="shared" si="9"/>
        <v>7</v>
      </c>
      <c r="AW12" s="33">
        <v>7</v>
      </c>
      <c r="AX12" s="33"/>
      <c r="AY12" s="138">
        <f t="shared" si="10"/>
        <v>7</v>
      </c>
      <c r="AZ12" s="4">
        <f t="shared" si="11"/>
        <v>6.8000000000000007</v>
      </c>
      <c r="BA12" s="23"/>
      <c r="BB12" s="25">
        <v>6</v>
      </c>
      <c r="BC12" s="25">
        <v>6</v>
      </c>
      <c r="BD12" s="25">
        <v>6</v>
      </c>
      <c r="BE12" s="25">
        <v>4</v>
      </c>
      <c r="BF12" s="4">
        <f t="shared" si="12"/>
        <v>5.8</v>
      </c>
      <c r="BG12" s="30"/>
      <c r="BH12" s="4">
        <f t="shared" si="13"/>
        <v>5.8</v>
      </c>
      <c r="BI12" s="23"/>
      <c r="BJ12" s="27">
        <v>8.4600000000000009</v>
      </c>
      <c r="BK12" s="4">
        <f t="shared" si="14"/>
        <v>8.4600000000000009</v>
      </c>
      <c r="BL12" s="28"/>
      <c r="BM12" s="4">
        <f t="shared" si="15"/>
        <v>8.4600000000000009</v>
      </c>
      <c r="BN12" s="60"/>
      <c r="BO12" s="4">
        <f t="shared" si="16"/>
        <v>4.5</v>
      </c>
      <c r="BP12" s="2"/>
      <c r="BQ12" s="4">
        <f t="shared" si="17"/>
        <v>7.3800000000000008</v>
      </c>
      <c r="BR12" s="104"/>
      <c r="BS12" s="8">
        <f t="shared" si="18"/>
        <v>5.94</v>
      </c>
      <c r="BT12" s="31">
        <v>3</v>
      </c>
    </row>
    <row r="13" spans="1:72" x14ac:dyDescent="0.3">
      <c r="A13" s="73">
        <v>38</v>
      </c>
      <c r="B13" t="s">
        <v>198</v>
      </c>
      <c r="C13" t="s">
        <v>179</v>
      </c>
      <c r="D13" t="s">
        <v>180</v>
      </c>
      <c r="E13" t="s">
        <v>185</v>
      </c>
      <c r="F13" s="33">
        <v>7</v>
      </c>
      <c r="G13" s="33">
        <v>7</v>
      </c>
      <c r="H13" s="33">
        <v>6</v>
      </c>
      <c r="I13" s="33">
        <v>7</v>
      </c>
      <c r="J13" s="33">
        <v>6</v>
      </c>
      <c r="K13" s="33">
        <v>6</v>
      </c>
      <c r="L13" s="138">
        <f t="shared" si="0"/>
        <v>6.5</v>
      </c>
      <c r="M13" s="33">
        <v>7</v>
      </c>
      <c r="N13" s="33"/>
      <c r="O13" s="138">
        <f t="shared" si="1"/>
        <v>7</v>
      </c>
      <c r="P13" s="33">
        <v>7</v>
      </c>
      <c r="Q13" s="33"/>
      <c r="R13" s="138">
        <f t="shared" si="2"/>
        <v>7</v>
      </c>
      <c r="S13" s="4">
        <f t="shared" si="3"/>
        <v>6.7</v>
      </c>
      <c r="T13" s="23"/>
      <c r="U13" s="25">
        <v>4</v>
      </c>
      <c r="V13" s="25">
        <v>6.5</v>
      </c>
      <c r="W13" s="25">
        <v>6</v>
      </c>
      <c r="X13" s="25">
        <v>7</v>
      </c>
      <c r="Y13" s="25">
        <v>5</v>
      </c>
      <c r="Z13" s="25">
        <v>6</v>
      </c>
      <c r="AA13" s="25">
        <v>5.5</v>
      </c>
      <c r="AB13" s="26">
        <f t="shared" si="4"/>
        <v>40</v>
      </c>
      <c r="AC13" s="4">
        <f t="shared" si="5"/>
        <v>5.7142857142857144</v>
      </c>
      <c r="AD13" s="23"/>
      <c r="AE13" s="25">
        <v>4.8</v>
      </c>
      <c r="AF13" s="25">
        <v>6</v>
      </c>
      <c r="AG13" s="25">
        <v>5.5</v>
      </c>
      <c r="AH13" s="25">
        <v>4.8</v>
      </c>
      <c r="AI13" s="25">
        <v>5.8</v>
      </c>
      <c r="AJ13" s="25">
        <v>5.8</v>
      </c>
      <c r="AK13" s="25">
        <v>6</v>
      </c>
      <c r="AL13" s="26">
        <f t="shared" si="6"/>
        <v>38.700000000000003</v>
      </c>
      <c r="AM13" s="4">
        <f t="shared" si="7"/>
        <v>5.5285714285714294</v>
      </c>
      <c r="AN13" s="23"/>
      <c r="AO13" s="33">
        <v>7</v>
      </c>
      <c r="AP13" s="33">
        <v>8</v>
      </c>
      <c r="AQ13" s="33">
        <v>6</v>
      </c>
      <c r="AR13" s="33">
        <v>6</v>
      </c>
      <c r="AS13" s="138">
        <f t="shared" si="8"/>
        <v>6.75</v>
      </c>
      <c r="AT13" s="33">
        <v>7</v>
      </c>
      <c r="AU13" s="33"/>
      <c r="AV13" s="138">
        <f t="shared" si="9"/>
        <v>7</v>
      </c>
      <c r="AW13" s="33">
        <v>7</v>
      </c>
      <c r="AX13" s="33"/>
      <c r="AY13" s="138">
        <f t="shared" si="10"/>
        <v>7</v>
      </c>
      <c r="AZ13" s="4">
        <f t="shared" si="11"/>
        <v>6.9</v>
      </c>
      <c r="BA13" s="23"/>
      <c r="BB13" s="25">
        <v>5</v>
      </c>
      <c r="BC13" s="25">
        <v>6</v>
      </c>
      <c r="BD13" s="25">
        <v>5</v>
      </c>
      <c r="BE13" s="25">
        <v>6</v>
      </c>
      <c r="BF13" s="4">
        <f t="shared" si="12"/>
        <v>5.35</v>
      </c>
      <c r="BG13" s="30"/>
      <c r="BH13" s="4">
        <f t="shared" si="13"/>
        <v>5.35</v>
      </c>
      <c r="BI13" s="23"/>
      <c r="BJ13" s="27">
        <v>4.57</v>
      </c>
      <c r="BK13" s="4">
        <f t="shared" si="14"/>
        <v>4.57</v>
      </c>
      <c r="BL13" s="28"/>
      <c r="BM13" s="4">
        <f t="shared" si="15"/>
        <v>4.57</v>
      </c>
      <c r="BN13" s="60"/>
      <c r="BO13" s="4">
        <f t="shared" si="16"/>
        <v>5.8910714285714292</v>
      </c>
      <c r="BP13" s="2"/>
      <c r="BQ13" s="4">
        <f t="shared" si="17"/>
        <v>5.3475000000000001</v>
      </c>
      <c r="BR13" s="104"/>
      <c r="BS13" s="8">
        <f t="shared" si="18"/>
        <v>5.6192857142857147</v>
      </c>
      <c r="BT13" s="31">
        <v>4</v>
      </c>
    </row>
    <row r="14" spans="1:72" x14ac:dyDescent="0.3">
      <c r="A14" s="73">
        <v>43</v>
      </c>
      <c r="B14" t="s">
        <v>147</v>
      </c>
      <c r="C14" t="s">
        <v>205</v>
      </c>
      <c r="D14" t="s">
        <v>206</v>
      </c>
      <c r="E14" t="s">
        <v>144</v>
      </c>
      <c r="F14" s="33">
        <v>6</v>
      </c>
      <c r="G14" s="33">
        <v>5</v>
      </c>
      <c r="H14" s="33">
        <v>6</v>
      </c>
      <c r="I14" s="33">
        <v>6</v>
      </c>
      <c r="J14" s="33">
        <v>5</v>
      </c>
      <c r="K14" s="33">
        <v>5</v>
      </c>
      <c r="L14" s="138">
        <f t="shared" si="0"/>
        <v>5.5</v>
      </c>
      <c r="M14" s="33">
        <v>5</v>
      </c>
      <c r="N14" s="33"/>
      <c r="O14" s="138">
        <f t="shared" si="1"/>
        <v>5</v>
      </c>
      <c r="P14" s="33">
        <v>6.5</v>
      </c>
      <c r="Q14" s="33"/>
      <c r="R14" s="138">
        <f t="shared" si="2"/>
        <v>6.5</v>
      </c>
      <c r="S14" s="4">
        <f t="shared" si="3"/>
        <v>5.5249999999999995</v>
      </c>
      <c r="T14" s="23"/>
      <c r="U14" s="25">
        <v>0</v>
      </c>
      <c r="V14" s="25">
        <v>7</v>
      </c>
      <c r="W14" s="25">
        <v>3</v>
      </c>
      <c r="X14" s="25">
        <v>0</v>
      </c>
      <c r="Y14" s="25">
        <v>3.8</v>
      </c>
      <c r="Z14" s="25">
        <v>1.5</v>
      </c>
      <c r="AA14" s="25">
        <v>4</v>
      </c>
      <c r="AB14" s="26">
        <f t="shared" si="4"/>
        <v>19.3</v>
      </c>
      <c r="AC14" s="4">
        <f t="shared" si="5"/>
        <v>2.7571428571428571</v>
      </c>
      <c r="AD14" s="23"/>
      <c r="AE14" s="25">
        <v>6.5</v>
      </c>
      <c r="AF14" s="25">
        <v>7</v>
      </c>
      <c r="AG14" s="25">
        <v>0</v>
      </c>
      <c r="AH14" s="25">
        <v>0</v>
      </c>
      <c r="AI14" s="25">
        <v>5.8</v>
      </c>
      <c r="AJ14" s="25">
        <v>2.5</v>
      </c>
      <c r="AK14" s="25">
        <v>5.8</v>
      </c>
      <c r="AL14" s="26">
        <f t="shared" si="6"/>
        <v>27.6</v>
      </c>
      <c r="AM14" s="4">
        <f t="shared" si="7"/>
        <v>3.9428571428571431</v>
      </c>
      <c r="AN14" s="23"/>
      <c r="AO14" s="33">
        <v>5</v>
      </c>
      <c r="AP14" s="33">
        <v>6</v>
      </c>
      <c r="AQ14" s="33">
        <v>6</v>
      </c>
      <c r="AR14" s="33">
        <v>6</v>
      </c>
      <c r="AS14" s="138">
        <f t="shared" si="8"/>
        <v>5.75</v>
      </c>
      <c r="AT14" s="33">
        <v>6</v>
      </c>
      <c r="AU14" s="33"/>
      <c r="AV14" s="138">
        <f t="shared" si="9"/>
        <v>6</v>
      </c>
      <c r="AW14" s="33">
        <v>7</v>
      </c>
      <c r="AX14" s="33"/>
      <c r="AY14" s="138">
        <f t="shared" si="10"/>
        <v>7</v>
      </c>
      <c r="AZ14" s="4">
        <f t="shared" si="11"/>
        <v>6.1000000000000014</v>
      </c>
      <c r="BA14" s="23"/>
      <c r="BB14" s="25">
        <v>6</v>
      </c>
      <c r="BC14" s="25">
        <v>5</v>
      </c>
      <c r="BD14" s="25">
        <v>6</v>
      </c>
      <c r="BE14" s="25">
        <v>6</v>
      </c>
      <c r="BF14" s="4">
        <f t="shared" si="12"/>
        <v>5.75</v>
      </c>
      <c r="BG14" s="30"/>
      <c r="BH14" s="4">
        <f t="shared" si="13"/>
        <v>5.75</v>
      </c>
      <c r="BI14" s="23"/>
      <c r="BJ14" s="27">
        <v>7.8</v>
      </c>
      <c r="BK14" s="4">
        <f t="shared" si="14"/>
        <v>7.8</v>
      </c>
      <c r="BL14" s="28"/>
      <c r="BM14" s="4">
        <f t="shared" si="15"/>
        <v>7.8</v>
      </c>
      <c r="BN14" s="60"/>
      <c r="BO14" s="4">
        <f t="shared" si="16"/>
        <v>3.8937499999999998</v>
      </c>
      <c r="BP14" s="2"/>
      <c r="BQ14" s="4">
        <f t="shared" si="17"/>
        <v>6.8625000000000007</v>
      </c>
      <c r="BR14" s="104"/>
      <c r="BS14" s="8">
        <f t="shared" si="18"/>
        <v>5.3781250000000007</v>
      </c>
      <c r="BT14" s="31">
        <v>5</v>
      </c>
    </row>
    <row r="15" spans="1:72" x14ac:dyDescent="0.3">
      <c r="A15" s="73">
        <v>39</v>
      </c>
      <c r="B15" t="s">
        <v>201</v>
      </c>
      <c r="C15" t="s">
        <v>202</v>
      </c>
      <c r="D15" t="s">
        <v>203</v>
      </c>
      <c r="E15" t="s">
        <v>204</v>
      </c>
      <c r="F15" s="33">
        <v>2</v>
      </c>
      <c r="G15" s="33">
        <v>3</v>
      </c>
      <c r="H15" s="33">
        <v>4</v>
      </c>
      <c r="I15" s="33">
        <v>4</v>
      </c>
      <c r="J15" s="33">
        <v>4</v>
      </c>
      <c r="K15" s="33">
        <v>4</v>
      </c>
      <c r="L15" s="138">
        <f t="shared" si="0"/>
        <v>3.5</v>
      </c>
      <c r="M15" s="33">
        <v>4</v>
      </c>
      <c r="N15" s="33"/>
      <c r="O15" s="138">
        <f t="shared" si="1"/>
        <v>4</v>
      </c>
      <c r="P15" s="33">
        <v>5</v>
      </c>
      <c r="Q15" s="33"/>
      <c r="R15" s="138">
        <f t="shared" si="2"/>
        <v>5</v>
      </c>
      <c r="S15" s="4">
        <f t="shared" si="3"/>
        <v>3.85</v>
      </c>
      <c r="T15" s="23"/>
      <c r="U15" s="25">
        <v>0</v>
      </c>
      <c r="V15" s="25">
        <v>5.5</v>
      </c>
      <c r="W15" s="25">
        <v>2</v>
      </c>
      <c r="X15" s="25">
        <v>0</v>
      </c>
      <c r="Y15" s="25">
        <v>0</v>
      </c>
      <c r="Z15" s="25">
        <v>3</v>
      </c>
      <c r="AA15" s="25">
        <v>0</v>
      </c>
      <c r="AB15" s="26">
        <f t="shared" si="4"/>
        <v>10.5</v>
      </c>
      <c r="AC15" s="4">
        <f t="shared" si="5"/>
        <v>1.5</v>
      </c>
      <c r="AD15" s="23"/>
      <c r="AE15" s="25">
        <v>0</v>
      </c>
      <c r="AF15" s="25">
        <v>6</v>
      </c>
      <c r="AG15" s="25">
        <v>0</v>
      </c>
      <c r="AH15" s="25">
        <v>0</v>
      </c>
      <c r="AI15" s="25">
        <v>5.2</v>
      </c>
      <c r="AJ15" s="25">
        <v>0</v>
      </c>
      <c r="AK15" s="25">
        <v>0</v>
      </c>
      <c r="AL15" s="26">
        <f t="shared" si="6"/>
        <v>11.2</v>
      </c>
      <c r="AM15" s="4">
        <f t="shared" si="7"/>
        <v>1.5999999999999999</v>
      </c>
      <c r="AN15" s="23"/>
      <c r="AO15" s="33">
        <v>6</v>
      </c>
      <c r="AP15" s="33">
        <v>5</v>
      </c>
      <c r="AQ15" s="33">
        <v>5</v>
      </c>
      <c r="AR15" s="33">
        <v>5</v>
      </c>
      <c r="AS15" s="138">
        <f t="shared" si="8"/>
        <v>5.25</v>
      </c>
      <c r="AT15" s="33">
        <v>6</v>
      </c>
      <c r="AU15" s="33"/>
      <c r="AV15" s="138">
        <f t="shared" si="9"/>
        <v>6</v>
      </c>
      <c r="AW15" s="33">
        <v>6</v>
      </c>
      <c r="AX15" s="33"/>
      <c r="AY15" s="138">
        <f t="shared" si="10"/>
        <v>6</v>
      </c>
      <c r="AZ15" s="4">
        <f t="shared" si="11"/>
        <v>5.7</v>
      </c>
      <c r="BA15" s="23"/>
      <c r="BB15" s="25">
        <v>5</v>
      </c>
      <c r="BC15" s="25">
        <v>4</v>
      </c>
      <c r="BD15" s="25">
        <v>4</v>
      </c>
      <c r="BE15" s="25">
        <v>4</v>
      </c>
      <c r="BF15" s="4">
        <f t="shared" si="12"/>
        <v>4.3</v>
      </c>
      <c r="BG15" s="30"/>
      <c r="BH15" s="4">
        <f t="shared" si="13"/>
        <v>4.3</v>
      </c>
      <c r="BI15" s="23"/>
      <c r="BJ15" s="27">
        <v>7.43</v>
      </c>
      <c r="BK15" s="4">
        <f t="shared" si="14"/>
        <v>7.43</v>
      </c>
      <c r="BL15" s="28">
        <v>1</v>
      </c>
      <c r="BM15" s="4">
        <f t="shared" si="15"/>
        <v>6.43</v>
      </c>
      <c r="BN15" s="60"/>
      <c r="BO15" s="4">
        <f t="shared" si="16"/>
        <v>2.125</v>
      </c>
      <c r="BP15" s="2"/>
      <c r="BQ15" s="4">
        <f t="shared" si="17"/>
        <v>5.7149999999999999</v>
      </c>
      <c r="BR15" s="104"/>
      <c r="BS15" s="8">
        <f t="shared" si="18"/>
        <v>3.92</v>
      </c>
      <c r="BT15" s="31">
        <v>6</v>
      </c>
    </row>
  </sheetData>
  <sortState xmlns:xlrd2="http://schemas.microsoft.com/office/spreadsheetml/2017/richdata2" ref="A10:BT15">
    <sortCondition descending="1" ref="BS10:BS15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scale="94" fitToHeight="0" orientation="landscape" r:id="rId1"/>
  <headerFooter>
    <oddFooter>&amp;CNovice Individual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V16"/>
  <sheetViews>
    <sheetView workbookViewId="0">
      <selection activeCell="BS15" sqref="BS15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8.554687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40" max="40" width="2.88671875" customWidth="1"/>
    <col min="41" max="41" width="7.5546875" customWidth="1"/>
    <col min="42" max="42" width="10.6640625" customWidth="1"/>
    <col min="43" max="43" width="10.21875" customWidth="1"/>
    <col min="44" max="44" width="9.33203125" customWidth="1"/>
    <col min="45" max="45" width="11" customWidth="1"/>
    <col min="46" max="46" width="9" customWidth="1"/>
    <col min="55" max="55" width="2.88671875" customWidth="1"/>
    <col min="63" max="63" width="2.88671875" customWidth="1"/>
    <col min="68" max="68" width="2.88671875" customWidth="1"/>
    <col min="69" max="69" width="13" customWidth="1"/>
    <col min="70" max="70" width="2.88671875" customWidth="1"/>
    <col min="72" max="72" width="2.88671875" customWidth="1"/>
    <col min="74" max="74" width="13.109375" customWidth="1"/>
  </cols>
  <sheetData>
    <row r="1" spans="1:74" ht="15.6" x14ac:dyDescent="0.3">
      <c r="A1" s="1" t="str">
        <f>'Comp Detail'!A1</f>
        <v>2023 SVG OFFICIAL &amp; UNOFFICIAL APRIL COMP</v>
      </c>
      <c r="B1" s="2"/>
      <c r="C1" s="2"/>
      <c r="D1" s="3"/>
      <c r="E1" s="2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6"/>
      <c r="AP1" s="36"/>
      <c r="AQ1" s="36"/>
      <c r="AR1" s="36"/>
      <c r="AS1" s="36"/>
      <c r="AT1" s="36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/>
      <c r="BM1" s="4"/>
      <c r="BN1" s="4"/>
      <c r="BO1" s="4"/>
      <c r="BP1" s="2"/>
      <c r="BR1" s="2"/>
      <c r="BS1" s="2"/>
      <c r="BT1" s="2"/>
      <c r="BU1" s="2"/>
      <c r="BV1" s="5">
        <f ca="1">NOW()</f>
        <v>45019.40436226852</v>
      </c>
    </row>
    <row r="2" spans="1:74" ht="15.6" x14ac:dyDescent="0.3">
      <c r="A2" s="1"/>
      <c r="B2" s="2"/>
      <c r="C2" s="2"/>
      <c r="D2" s="3" t="s">
        <v>93</v>
      </c>
      <c r="E2" t="s">
        <v>244</v>
      </c>
      <c r="F2" s="36"/>
      <c r="G2" s="36"/>
      <c r="H2" s="36"/>
      <c r="I2" s="36"/>
      <c r="J2" s="36"/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6"/>
      <c r="AP2" s="36"/>
      <c r="AQ2" s="36"/>
      <c r="AR2" s="36"/>
      <c r="AS2" s="36"/>
      <c r="AT2" s="36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4"/>
      <c r="BM2" s="4"/>
      <c r="BN2" s="4"/>
      <c r="BO2" s="4"/>
      <c r="BP2" s="2"/>
      <c r="BR2" s="2"/>
      <c r="BS2" s="2"/>
      <c r="BT2" s="2"/>
      <c r="BU2" s="2"/>
      <c r="BV2" s="6">
        <f ca="1">NOW()</f>
        <v>45019.40436226852</v>
      </c>
    </row>
    <row r="3" spans="1:74" x14ac:dyDescent="0.3">
      <c r="A3" s="219">
        <v>44887</v>
      </c>
      <c r="B3" s="219"/>
      <c r="C3" s="2"/>
      <c r="D3" s="3"/>
      <c r="E3" t="s">
        <v>101</v>
      </c>
      <c r="BP3" s="2"/>
      <c r="BQ3" s="2"/>
      <c r="BR3" s="2"/>
      <c r="BS3" s="2"/>
      <c r="BT3" s="2"/>
      <c r="BU3" s="2"/>
      <c r="BV3" s="2"/>
    </row>
    <row r="4" spans="1:74" ht="15.6" x14ac:dyDescent="0.3">
      <c r="A4" s="1"/>
      <c r="B4" s="2"/>
      <c r="C4" s="3"/>
      <c r="D4" s="2"/>
      <c r="E4" s="2"/>
      <c r="F4" s="118" t="s">
        <v>73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7"/>
      <c r="U4" s="118"/>
      <c r="V4" s="117"/>
      <c r="W4" s="117"/>
      <c r="X4" s="117"/>
      <c r="Y4" s="117"/>
      <c r="Z4" s="117"/>
      <c r="AA4" s="117"/>
      <c r="AB4" s="117"/>
      <c r="AC4" s="117"/>
      <c r="AD4" s="2"/>
      <c r="AE4" s="118" t="s">
        <v>73</v>
      </c>
      <c r="AF4" s="117"/>
      <c r="AG4" s="117"/>
      <c r="AH4" s="117"/>
      <c r="AI4" s="117"/>
      <c r="AJ4" s="117"/>
      <c r="AK4" s="117"/>
      <c r="AL4" s="117"/>
      <c r="AM4" s="117"/>
      <c r="AN4" s="2"/>
      <c r="AO4" s="119" t="s">
        <v>2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20"/>
      <c r="BD4" s="120"/>
      <c r="BE4" s="120"/>
      <c r="BF4" s="120"/>
      <c r="BG4" s="120"/>
      <c r="BH4" s="120"/>
      <c r="BI4" s="120"/>
      <c r="BJ4" s="120"/>
      <c r="BK4" s="120"/>
      <c r="BL4" s="123" t="s">
        <v>2</v>
      </c>
      <c r="BM4" s="124"/>
      <c r="BN4" s="124"/>
      <c r="BO4" s="124"/>
      <c r="BP4" s="2"/>
      <c r="BQ4" s="2"/>
      <c r="BR4" s="2"/>
      <c r="BS4" s="2"/>
      <c r="BT4" s="2"/>
      <c r="BU4" s="2"/>
      <c r="BV4" s="2"/>
    </row>
    <row r="5" spans="1:74" ht="15.6" x14ac:dyDescent="0.3">
      <c r="A5" s="1" t="s">
        <v>195</v>
      </c>
      <c r="B5" s="7"/>
      <c r="C5" s="2"/>
      <c r="D5" s="2"/>
      <c r="E5" s="2"/>
      <c r="F5" s="7" t="s">
        <v>3</v>
      </c>
      <c r="G5" s="2" t="str">
        <f>E2</f>
        <v>Robyn Bruderer</v>
      </c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7" t="s">
        <v>0</v>
      </c>
      <c r="V5" s="2" t="str">
        <f>E2</f>
        <v>Robyn Bruderer</v>
      </c>
      <c r="W5" s="2"/>
      <c r="X5" s="2"/>
      <c r="Y5" s="2"/>
      <c r="Z5" s="2"/>
      <c r="AA5" s="2"/>
      <c r="AB5" s="2"/>
      <c r="AC5" s="2"/>
      <c r="AD5" s="2"/>
      <c r="AE5" s="7" t="s">
        <v>1</v>
      </c>
      <c r="AF5" s="2" t="str">
        <f>E3</f>
        <v>Chris Wicks</v>
      </c>
      <c r="AG5" s="2"/>
      <c r="AH5" s="2"/>
      <c r="AI5" s="2"/>
      <c r="AJ5" s="2"/>
      <c r="AK5" s="2"/>
      <c r="AL5" s="2"/>
      <c r="AM5" s="2"/>
      <c r="AN5" s="7"/>
      <c r="AO5" s="7" t="s">
        <v>3</v>
      </c>
      <c r="AP5" s="2" t="str">
        <f>E2</f>
        <v>Robyn Bruderer</v>
      </c>
      <c r="AQ5" s="2"/>
      <c r="AR5" s="2"/>
      <c r="AS5" s="2"/>
      <c r="AT5" s="2"/>
      <c r="AV5" s="7"/>
      <c r="AW5" s="7"/>
      <c r="AX5" s="7"/>
      <c r="AY5" s="2"/>
      <c r="AZ5" s="2"/>
      <c r="BA5" s="2"/>
      <c r="BB5" s="2"/>
      <c r="BC5" s="2"/>
      <c r="BD5" s="7" t="s">
        <v>3</v>
      </c>
      <c r="BE5" s="2" t="str">
        <f>E2</f>
        <v>Robyn Bruderer</v>
      </c>
      <c r="BF5" s="2"/>
      <c r="BG5" s="2"/>
      <c r="BH5" s="2"/>
      <c r="BI5" s="7"/>
      <c r="BJ5" s="7"/>
      <c r="BK5" s="2"/>
      <c r="BL5" s="8" t="s">
        <v>5</v>
      </c>
      <c r="BM5" s="4" t="str">
        <f>E3</f>
        <v>Chris Wicks</v>
      </c>
      <c r="BN5" s="4"/>
      <c r="BO5" s="4"/>
      <c r="BP5" s="53"/>
      <c r="BQ5" s="7" t="s">
        <v>6</v>
      </c>
      <c r="BR5" s="2"/>
      <c r="BS5" s="2"/>
      <c r="BT5" s="2"/>
      <c r="BU5" s="2"/>
      <c r="BV5" s="2"/>
    </row>
    <row r="6" spans="1:74" ht="15.6" x14ac:dyDescent="0.3">
      <c r="A6" s="1" t="s">
        <v>43</v>
      </c>
      <c r="B6" s="7">
        <v>4</v>
      </c>
      <c r="C6" s="2"/>
      <c r="D6" s="2"/>
      <c r="E6" s="2"/>
      <c r="F6" s="7" t="s">
        <v>7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7" t="s">
        <v>7</v>
      </c>
      <c r="AP6" s="2"/>
      <c r="AQ6" s="2"/>
      <c r="AR6" s="2"/>
      <c r="AS6" s="2"/>
      <c r="AT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4"/>
      <c r="BM6" s="4"/>
      <c r="BN6" s="4"/>
      <c r="BO6" s="4"/>
      <c r="BP6" s="53"/>
      <c r="BQ6" s="2"/>
      <c r="BR6" s="2"/>
      <c r="BS6" s="2"/>
      <c r="BT6" s="2"/>
      <c r="BU6" s="2"/>
      <c r="BV6" s="2"/>
    </row>
    <row r="7" spans="1:74" x14ac:dyDescent="0.3">
      <c r="A7" s="2"/>
      <c r="B7" s="2"/>
      <c r="C7" s="2"/>
      <c r="D7" s="2"/>
      <c r="E7" s="2"/>
      <c r="F7" s="7" t="s">
        <v>16</v>
      </c>
      <c r="G7" s="2"/>
      <c r="H7" s="2"/>
      <c r="I7" s="2"/>
      <c r="J7" s="2"/>
      <c r="K7" s="2"/>
      <c r="L7" s="137" t="s">
        <v>16</v>
      </c>
      <c r="M7" s="11"/>
      <c r="N7" s="11"/>
      <c r="O7" s="11" t="s">
        <v>17</v>
      </c>
      <c r="Q7" s="11"/>
      <c r="R7" s="11" t="s">
        <v>18</v>
      </c>
      <c r="S7" s="11" t="s">
        <v>79</v>
      </c>
      <c r="T7" s="10"/>
      <c r="U7" s="2"/>
      <c r="V7" s="2"/>
      <c r="W7" s="2"/>
      <c r="X7" s="2"/>
      <c r="Y7" s="2"/>
      <c r="Z7" s="2"/>
      <c r="AA7" s="2"/>
      <c r="AB7" s="2"/>
      <c r="AC7" s="2"/>
      <c r="AD7" s="10"/>
      <c r="AE7" s="2"/>
      <c r="AF7" s="2"/>
      <c r="AG7" s="2"/>
      <c r="AH7" s="2"/>
      <c r="AI7" s="2"/>
      <c r="AJ7" s="2"/>
      <c r="AK7" s="2"/>
      <c r="AL7" s="2"/>
      <c r="AM7" s="2"/>
      <c r="AN7" s="10"/>
      <c r="AO7" s="7" t="s">
        <v>16</v>
      </c>
      <c r="AP7" s="2"/>
      <c r="AQ7" s="2"/>
      <c r="AR7" s="2"/>
      <c r="AS7" s="2"/>
      <c r="AT7" s="2"/>
      <c r="AU7" s="137" t="s">
        <v>16</v>
      </c>
      <c r="AV7" s="11"/>
      <c r="AW7" s="11"/>
      <c r="AX7" s="11" t="s">
        <v>17</v>
      </c>
      <c r="AZ7" s="11"/>
      <c r="BA7" s="11" t="s">
        <v>18</v>
      </c>
      <c r="BB7" s="11" t="s">
        <v>79</v>
      </c>
      <c r="BC7" s="2"/>
      <c r="BD7" s="2" t="s">
        <v>42</v>
      </c>
      <c r="BE7" s="2"/>
      <c r="BF7" s="2"/>
      <c r="BG7" s="2"/>
      <c r="BH7" s="2"/>
      <c r="BI7" s="2"/>
      <c r="BJ7" s="10" t="s">
        <v>42</v>
      </c>
      <c r="BK7" s="2"/>
      <c r="BL7" s="8"/>
      <c r="BM7" s="4"/>
      <c r="BN7" s="4" t="s">
        <v>8</v>
      </c>
      <c r="BO7" s="4" t="s">
        <v>9</v>
      </c>
      <c r="BP7" s="53"/>
      <c r="BQ7" s="11" t="s">
        <v>10</v>
      </c>
      <c r="BR7" s="2"/>
      <c r="BS7" s="11" t="s">
        <v>2</v>
      </c>
      <c r="BT7" s="104"/>
      <c r="BU7" s="12" t="s">
        <v>11</v>
      </c>
      <c r="BV7" s="13"/>
    </row>
    <row r="8" spans="1:74" x14ac:dyDescent="0.3">
      <c r="A8" s="72" t="s">
        <v>12</v>
      </c>
      <c r="B8" s="72" t="s">
        <v>13</v>
      </c>
      <c r="C8" s="72" t="s">
        <v>7</v>
      </c>
      <c r="D8" s="72" t="s">
        <v>14</v>
      </c>
      <c r="E8" s="72" t="s">
        <v>15</v>
      </c>
      <c r="F8" s="72" t="s">
        <v>80</v>
      </c>
      <c r="G8" s="72" t="s">
        <v>81</v>
      </c>
      <c r="H8" s="72" t="s">
        <v>82</v>
      </c>
      <c r="I8" s="72" t="s">
        <v>83</v>
      </c>
      <c r="J8" s="72" t="s">
        <v>84</v>
      </c>
      <c r="K8" s="72" t="s">
        <v>85</v>
      </c>
      <c r="L8" s="20" t="s">
        <v>86</v>
      </c>
      <c r="M8" s="15" t="s">
        <v>17</v>
      </c>
      <c r="N8" s="15" t="s">
        <v>87</v>
      </c>
      <c r="O8" s="20" t="s">
        <v>86</v>
      </c>
      <c r="P8" s="38" t="s">
        <v>18</v>
      </c>
      <c r="Q8" s="15" t="s">
        <v>87</v>
      </c>
      <c r="R8" s="20" t="s">
        <v>86</v>
      </c>
      <c r="S8" s="20" t="s">
        <v>86</v>
      </c>
      <c r="T8" s="16"/>
      <c r="U8" s="14" t="s">
        <v>19</v>
      </c>
      <c r="V8" s="14" t="s">
        <v>20</v>
      </c>
      <c r="W8" s="14" t="s">
        <v>46</v>
      </c>
      <c r="X8" s="14" t="s">
        <v>47</v>
      </c>
      <c r="Y8" s="14" t="s">
        <v>48</v>
      </c>
      <c r="Z8" s="14" t="s">
        <v>49</v>
      </c>
      <c r="AA8" s="14" t="s">
        <v>50</v>
      </c>
      <c r="AB8" s="14" t="s">
        <v>27</v>
      </c>
      <c r="AC8" s="14" t="s">
        <v>28</v>
      </c>
      <c r="AD8" s="16"/>
      <c r="AE8" s="14" t="s">
        <v>19</v>
      </c>
      <c r="AF8" s="14" t="s">
        <v>20</v>
      </c>
      <c r="AG8" s="14" t="s">
        <v>46</v>
      </c>
      <c r="AH8" s="14" t="s">
        <v>47</v>
      </c>
      <c r="AI8" s="14" t="s">
        <v>48</v>
      </c>
      <c r="AJ8" s="14" t="s">
        <v>49</v>
      </c>
      <c r="AK8" s="14" t="s">
        <v>50</v>
      </c>
      <c r="AL8" s="14" t="s">
        <v>27</v>
      </c>
      <c r="AM8" s="14" t="s">
        <v>28</v>
      </c>
      <c r="AN8" s="16"/>
      <c r="AO8" s="72" t="s">
        <v>80</v>
      </c>
      <c r="AP8" s="72" t="s">
        <v>81</v>
      </c>
      <c r="AQ8" s="72" t="s">
        <v>82</v>
      </c>
      <c r="AR8" s="72" t="s">
        <v>83</v>
      </c>
      <c r="AS8" s="72" t="s">
        <v>84</v>
      </c>
      <c r="AT8" s="72" t="s">
        <v>85</v>
      </c>
      <c r="AU8" s="20" t="s">
        <v>86</v>
      </c>
      <c r="AV8" s="15" t="s">
        <v>17</v>
      </c>
      <c r="AW8" s="15" t="s">
        <v>87</v>
      </c>
      <c r="AX8" s="20" t="s">
        <v>86</v>
      </c>
      <c r="AY8" s="38" t="s">
        <v>18</v>
      </c>
      <c r="AZ8" s="15" t="s">
        <v>87</v>
      </c>
      <c r="BA8" s="20" t="s">
        <v>86</v>
      </c>
      <c r="BB8" s="20" t="s">
        <v>86</v>
      </c>
      <c r="BC8" s="18"/>
      <c r="BD8" s="15" t="s">
        <v>32</v>
      </c>
      <c r="BE8" s="15" t="s">
        <v>33</v>
      </c>
      <c r="BF8" s="15" t="s">
        <v>34</v>
      </c>
      <c r="BG8" s="15" t="s">
        <v>35</v>
      </c>
      <c r="BH8" s="15" t="s">
        <v>36</v>
      </c>
      <c r="BI8" s="14" t="s">
        <v>37</v>
      </c>
      <c r="BJ8" s="14" t="s">
        <v>31</v>
      </c>
      <c r="BK8" s="18"/>
      <c r="BL8" s="17" t="s">
        <v>29</v>
      </c>
      <c r="BM8" s="17" t="s">
        <v>9</v>
      </c>
      <c r="BN8" s="17" t="s">
        <v>30</v>
      </c>
      <c r="BO8" s="17" t="s">
        <v>31</v>
      </c>
      <c r="BP8" s="56"/>
      <c r="BQ8" s="19" t="s">
        <v>38</v>
      </c>
      <c r="BR8" s="14"/>
      <c r="BS8" s="19" t="s">
        <v>38</v>
      </c>
      <c r="BT8" s="105"/>
      <c r="BU8" s="20" t="s">
        <v>38</v>
      </c>
      <c r="BV8" s="20" t="s">
        <v>41</v>
      </c>
    </row>
    <row r="9" spans="1:74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13"/>
      <c r="M9" s="13"/>
      <c r="N9" s="13"/>
      <c r="O9" s="13"/>
      <c r="P9" s="13"/>
      <c r="Q9" s="13"/>
      <c r="R9" s="13"/>
      <c r="S9" s="13"/>
      <c r="T9" s="16"/>
      <c r="U9" s="10"/>
      <c r="V9" s="10"/>
      <c r="W9" s="10"/>
      <c r="X9" s="10"/>
      <c r="Y9" s="10"/>
      <c r="Z9" s="10"/>
      <c r="AA9" s="10"/>
      <c r="AB9" s="10"/>
      <c r="AC9" s="10"/>
      <c r="AD9" s="16"/>
      <c r="AE9" s="10"/>
      <c r="AF9" s="10"/>
      <c r="AG9" s="10"/>
      <c r="AH9" s="10"/>
      <c r="AI9" s="10"/>
      <c r="AJ9" s="10"/>
      <c r="AK9" s="10"/>
      <c r="AL9" s="10"/>
      <c r="AM9" s="10"/>
      <c r="AN9" s="16"/>
      <c r="AO9" s="71"/>
      <c r="AP9" s="71"/>
      <c r="AQ9" s="71"/>
      <c r="AR9" s="71"/>
      <c r="AS9" s="71"/>
      <c r="AT9" s="71"/>
      <c r="AU9" s="13"/>
      <c r="AV9" s="13"/>
      <c r="AW9" s="13"/>
      <c r="AX9" s="13"/>
      <c r="AY9" s="13"/>
      <c r="AZ9" s="13"/>
      <c r="BA9" s="13"/>
      <c r="BB9" s="13"/>
      <c r="BC9" s="18"/>
      <c r="BD9" s="13"/>
      <c r="BE9" s="13"/>
      <c r="BF9" s="13"/>
      <c r="BG9" s="13"/>
      <c r="BH9" s="13"/>
      <c r="BI9" s="10"/>
      <c r="BJ9" s="10"/>
      <c r="BK9" s="18"/>
      <c r="BL9" s="21"/>
      <c r="BM9" s="21"/>
      <c r="BN9" s="21"/>
      <c r="BO9" s="21"/>
      <c r="BP9" s="56"/>
      <c r="BQ9" s="11"/>
      <c r="BR9" s="10"/>
      <c r="BS9" s="11"/>
      <c r="BT9" s="106"/>
      <c r="BU9" s="12"/>
      <c r="BV9" s="12"/>
    </row>
    <row r="10" spans="1:74" x14ac:dyDescent="0.3">
      <c r="A10" s="73">
        <v>41</v>
      </c>
      <c r="B10" t="s">
        <v>150</v>
      </c>
      <c r="C10" t="s">
        <v>188</v>
      </c>
      <c r="D10" t="s">
        <v>189</v>
      </c>
      <c r="E10" t="s">
        <v>143</v>
      </c>
      <c r="F10" s="33">
        <v>6</v>
      </c>
      <c r="G10" s="33">
        <v>5</v>
      </c>
      <c r="H10" s="33">
        <v>6</v>
      </c>
      <c r="I10" s="33">
        <v>6.5</v>
      </c>
      <c r="J10" s="33">
        <v>6</v>
      </c>
      <c r="K10" s="33">
        <v>5</v>
      </c>
      <c r="L10" s="138">
        <f t="shared" ref="L10:L16" si="0">SUM(E10:K10)/6</f>
        <v>5.75</v>
      </c>
      <c r="M10" s="33">
        <v>6</v>
      </c>
      <c r="N10" s="33"/>
      <c r="O10" s="138">
        <f t="shared" ref="O10:O16" si="1">M10-N10</f>
        <v>6</v>
      </c>
      <c r="P10" s="33">
        <v>7</v>
      </c>
      <c r="Q10" s="33"/>
      <c r="R10" s="138">
        <f t="shared" ref="R10:R16" si="2">P10-Q10</f>
        <v>7</v>
      </c>
      <c r="S10" s="4">
        <f t="shared" ref="S10:S16" si="3">SUM((L10*0.6),(O10*0.25),(R10*0.15))</f>
        <v>5.9999999999999991</v>
      </c>
      <c r="T10" s="23"/>
      <c r="U10" s="25">
        <v>5.2</v>
      </c>
      <c r="V10" s="25">
        <v>6.5</v>
      </c>
      <c r="W10" s="25">
        <v>5.5</v>
      </c>
      <c r="X10" s="25">
        <v>8.8000000000000007</v>
      </c>
      <c r="Y10" s="25">
        <v>6</v>
      </c>
      <c r="Z10" s="25">
        <v>5.5</v>
      </c>
      <c r="AA10" s="25">
        <v>5</v>
      </c>
      <c r="AB10" s="26">
        <f t="shared" ref="AB10:AB16" si="4">SUM(U10:AA10)</f>
        <v>42.5</v>
      </c>
      <c r="AC10" s="4">
        <f t="shared" ref="AC10:AC16" si="5">AB10/7</f>
        <v>6.0714285714285712</v>
      </c>
      <c r="AD10" s="23"/>
      <c r="AE10" s="25">
        <v>6.5</v>
      </c>
      <c r="AF10" s="25">
        <v>7</v>
      </c>
      <c r="AG10" s="25">
        <v>6.5</v>
      </c>
      <c r="AH10" s="25">
        <v>7.5</v>
      </c>
      <c r="AI10" s="25">
        <v>7.5</v>
      </c>
      <c r="AJ10" s="25">
        <v>6.8</v>
      </c>
      <c r="AK10" s="25">
        <v>6.8</v>
      </c>
      <c r="AL10" s="26">
        <f t="shared" ref="AL10:AL16" si="6">SUM(AE10:AK10)</f>
        <v>48.599999999999994</v>
      </c>
      <c r="AM10" s="4">
        <f t="shared" ref="AM10:AM16" si="7">AL10/7</f>
        <v>6.9428571428571422</v>
      </c>
      <c r="AN10" s="23"/>
      <c r="AO10" s="33">
        <v>7.5</v>
      </c>
      <c r="AP10" s="33">
        <v>6.5</v>
      </c>
      <c r="AQ10" s="33">
        <v>7</v>
      </c>
      <c r="AR10" s="33">
        <v>7.5</v>
      </c>
      <c r="AS10" s="33">
        <v>7</v>
      </c>
      <c r="AT10" s="33">
        <v>7</v>
      </c>
      <c r="AU10" s="138">
        <f t="shared" ref="AU10:AU16" si="8">SUM(AO10:AT10)/6</f>
        <v>7.083333333333333</v>
      </c>
      <c r="AV10" s="33">
        <v>8</v>
      </c>
      <c r="AW10" s="33"/>
      <c r="AX10" s="138">
        <f t="shared" ref="AX10:AX16" si="9">AV10-AW10</f>
        <v>8</v>
      </c>
      <c r="AY10" s="33">
        <v>8</v>
      </c>
      <c r="AZ10" s="33"/>
      <c r="BA10" s="138">
        <f t="shared" ref="BA10:BA16" si="10">AY10-AZ10</f>
        <v>8</v>
      </c>
      <c r="BB10" s="4">
        <f t="shared" ref="BB10:BB16" si="11">SUM((AU10*0.6),(AX10*0.25),(BA10*0.15))</f>
        <v>7.45</v>
      </c>
      <c r="BC10" s="29"/>
      <c r="BD10" s="25">
        <v>8</v>
      </c>
      <c r="BE10" s="25">
        <v>7.5</v>
      </c>
      <c r="BF10" s="25">
        <v>7</v>
      </c>
      <c r="BG10" s="25">
        <v>6.8</v>
      </c>
      <c r="BH10" s="4">
        <f t="shared" ref="BH10:BH16" si="12">SUM((BD10*0.3),(BE10*0.25),(BF10*0.35),(BG10*0.1))</f>
        <v>7.4049999999999994</v>
      </c>
      <c r="BI10" s="30"/>
      <c r="BJ10" s="4">
        <f t="shared" ref="BJ10:BJ16" si="13">BH10-BI10</f>
        <v>7.4049999999999994</v>
      </c>
      <c r="BK10" s="29"/>
      <c r="BL10" s="27">
        <v>7.9</v>
      </c>
      <c r="BM10" s="4">
        <f t="shared" ref="BM10:BM16" si="14">BL10</f>
        <v>7.9</v>
      </c>
      <c r="BN10" s="28"/>
      <c r="BO10" s="4">
        <f t="shared" ref="BO10:BO16" si="15">SUM(BM10-BN10)</f>
        <v>7.9</v>
      </c>
      <c r="BP10" s="60"/>
      <c r="BQ10" s="4">
        <f t="shared" ref="BQ10:BQ16" si="16">SUM((S10*0.25)+(AC10*0.375)+(AM10*0.375))</f>
        <v>6.3803571428571431</v>
      </c>
      <c r="BR10" s="2"/>
      <c r="BS10" s="4">
        <f t="shared" ref="BS10:BS16" si="17">SUM((BB10*0.25),(BJ10*0.25),(BO10*0.5))</f>
        <v>7.6637500000000003</v>
      </c>
      <c r="BT10" s="104"/>
      <c r="BU10" s="8">
        <f t="shared" ref="BU10:BU16" si="18">AVERAGE(BQ10:BS10)</f>
        <v>7.0220535714285717</v>
      </c>
      <c r="BV10" s="31">
        <v>1</v>
      </c>
    </row>
    <row r="11" spans="1:74" x14ac:dyDescent="0.3">
      <c r="A11" s="73">
        <v>27</v>
      </c>
      <c r="B11" t="s">
        <v>192</v>
      </c>
      <c r="C11" t="s">
        <v>179</v>
      </c>
      <c r="D11" t="s">
        <v>180</v>
      </c>
      <c r="E11" t="s">
        <v>185</v>
      </c>
      <c r="F11" s="33">
        <v>7</v>
      </c>
      <c r="G11" s="33">
        <v>8</v>
      </c>
      <c r="H11" s="33">
        <v>7</v>
      </c>
      <c r="I11" s="33">
        <v>7</v>
      </c>
      <c r="J11" s="33">
        <v>6</v>
      </c>
      <c r="K11" s="33">
        <v>7</v>
      </c>
      <c r="L11" s="138">
        <f t="shared" si="0"/>
        <v>7</v>
      </c>
      <c r="M11" s="33">
        <v>8</v>
      </c>
      <c r="N11" s="33"/>
      <c r="O11" s="138">
        <f t="shared" si="1"/>
        <v>8</v>
      </c>
      <c r="P11" s="33">
        <v>8</v>
      </c>
      <c r="Q11" s="33"/>
      <c r="R11" s="138">
        <f t="shared" si="2"/>
        <v>8</v>
      </c>
      <c r="S11" s="4">
        <f t="shared" si="3"/>
        <v>7.4</v>
      </c>
      <c r="T11" s="23"/>
      <c r="U11" s="25">
        <v>4</v>
      </c>
      <c r="V11" s="25">
        <v>5.5</v>
      </c>
      <c r="W11" s="25">
        <v>5.8</v>
      </c>
      <c r="X11" s="25">
        <v>8</v>
      </c>
      <c r="Y11" s="25">
        <v>5</v>
      </c>
      <c r="Z11" s="25">
        <v>7</v>
      </c>
      <c r="AA11" s="25">
        <v>5</v>
      </c>
      <c r="AB11" s="26">
        <f t="shared" si="4"/>
        <v>40.299999999999997</v>
      </c>
      <c r="AC11" s="4">
        <f t="shared" si="5"/>
        <v>5.7571428571428571</v>
      </c>
      <c r="AD11" s="23"/>
      <c r="AE11" s="25">
        <v>5.5</v>
      </c>
      <c r="AF11" s="25">
        <v>6.5</v>
      </c>
      <c r="AG11" s="25">
        <v>6</v>
      </c>
      <c r="AH11" s="25">
        <v>6.5</v>
      </c>
      <c r="AI11" s="25">
        <v>6</v>
      </c>
      <c r="AJ11" s="25">
        <v>6</v>
      </c>
      <c r="AK11" s="25">
        <v>6</v>
      </c>
      <c r="AL11" s="26">
        <f t="shared" si="6"/>
        <v>42.5</v>
      </c>
      <c r="AM11" s="4">
        <f t="shared" si="7"/>
        <v>6.0714285714285712</v>
      </c>
      <c r="AN11" s="23"/>
      <c r="AO11" s="33">
        <v>6.3</v>
      </c>
      <c r="AP11" s="33">
        <v>6</v>
      </c>
      <c r="AQ11" s="33">
        <v>5</v>
      </c>
      <c r="AR11" s="33">
        <v>5</v>
      </c>
      <c r="AS11" s="33">
        <v>5</v>
      </c>
      <c r="AT11" s="33">
        <v>4.7</v>
      </c>
      <c r="AU11" s="138">
        <f t="shared" si="8"/>
        <v>5.333333333333333</v>
      </c>
      <c r="AV11" s="33">
        <v>6.3</v>
      </c>
      <c r="AW11" s="33"/>
      <c r="AX11" s="138">
        <f t="shared" si="9"/>
        <v>6.3</v>
      </c>
      <c r="AY11" s="33">
        <v>6.8</v>
      </c>
      <c r="AZ11" s="33"/>
      <c r="BA11" s="138">
        <f t="shared" si="10"/>
        <v>6.8</v>
      </c>
      <c r="BB11" s="4">
        <f t="shared" si="11"/>
        <v>5.7949999999999999</v>
      </c>
      <c r="BC11" s="29"/>
      <c r="BD11" s="25">
        <v>6.8</v>
      </c>
      <c r="BE11" s="25">
        <v>6.9</v>
      </c>
      <c r="BF11" s="25">
        <v>6</v>
      </c>
      <c r="BG11" s="25">
        <v>6</v>
      </c>
      <c r="BH11" s="4">
        <f t="shared" si="12"/>
        <v>6.4649999999999999</v>
      </c>
      <c r="BI11" s="30"/>
      <c r="BJ11" s="4">
        <f t="shared" si="13"/>
        <v>6.4649999999999999</v>
      </c>
      <c r="BK11" s="29"/>
      <c r="BL11" s="27">
        <v>7.6</v>
      </c>
      <c r="BM11" s="4">
        <f t="shared" si="14"/>
        <v>7.6</v>
      </c>
      <c r="BN11" s="28"/>
      <c r="BO11" s="4">
        <f t="shared" si="15"/>
        <v>7.6</v>
      </c>
      <c r="BP11" s="60"/>
      <c r="BQ11" s="4">
        <f t="shared" si="16"/>
        <v>6.2857142857142856</v>
      </c>
      <c r="BR11" s="2"/>
      <c r="BS11" s="4">
        <f t="shared" si="17"/>
        <v>6.8650000000000002</v>
      </c>
      <c r="BT11" s="104"/>
      <c r="BU11" s="8">
        <f t="shared" si="18"/>
        <v>6.5753571428571433</v>
      </c>
      <c r="BV11" s="31">
        <v>2</v>
      </c>
    </row>
    <row r="12" spans="1:74" x14ac:dyDescent="0.3">
      <c r="A12" s="73">
        <v>33</v>
      </c>
      <c r="B12" t="s">
        <v>193</v>
      </c>
      <c r="C12" t="s">
        <v>179</v>
      </c>
      <c r="D12" t="s">
        <v>180</v>
      </c>
      <c r="E12" t="s">
        <v>185</v>
      </c>
      <c r="F12" s="33">
        <v>7</v>
      </c>
      <c r="G12" s="33">
        <v>8</v>
      </c>
      <c r="H12" s="33">
        <v>7</v>
      </c>
      <c r="I12" s="33">
        <v>7</v>
      </c>
      <c r="J12" s="33">
        <v>6</v>
      </c>
      <c r="K12" s="33">
        <v>7</v>
      </c>
      <c r="L12" s="138">
        <f t="shared" si="0"/>
        <v>7</v>
      </c>
      <c r="M12" s="33">
        <v>8</v>
      </c>
      <c r="N12" s="33"/>
      <c r="O12" s="138">
        <f t="shared" si="1"/>
        <v>8</v>
      </c>
      <c r="P12" s="33">
        <v>8</v>
      </c>
      <c r="Q12" s="33"/>
      <c r="R12" s="138">
        <f t="shared" si="2"/>
        <v>8</v>
      </c>
      <c r="S12" s="4">
        <f t="shared" si="3"/>
        <v>7.4</v>
      </c>
      <c r="T12" s="23"/>
      <c r="U12" s="25">
        <v>3.5</v>
      </c>
      <c r="V12" s="25">
        <v>5.5</v>
      </c>
      <c r="W12" s="25">
        <v>5.8</v>
      </c>
      <c r="X12" s="25">
        <v>6.8</v>
      </c>
      <c r="Y12" s="25">
        <v>5.2</v>
      </c>
      <c r="Z12" s="25">
        <v>6</v>
      </c>
      <c r="AA12" s="25">
        <v>5.5</v>
      </c>
      <c r="AB12" s="26">
        <f t="shared" si="4"/>
        <v>38.299999999999997</v>
      </c>
      <c r="AC12" s="4">
        <f t="shared" si="5"/>
        <v>5.4714285714285706</v>
      </c>
      <c r="AD12" s="23"/>
      <c r="AE12" s="25">
        <v>6</v>
      </c>
      <c r="AF12" s="25">
        <v>6.8</v>
      </c>
      <c r="AG12" s="25">
        <v>6.8</v>
      </c>
      <c r="AH12" s="25">
        <v>7</v>
      </c>
      <c r="AI12" s="25">
        <v>6</v>
      </c>
      <c r="AJ12" s="25">
        <v>6</v>
      </c>
      <c r="AK12" s="25">
        <v>6.3</v>
      </c>
      <c r="AL12" s="26">
        <f t="shared" si="6"/>
        <v>44.9</v>
      </c>
      <c r="AM12" s="4">
        <f t="shared" si="7"/>
        <v>6.4142857142857137</v>
      </c>
      <c r="AN12" s="23"/>
      <c r="AO12" s="33">
        <v>6.3</v>
      </c>
      <c r="AP12" s="33">
        <v>6</v>
      </c>
      <c r="AQ12" s="33">
        <v>5.5</v>
      </c>
      <c r="AR12" s="33">
        <v>5.5</v>
      </c>
      <c r="AS12" s="33">
        <v>5.5</v>
      </c>
      <c r="AT12" s="33">
        <v>4.7</v>
      </c>
      <c r="AU12" s="138">
        <f t="shared" si="8"/>
        <v>5.583333333333333</v>
      </c>
      <c r="AV12" s="33">
        <v>6.3</v>
      </c>
      <c r="AW12" s="33"/>
      <c r="AX12" s="138">
        <f t="shared" si="9"/>
        <v>6.3</v>
      </c>
      <c r="AY12" s="33">
        <v>6.8</v>
      </c>
      <c r="AZ12" s="33"/>
      <c r="BA12" s="138">
        <f t="shared" si="10"/>
        <v>6.8</v>
      </c>
      <c r="BB12" s="4">
        <f t="shared" si="11"/>
        <v>5.9450000000000003</v>
      </c>
      <c r="BC12" s="29"/>
      <c r="BD12" s="25">
        <v>7</v>
      </c>
      <c r="BE12" s="25">
        <v>7.2</v>
      </c>
      <c r="BF12" s="25">
        <v>6.5</v>
      </c>
      <c r="BG12" s="25">
        <v>5</v>
      </c>
      <c r="BH12" s="4">
        <f t="shared" si="12"/>
        <v>6.6750000000000007</v>
      </c>
      <c r="BI12" s="30"/>
      <c r="BJ12" s="4">
        <f t="shared" si="13"/>
        <v>6.6750000000000007</v>
      </c>
      <c r="BK12" s="29"/>
      <c r="BL12" s="27">
        <v>7.1</v>
      </c>
      <c r="BM12" s="4">
        <f t="shared" si="14"/>
        <v>7.1</v>
      </c>
      <c r="BN12" s="28"/>
      <c r="BO12" s="4">
        <f t="shared" si="15"/>
        <v>7.1</v>
      </c>
      <c r="BP12" s="60"/>
      <c r="BQ12" s="4">
        <f t="shared" si="16"/>
        <v>6.3071428571428569</v>
      </c>
      <c r="BR12" s="2"/>
      <c r="BS12" s="4">
        <f t="shared" si="17"/>
        <v>6.7050000000000001</v>
      </c>
      <c r="BT12" s="104"/>
      <c r="BU12" s="8">
        <f t="shared" si="18"/>
        <v>6.5060714285714285</v>
      </c>
      <c r="BV12" s="31">
        <v>3</v>
      </c>
    </row>
    <row r="13" spans="1:74" x14ac:dyDescent="0.3">
      <c r="A13" s="73">
        <v>5</v>
      </c>
      <c r="B13" t="s">
        <v>154</v>
      </c>
      <c r="C13" t="s">
        <v>207</v>
      </c>
      <c r="D13" t="s">
        <v>177</v>
      </c>
      <c r="E13" t="s">
        <v>194</v>
      </c>
      <c r="F13" s="33">
        <v>6</v>
      </c>
      <c r="G13" s="33">
        <v>5</v>
      </c>
      <c r="H13" s="33">
        <v>5</v>
      </c>
      <c r="I13" s="33">
        <v>5</v>
      </c>
      <c r="J13" s="33">
        <v>5</v>
      </c>
      <c r="K13" s="33">
        <v>5</v>
      </c>
      <c r="L13" s="138">
        <f t="shared" si="0"/>
        <v>5.166666666666667</v>
      </c>
      <c r="M13" s="33">
        <v>6</v>
      </c>
      <c r="N13" s="33"/>
      <c r="O13" s="138">
        <f t="shared" si="1"/>
        <v>6</v>
      </c>
      <c r="P13" s="33">
        <v>6</v>
      </c>
      <c r="Q13" s="33"/>
      <c r="R13" s="138">
        <f t="shared" si="2"/>
        <v>6</v>
      </c>
      <c r="S13" s="4">
        <f t="shared" si="3"/>
        <v>5.5</v>
      </c>
      <c r="T13" s="23"/>
      <c r="U13" s="25">
        <v>4</v>
      </c>
      <c r="V13" s="25">
        <v>6</v>
      </c>
      <c r="W13" s="25">
        <v>6</v>
      </c>
      <c r="X13" s="25">
        <v>5</v>
      </c>
      <c r="Y13" s="25">
        <v>3.8</v>
      </c>
      <c r="Z13" s="25">
        <v>5</v>
      </c>
      <c r="AA13" s="25">
        <v>6</v>
      </c>
      <c r="AB13" s="26">
        <f t="shared" si="4"/>
        <v>35.799999999999997</v>
      </c>
      <c r="AC13" s="4">
        <f t="shared" si="5"/>
        <v>5.1142857142857139</v>
      </c>
      <c r="AD13" s="23"/>
      <c r="AE13" s="25">
        <v>5</v>
      </c>
      <c r="AF13" s="25">
        <v>6.5</v>
      </c>
      <c r="AG13" s="25">
        <v>7</v>
      </c>
      <c r="AH13" s="25">
        <v>3</v>
      </c>
      <c r="AI13" s="25">
        <v>5.5</v>
      </c>
      <c r="AJ13" s="25">
        <v>6</v>
      </c>
      <c r="AK13" s="25">
        <v>6</v>
      </c>
      <c r="AL13" s="26">
        <f t="shared" si="6"/>
        <v>39</v>
      </c>
      <c r="AM13" s="4">
        <f t="shared" si="7"/>
        <v>5.5714285714285712</v>
      </c>
      <c r="AN13" s="23"/>
      <c r="AO13" s="33">
        <v>6.5</v>
      </c>
      <c r="AP13" s="33">
        <v>6</v>
      </c>
      <c r="AQ13" s="33">
        <v>5.3</v>
      </c>
      <c r="AR13" s="33">
        <v>5.3</v>
      </c>
      <c r="AS13" s="33">
        <v>5</v>
      </c>
      <c r="AT13" s="33">
        <v>5</v>
      </c>
      <c r="AU13" s="138">
        <f t="shared" si="8"/>
        <v>5.5166666666666666</v>
      </c>
      <c r="AV13" s="33">
        <v>6.2</v>
      </c>
      <c r="AW13" s="33"/>
      <c r="AX13" s="138">
        <f t="shared" si="9"/>
        <v>6.2</v>
      </c>
      <c r="AY13" s="33">
        <v>6.8</v>
      </c>
      <c r="AZ13" s="33"/>
      <c r="BA13" s="138">
        <f t="shared" si="10"/>
        <v>6.8</v>
      </c>
      <c r="BB13" s="4">
        <f t="shared" si="11"/>
        <v>5.8800000000000008</v>
      </c>
      <c r="BC13" s="29"/>
      <c r="BD13" s="25">
        <v>5.5</v>
      </c>
      <c r="BE13" s="25">
        <v>6</v>
      </c>
      <c r="BF13" s="25">
        <v>6</v>
      </c>
      <c r="BG13" s="25">
        <v>5</v>
      </c>
      <c r="BH13" s="4">
        <f t="shared" si="12"/>
        <v>5.75</v>
      </c>
      <c r="BI13" s="30"/>
      <c r="BJ13" s="4">
        <f t="shared" si="13"/>
        <v>5.75</v>
      </c>
      <c r="BK13" s="29"/>
      <c r="BL13" s="27">
        <v>6.9</v>
      </c>
      <c r="BM13" s="4">
        <f t="shared" si="14"/>
        <v>6.9</v>
      </c>
      <c r="BN13" s="28"/>
      <c r="BO13" s="4">
        <f t="shared" si="15"/>
        <v>6.9</v>
      </c>
      <c r="BP13" s="60"/>
      <c r="BQ13" s="4">
        <f t="shared" si="16"/>
        <v>5.3821428571428571</v>
      </c>
      <c r="BR13" s="2"/>
      <c r="BS13" s="4">
        <f t="shared" si="17"/>
        <v>6.3574999999999999</v>
      </c>
      <c r="BT13" s="104"/>
      <c r="BU13" s="8">
        <f t="shared" si="18"/>
        <v>5.869821428571429</v>
      </c>
      <c r="BV13" s="31">
        <v>4</v>
      </c>
    </row>
    <row r="14" spans="1:74" x14ac:dyDescent="0.3">
      <c r="A14" s="73">
        <v>10</v>
      </c>
      <c r="B14" t="s">
        <v>157</v>
      </c>
      <c r="C14" t="s">
        <v>186</v>
      </c>
      <c r="D14" t="s">
        <v>187</v>
      </c>
      <c r="E14" t="s">
        <v>118</v>
      </c>
      <c r="F14" s="33">
        <v>6</v>
      </c>
      <c r="G14" s="33">
        <v>6</v>
      </c>
      <c r="H14" s="33">
        <v>6</v>
      </c>
      <c r="I14" s="33">
        <v>5</v>
      </c>
      <c r="J14" s="33">
        <v>5</v>
      </c>
      <c r="K14" s="33">
        <v>5</v>
      </c>
      <c r="L14" s="138">
        <f t="shared" si="0"/>
        <v>5.5</v>
      </c>
      <c r="M14" s="33">
        <v>6</v>
      </c>
      <c r="N14" s="33"/>
      <c r="O14" s="138">
        <f t="shared" si="1"/>
        <v>6</v>
      </c>
      <c r="P14" s="33">
        <v>7</v>
      </c>
      <c r="Q14" s="33"/>
      <c r="R14" s="138">
        <f t="shared" si="2"/>
        <v>7</v>
      </c>
      <c r="S14" s="4">
        <f t="shared" si="3"/>
        <v>5.85</v>
      </c>
      <c r="T14" s="23"/>
      <c r="U14" s="25">
        <v>5</v>
      </c>
      <c r="V14" s="25">
        <v>6</v>
      </c>
      <c r="W14" s="25">
        <v>6</v>
      </c>
      <c r="X14" s="25">
        <v>8.8000000000000007</v>
      </c>
      <c r="Y14" s="25">
        <v>6</v>
      </c>
      <c r="Z14" s="25">
        <v>6.5</v>
      </c>
      <c r="AA14" s="25">
        <v>6</v>
      </c>
      <c r="AB14" s="26">
        <f t="shared" si="4"/>
        <v>44.3</v>
      </c>
      <c r="AC14" s="4">
        <f t="shared" si="5"/>
        <v>6.3285714285714283</v>
      </c>
      <c r="AD14" s="23"/>
      <c r="AE14" s="25">
        <v>6</v>
      </c>
      <c r="AF14" s="25">
        <v>7.2</v>
      </c>
      <c r="AG14" s="25">
        <v>6.8</v>
      </c>
      <c r="AH14" s="25">
        <v>6.8</v>
      </c>
      <c r="AI14" s="25">
        <v>7</v>
      </c>
      <c r="AJ14" s="25">
        <v>6.8</v>
      </c>
      <c r="AK14" s="25">
        <v>6.8</v>
      </c>
      <c r="AL14" s="26">
        <f t="shared" si="6"/>
        <v>47.399999999999991</v>
      </c>
      <c r="AM14" s="4">
        <f t="shared" si="7"/>
        <v>6.7714285714285705</v>
      </c>
      <c r="AN14" s="23"/>
      <c r="AO14" s="33">
        <v>6.5</v>
      </c>
      <c r="AP14" s="33">
        <v>6</v>
      </c>
      <c r="AQ14" s="33">
        <v>6</v>
      </c>
      <c r="AR14" s="33">
        <v>5.3</v>
      </c>
      <c r="AS14" s="33">
        <v>5</v>
      </c>
      <c r="AT14" s="33">
        <v>5</v>
      </c>
      <c r="AU14" s="138">
        <f t="shared" si="8"/>
        <v>5.6333333333333329</v>
      </c>
      <c r="AV14" s="33">
        <v>6.5</v>
      </c>
      <c r="AW14" s="33"/>
      <c r="AX14" s="138">
        <f t="shared" si="9"/>
        <v>6.5</v>
      </c>
      <c r="AY14" s="33">
        <v>6.8</v>
      </c>
      <c r="AZ14" s="33"/>
      <c r="BA14" s="138">
        <f t="shared" si="10"/>
        <v>6.8</v>
      </c>
      <c r="BB14" s="4">
        <f t="shared" si="11"/>
        <v>6.0249999999999986</v>
      </c>
      <c r="BC14" s="29"/>
      <c r="BD14" s="25">
        <v>6.7</v>
      </c>
      <c r="BE14" s="25">
        <v>7</v>
      </c>
      <c r="BF14" s="25">
        <v>6.3</v>
      </c>
      <c r="BG14" s="25">
        <v>6</v>
      </c>
      <c r="BH14" s="4">
        <f t="shared" si="12"/>
        <v>6.5649999999999995</v>
      </c>
      <c r="BI14" s="30"/>
      <c r="BJ14" s="4">
        <f t="shared" si="13"/>
        <v>6.5649999999999995</v>
      </c>
      <c r="BK14" s="29"/>
      <c r="BL14" s="27">
        <v>7.4</v>
      </c>
      <c r="BM14" s="4">
        <f t="shared" si="14"/>
        <v>7.4</v>
      </c>
      <c r="BN14" s="28">
        <v>3</v>
      </c>
      <c r="BO14" s="4">
        <f t="shared" si="15"/>
        <v>4.4000000000000004</v>
      </c>
      <c r="BP14" s="60"/>
      <c r="BQ14" s="4">
        <f t="shared" si="16"/>
        <v>6.3749999999999991</v>
      </c>
      <c r="BR14" s="2"/>
      <c r="BS14" s="4">
        <f t="shared" si="17"/>
        <v>5.3475000000000001</v>
      </c>
      <c r="BT14" s="104"/>
      <c r="BU14" s="8">
        <f t="shared" si="18"/>
        <v>5.8612500000000001</v>
      </c>
      <c r="BV14" s="31">
        <v>5</v>
      </c>
    </row>
    <row r="15" spans="1:74" x14ac:dyDescent="0.3">
      <c r="A15" s="73">
        <v>49</v>
      </c>
      <c r="B15" t="s">
        <v>159</v>
      </c>
      <c r="C15" t="s">
        <v>182</v>
      </c>
      <c r="D15" t="s">
        <v>183</v>
      </c>
      <c r="E15" t="s">
        <v>113</v>
      </c>
      <c r="F15" s="33">
        <v>3</v>
      </c>
      <c r="G15" s="33">
        <v>4</v>
      </c>
      <c r="H15" s="33">
        <v>4.5</v>
      </c>
      <c r="I15" s="33">
        <v>5</v>
      </c>
      <c r="J15" s="33">
        <v>4</v>
      </c>
      <c r="K15" s="33">
        <v>4</v>
      </c>
      <c r="L15" s="138">
        <f t="shared" si="0"/>
        <v>4.083333333333333</v>
      </c>
      <c r="M15" s="33">
        <v>3.5</v>
      </c>
      <c r="N15" s="33"/>
      <c r="O15" s="138">
        <f t="shared" si="1"/>
        <v>3.5</v>
      </c>
      <c r="P15" s="33">
        <v>4</v>
      </c>
      <c r="Q15" s="33"/>
      <c r="R15" s="138">
        <f t="shared" si="2"/>
        <v>4</v>
      </c>
      <c r="S15" s="4">
        <f t="shared" si="3"/>
        <v>3.9249999999999998</v>
      </c>
      <c r="T15" s="23"/>
      <c r="U15" s="25">
        <v>6</v>
      </c>
      <c r="V15" s="25">
        <v>7</v>
      </c>
      <c r="W15" s="25">
        <v>6</v>
      </c>
      <c r="X15" s="25">
        <v>0</v>
      </c>
      <c r="Y15" s="25">
        <v>5</v>
      </c>
      <c r="Z15" s="25">
        <v>4.5</v>
      </c>
      <c r="AA15" s="25">
        <v>5</v>
      </c>
      <c r="AB15" s="26">
        <f t="shared" si="4"/>
        <v>33.5</v>
      </c>
      <c r="AC15" s="4">
        <f t="shared" si="5"/>
        <v>4.7857142857142856</v>
      </c>
      <c r="AD15" s="23"/>
      <c r="AE15" s="25">
        <v>6.5</v>
      </c>
      <c r="AF15" s="25">
        <v>6.8</v>
      </c>
      <c r="AG15" s="25">
        <v>6.7</v>
      </c>
      <c r="AH15" s="25">
        <v>0</v>
      </c>
      <c r="AI15" s="25">
        <v>6.5</v>
      </c>
      <c r="AJ15" s="25">
        <v>6.5</v>
      </c>
      <c r="AK15" s="25">
        <v>6</v>
      </c>
      <c r="AL15" s="26">
        <f t="shared" si="6"/>
        <v>39</v>
      </c>
      <c r="AM15" s="4">
        <f t="shared" si="7"/>
        <v>5.5714285714285712</v>
      </c>
      <c r="AN15" s="23"/>
      <c r="AO15" s="33">
        <v>5.3</v>
      </c>
      <c r="AP15" s="33">
        <v>5</v>
      </c>
      <c r="AQ15" s="33">
        <v>4.5</v>
      </c>
      <c r="AR15" s="33">
        <v>4.7</v>
      </c>
      <c r="AS15" s="33">
        <v>4.5</v>
      </c>
      <c r="AT15" s="33">
        <v>4</v>
      </c>
      <c r="AU15" s="138">
        <f t="shared" si="8"/>
        <v>4.666666666666667</v>
      </c>
      <c r="AV15" s="33">
        <v>6</v>
      </c>
      <c r="AW15" s="33"/>
      <c r="AX15" s="138">
        <f t="shared" si="9"/>
        <v>6</v>
      </c>
      <c r="AY15" s="33">
        <v>4.5</v>
      </c>
      <c r="AZ15" s="33"/>
      <c r="BA15" s="138">
        <f t="shared" si="10"/>
        <v>4.5</v>
      </c>
      <c r="BB15" s="4">
        <f t="shared" si="11"/>
        <v>4.9750000000000005</v>
      </c>
      <c r="BC15" s="29"/>
      <c r="BD15" s="25">
        <v>6.5</v>
      </c>
      <c r="BE15" s="25">
        <v>5.5</v>
      </c>
      <c r="BF15" s="25">
        <v>5</v>
      </c>
      <c r="BG15" s="25">
        <v>4</v>
      </c>
      <c r="BH15" s="4">
        <f t="shared" si="12"/>
        <v>5.4750000000000005</v>
      </c>
      <c r="BI15" s="30"/>
      <c r="BJ15" s="4">
        <f t="shared" si="13"/>
        <v>5.4750000000000005</v>
      </c>
      <c r="BK15" s="29"/>
      <c r="BL15" s="27">
        <v>7</v>
      </c>
      <c r="BM15" s="4">
        <f t="shared" si="14"/>
        <v>7</v>
      </c>
      <c r="BN15" s="28"/>
      <c r="BO15" s="4">
        <f t="shared" si="15"/>
        <v>7</v>
      </c>
      <c r="BP15" s="60"/>
      <c r="BQ15" s="4">
        <f t="shared" si="16"/>
        <v>4.8651785714285714</v>
      </c>
      <c r="BR15" s="2"/>
      <c r="BS15" s="4">
        <f t="shared" si="17"/>
        <v>6.1125000000000007</v>
      </c>
      <c r="BT15" s="104"/>
      <c r="BU15" s="8">
        <f t="shared" si="18"/>
        <v>5.4888392857142865</v>
      </c>
      <c r="BV15" s="31">
        <v>6</v>
      </c>
    </row>
    <row r="16" spans="1:74" x14ac:dyDescent="0.3">
      <c r="A16" s="73">
        <v>15</v>
      </c>
      <c r="B16" t="s">
        <v>166</v>
      </c>
      <c r="C16" t="s">
        <v>190</v>
      </c>
      <c r="D16" t="s">
        <v>191</v>
      </c>
      <c r="E16" t="s">
        <v>111</v>
      </c>
      <c r="F16" s="33">
        <v>4</v>
      </c>
      <c r="G16" s="33">
        <v>5.5</v>
      </c>
      <c r="H16" s="33">
        <v>5</v>
      </c>
      <c r="I16" s="33">
        <v>3.5</v>
      </c>
      <c r="J16" s="33">
        <v>4</v>
      </c>
      <c r="K16" s="33">
        <v>5</v>
      </c>
      <c r="L16" s="138">
        <f t="shared" si="0"/>
        <v>4.5</v>
      </c>
      <c r="M16" s="33">
        <v>4</v>
      </c>
      <c r="N16" s="33"/>
      <c r="O16" s="138">
        <f t="shared" si="1"/>
        <v>4</v>
      </c>
      <c r="P16" s="33">
        <v>6.5</v>
      </c>
      <c r="Q16" s="33"/>
      <c r="R16" s="138">
        <f t="shared" si="2"/>
        <v>6.5</v>
      </c>
      <c r="S16" s="4">
        <f t="shared" si="3"/>
        <v>4.6749999999999998</v>
      </c>
      <c r="T16" s="23"/>
      <c r="U16" s="25">
        <v>0</v>
      </c>
      <c r="V16" s="25">
        <v>5</v>
      </c>
      <c r="W16" s="25">
        <v>5</v>
      </c>
      <c r="X16" s="25">
        <v>0</v>
      </c>
      <c r="Y16" s="25">
        <v>5.5</v>
      </c>
      <c r="Z16" s="25">
        <v>0</v>
      </c>
      <c r="AA16" s="25">
        <v>7</v>
      </c>
      <c r="AB16" s="26">
        <f t="shared" si="4"/>
        <v>22.5</v>
      </c>
      <c r="AC16" s="4">
        <f t="shared" si="5"/>
        <v>3.2142857142857144</v>
      </c>
      <c r="AD16" s="23"/>
      <c r="AE16" s="25">
        <v>0</v>
      </c>
      <c r="AF16" s="25">
        <v>6.3</v>
      </c>
      <c r="AG16" s="25">
        <v>6.5</v>
      </c>
      <c r="AH16" s="25">
        <v>5</v>
      </c>
      <c r="AI16" s="25">
        <v>6.5</v>
      </c>
      <c r="AJ16" s="25">
        <v>0</v>
      </c>
      <c r="AK16" s="25">
        <v>6</v>
      </c>
      <c r="AL16" s="26">
        <f t="shared" si="6"/>
        <v>30.3</v>
      </c>
      <c r="AM16" s="4">
        <f t="shared" si="7"/>
        <v>4.3285714285714283</v>
      </c>
      <c r="AN16" s="23"/>
      <c r="AO16" s="33">
        <v>6.5</v>
      </c>
      <c r="AP16" s="33">
        <v>5.3</v>
      </c>
      <c r="AQ16" s="33">
        <v>5</v>
      </c>
      <c r="AR16" s="33">
        <v>5</v>
      </c>
      <c r="AS16" s="33">
        <v>5</v>
      </c>
      <c r="AT16" s="33">
        <v>4.5999999999999996</v>
      </c>
      <c r="AU16" s="138">
        <f t="shared" si="8"/>
        <v>5.2333333333333334</v>
      </c>
      <c r="AV16" s="33">
        <v>6.2</v>
      </c>
      <c r="AW16" s="33"/>
      <c r="AX16" s="138">
        <f t="shared" si="9"/>
        <v>6.2</v>
      </c>
      <c r="AY16" s="33">
        <v>6.5</v>
      </c>
      <c r="AZ16" s="33"/>
      <c r="BA16" s="138">
        <f t="shared" si="10"/>
        <v>6.5</v>
      </c>
      <c r="BB16" s="4">
        <f t="shared" si="11"/>
        <v>5.665</v>
      </c>
      <c r="BC16" s="29"/>
      <c r="BD16" s="25">
        <v>4.5</v>
      </c>
      <c r="BE16" s="25">
        <v>5</v>
      </c>
      <c r="BF16" s="25">
        <v>5</v>
      </c>
      <c r="BG16" s="25">
        <v>4</v>
      </c>
      <c r="BH16" s="4">
        <f t="shared" si="12"/>
        <v>4.75</v>
      </c>
      <c r="BI16" s="30"/>
      <c r="BJ16" s="4">
        <f t="shared" si="13"/>
        <v>4.75</v>
      </c>
      <c r="BK16" s="29"/>
      <c r="BL16" s="27">
        <v>7.9</v>
      </c>
      <c r="BM16" s="4">
        <f t="shared" si="14"/>
        <v>7.9</v>
      </c>
      <c r="BN16" s="28"/>
      <c r="BO16" s="4">
        <f t="shared" si="15"/>
        <v>7.9</v>
      </c>
      <c r="BP16" s="60"/>
      <c r="BQ16" s="4">
        <f t="shared" si="16"/>
        <v>3.997321428571428</v>
      </c>
      <c r="BR16" s="2"/>
      <c r="BS16" s="4">
        <f t="shared" si="17"/>
        <v>6.55375</v>
      </c>
      <c r="BT16" s="104"/>
      <c r="BU16" s="8">
        <f t="shared" si="18"/>
        <v>5.2755357142857138</v>
      </c>
      <c r="BV16" s="31">
        <v>7</v>
      </c>
    </row>
  </sheetData>
  <sortState xmlns:xlrd2="http://schemas.microsoft.com/office/spreadsheetml/2017/richdata2" ref="A10:BV16">
    <sortCondition descending="1" ref="BU10:BU1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&amp;CIntermediate Individual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46</vt:i4>
      </vt:variant>
    </vt:vector>
  </HeadingPairs>
  <TitlesOfParts>
    <vt:vector size="71" baseType="lpstr">
      <vt:lpstr>Comp Detail</vt:lpstr>
      <vt:lpstr>Intro Ind Comp</vt:lpstr>
      <vt:lpstr>Intro Ind Free</vt:lpstr>
      <vt:lpstr>Prelim Ind A</vt:lpstr>
      <vt:lpstr>Prelim Ind B</vt:lpstr>
      <vt:lpstr>Prelim Ind C</vt:lpstr>
      <vt:lpstr>Pre Novice Ind</vt:lpstr>
      <vt:lpstr>Novice Ind</vt:lpstr>
      <vt:lpstr>Interm Ind</vt:lpstr>
      <vt:lpstr>Adv Ind Off</vt:lpstr>
      <vt:lpstr>Adv Ind Unoff</vt:lpstr>
      <vt:lpstr>Open Ind</vt:lpstr>
      <vt:lpstr>Walk PDD A</vt:lpstr>
      <vt:lpstr>Walk PDD B</vt:lpstr>
      <vt:lpstr>Squad Comp Pre_lim</vt:lpstr>
      <vt:lpstr>Squad Prelim Freestyle</vt:lpstr>
      <vt:lpstr>Barrel Ind Intro</vt:lpstr>
      <vt:lpstr>Barrel Prelim A</vt:lpstr>
      <vt:lpstr>Barrel Prelim B</vt:lpstr>
      <vt:lpstr>Barrel PreNov</vt:lpstr>
      <vt:lpstr>Barrel Ind Nov</vt:lpstr>
      <vt:lpstr>Barrel Ind Int</vt:lpstr>
      <vt:lpstr>Barrel PDD A</vt:lpstr>
      <vt:lpstr>Barrel PDD B</vt:lpstr>
      <vt:lpstr>Barrel Squad</vt:lpstr>
      <vt:lpstr>'Adv Ind Off'!Print_Area</vt:lpstr>
      <vt:lpstr>'Adv Ind Unoff'!Print_Area</vt:lpstr>
      <vt:lpstr>'Barrel Ind Int'!Print_Area</vt:lpstr>
      <vt:lpstr>'Barrel Ind Intro'!Print_Area</vt:lpstr>
      <vt:lpstr>'Barrel Ind Nov'!Print_Area</vt:lpstr>
      <vt:lpstr>'Barrel PDD A'!Print_Area</vt:lpstr>
      <vt:lpstr>'Barrel PDD B'!Print_Area</vt:lpstr>
      <vt:lpstr>'Barrel Prelim A'!Print_Area</vt:lpstr>
      <vt:lpstr>'Barrel Prelim B'!Print_Area</vt:lpstr>
      <vt:lpstr>'Barrel PreNov'!Print_Area</vt:lpstr>
      <vt:lpstr>'Barrel Squad'!Print_Area</vt:lpstr>
      <vt:lpstr>'Interm Ind'!Print_Area</vt:lpstr>
      <vt:lpstr>'Intro Ind Comp'!Print_Area</vt:lpstr>
      <vt:lpstr>'Intro Ind Free'!Print_Area</vt:lpstr>
      <vt:lpstr>'Novice Ind'!Print_Area</vt:lpstr>
      <vt:lpstr>'Open Ind'!Print_Area</vt:lpstr>
      <vt:lpstr>'Pre Novice Ind'!Print_Area</vt:lpstr>
      <vt:lpstr>'Prelim Ind A'!Print_Area</vt:lpstr>
      <vt:lpstr>'Prelim Ind B'!Print_Area</vt:lpstr>
      <vt:lpstr>'Squad Comp Pre_lim'!Print_Area</vt:lpstr>
      <vt:lpstr>'Squad Prelim Freestyle'!Print_Area</vt:lpstr>
      <vt:lpstr>'Walk PDD A'!Print_Area</vt:lpstr>
      <vt:lpstr>'Walk PDD B'!Print_Area</vt:lpstr>
      <vt:lpstr>'Adv Ind Off'!Print_Titles</vt:lpstr>
      <vt:lpstr>'Adv Ind Unoff'!Print_Titles</vt:lpstr>
      <vt:lpstr>'Barrel Ind Int'!Print_Titles</vt:lpstr>
      <vt:lpstr>'Barrel Ind Intro'!Print_Titles</vt:lpstr>
      <vt:lpstr>'Barrel Ind Nov'!Print_Titles</vt:lpstr>
      <vt:lpstr>'Barrel PDD A'!Print_Titles</vt:lpstr>
      <vt:lpstr>'Barrel PDD B'!Print_Titles</vt:lpstr>
      <vt:lpstr>'Barrel Prelim A'!Print_Titles</vt:lpstr>
      <vt:lpstr>'Barrel Prelim B'!Print_Titles</vt:lpstr>
      <vt:lpstr>'Barrel PreNov'!Print_Titles</vt:lpstr>
      <vt:lpstr>'Barrel Squad'!Print_Titles</vt:lpstr>
      <vt:lpstr>'Interm Ind'!Print_Titles</vt:lpstr>
      <vt:lpstr>'Intro Ind Comp'!Print_Titles</vt:lpstr>
      <vt:lpstr>'Intro Ind Free'!Print_Titles</vt:lpstr>
      <vt:lpstr>'Novice Ind'!Print_Titles</vt:lpstr>
      <vt:lpstr>'Open Ind'!Print_Titles</vt:lpstr>
      <vt:lpstr>'Pre Novice Ind'!Print_Titles</vt:lpstr>
      <vt:lpstr>'Prelim Ind A'!Print_Titles</vt:lpstr>
      <vt:lpstr>'Prelim Ind B'!Print_Titles</vt:lpstr>
      <vt:lpstr>'Squad Comp Pre_lim'!Print_Titles</vt:lpstr>
      <vt:lpstr>'Squad Prelim Freestyle'!Print_Titles</vt:lpstr>
      <vt:lpstr>'Walk PDD A'!Print_Titles</vt:lpstr>
      <vt:lpstr>'Walk PDD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Karen</cp:lastModifiedBy>
  <cp:lastPrinted>2023-04-02T04:44:13Z</cp:lastPrinted>
  <dcterms:created xsi:type="dcterms:W3CDTF">2017-05-08T02:01:40Z</dcterms:created>
  <dcterms:modified xsi:type="dcterms:W3CDTF">2023-04-02T23:43:06Z</dcterms:modified>
</cp:coreProperties>
</file>