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bine\Documents\"/>
    </mc:Choice>
  </mc:AlternateContent>
  <bookViews>
    <workbookView xWindow="-105" yWindow="-105" windowWidth="23250" windowHeight="12570"/>
  </bookViews>
  <sheets>
    <sheet name="Intro IND" sheetId="37" r:id="rId1"/>
    <sheet name="Prelim Ind" sheetId="1" r:id="rId2"/>
    <sheet name="Pre Nov Ind" sheetId="47" r:id="rId3"/>
    <sheet name="Novice Ind" sheetId="3" r:id="rId4"/>
    <sheet name="Interm Ind" sheetId="4" r:id="rId5"/>
    <sheet name="Adv Ind" sheetId="5" r:id="rId6"/>
    <sheet name="Open Ind" sheetId="7" r:id="rId7"/>
    <sheet name="PDD Walk A" sheetId="9" r:id="rId8"/>
    <sheet name="PDD Walk B" sheetId="43" r:id="rId9"/>
    <sheet name="Squad Comp Pre_lim" sheetId="11" r:id="rId10"/>
    <sheet name="Squad Comp Int" sheetId="14" r:id="rId11"/>
    <sheet name="Squad Comp Adv" sheetId="15" r:id="rId12"/>
    <sheet name="Squad Prelim Freestyle" sheetId="17" r:id="rId13"/>
    <sheet name="Squad Int Freestyle" sheetId="32" r:id="rId14"/>
    <sheet name="BARREL Prelim" sheetId="40" r:id="rId15"/>
    <sheet name="BARREL Nov PreNov" sheetId="41" r:id="rId16"/>
    <sheet name="BARREL Open Adv Int" sheetId="42" r:id="rId17"/>
    <sheet name="BARREL PDD A" sheetId="44" r:id="rId18"/>
    <sheet name="BARREL PDD B" sheetId="45" r:id="rId19"/>
    <sheet name="BARREL PDD Intergrated" sheetId="46" r:id="rId20"/>
  </sheets>
  <definedNames>
    <definedName name="_xlnm.Print_Area" localSheetId="5">'Adv Ind'!$BD:$BI</definedName>
    <definedName name="_xlnm.Print_Area" localSheetId="15">'BARREL Nov PreNov'!$P:$S</definedName>
    <definedName name="_xlnm.Print_Area" localSheetId="16">'BARREL Open Adv Int'!$P:$S</definedName>
    <definedName name="_xlnm.Print_Area" localSheetId="17">'BARREL PDD A'!$P:$S</definedName>
    <definedName name="_xlnm.Print_Area" localSheetId="18">'BARREL PDD B'!$P:$S</definedName>
    <definedName name="_xlnm.Print_Area" localSheetId="19">'BARREL PDD Intergrated'!$P:$S</definedName>
    <definedName name="_xlnm.Print_Area" localSheetId="14">'BARREL Prelim'!$R:$U</definedName>
    <definedName name="_xlnm.Print_Area" localSheetId="4">'Interm Ind'!$BA:$BF</definedName>
    <definedName name="_xlnm.Print_Area" localSheetId="0">'Intro IND'!$BC:$BH</definedName>
    <definedName name="_xlnm.Print_Area" localSheetId="3">'Novice Ind'!$BA:$BF</definedName>
    <definedName name="_xlnm.Print_Area" localSheetId="6">'Open Ind'!$CB:$CI</definedName>
    <definedName name="_xlnm.Print_Area" localSheetId="7">'PDD Walk A'!$AB:$AE</definedName>
    <definedName name="_xlnm.Print_Area" localSheetId="8">'PDD Walk B'!$AB:$AE</definedName>
    <definedName name="_xlnm.Print_Area" localSheetId="2">'Pre Nov Ind'!$BC:$BH</definedName>
    <definedName name="_xlnm.Print_Area" localSheetId="1">'Prelim Ind'!$BC:$BH</definedName>
    <definedName name="_xlnm.Print_Area" localSheetId="11">'Squad Comp Adv'!$AJ:$AK</definedName>
    <definedName name="_xlnm.Print_Area" localSheetId="10">'Squad Comp Int'!$AH:$AI</definedName>
    <definedName name="_xlnm.Print_Area" localSheetId="9">'Squad Comp Pre_lim'!$AJ:$AK</definedName>
    <definedName name="_xlnm.Print_Area" localSheetId="13">'Squad Int Freestyle'!$AB:$AC</definedName>
    <definedName name="_xlnm.Print_Area" localSheetId="12">'Squad Prelim Freestyle'!$AB:$AE</definedName>
    <definedName name="_xlnm.Print_Titles" localSheetId="5">'Adv Ind'!$A:$E,'Adv Ind'!$1:$3</definedName>
    <definedName name="_xlnm.Print_Titles" localSheetId="15">'BARREL Nov PreNov'!$A:$C,'BARREL Nov PreNov'!$1:$6</definedName>
    <definedName name="_xlnm.Print_Titles" localSheetId="16">'BARREL Open Adv Int'!$A:$C,'BARREL Open Adv Int'!$1:$7</definedName>
    <definedName name="_xlnm.Print_Titles" localSheetId="17">'BARREL PDD A'!$A:$C,'BARREL PDD A'!$1:$6</definedName>
    <definedName name="_xlnm.Print_Titles" localSheetId="18">'BARREL PDD B'!$A:$C,'BARREL PDD B'!$1:$6</definedName>
    <definedName name="_xlnm.Print_Titles" localSheetId="19">'BARREL PDD Intergrated'!$A:$C,'BARREL PDD Intergrated'!$1:$6</definedName>
    <definedName name="_xlnm.Print_Titles" localSheetId="14">'BARREL Prelim'!$A:$C,'BARREL Prelim'!$1:$6</definedName>
    <definedName name="_xlnm.Print_Titles" localSheetId="4">'Interm Ind'!$A:$E,'Interm Ind'!$1:$3</definedName>
    <definedName name="_xlnm.Print_Titles" localSheetId="0">'Intro IND'!$A:$E,'Intro IND'!$1:$6</definedName>
    <definedName name="_xlnm.Print_Titles" localSheetId="3">'Novice Ind'!$A:$E,'Novice Ind'!$1:$3</definedName>
    <definedName name="_xlnm.Print_Titles" localSheetId="6">'Open Ind'!$A:$E,'Open Ind'!$1:$3</definedName>
    <definedName name="_xlnm.Print_Titles" localSheetId="7">'PDD Walk A'!$A:$E,'PDD Walk A'!$1:$5</definedName>
    <definedName name="_xlnm.Print_Titles" localSheetId="8">'PDD Walk B'!$A:$E,'PDD Walk B'!$1:$6</definedName>
    <definedName name="_xlnm.Print_Titles" localSheetId="2">'Pre Nov Ind'!$A:$E,'Pre Nov Ind'!$1:$6</definedName>
    <definedName name="_xlnm.Print_Titles" localSheetId="1">'Prelim Ind'!$A:$E,'Prelim Ind'!$1:$3</definedName>
    <definedName name="_xlnm.Print_Titles" localSheetId="11">'Squad Comp Adv'!$A:$E,'Squad Comp Adv'!$1:$6</definedName>
    <definedName name="_xlnm.Print_Titles" localSheetId="10">'Squad Comp Int'!$A:$E,'Squad Comp Int'!$1:$5</definedName>
    <definedName name="_xlnm.Print_Titles" localSheetId="9">'Squad Comp Pre_lim'!$A:$E,'Squad Comp Pre_lim'!$1:$3</definedName>
    <definedName name="_xlnm.Print_Titles" localSheetId="13">'Squad Int Freestyle'!$A:$E,'Squad Int Freestyle'!$1:$5</definedName>
    <definedName name="_xlnm.Print_Titles" localSheetId="12">'Squad Prelim Freestyle'!$A:$E,'Squad Prelim Freestyle'!$1:$5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45" l="1"/>
  <c r="AW21" i="4"/>
  <c r="AY21" i="4" s="1"/>
  <c r="AS21" i="4"/>
  <c r="AT21" i="4" s="1"/>
  <c r="AH21" i="4"/>
  <c r="AJ21" i="4" s="1"/>
  <c r="AB21" i="4"/>
  <c r="T21" i="4"/>
  <c r="U21" i="4" s="1"/>
  <c r="K21" i="4"/>
  <c r="AV6" i="4"/>
  <c r="AL6" i="4"/>
  <c r="W6" i="4"/>
  <c r="F6" i="4"/>
  <c r="K20" i="4"/>
  <c r="T20" i="4"/>
  <c r="U20" i="4" s="1"/>
  <c r="AB20" i="4"/>
  <c r="AH20" i="4"/>
  <c r="AJ20" i="4" s="1"/>
  <c r="AS20" i="4"/>
  <c r="AT20" i="4" s="1"/>
  <c r="AW20" i="4"/>
  <c r="AY20" i="4" s="1"/>
  <c r="BC21" i="4" l="1"/>
  <c r="BA21" i="4"/>
  <c r="BE21" i="4" s="1"/>
  <c r="BC20" i="4"/>
  <c r="BA20" i="4"/>
  <c r="L10" i="40"/>
  <c r="R10" i="40" s="1"/>
  <c r="CD10" i="7"/>
  <c r="AJ10" i="7"/>
  <c r="AL10" i="7" s="1"/>
  <c r="BE20" i="4" l="1"/>
  <c r="U13" i="5"/>
  <c r="U15" i="5"/>
  <c r="AU13" i="5"/>
  <c r="AU15" i="5"/>
  <c r="AU10" i="5"/>
  <c r="U10" i="5"/>
  <c r="AU14" i="5"/>
  <c r="U14" i="5"/>
  <c r="AU12" i="5"/>
  <c r="U12" i="5"/>
  <c r="AU11" i="5"/>
  <c r="U11" i="5"/>
  <c r="BA17" i="47"/>
  <c r="AY17" i="47"/>
  <c r="AV17" i="47"/>
  <c r="AU17" i="47"/>
  <c r="AK17" i="47"/>
  <c r="AI17" i="47"/>
  <c r="AC17" i="47"/>
  <c r="BE17" i="47" s="1"/>
  <c r="U17" i="47"/>
  <c r="V17" i="47" s="1"/>
  <c r="K17" i="47"/>
  <c r="BA10" i="47"/>
  <c r="AU10" i="47"/>
  <c r="AV10" i="47" s="1"/>
  <c r="AI10" i="47"/>
  <c r="AK10" i="47" s="1"/>
  <c r="AC10" i="47"/>
  <c r="U10" i="47"/>
  <c r="V10" i="47" s="1"/>
  <c r="K10" i="47"/>
  <c r="AY15" i="47"/>
  <c r="BA15" i="47" s="1"/>
  <c r="AU15" i="47"/>
  <c r="AV15" i="47" s="1"/>
  <c r="AI15" i="47"/>
  <c r="AK15" i="47" s="1"/>
  <c r="AC15" i="47"/>
  <c r="U15" i="47"/>
  <c r="V15" i="47" s="1"/>
  <c r="K15" i="47"/>
  <c r="AY14" i="47"/>
  <c r="BA14" i="47" s="1"/>
  <c r="AU14" i="47"/>
  <c r="AV14" i="47" s="1"/>
  <c r="AI14" i="47"/>
  <c r="AK14" i="47" s="1"/>
  <c r="AC14" i="47"/>
  <c r="U14" i="47"/>
  <c r="V14" i="47" s="1"/>
  <c r="K14" i="47"/>
  <c r="AY16" i="47"/>
  <c r="BA16" i="47" s="1"/>
  <c r="AU16" i="47"/>
  <c r="AV16" i="47" s="1"/>
  <c r="AK16" i="47"/>
  <c r="AI16" i="47"/>
  <c r="AC16" i="47"/>
  <c r="U16" i="47"/>
  <c r="V16" i="47" s="1"/>
  <c r="K16" i="47"/>
  <c r="AY13" i="47"/>
  <c r="BA13" i="47" s="1"/>
  <c r="AU13" i="47"/>
  <c r="AV13" i="47" s="1"/>
  <c r="AI13" i="47"/>
  <c r="AK13" i="47" s="1"/>
  <c r="AC13" i="47"/>
  <c r="U13" i="47"/>
  <c r="V13" i="47" s="1"/>
  <c r="K13" i="47"/>
  <c r="BA12" i="47"/>
  <c r="AY12" i="47"/>
  <c r="AU12" i="47"/>
  <c r="AV12" i="47" s="1"/>
  <c r="AK12" i="47"/>
  <c r="AI12" i="47"/>
  <c r="AC12" i="47"/>
  <c r="U12" i="47"/>
  <c r="V12" i="47" s="1"/>
  <c r="K12" i="47"/>
  <c r="AY11" i="47"/>
  <c r="BA11" i="47" s="1"/>
  <c r="AU11" i="47"/>
  <c r="AV11" i="47" s="1"/>
  <c r="AI11" i="47"/>
  <c r="AK11" i="47" s="1"/>
  <c r="AC11" i="47"/>
  <c r="U11" i="47"/>
  <c r="V11" i="47" s="1"/>
  <c r="K11" i="47"/>
  <c r="AX6" i="47"/>
  <c r="AM6" i="47"/>
  <c r="X6" i="47"/>
  <c r="M6" i="47"/>
  <c r="F6" i="47"/>
  <c r="BH2" i="47"/>
  <c r="BH1" i="47"/>
  <c r="AW17" i="3"/>
  <c r="AY17" i="3" s="1"/>
  <c r="AS17" i="3"/>
  <c r="AT17" i="3" s="1"/>
  <c r="AH17" i="3"/>
  <c r="AJ17" i="3" s="1"/>
  <c r="AB17" i="3"/>
  <c r="T17" i="3"/>
  <c r="U17" i="3" s="1"/>
  <c r="K17" i="3"/>
  <c r="AJ16" i="15"/>
  <c r="BE11" i="47" l="1"/>
  <c r="BC13" i="47"/>
  <c r="BE15" i="47"/>
  <c r="BC10" i="47"/>
  <c r="BE12" i="47"/>
  <c r="BC11" i="47"/>
  <c r="BE16" i="47"/>
  <c r="BG11" i="47"/>
  <c r="BC14" i="47"/>
  <c r="BC12" i="47"/>
  <c r="BG12" i="47" s="1"/>
  <c r="BE13" i="47"/>
  <c r="BG13" i="47" s="1"/>
  <c r="BC16" i="47"/>
  <c r="BE14" i="47"/>
  <c r="BC15" i="47"/>
  <c r="BG15" i="47" s="1"/>
  <c r="BE10" i="47"/>
  <c r="BG10" i="47" s="1"/>
  <c r="BC17" i="47"/>
  <c r="BG17" i="47" s="1"/>
  <c r="BC17" i="3"/>
  <c r="BA17" i="3"/>
  <c r="BE17" i="3"/>
  <c r="AW16" i="4"/>
  <c r="AY16" i="4" s="1"/>
  <c r="AS16" i="4"/>
  <c r="AT16" i="4" s="1"/>
  <c r="AH16" i="4"/>
  <c r="AJ16" i="4" s="1"/>
  <c r="AB16" i="4"/>
  <c r="T16" i="4"/>
  <c r="U16" i="4" s="1"/>
  <c r="K16" i="4"/>
  <c r="K19" i="4"/>
  <c r="T19" i="4"/>
  <c r="U19" i="4" s="1"/>
  <c r="AB19" i="4"/>
  <c r="AH19" i="4"/>
  <c r="AJ19" i="4" s="1"/>
  <c r="AS19" i="4"/>
  <c r="AT19" i="4" s="1"/>
  <c r="AW19" i="4"/>
  <c r="AY19" i="4" s="1"/>
  <c r="BC19" i="4" l="1"/>
  <c r="BC16" i="4"/>
  <c r="BG16" i="47"/>
  <c r="BG14" i="47"/>
  <c r="BA19" i="4"/>
  <c r="BA16" i="4"/>
  <c r="L16" i="32"/>
  <c r="V15" i="15"/>
  <c r="V14" i="15"/>
  <c r="V13" i="15"/>
  <c r="V12" i="15"/>
  <c r="V11" i="15"/>
  <c r="V10" i="15"/>
  <c r="U15" i="14"/>
  <c r="U14" i="14"/>
  <c r="U13" i="14"/>
  <c r="U12" i="14"/>
  <c r="U11" i="14"/>
  <c r="U10" i="14"/>
  <c r="U22" i="14"/>
  <c r="U21" i="14"/>
  <c r="U20" i="14"/>
  <c r="U19" i="14"/>
  <c r="U18" i="14"/>
  <c r="U17" i="14"/>
  <c r="V36" i="11"/>
  <c r="V35" i="11"/>
  <c r="V34" i="11"/>
  <c r="V33" i="11"/>
  <c r="V32" i="11"/>
  <c r="V31" i="11"/>
  <c r="V22" i="11"/>
  <c r="V21" i="11"/>
  <c r="V20" i="11"/>
  <c r="V19" i="11"/>
  <c r="V18" i="11"/>
  <c r="V17" i="11"/>
  <c r="V43" i="11"/>
  <c r="V42" i="11"/>
  <c r="V41" i="11"/>
  <c r="V40" i="11"/>
  <c r="V39" i="11"/>
  <c r="V38" i="11"/>
  <c r="V29" i="11"/>
  <c r="V28" i="11"/>
  <c r="V27" i="11"/>
  <c r="V26" i="11"/>
  <c r="V25" i="11"/>
  <c r="V24" i="11"/>
  <c r="V15" i="11"/>
  <c r="V14" i="11"/>
  <c r="V13" i="11"/>
  <c r="V12" i="11"/>
  <c r="V11" i="11"/>
  <c r="V10" i="11"/>
  <c r="V50" i="11"/>
  <c r="V49" i="11"/>
  <c r="V48" i="11"/>
  <c r="V47" i="11"/>
  <c r="V46" i="11"/>
  <c r="V45" i="11"/>
  <c r="BE19" i="4" l="1"/>
  <c r="BE16" i="4"/>
  <c r="V16" i="11"/>
  <c r="W16" i="11" s="1"/>
  <c r="V37" i="11"/>
  <c r="V44" i="11"/>
  <c r="W44" i="11" s="1"/>
  <c r="V30" i="11"/>
  <c r="W30" i="11" s="1"/>
  <c r="V23" i="11"/>
  <c r="W23" i="11" s="1"/>
  <c r="V51" i="11"/>
  <c r="W51" i="11" s="1"/>
  <c r="W37" i="11"/>
  <c r="V16" i="15"/>
  <c r="W16" i="15" s="1"/>
  <c r="U16" i="14"/>
  <c r="V16" i="14" s="1"/>
  <c r="U24" i="14"/>
  <c r="V24" i="14" s="1"/>
  <c r="N11" i="46" l="1"/>
  <c r="J11" i="46"/>
  <c r="P11" i="46" s="1"/>
  <c r="S2" i="46"/>
  <c r="S1" i="46"/>
  <c r="N11" i="44"/>
  <c r="J11" i="44"/>
  <c r="P11" i="44" s="1"/>
  <c r="N31" i="44"/>
  <c r="Q31" i="44" s="1"/>
  <c r="J31" i="44"/>
  <c r="P31" i="44" s="1"/>
  <c r="N23" i="44"/>
  <c r="J23" i="44"/>
  <c r="P23" i="44" s="1"/>
  <c r="N27" i="44"/>
  <c r="Q27" i="44" s="1"/>
  <c r="J27" i="44"/>
  <c r="P27" i="44" s="1"/>
  <c r="N15" i="44"/>
  <c r="J15" i="44"/>
  <c r="P15" i="44" s="1"/>
  <c r="N27" i="45"/>
  <c r="P27" i="45"/>
  <c r="N11" i="45"/>
  <c r="Q11" i="45" s="1"/>
  <c r="J11" i="45"/>
  <c r="P11" i="45" s="1"/>
  <c r="N15" i="45"/>
  <c r="J15" i="45"/>
  <c r="P15" i="45" s="1"/>
  <c r="N13" i="45"/>
  <c r="Q13" i="45" s="1"/>
  <c r="J13" i="45"/>
  <c r="N19" i="45"/>
  <c r="J19" i="45"/>
  <c r="P19" i="45" s="1"/>
  <c r="N21" i="45"/>
  <c r="Q21" i="45" s="1"/>
  <c r="J21" i="45"/>
  <c r="R21" i="45" s="1"/>
  <c r="N23" i="45"/>
  <c r="J23" i="45"/>
  <c r="P23" i="45" s="1"/>
  <c r="N17" i="45"/>
  <c r="Q17" i="45" s="1"/>
  <c r="J17" i="45"/>
  <c r="R17" i="45" s="1"/>
  <c r="N25" i="45"/>
  <c r="J25" i="45"/>
  <c r="P25" i="45" s="1"/>
  <c r="S2" i="45"/>
  <c r="S1" i="45"/>
  <c r="N29" i="44"/>
  <c r="J29" i="44"/>
  <c r="P29" i="44" s="1"/>
  <c r="N19" i="44"/>
  <c r="Q19" i="44" s="1"/>
  <c r="J19" i="44"/>
  <c r="P19" i="44" s="1"/>
  <c r="N17" i="44"/>
  <c r="J17" i="44"/>
  <c r="P17" i="44" s="1"/>
  <c r="N21" i="44"/>
  <c r="Q21" i="44" s="1"/>
  <c r="J21" i="44"/>
  <c r="R21" i="44" s="1"/>
  <c r="N13" i="44"/>
  <c r="Q13" i="44" s="1"/>
  <c r="J13" i="44"/>
  <c r="P13" i="44" s="1"/>
  <c r="N25" i="44"/>
  <c r="J25" i="44"/>
  <c r="P25" i="44" s="1"/>
  <c r="S2" i="44"/>
  <c r="S1" i="44"/>
  <c r="X19" i="43"/>
  <c r="Z19" i="43" s="1"/>
  <c r="AC19" i="43" s="1"/>
  <c r="S19" i="43"/>
  <c r="U19" i="43" s="1"/>
  <c r="L19" i="43"/>
  <c r="X11" i="43"/>
  <c r="Z11" i="43" s="1"/>
  <c r="AC11" i="43" s="1"/>
  <c r="S11" i="43"/>
  <c r="U11" i="43" s="1"/>
  <c r="L11" i="43"/>
  <c r="X15" i="43"/>
  <c r="Z15" i="43" s="1"/>
  <c r="AC15" i="43" s="1"/>
  <c r="S15" i="43"/>
  <c r="U15" i="43" s="1"/>
  <c r="L15" i="43"/>
  <c r="X13" i="43"/>
  <c r="Z13" i="43" s="1"/>
  <c r="AC13" i="43" s="1"/>
  <c r="S13" i="43"/>
  <c r="U13" i="43" s="1"/>
  <c r="L13" i="43"/>
  <c r="X21" i="43"/>
  <c r="Z21" i="43" s="1"/>
  <c r="AC21" i="43" s="1"/>
  <c r="S21" i="43"/>
  <c r="U21" i="43" s="1"/>
  <c r="L21" i="43"/>
  <c r="AW18" i="4"/>
  <c r="AY18" i="4" s="1"/>
  <c r="AS18" i="4"/>
  <c r="AT18" i="4" s="1"/>
  <c r="AH18" i="4"/>
  <c r="AJ18" i="4" s="1"/>
  <c r="AB18" i="4"/>
  <c r="T18" i="4"/>
  <c r="U18" i="4" s="1"/>
  <c r="K18" i="4"/>
  <c r="AW12" i="4"/>
  <c r="AY12" i="4" s="1"/>
  <c r="AS12" i="4"/>
  <c r="AT12" i="4" s="1"/>
  <c r="AH12" i="4"/>
  <c r="AJ12" i="4" s="1"/>
  <c r="AB12" i="4"/>
  <c r="T12" i="4"/>
  <c r="U12" i="4" s="1"/>
  <c r="K12" i="4"/>
  <c r="AW13" i="4"/>
  <c r="AY13" i="4" s="1"/>
  <c r="AS13" i="4"/>
  <c r="AT13" i="4" s="1"/>
  <c r="AH13" i="4"/>
  <c r="AJ13" i="4" s="1"/>
  <c r="AB13" i="4"/>
  <c r="T13" i="4"/>
  <c r="U13" i="4" s="1"/>
  <c r="K13" i="4"/>
  <c r="AW22" i="4"/>
  <c r="AY22" i="4" s="1"/>
  <c r="AS22" i="4"/>
  <c r="AT22" i="4" s="1"/>
  <c r="AH22" i="4"/>
  <c r="AJ22" i="4" s="1"/>
  <c r="AB22" i="4"/>
  <c r="T22" i="4"/>
  <c r="U22" i="4" s="1"/>
  <c r="K22" i="4"/>
  <c r="AW14" i="4"/>
  <c r="AY14" i="4" s="1"/>
  <c r="AS14" i="4"/>
  <c r="AT14" i="4" s="1"/>
  <c r="AH14" i="4"/>
  <c r="AJ14" i="4" s="1"/>
  <c r="AB14" i="4"/>
  <c r="T14" i="4"/>
  <c r="U14" i="4" s="1"/>
  <c r="K14" i="4"/>
  <c r="AW17" i="4"/>
  <c r="AY17" i="4" s="1"/>
  <c r="AS17" i="4"/>
  <c r="AT17" i="4" s="1"/>
  <c r="AH17" i="4"/>
  <c r="AJ17" i="4" s="1"/>
  <c r="AB17" i="4"/>
  <c r="T17" i="4"/>
  <c r="U17" i="4" s="1"/>
  <c r="K17" i="4"/>
  <c r="AW15" i="4"/>
  <c r="AY15" i="4" s="1"/>
  <c r="AS15" i="4"/>
  <c r="AT15" i="4" s="1"/>
  <c r="AH15" i="4"/>
  <c r="AJ15" i="4" s="1"/>
  <c r="AB15" i="4"/>
  <c r="T15" i="4"/>
  <c r="U15" i="4" s="1"/>
  <c r="K15" i="4"/>
  <c r="AW11" i="4"/>
  <c r="AY11" i="4" s="1"/>
  <c r="AS11" i="4"/>
  <c r="AT11" i="4" s="1"/>
  <c r="AH11" i="4"/>
  <c r="AJ11" i="4" s="1"/>
  <c r="AB11" i="4"/>
  <c r="T11" i="4"/>
  <c r="U11" i="4" s="1"/>
  <c r="K11" i="4"/>
  <c r="X16" i="17"/>
  <c r="Z16" i="17" s="1"/>
  <c r="AC16" i="17" s="1"/>
  <c r="S16" i="17"/>
  <c r="U16" i="17" s="1"/>
  <c r="L16" i="17"/>
  <c r="X51" i="17"/>
  <c r="Z51" i="17" s="1"/>
  <c r="AC51" i="17" s="1"/>
  <c r="S51" i="17"/>
  <c r="U51" i="17" s="1"/>
  <c r="L51" i="17"/>
  <c r="AB51" i="17" s="1"/>
  <c r="X23" i="17"/>
  <c r="Z23" i="17" s="1"/>
  <c r="AC23" i="17" s="1"/>
  <c r="S23" i="17"/>
  <c r="U23" i="17" s="1"/>
  <c r="L23" i="17"/>
  <c r="AB23" i="17" s="1"/>
  <c r="X30" i="17"/>
  <c r="Z30" i="17" s="1"/>
  <c r="AC30" i="17" s="1"/>
  <c r="S30" i="17"/>
  <c r="U30" i="17" s="1"/>
  <c r="L30" i="17"/>
  <c r="X44" i="17"/>
  <c r="Z44" i="17" s="1"/>
  <c r="AC44" i="17" s="1"/>
  <c r="S44" i="17"/>
  <c r="U44" i="17" s="1"/>
  <c r="AB44" i="17" s="1"/>
  <c r="L44" i="17"/>
  <c r="AZ15" i="5"/>
  <c r="BB15" i="5" s="1"/>
  <c r="AV15" i="5"/>
  <c r="AI15" i="5"/>
  <c r="AK15" i="5" s="1"/>
  <c r="AC15" i="5"/>
  <c r="V15" i="5"/>
  <c r="K15" i="5"/>
  <c r="AZ10" i="5"/>
  <c r="BB10" i="5" s="1"/>
  <c r="AV10" i="5"/>
  <c r="AI10" i="5"/>
  <c r="AK10" i="5" s="1"/>
  <c r="AC10" i="5"/>
  <c r="V10" i="5"/>
  <c r="K10" i="5"/>
  <c r="AZ14" i="5"/>
  <c r="BB14" i="5" s="1"/>
  <c r="AV14" i="5"/>
  <c r="AI14" i="5"/>
  <c r="AK14" i="5" s="1"/>
  <c r="AC14" i="5"/>
  <c r="V14" i="5"/>
  <c r="K14" i="5"/>
  <c r="AZ12" i="5"/>
  <c r="BB12" i="5" s="1"/>
  <c r="AV12" i="5"/>
  <c r="AI12" i="5"/>
  <c r="AK12" i="5" s="1"/>
  <c r="AC12" i="5"/>
  <c r="V12" i="5"/>
  <c r="K12" i="5"/>
  <c r="AZ13" i="5"/>
  <c r="BB13" i="5" s="1"/>
  <c r="AV13" i="5"/>
  <c r="AI13" i="5"/>
  <c r="AK13" i="5" s="1"/>
  <c r="AC13" i="5"/>
  <c r="V13" i="5"/>
  <c r="K13" i="5"/>
  <c r="AZ16" i="5"/>
  <c r="BB16" i="5" s="1"/>
  <c r="AU16" i="5"/>
  <c r="AV16" i="5" s="1"/>
  <c r="AI16" i="5"/>
  <c r="AK16" i="5" s="1"/>
  <c r="AC16" i="5"/>
  <c r="U16" i="5"/>
  <c r="V16" i="5" s="1"/>
  <c r="K16" i="5"/>
  <c r="X15" i="9"/>
  <c r="Z15" i="9" s="1"/>
  <c r="AC15" i="9" s="1"/>
  <c r="S15" i="9"/>
  <c r="U15" i="9" s="1"/>
  <c r="L15" i="9"/>
  <c r="X13" i="9"/>
  <c r="Z13" i="9" s="1"/>
  <c r="AC13" i="9" s="1"/>
  <c r="S13" i="9"/>
  <c r="U13" i="9" s="1"/>
  <c r="L13" i="9"/>
  <c r="X19" i="9"/>
  <c r="Z19" i="9" s="1"/>
  <c r="AC19" i="9" s="1"/>
  <c r="S19" i="9"/>
  <c r="U19" i="9" s="1"/>
  <c r="L19" i="9"/>
  <c r="X17" i="9"/>
  <c r="Z17" i="9" s="1"/>
  <c r="AC17" i="9" s="1"/>
  <c r="S17" i="9"/>
  <c r="U17" i="9" s="1"/>
  <c r="L17" i="9"/>
  <c r="X17" i="43"/>
  <c r="Z17" i="43" s="1"/>
  <c r="AC17" i="43" s="1"/>
  <c r="S17" i="43"/>
  <c r="U17" i="43" s="1"/>
  <c r="L17" i="43"/>
  <c r="W6" i="43"/>
  <c r="G6" i="43"/>
  <c r="AE2" i="43"/>
  <c r="AE1" i="43"/>
  <c r="N11" i="42"/>
  <c r="J11" i="42"/>
  <c r="P11" i="42" s="1"/>
  <c r="L6" i="42"/>
  <c r="E6" i="42"/>
  <c r="AA2" i="42"/>
  <c r="AA1" i="42"/>
  <c r="N12" i="41"/>
  <c r="Q12" i="41" s="1"/>
  <c r="J12" i="41"/>
  <c r="R12" i="41" s="1"/>
  <c r="N11" i="41"/>
  <c r="J11" i="41"/>
  <c r="P11" i="41" s="1"/>
  <c r="N10" i="41"/>
  <c r="Q10" i="41" s="1"/>
  <c r="J10" i="41"/>
  <c r="R10" i="41" s="1"/>
  <c r="L6" i="41"/>
  <c r="E6" i="41"/>
  <c r="AA2" i="41"/>
  <c r="AA1" i="41"/>
  <c r="P19" i="40"/>
  <c r="J19" i="40"/>
  <c r="L19" i="40" s="1"/>
  <c r="R19" i="40" s="1"/>
  <c r="J13" i="40"/>
  <c r="L13" i="40" s="1"/>
  <c r="R13" i="40" s="1"/>
  <c r="P13" i="40"/>
  <c r="S13" i="40" s="1"/>
  <c r="P20" i="40"/>
  <c r="S20" i="40" s="1"/>
  <c r="J20" i="40"/>
  <c r="P15" i="40"/>
  <c r="J15" i="40"/>
  <c r="P16" i="40"/>
  <c r="J16" i="40"/>
  <c r="P12" i="40"/>
  <c r="S12" i="40" s="1"/>
  <c r="J12" i="40"/>
  <c r="L12" i="40" s="1"/>
  <c r="R12" i="40" s="1"/>
  <c r="P18" i="40"/>
  <c r="J18" i="40"/>
  <c r="L18" i="40" s="1"/>
  <c r="R18" i="40" s="1"/>
  <c r="P10" i="40"/>
  <c r="S10" i="40" s="1"/>
  <c r="P14" i="40"/>
  <c r="J14" i="40"/>
  <c r="L14" i="40" s="1"/>
  <c r="R14" i="40" s="1"/>
  <c r="P17" i="40"/>
  <c r="S17" i="40" s="1"/>
  <c r="J17" i="40"/>
  <c r="L17" i="40" s="1"/>
  <c r="R17" i="40" s="1"/>
  <c r="P11" i="40"/>
  <c r="J11" i="40"/>
  <c r="L11" i="40" s="1"/>
  <c r="R11" i="40" s="1"/>
  <c r="P21" i="40"/>
  <c r="S21" i="40" s="1"/>
  <c r="J21" i="40"/>
  <c r="L21" i="40" s="1"/>
  <c r="R21" i="40" s="1"/>
  <c r="N5" i="40"/>
  <c r="E5" i="40"/>
  <c r="AC2" i="40"/>
  <c r="AC1" i="40"/>
  <c r="R27" i="45" l="1"/>
  <c r="R13" i="45"/>
  <c r="AD11" i="43"/>
  <c r="AB11" i="43"/>
  <c r="AD19" i="43"/>
  <c r="AB19" i="43"/>
  <c r="AD15" i="43"/>
  <c r="AB15" i="43"/>
  <c r="AD13" i="43"/>
  <c r="AB13" i="43"/>
  <c r="AD21" i="43"/>
  <c r="AB21" i="43"/>
  <c r="AD17" i="43"/>
  <c r="AB17" i="43"/>
  <c r="AB16" i="17"/>
  <c r="AD30" i="17"/>
  <c r="AB30" i="17"/>
  <c r="AD51" i="17"/>
  <c r="AD16" i="17"/>
  <c r="T19" i="40"/>
  <c r="L20" i="40"/>
  <c r="R20" i="40" s="1"/>
  <c r="L15" i="40"/>
  <c r="R15" i="40" s="1"/>
  <c r="T13" i="40"/>
  <c r="L16" i="40"/>
  <c r="R16" i="40" s="1"/>
  <c r="AB15" i="9"/>
  <c r="AB13" i="9"/>
  <c r="AB17" i="9"/>
  <c r="AB19" i="9"/>
  <c r="BD16" i="5"/>
  <c r="BF13" i="5"/>
  <c r="BD12" i="5"/>
  <c r="BD15" i="5"/>
  <c r="BF14" i="5"/>
  <c r="BD10" i="5"/>
  <c r="AD17" i="9"/>
  <c r="AD19" i="9"/>
  <c r="AD15" i="9"/>
  <c r="AD13" i="9"/>
  <c r="R11" i="46"/>
  <c r="Q11" i="46"/>
  <c r="R15" i="44"/>
  <c r="R23" i="44"/>
  <c r="R11" i="44"/>
  <c r="Q15" i="44"/>
  <c r="R27" i="44"/>
  <c r="Q23" i="44"/>
  <c r="R31" i="44"/>
  <c r="Q11" i="44"/>
  <c r="R25" i="44"/>
  <c r="R17" i="44"/>
  <c r="R29" i="44"/>
  <c r="R11" i="45"/>
  <c r="Q27" i="45"/>
  <c r="R25" i="45"/>
  <c r="R23" i="45"/>
  <c r="R19" i="45"/>
  <c r="R15" i="45"/>
  <c r="Q25" i="45"/>
  <c r="P17" i="45"/>
  <c r="Q23" i="45"/>
  <c r="P21" i="45"/>
  <c r="Q19" i="45"/>
  <c r="P13" i="45"/>
  <c r="Q15" i="45"/>
  <c r="Q25" i="44"/>
  <c r="R13" i="44"/>
  <c r="R19" i="44"/>
  <c r="Q29" i="44"/>
  <c r="P21" i="44"/>
  <c r="Q17" i="44"/>
  <c r="BC14" i="4"/>
  <c r="BC12" i="4"/>
  <c r="BC15" i="4"/>
  <c r="BA11" i="4"/>
  <c r="BC11" i="4"/>
  <c r="BA17" i="4"/>
  <c r="BC17" i="4"/>
  <c r="BA22" i="4"/>
  <c r="BC22" i="4"/>
  <c r="BA13" i="4"/>
  <c r="BC13" i="4"/>
  <c r="BA18" i="4"/>
  <c r="BC18" i="4"/>
  <c r="BA15" i="4"/>
  <c r="BA14" i="4"/>
  <c r="BA12" i="4"/>
  <c r="AD44" i="17"/>
  <c r="AD23" i="17"/>
  <c r="BD13" i="5"/>
  <c r="BD14" i="5"/>
  <c r="BF16" i="5"/>
  <c r="BF12" i="5"/>
  <c r="BF10" i="5"/>
  <c r="BF15" i="5"/>
  <c r="R11" i="42"/>
  <c r="Q11" i="42"/>
  <c r="R11" i="41"/>
  <c r="P10" i="41"/>
  <c r="Q11" i="41"/>
  <c r="P12" i="41"/>
  <c r="S19" i="40"/>
  <c r="T21" i="40"/>
  <c r="T17" i="40"/>
  <c r="T10" i="40"/>
  <c r="T12" i="40"/>
  <c r="T15" i="40"/>
  <c r="S15" i="40"/>
  <c r="T20" i="40"/>
  <c r="T11" i="40"/>
  <c r="T14" i="40"/>
  <c r="T18" i="40"/>
  <c r="T16" i="40"/>
  <c r="S11" i="40"/>
  <c r="S14" i="40"/>
  <c r="S18" i="40"/>
  <c r="S16" i="40"/>
  <c r="BE12" i="4" l="1"/>
  <c r="BH14" i="5"/>
  <c r="BH12" i="5"/>
  <c r="BH15" i="5"/>
  <c r="BH10" i="5"/>
  <c r="BH13" i="5"/>
  <c r="BH16" i="5"/>
  <c r="BE15" i="4"/>
  <c r="BE18" i="4"/>
  <c r="BE13" i="4"/>
  <c r="BE22" i="4"/>
  <c r="BE17" i="4"/>
  <c r="BE11" i="4"/>
  <c r="BE14" i="4"/>
  <c r="L37" i="11" l="1"/>
  <c r="AG36" i="11"/>
  <c r="AG35" i="11"/>
  <c r="AG34" i="11"/>
  <c r="AG33" i="11"/>
  <c r="AG32" i="11"/>
  <c r="AG31" i="11"/>
  <c r="L23" i="11"/>
  <c r="AG22" i="11"/>
  <c r="AG21" i="11"/>
  <c r="AG20" i="11"/>
  <c r="AG19" i="11"/>
  <c r="AG18" i="11"/>
  <c r="AG17" i="11"/>
  <c r="L44" i="11"/>
  <c r="AG43" i="11"/>
  <c r="AG42" i="11"/>
  <c r="AG41" i="11"/>
  <c r="AG40" i="11"/>
  <c r="AG39" i="11"/>
  <c r="AG38" i="11"/>
  <c r="L30" i="11"/>
  <c r="AG29" i="11"/>
  <c r="AG28" i="11"/>
  <c r="AG27" i="11"/>
  <c r="AG26" i="11"/>
  <c r="AG25" i="11"/>
  <c r="AG24" i="11"/>
  <c r="L16" i="11"/>
  <c r="AG15" i="11"/>
  <c r="AG14" i="11"/>
  <c r="AG13" i="11"/>
  <c r="AG12" i="11"/>
  <c r="AG11" i="11"/>
  <c r="AG10" i="11"/>
  <c r="AW16" i="3"/>
  <c r="AY16" i="3" s="1"/>
  <c r="AS16" i="3"/>
  <c r="AT16" i="3" s="1"/>
  <c r="AH16" i="3"/>
  <c r="AJ16" i="3" s="1"/>
  <c r="AB16" i="3"/>
  <c r="T16" i="3"/>
  <c r="U16" i="3" s="1"/>
  <c r="K16" i="3"/>
  <c r="AW15" i="3"/>
  <c r="AY15" i="3" s="1"/>
  <c r="AS15" i="3"/>
  <c r="AT15" i="3" s="1"/>
  <c r="AH15" i="3"/>
  <c r="AJ15" i="3" s="1"/>
  <c r="AB15" i="3"/>
  <c r="T15" i="3"/>
  <c r="U15" i="3" s="1"/>
  <c r="K15" i="3"/>
  <c r="AW12" i="3"/>
  <c r="AY12" i="3" s="1"/>
  <c r="AS12" i="3"/>
  <c r="AT12" i="3" s="1"/>
  <c r="AH12" i="3"/>
  <c r="AJ12" i="3" s="1"/>
  <c r="AB12" i="3"/>
  <c r="T12" i="3"/>
  <c r="U12" i="3" s="1"/>
  <c r="K12" i="3"/>
  <c r="AW13" i="3"/>
  <c r="AY13" i="3" s="1"/>
  <c r="AS13" i="3"/>
  <c r="AT13" i="3" s="1"/>
  <c r="AH13" i="3"/>
  <c r="AJ13" i="3" s="1"/>
  <c r="AB13" i="3"/>
  <c r="T13" i="3"/>
  <c r="U13" i="3" s="1"/>
  <c r="K13" i="3"/>
  <c r="AW11" i="3"/>
  <c r="AY11" i="3" s="1"/>
  <c r="AS11" i="3"/>
  <c r="AT11" i="3" s="1"/>
  <c r="AH11" i="3"/>
  <c r="AJ11" i="3" s="1"/>
  <c r="AB11" i="3"/>
  <c r="T11" i="3"/>
  <c r="U11" i="3" s="1"/>
  <c r="K11" i="3"/>
  <c r="AW10" i="3"/>
  <c r="AY10" i="3" s="1"/>
  <c r="AS10" i="3"/>
  <c r="AT10" i="3" s="1"/>
  <c r="AH10" i="3"/>
  <c r="AJ10" i="3" s="1"/>
  <c r="AB10" i="3"/>
  <c r="T10" i="3"/>
  <c r="U10" i="3" s="1"/>
  <c r="K10" i="3"/>
  <c r="AW14" i="3"/>
  <c r="AY14" i="3" s="1"/>
  <c r="AS14" i="3"/>
  <c r="AT14" i="3" s="1"/>
  <c r="AH14" i="3"/>
  <c r="AJ14" i="3" s="1"/>
  <c r="AB14" i="3"/>
  <c r="T14" i="3"/>
  <c r="U14" i="3" s="1"/>
  <c r="K14" i="3"/>
  <c r="AY17" i="1"/>
  <c r="BA17" i="1" s="1"/>
  <c r="AU17" i="1"/>
  <c r="AV17" i="1" s="1"/>
  <c r="AI17" i="1"/>
  <c r="AK17" i="1" s="1"/>
  <c r="AC17" i="1"/>
  <c r="U17" i="1"/>
  <c r="V17" i="1" s="1"/>
  <c r="K17" i="1"/>
  <c r="AY19" i="1"/>
  <c r="BA19" i="1" s="1"/>
  <c r="AU19" i="1"/>
  <c r="AV19" i="1" s="1"/>
  <c r="AI19" i="1"/>
  <c r="AK19" i="1" s="1"/>
  <c r="AC19" i="1"/>
  <c r="U19" i="1"/>
  <c r="V19" i="1" s="1"/>
  <c r="K19" i="1"/>
  <c r="AY15" i="1"/>
  <c r="BA15" i="1" s="1"/>
  <c r="AU15" i="1"/>
  <c r="AV15" i="1" s="1"/>
  <c r="AI15" i="1"/>
  <c r="AK15" i="1" s="1"/>
  <c r="AC15" i="1"/>
  <c r="U15" i="1"/>
  <c r="V15" i="1" s="1"/>
  <c r="K15" i="1"/>
  <c r="AY21" i="1"/>
  <c r="BA21" i="1" s="1"/>
  <c r="AU21" i="1"/>
  <c r="AV21" i="1" s="1"/>
  <c r="AI21" i="1"/>
  <c r="AK21" i="1" s="1"/>
  <c r="AC21" i="1"/>
  <c r="U21" i="1"/>
  <c r="V21" i="1" s="1"/>
  <c r="K21" i="1"/>
  <c r="AY22" i="1"/>
  <c r="BA22" i="1" s="1"/>
  <c r="AU22" i="1"/>
  <c r="AV22" i="1" s="1"/>
  <c r="AI22" i="1"/>
  <c r="AK22" i="1" s="1"/>
  <c r="AC22" i="1"/>
  <c r="U22" i="1"/>
  <c r="V22" i="1" s="1"/>
  <c r="K22" i="1"/>
  <c r="AY20" i="1"/>
  <c r="BA20" i="1" s="1"/>
  <c r="AU20" i="1"/>
  <c r="AV20" i="1" s="1"/>
  <c r="AI20" i="1"/>
  <c r="AK20" i="1" s="1"/>
  <c r="AC20" i="1"/>
  <c r="U20" i="1"/>
  <c r="V20" i="1" s="1"/>
  <c r="K20" i="1"/>
  <c r="AY10" i="1"/>
  <c r="BA10" i="1" s="1"/>
  <c r="AU10" i="1"/>
  <c r="AV10" i="1" s="1"/>
  <c r="AI10" i="1"/>
  <c r="AK10" i="1" s="1"/>
  <c r="AC10" i="1"/>
  <c r="U10" i="1"/>
  <c r="V10" i="1" s="1"/>
  <c r="K10" i="1"/>
  <c r="AY12" i="1"/>
  <c r="BA12" i="1" s="1"/>
  <c r="AU12" i="1"/>
  <c r="AV12" i="1" s="1"/>
  <c r="AI12" i="1"/>
  <c r="AK12" i="1" s="1"/>
  <c r="AC12" i="1"/>
  <c r="U12" i="1"/>
  <c r="V12" i="1" s="1"/>
  <c r="K12" i="1"/>
  <c r="AY18" i="1"/>
  <c r="BA18" i="1" s="1"/>
  <c r="AU18" i="1"/>
  <c r="AV18" i="1" s="1"/>
  <c r="AI18" i="1"/>
  <c r="AK18" i="1" s="1"/>
  <c r="AC18" i="1"/>
  <c r="U18" i="1"/>
  <c r="V18" i="1" s="1"/>
  <c r="K18" i="1"/>
  <c r="AY13" i="1"/>
  <c r="BA13" i="1" s="1"/>
  <c r="AU13" i="1"/>
  <c r="AV13" i="1" s="1"/>
  <c r="AI13" i="1"/>
  <c r="AK13" i="1" s="1"/>
  <c r="AC13" i="1"/>
  <c r="U13" i="1"/>
  <c r="V13" i="1" s="1"/>
  <c r="K13" i="1"/>
  <c r="AY23" i="1"/>
  <c r="BA23" i="1" s="1"/>
  <c r="AU23" i="1"/>
  <c r="AV23" i="1" s="1"/>
  <c r="AI23" i="1"/>
  <c r="AK23" i="1" s="1"/>
  <c r="AC23" i="1"/>
  <c r="U23" i="1"/>
  <c r="V23" i="1" s="1"/>
  <c r="K23" i="1"/>
  <c r="AY14" i="1"/>
  <c r="BA14" i="1" s="1"/>
  <c r="AU14" i="1"/>
  <c r="AV14" i="1" s="1"/>
  <c r="AI14" i="1"/>
  <c r="AK14" i="1" s="1"/>
  <c r="AC14" i="1"/>
  <c r="U14" i="1"/>
  <c r="V14" i="1" s="1"/>
  <c r="K14" i="1"/>
  <c r="AY11" i="1"/>
  <c r="BA11" i="1" s="1"/>
  <c r="AU11" i="1"/>
  <c r="AV11" i="1" s="1"/>
  <c r="AK11" i="1"/>
  <c r="AI11" i="1"/>
  <c r="AC11" i="1"/>
  <c r="U11" i="1"/>
  <c r="V11" i="1" s="1"/>
  <c r="K11" i="1"/>
  <c r="AY16" i="1"/>
  <c r="BA16" i="1" s="1"/>
  <c r="AU16" i="1"/>
  <c r="AV16" i="1" s="1"/>
  <c r="AI16" i="1"/>
  <c r="AK16" i="1" s="1"/>
  <c r="AC16" i="1"/>
  <c r="U16" i="1"/>
  <c r="V16" i="1" s="1"/>
  <c r="K16" i="1"/>
  <c r="AG30" i="11" l="1"/>
  <c r="AH30" i="11" s="1"/>
  <c r="AJ30" i="11" s="1"/>
  <c r="AG16" i="11"/>
  <c r="AH16" i="11" s="1"/>
  <c r="AJ16" i="11" s="1"/>
  <c r="AG23" i="11"/>
  <c r="AH23" i="11" s="1"/>
  <c r="AJ23" i="11" s="1"/>
  <c r="AG44" i="11"/>
  <c r="AH44" i="11" s="1"/>
  <c r="AJ44" i="11" s="1"/>
  <c r="AG37" i="11"/>
  <c r="AH37" i="11" s="1"/>
  <c r="AJ37" i="11" s="1"/>
  <c r="BE17" i="1"/>
  <c r="BE18" i="1"/>
  <c r="BE22" i="1"/>
  <c r="BE11" i="1"/>
  <c r="BC14" i="1"/>
  <c r="BE14" i="1"/>
  <c r="BG14" i="1" s="1"/>
  <c r="BE23" i="1"/>
  <c r="BE12" i="1"/>
  <c r="BE10" i="1"/>
  <c r="BC21" i="1"/>
  <c r="BE21" i="1"/>
  <c r="BE15" i="1"/>
  <c r="BC16" i="3"/>
  <c r="BA14" i="3"/>
  <c r="BC10" i="3"/>
  <c r="BA10" i="3"/>
  <c r="BA11" i="3"/>
  <c r="BC13" i="3"/>
  <c r="BA13" i="3"/>
  <c r="BA12" i="3"/>
  <c r="BC15" i="3"/>
  <c r="BA15" i="3"/>
  <c r="BC14" i="3"/>
  <c r="BC11" i="3"/>
  <c r="BC12" i="3"/>
  <c r="BA16" i="3"/>
  <c r="BC16" i="1"/>
  <c r="BE16" i="1"/>
  <c r="BC13" i="1"/>
  <c r="BE13" i="1"/>
  <c r="BC20" i="1"/>
  <c r="BE20" i="1"/>
  <c r="BC19" i="1"/>
  <c r="BE19" i="1"/>
  <c r="BC12" i="1"/>
  <c r="BC11" i="1"/>
  <c r="BC23" i="1"/>
  <c r="BG23" i="1" s="1"/>
  <c r="BC18" i="1"/>
  <c r="BC10" i="1"/>
  <c r="BG10" i="1" s="1"/>
  <c r="BC22" i="1"/>
  <c r="BC15" i="1"/>
  <c r="BC17" i="1"/>
  <c r="AY10" i="37"/>
  <c r="BA10" i="37" s="1"/>
  <c r="AU10" i="37"/>
  <c r="AV10" i="37" s="1"/>
  <c r="AI10" i="37"/>
  <c r="AK10" i="37" s="1"/>
  <c r="AC10" i="37"/>
  <c r="U10" i="37"/>
  <c r="V10" i="37" s="1"/>
  <c r="K10" i="37"/>
  <c r="AY11" i="37"/>
  <c r="BA11" i="37" s="1"/>
  <c r="AU11" i="37"/>
  <c r="AV11" i="37" s="1"/>
  <c r="AI11" i="37"/>
  <c r="AK11" i="37" s="1"/>
  <c r="AC11" i="37"/>
  <c r="U11" i="37"/>
  <c r="V11" i="37" s="1"/>
  <c r="K11" i="37"/>
  <c r="AX6" i="37"/>
  <c r="AM6" i="37"/>
  <c r="AE6" i="37"/>
  <c r="X6" i="37"/>
  <c r="M6" i="37"/>
  <c r="F6" i="37"/>
  <c r="BH2" i="37"/>
  <c r="BH1" i="37"/>
  <c r="L16" i="14"/>
  <c r="AE15" i="14"/>
  <c r="AE14" i="14"/>
  <c r="AE13" i="14"/>
  <c r="AE12" i="14"/>
  <c r="AE11" i="14"/>
  <c r="AE10" i="14"/>
  <c r="BE16" i="3" l="1"/>
  <c r="BG19" i="1"/>
  <c r="BG13" i="1"/>
  <c r="BG17" i="1"/>
  <c r="BG21" i="1"/>
  <c r="BG22" i="1"/>
  <c r="BG11" i="1"/>
  <c r="BG18" i="1"/>
  <c r="BE13" i="3"/>
  <c r="BE12" i="3"/>
  <c r="BE14" i="3"/>
  <c r="BG20" i="1"/>
  <c r="BG16" i="1"/>
  <c r="BG15" i="1"/>
  <c r="BG12" i="1"/>
  <c r="BE11" i="3"/>
  <c r="BE15" i="3"/>
  <c r="BE10" i="3"/>
  <c r="BE11" i="37"/>
  <c r="BC10" i="37"/>
  <c r="BC11" i="37"/>
  <c r="BE10" i="37"/>
  <c r="AE16" i="14"/>
  <c r="AF16" i="14" s="1"/>
  <c r="AH16" i="14" s="1"/>
  <c r="S16" i="32"/>
  <c r="S37" i="17"/>
  <c r="U37" i="17" s="1"/>
  <c r="S11" i="9"/>
  <c r="Z16" i="32" l="1"/>
  <c r="BG11" i="37"/>
  <c r="BG10" i="37"/>
  <c r="BH10" i="37" s="1"/>
  <c r="U11" i="9"/>
  <c r="AE6" i="1"/>
  <c r="AD6" i="3"/>
  <c r="BH11" i="37" l="1"/>
  <c r="AY10" i="7"/>
  <c r="BA10" i="7" s="1"/>
  <c r="AI11" i="5"/>
  <c r="AH10" i="4"/>
  <c r="U10" i="7" l="1"/>
  <c r="V10" i="7" s="1"/>
  <c r="M6" i="5"/>
  <c r="V11" i="5"/>
  <c r="T10" i="4" l="1"/>
  <c r="U10" i="4" s="1"/>
  <c r="M6" i="3"/>
  <c r="M6" i="1" l="1"/>
  <c r="AZ11" i="5" l="1"/>
  <c r="BB11" i="5" s="1"/>
  <c r="V16" i="32" l="1"/>
  <c r="X16" i="32" s="1"/>
  <c r="G6" i="32"/>
  <c r="V5" i="32"/>
  <c r="H5" i="32"/>
  <c r="AC2" i="32"/>
  <c r="AC1" i="32"/>
  <c r="AA16" i="32" l="1"/>
  <c r="AB16" i="32"/>
  <c r="X5" i="17"/>
  <c r="L37" i="17"/>
  <c r="AB37" i="17" s="1"/>
  <c r="X37" i="17"/>
  <c r="Z37" i="17" s="1"/>
  <c r="AC37" i="17" s="1"/>
  <c r="H5" i="17"/>
  <c r="AE2" i="17"/>
  <c r="AE1" i="17"/>
  <c r="AD37" i="17" l="1"/>
  <c r="L16" i="15"/>
  <c r="AG15" i="15"/>
  <c r="AG14" i="15"/>
  <c r="AG13" i="15"/>
  <c r="AG12" i="15"/>
  <c r="AG11" i="15"/>
  <c r="AG10" i="15"/>
  <c r="Y6" i="15"/>
  <c r="G6" i="15"/>
  <c r="AK2" i="15"/>
  <c r="AK1" i="15"/>
  <c r="L24" i="14"/>
  <c r="AE22" i="14"/>
  <c r="AE21" i="14"/>
  <c r="AE20" i="14"/>
  <c r="AE19" i="14"/>
  <c r="AE18" i="14"/>
  <c r="AE17" i="14"/>
  <c r="X6" i="14"/>
  <c r="G6" i="14"/>
  <c r="AI2" i="14"/>
  <c r="AI1" i="14"/>
  <c r="AK2" i="11"/>
  <c r="AK1" i="11"/>
  <c r="L51" i="11"/>
  <c r="AG50" i="11"/>
  <c r="AG49" i="11"/>
  <c r="AG48" i="11"/>
  <c r="AG47" i="11"/>
  <c r="AG46" i="11"/>
  <c r="AG45" i="11"/>
  <c r="Y6" i="11"/>
  <c r="G6" i="11"/>
  <c r="X11" i="9"/>
  <c r="Z11" i="9" s="1"/>
  <c r="AC11" i="9" s="1"/>
  <c r="L11" i="9"/>
  <c r="AB11" i="9" s="1"/>
  <c r="W6" i="9"/>
  <c r="G6" i="9"/>
  <c r="AE2" i="9"/>
  <c r="AE1" i="9"/>
  <c r="AD11" i="9" l="1"/>
  <c r="AG16" i="15"/>
  <c r="AH16" i="15" s="1"/>
  <c r="AE24" i="14"/>
  <c r="AF24" i="14" s="1"/>
  <c r="AH24" i="14" s="1"/>
  <c r="AG51" i="11"/>
  <c r="AH51" i="11" s="1"/>
  <c r="AJ51" i="11" s="1"/>
  <c r="AJ10" i="4" l="1"/>
  <c r="BZ10" i="7" l="1"/>
  <c r="BP5" i="7"/>
  <c r="BE5" i="7"/>
  <c r="AV5" i="7"/>
  <c r="Y5" i="7"/>
  <c r="G5" i="7"/>
  <c r="BS10" i="7"/>
  <c r="BU10" i="7" s="1"/>
  <c r="BV10" i="7" s="1"/>
  <c r="BK10" i="7"/>
  <c r="BL10" i="7" s="1"/>
  <c r="AS10" i="7"/>
  <c r="AC10" i="7"/>
  <c r="K10" i="7"/>
  <c r="CI2" i="7"/>
  <c r="CI1" i="7"/>
  <c r="CB10" i="7" l="1"/>
  <c r="CF10" i="7"/>
  <c r="CH10" i="7" l="1"/>
  <c r="AV11" i="5" l="1"/>
  <c r="AK11" i="5"/>
  <c r="AC11" i="5"/>
  <c r="K11" i="5"/>
  <c r="AX6" i="5"/>
  <c r="AM6" i="5"/>
  <c r="AE6" i="5"/>
  <c r="X6" i="5"/>
  <c r="F6" i="5"/>
  <c r="BI2" i="5"/>
  <c r="BI1" i="5"/>
  <c r="AW10" i="4"/>
  <c r="AY10" i="4" s="1"/>
  <c r="AS10" i="4"/>
  <c r="AT10" i="4" s="1"/>
  <c r="AB10" i="4"/>
  <c r="K10" i="4"/>
  <c r="BF2" i="4"/>
  <c r="BF1" i="4"/>
  <c r="AV6" i="3"/>
  <c r="AL6" i="3"/>
  <c r="W6" i="3"/>
  <c r="F6" i="3"/>
  <c r="BF2" i="3"/>
  <c r="BF1" i="3"/>
  <c r="BC10" i="4" l="1"/>
  <c r="BF11" i="5"/>
  <c r="BA10" i="4"/>
  <c r="BE10" i="4" s="1"/>
  <c r="BD11" i="5"/>
  <c r="AX6" i="1"/>
  <c r="AM6" i="1"/>
  <c r="X6" i="1"/>
  <c r="F6" i="1"/>
  <c r="BH2" i="1"/>
  <c r="BH1" i="1"/>
  <c r="BH11" i="5" l="1"/>
  <c r="BI13" i="5" s="1"/>
  <c r="BI15" i="5" l="1"/>
  <c r="BI12" i="5"/>
  <c r="BI14" i="5"/>
  <c r="BI11" i="5"/>
  <c r="BI10" i="5"/>
  <c r="BH15" i="1"/>
  <c r="BH12" i="1"/>
  <c r="BH14" i="1"/>
  <c r="BH10" i="1"/>
  <c r="BH13" i="1"/>
  <c r="BH11" i="1"/>
</calcChain>
</file>

<file path=xl/sharedStrings.xml><?xml version="1.0" encoding="utf-8"?>
<sst xmlns="http://schemas.openxmlformats.org/spreadsheetml/2006/main" count="1583" uniqueCount="248">
  <si>
    <t>Judge A:</t>
  </si>
  <si>
    <t>Judge B:</t>
  </si>
  <si>
    <t>Freestyle</t>
  </si>
  <si>
    <t>Judge A</t>
  </si>
  <si>
    <t>Judge at B:</t>
  </si>
  <si>
    <t>Judge B</t>
  </si>
  <si>
    <t>Final Scores</t>
  </si>
  <si>
    <t>Horse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</si>
  <si>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</si>
  <si>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</si>
  <si>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</si>
  <si>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</si>
  <si>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</si>
  <si>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</si>
  <si>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</si>
  <si>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</si>
  <si>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</si>
  <si>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</si>
  <si>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</si>
  <si>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A4</t>
  </si>
  <si>
    <t>A5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</si>
  <si>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</si>
  <si>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</si>
  <si>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</si>
  <si>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</si>
  <si>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</si>
  <si>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</si>
  <si>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</si>
  <si>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</si>
  <si>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</si>
  <si>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</si>
  <si>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Perf</t>
  </si>
  <si>
    <t>falls</t>
  </si>
  <si>
    <t>Final</t>
  </si>
  <si>
    <t>C1</t>
  </si>
  <si>
    <t>C2</t>
  </si>
  <si>
    <t>C3</t>
  </si>
  <si>
    <t>C4</t>
  </si>
  <si>
    <t>C5</t>
  </si>
  <si>
    <t>Art.</t>
  </si>
  <si>
    <t>Deductions</t>
  </si>
  <si>
    <t>Score</t>
  </si>
  <si>
    <t>Comp</t>
  </si>
  <si>
    <t>Place</t>
  </si>
  <si>
    <t>Artistic</t>
  </si>
  <si>
    <t>Preliminary Individual</t>
  </si>
  <si>
    <t xml:space="preserve">Class 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</si>
  <si>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</si>
  <si>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</si>
  <si>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</si>
  <si>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</si>
  <si>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</si>
  <si>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</si>
  <si>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</si>
  <si>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Intermediate</t>
  </si>
  <si>
    <t>Mill</t>
  </si>
  <si>
    <t>S Fwd</t>
  </si>
  <si>
    <t>S Bwd</t>
  </si>
  <si>
    <t>Advanced One Round</t>
  </si>
  <si>
    <r>
      <t>Open</t>
    </r>
    <r>
      <rPr>
        <b/>
        <sz val="12"/>
        <rFont val="Calibri"/>
        <family val="2"/>
        <scheme val="minor"/>
      </rPr>
      <t xml:space="preserve"> Individual</t>
    </r>
  </si>
  <si>
    <t>Class</t>
  </si>
  <si>
    <t>Art</t>
  </si>
  <si>
    <t>Tech Test</t>
  </si>
  <si>
    <t>Jump F</t>
  </si>
  <si>
    <t>Timing/Coord</t>
  </si>
  <si>
    <t>Suppleness</t>
  </si>
  <si>
    <t>Balance</t>
  </si>
  <si>
    <t>Strength</t>
  </si>
  <si>
    <t>DoD</t>
  </si>
  <si>
    <t>Mill</t>
    <phoneticPr fontId="0" type="noConversion"/>
  </si>
  <si>
    <t>Stand</t>
    <phoneticPr fontId="0" type="noConversion"/>
  </si>
  <si>
    <t>Flank1</t>
    <phoneticPr fontId="0" type="noConversion"/>
  </si>
  <si>
    <t>Flank2</t>
    <phoneticPr fontId="0" type="noConversion"/>
  </si>
  <si>
    <t>PDD Walk (B)</t>
  </si>
  <si>
    <t>Judge at A</t>
  </si>
  <si>
    <t>Judge at B</t>
  </si>
  <si>
    <t>Div. by</t>
  </si>
  <si>
    <t>V'lt Off</t>
  </si>
  <si>
    <t>Total</t>
  </si>
  <si>
    <t>No&amp;Ex</t>
  </si>
  <si>
    <t xml:space="preserve"> Flag</t>
  </si>
  <si>
    <t>Compulsories</t>
  </si>
  <si>
    <t>R1</t>
  </si>
  <si>
    <t>Test</t>
  </si>
  <si>
    <t>Tech</t>
  </si>
  <si>
    <t>Intermediate Squad Freestyle</t>
  </si>
  <si>
    <t>Prelim Squad Freestyle</t>
  </si>
  <si>
    <t>Advanced Squad Compulsories</t>
  </si>
  <si>
    <t>Intermediate Squad Compulsories</t>
  </si>
  <si>
    <t>Pre-lim Squad Compulsories</t>
  </si>
  <si>
    <t>COMPULSORIES</t>
  </si>
  <si>
    <t>FREESTYLE</t>
  </si>
  <si>
    <t>Judge at A:</t>
  </si>
  <si>
    <t>13B</t>
  </si>
  <si>
    <t>Dismount</t>
  </si>
  <si>
    <t>2019 Christmas Competition</t>
  </si>
  <si>
    <t>November 30 to December 1</t>
  </si>
  <si>
    <t>Stephanie Dore</t>
  </si>
  <si>
    <t>Donati 3</t>
  </si>
  <si>
    <t>Georgie Kennett</t>
  </si>
  <si>
    <t>Independent</t>
  </si>
  <si>
    <t>Charlotte Clark</t>
  </si>
  <si>
    <t>Sarah Clark</t>
  </si>
  <si>
    <t>Peyton Halloran</t>
  </si>
  <si>
    <t>Daytona Halloran</t>
  </si>
  <si>
    <t>Ella Bennett</t>
  </si>
  <si>
    <t>Grace Pratley</t>
  </si>
  <si>
    <t>Gracie Bates</t>
  </si>
  <si>
    <t xml:space="preserve">Hunterview Sinatra </t>
  </si>
  <si>
    <t>Robyn Boyle</t>
  </si>
  <si>
    <t>SEVT</t>
  </si>
  <si>
    <t>Jean Betts</t>
  </si>
  <si>
    <t>Anna Betts</t>
  </si>
  <si>
    <t>Lucy Betts</t>
  </si>
  <si>
    <t>Portia Griffiths</t>
  </si>
  <si>
    <t>Emily Edwards</t>
  </si>
  <si>
    <t>Carlee Roberts</t>
  </si>
  <si>
    <t>Kamilaroi Cavalier</t>
  </si>
  <si>
    <t>Darryn Fedrick</t>
  </si>
  <si>
    <t>Fassifern</t>
  </si>
  <si>
    <t>Sabine Osmotherly</t>
  </si>
  <si>
    <t>Eloise Tate</t>
  </si>
  <si>
    <t>Zoe Caddis</t>
  </si>
  <si>
    <t>Martine Fogg</t>
  </si>
  <si>
    <t>Lydia George</t>
  </si>
  <si>
    <t>Poppy Loveland</t>
  </si>
  <si>
    <t>Tuffrock Cruise</t>
  </si>
  <si>
    <t>Sharna Kirkham</t>
  </si>
  <si>
    <t>Hunter Valley</t>
  </si>
  <si>
    <t>Introductory Individual</t>
  </si>
  <si>
    <t>Iris Wilson</t>
  </si>
  <si>
    <t>Equiste</t>
  </si>
  <si>
    <t>Shay Van dyk</t>
  </si>
  <si>
    <t>Mischiev Maker</t>
  </si>
  <si>
    <t>Nicole Mackey</t>
  </si>
  <si>
    <t>Courtney Dever</t>
  </si>
  <si>
    <t>Highlands Chevrolet</t>
  </si>
  <si>
    <t>Kerri Wilson</t>
  </si>
  <si>
    <t>Ella Springs</t>
  </si>
  <si>
    <t>Glen Ida Cruiser</t>
  </si>
  <si>
    <t>Natalie McNeill</t>
  </si>
  <si>
    <t>Glen Ida</t>
  </si>
  <si>
    <t>Yasmine Hains</t>
  </si>
  <si>
    <t>Caitlin Kerr</t>
  </si>
  <si>
    <t>Sahara Hohnen-weil</t>
  </si>
  <si>
    <t>Holly Kirkham</t>
  </si>
  <si>
    <t>Alisha Mustapic</t>
  </si>
  <si>
    <t>Hayes Park Texas</t>
  </si>
  <si>
    <t>Tara Mustapic</t>
  </si>
  <si>
    <t>Regal Vaulting Team</t>
  </si>
  <si>
    <t>Mali Mustapic</t>
  </si>
  <si>
    <t>Monique Miller</t>
  </si>
  <si>
    <t>Matilda Robinson</t>
  </si>
  <si>
    <t>Jasmine Shirlaw</t>
  </si>
  <si>
    <t>Eartha Bagnell</t>
  </si>
  <si>
    <t>Sally Paragalli</t>
  </si>
  <si>
    <t>Southern Highlands</t>
  </si>
  <si>
    <t>T ‘maih Hutcings</t>
  </si>
  <si>
    <t>Baiberraley Rules</t>
  </si>
  <si>
    <t>Karen Mitchell</t>
  </si>
  <si>
    <t>Capriole</t>
  </si>
  <si>
    <t>Mia Hung</t>
  </si>
  <si>
    <t>Kallie Hasselmann</t>
  </si>
  <si>
    <t>Christine Lawrence</t>
  </si>
  <si>
    <t>Sydney Vaulting Group</t>
  </si>
  <si>
    <t>Laura Wiggins</t>
  </si>
  <si>
    <t>Springtime Park Rustic Stomp</t>
  </si>
  <si>
    <t>Gina Sykes</t>
  </si>
  <si>
    <t>Bathurst &amp; District</t>
  </si>
  <si>
    <t>Creme Brulee</t>
  </si>
  <si>
    <t>Melinda Osborn</t>
  </si>
  <si>
    <t>Scone Equestrian</t>
  </si>
  <si>
    <t>Tiannah Witney</t>
  </si>
  <si>
    <t>Violet Levett</t>
  </si>
  <si>
    <t>Aysha Pietersz</t>
  </si>
  <si>
    <t>Kaitlyn Jones</t>
  </si>
  <si>
    <t>Ginger Kennett (HC)</t>
  </si>
  <si>
    <t>Duke of Wellington</t>
  </si>
  <si>
    <t xml:space="preserve">Wellington Park </t>
  </si>
  <si>
    <t>Madelaine Ohare</t>
  </si>
  <si>
    <t>Ella Fin</t>
  </si>
  <si>
    <t>Andre</t>
  </si>
  <si>
    <t>Georgia Surawski</t>
  </si>
  <si>
    <t>Edelweiss Pierre</t>
  </si>
  <si>
    <t>Stephanie Dore (HC)</t>
  </si>
  <si>
    <t>Caitlin Fraser (HC)</t>
  </si>
  <si>
    <t>Just Ciasso</t>
  </si>
  <si>
    <t>Lyn Lynch</t>
  </si>
  <si>
    <t>SVG</t>
  </si>
  <si>
    <t>Helen McNeill</t>
  </si>
  <si>
    <t>Tegan Davis</t>
  </si>
  <si>
    <t>Nicole Connor</t>
  </si>
  <si>
    <t>Arabella Read</t>
  </si>
  <si>
    <t>Charlotte Atkins</t>
  </si>
  <si>
    <t>Hayley Lewis</t>
  </si>
  <si>
    <t>Emma Bryan</t>
  </si>
  <si>
    <t>Anika Rendoth</t>
  </si>
  <si>
    <t>Bronte Fletcher</t>
  </si>
  <si>
    <t>Trista Mitchell</t>
  </si>
  <si>
    <t>Megan Couzins</t>
  </si>
  <si>
    <t>Bek Jones</t>
  </si>
  <si>
    <t>Isabella Napthali</t>
  </si>
  <si>
    <t>Erin Ryan</t>
  </si>
  <si>
    <t>Olivia Romano</t>
  </si>
  <si>
    <t>Bronagh Miskelly</t>
  </si>
  <si>
    <t>Erin Kerr</t>
  </si>
  <si>
    <t>Astrid Stewart</t>
  </si>
  <si>
    <t>Lili Tamai</t>
  </si>
  <si>
    <t>Ella Surawski</t>
  </si>
  <si>
    <t>Sophie Surawski</t>
  </si>
  <si>
    <t>Barrel Prelim</t>
  </si>
  <si>
    <t>Falls</t>
  </si>
  <si>
    <t>A</t>
  </si>
  <si>
    <t>B</t>
  </si>
  <si>
    <t>Barrel Nov/Prenov</t>
  </si>
  <si>
    <t>Barrel Open/Adv/Int</t>
  </si>
  <si>
    <t>Fleur Sykes</t>
  </si>
  <si>
    <t>Ivy Sykes</t>
  </si>
  <si>
    <t>Rachael Mackey</t>
  </si>
  <si>
    <t>PDD Walk (A)</t>
  </si>
  <si>
    <t>Ginger Kennett</t>
  </si>
  <si>
    <t xml:space="preserve">Kamilaroi Cavalier </t>
  </si>
  <si>
    <t xml:space="preserve">Edelweiss Pierre </t>
  </si>
  <si>
    <t xml:space="preserve">Creme Brulee </t>
  </si>
  <si>
    <t>Hunterview Sinatra</t>
  </si>
  <si>
    <t>Caitlin Fraser</t>
  </si>
  <si>
    <t>The Puzzler</t>
  </si>
  <si>
    <t>Gillian Burns</t>
  </si>
  <si>
    <t>Bronagh Miskelly (HC)</t>
  </si>
  <si>
    <t>Harlow Connor</t>
  </si>
  <si>
    <t>PDD  Barrel A</t>
  </si>
  <si>
    <t>Lili Tamai (HC)</t>
  </si>
  <si>
    <t>PDD  Barrel Integrated</t>
  </si>
  <si>
    <t>Robyn Bruderer</t>
  </si>
  <si>
    <t>Nina Fritzell</t>
  </si>
  <si>
    <t>Wellington Park</t>
  </si>
  <si>
    <t>Judge A: Nina Fritzell</t>
  </si>
  <si>
    <t>Judge B: Robyn Bruderer</t>
  </si>
  <si>
    <t>Judge A: Robyn Bruderer</t>
  </si>
  <si>
    <t>Crème Brulee</t>
  </si>
  <si>
    <t>HC</t>
  </si>
  <si>
    <t>Tess Ferguson</t>
  </si>
  <si>
    <t>SCR</t>
  </si>
  <si>
    <t>Judges</t>
  </si>
  <si>
    <t>T ‘maih Hutchings</t>
  </si>
  <si>
    <t>Darani Cumming</t>
  </si>
  <si>
    <t>Isabella Napthali (HC)</t>
  </si>
  <si>
    <t>PDD  Barrel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</si>
</sst>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C09]dd\-mmm\-yy;@"/>
    <numFmt numFmtId="166" formatCode="[$-409]h:mm:ss\ AM/PM;@"/>
    <numFmt numFmtId="167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12" fillId="0" borderId="0"/>
    <xf numFmtId="0" fontId="7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167" fontId="4" fillId="4" borderId="0" xfId="0" applyNumberFormat="1" applyFont="1" applyFill="1"/>
    <xf numFmtId="0" fontId="2" fillId="2" borderId="0" xfId="0" applyFont="1" applyFill="1"/>
    <xf numFmtId="167" fontId="2" fillId="3" borderId="0" xfId="0" applyNumberFormat="1" applyFont="1" applyFill="1"/>
    <xf numFmtId="167" fontId="2" fillId="5" borderId="0" xfId="0" applyNumberFormat="1" applyFont="1" applyFill="1"/>
    <xf numFmtId="167" fontId="2" fillId="0" borderId="0" xfId="0" applyNumberFormat="1" applyFont="1"/>
    <xf numFmtId="164" fontId="2" fillId="5" borderId="0" xfId="0" applyNumberFormat="1" applyFont="1" applyFill="1"/>
    <xf numFmtId="164" fontId="2" fillId="4" borderId="0" xfId="0" applyNumberFormat="1" applyFont="1" applyFill="1"/>
    <xf numFmtId="0" fontId="2" fillId="3" borderId="0" xfId="0" applyFont="1" applyFill="1"/>
    <xf numFmtId="167" fontId="2" fillId="4" borderId="0" xfId="0" applyNumberFormat="1" applyFont="1" applyFill="1"/>
    <xf numFmtId="0" fontId="6" fillId="0" borderId="0" xfId="1" applyFont="1"/>
    <xf numFmtId="167" fontId="11" fillId="0" borderId="0" xfId="0" applyNumberFormat="1" applyFont="1"/>
    <xf numFmtId="164" fontId="11" fillId="0" borderId="0" xfId="0" applyNumberFormat="1" applyFont="1"/>
    <xf numFmtId="167" fontId="9" fillId="4" borderId="0" xfId="0" applyNumberFormat="1" applyFont="1" applyFill="1"/>
    <xf numFmtId="167" fontId="11" fillId="5" borderId="0" xfId="0" applyNumberFormat="1" applyFont="1" applyFill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7" fontId="2" fillId="6" borderId="0" xfId="0" applyNumberFormat="1" applyFont="1" applyFill="1"/>
    <xf numFmtId="0" fontId="2" fillId="3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0" borderId="0" xfId="0" applyFont="1" applyAlignment="1">
      <alignment horizontal="left" vertical="center"/>
    </xf>
    <xf numFmtId="167" fontId="2" fillId="2" borderId="0" xfId="0" applyNumberFormat="1" applyFont="1" applyFill="1"/>
    <xf numFmtId="0" fontId="3" fillId="0" borderId="0" xfId="0" applyFont="1" applyAlignment="1">
      <alignment horizontal="left"/>
    </xf>
    <xf numFmtId="164" fontId="2" fillId="3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0" fontId="7" fillId="9" borderId="0" xfId="9"/>
    <xf numFmtId="0" fontId="7" fillId="9" borderId="1" xfId="9" applyBorder="1" applyAlignment="1">
      <alignment horizontal="center" vertical="center"/>
    </xf>
    <xf numFmtId="0" fontId="7" fillId="9" borderId="0" xfId="9" applyAlignment="1">
      <alignment horizontal="center" vertical="center"/>
    </xf>
    <xf numFmtId="0" fontId="7" fillId="9" borderId="0" xfId="9" applyAlignment="1">
      <alignment horizontal="center"/>
    </xf>
    <xf numFmtId="0" fontId="7" fillId="9" borderId="1" xfId="9" applyBorder="1" applyAlignment="1">
      <alignment horizontal="center"/>
    </xf>
    <xf numFmtId="164" fontId="7" fillId="9" borderId="0" xfId="9" applyNumberFormat="1"/>
    <xf numFmtId="167" fontId="7" fillId="9" borderId="0" xfId="9" applyNumberFormat="1"/>
    <xf numFmtId="0" fontId="2" fillId="3" borderId="1" xfId="0" applyFont="1" applyFill="1" applyBorder="1"/>
    <xf numFmtId="0" fontId="4" fillId="4" borderId="1" xfId="0" applyFont="1" applyFill="1" applyBorder="1"/>
    <xf numFmtId="164" fontId="2" fillId="0" borderId="1" xfId="0" applyNumberFormat="1" applyFont="1" applyBorder="1"/>
    <xf numFmtId="167" fontId="2" fillId="3" borderId="1" xfId="0" applyNumberFormat="1" applyFont="1" applyFill="1" applyBorder="1"/>
    <xf numFmtId="167" fontId="2" fillId="5" borderId="1" xfId="0" applyNumberFormat="1" applyFont="1" applyFill="1" applyBorder="1"/>
    <xf numFmtId="167" fontId="2" fillId="0" borderId="1" xfId="0" applyNumberFormat="1" applyFont="1" applyBorder="1"/>
    <xf numFmtId="167" fontId="2" fillId="4" borderId="1" xfId="0" applyNumberFormat="1" applyFont="1" applyFill="1" applyBorder="1"/>
    <xf numFmtId="164" fontId="7" fillId="9" borderId="1" xfId="9" applyNumberFormat="1" applyBorder="1"/>
    <xf numFmtId="167" fontId="7" fillId="9" borderId="1" xfId="9" applyNumberForma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5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7" fillId="9" borderId="0" xfId="9" applyAlignment="1">
      <alignment horizontal="left"/>
    </xf>
    <xf numFmtId="167" fontId="7" fillId="9" borderId="0" xfId="9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9" borderId="1" xfId="9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7" fontId="11" fillId="0" borderId="0" xfId="0" applyNumberFormat="1" applyFont="1" applyAlignment="1">
      <alignment horizontal="left"/>
    </xf>
    <xf numFmtId="167" fontId="11" fillId="5" borderId="0" xfId="0" applyNumberFormat="1" applyFont="1" applyFill="1" applyAlignment="1">
      <alignment horizontal="left"/>
    </xf>
    <xf numFmtId="167" fontId="2" fillId="0" borderId="0" xfId="0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0" fillId="0" borderId="1" xfId="0" applyBorder="1"/>
    <xf numFmtId="0" fontId="7" fillId="3" borderId="1" xfId="0" applyFont="1" applyFill="1" applyBorder="1"/>
    <xf numFmtId="0" fontId="2" fillId="2" borderId="1" xfId="0" applyFont="1" applyFill="1" applyBorder="1"/>
    <xf numFmtId="0" fontId="7" fillId="9" borderId="1" xfId="9" applyBorder="1"/>
    <xf numFmtId="164" fontId="7" fillId="3" borderId="1" xfId="0" applyNumberFormat="1" applyFont="1" applyFill="1" applyBorder="1"/>
    <xf numFmtId="0" fontId="12" fillId="0" borderId="1" xfId="4" applyFont="1" applyBorder="1" applyAlignment="1">
      <alignment horizontal="left"/>
    </xf>
    <xf numFmtId="164" fontId="2" fillId="4" borderId="1" xfId="0" applyNumberFormat="1" applyFont="1" applyFill="1" applyBorder="1"/>
    <xf numFmtId="0" fontId="7" fillId="0" borderId="0" xfId="8" applyFill="1" applyAlignment="1">
      <alignment horizontal="left"/>
    </xf>
    <xf numFmtId="0" fontId="7" fillId="0" borderId="1" xfId="8" applyFill="1" applyBorder="1" applyAlignment="1">
      <alignment horizontal="left" vertical="center"/>
    </xf>
    <xf numFmtId="0" fontId="7" fillId="0" borderId="0" xfId="8" applyFill="1" applyAlignment="1">
      <alignment horizontal="left" vertical="center"/>
    </xf>
    <xf numFmtId="0" fontId="7" fillId="0" borderId="0" xfId="8" applyFill="1"/>
    <xf numFmtId="0" fontId="7" fillId="0" borderId="1" xfId="8" applyFill="1" applyBorder="1" applyAlignment="1">
      <alignment horizontal="center" vertical="center"/>
    </xf>
    <xf numFmtId="0" fontId="7" fillId="0" borderId="0" xfId="8" applyFill="1" applyAlignment="1">
      <alignment horizontal="center" vertical="center"/>
    </xf>
    <xf numFmtId="0" fontId="7" fillId="0" borderId="0" xfId="9" applyFill="1" applyAlignment="1">
      <alignment horizontal="left"/>
    </xf>
    <xf numFmtId="0" fontId="12" fillId="0" borderId="0" xfId="4" applyFont="1" applyAlignment="1">
      <alignment horizontal="left"/>
    </xf>
    <xf numFmtId="0" fontId="12" fillId="3" borderId="0" xfId="4" applyFont="1" applyFill="1" applyAlignment="1">
      <alignment horizontal="left"/>
    </xf>
    <xf numFmtId="0" fontId="1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15" fillId="10" borderId="0" xfId="10" applyFont="1"/>
    <xf numFmtId="0" fontId="15" fillId="9" borderId="0" xfId="9" applyFont="1"/>
    <xf numFmtId="164" fontId="7" fillId="9" borderId="0" xfId="9" applyNumberFormat="1" applyAlignment="1">
      <alignment horizontal="left"/>
    </xf>
    <xf numFmtId="164" fontId="0" fillId="9" borderId="0" xfId="9" applyNumberFormat="1" applyFont="1" applyAlignment="1">
      <alignment horizontal="left"/>
    </xf>
    <xf numFmtId="0" fontId="2" fillId="11" borderId="0" xfId="0" applyFont="1" applyFill="1"/>
    <xf numFmtId="0" fontId="3" fillId="11" borderId="0" xfId="0" applyFont="1" applyFill="1"/>
    <xf numFmtId="0" fontId="1" fillId="12" borderId="0" xfId="0" applyFont="1" applyFill="1"/>
    <xf numFmtId="0" fontId="2" fillId="12" borderId="0" xfId="0" applyFont="1" applyFill="1"/>
    <xf numFmtId="164" fontId="2" fillId="12" borderId="0" xfId="0" applyNumberFormat="1" applyFont="1" applyFill="1" applyAlignment="1">
      <alignment horizontal="left"/>
    </xf>
    <xf numFmtId="164" fontId="3" fillId="12" borderId="0" xfId="0" applyNumberFormat="1" applyFont="1" applyFill="1" applyAlignment="1">
      <alignment horizontal="left"/>
    </xf>
    <xf numFmtId="0" fontId="1" fillId="11" borderId="0" xfId="0" applyFont="1" applyFill="1"/>
    <xf numFmtId="164" fontId="3" fillId="12" borderId="0" xfId="0" applyNumberFormat="1" applyFont="1" applyFill="1"/>
    <xf numFmtId="164" fontId="2" fillId="12" borderId="0" xfId="0" applyNumberFormat="1" applyFont="1" applyFill="1"/>
    <xf numFmtId="0" fontId="3" fillId="12" borderId="0" xfId="0" applyFont="1" applyFill="1"/>
    <xf numFmtId="0" fontId="3" fillId="7" borderId="0" xfId="0" applyFont="1" applyFill="1"/>
    <xf numFmtId="0" fontId="2" fillId="7" borderId="0" xfId="0" applyFont="1" applyFill="1"/>
    <xf numFmtId="0" fontId="3" fillId="13" borderId="0" xfId="0" applyFont="1" applyFill="1"/>
    <xf numFmtId="0" fontId="2" fillId="13" borderId="0" xfId="0" applyFont="1" applyFill="1"/>
    <xf numFmtId="0" fontId="3" fillId="12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7" fillId="0" borderId="0" xfId="12" applyFont="1"/>
    <xf numFmtId="0" fontId="16" fillId="0" borderId="0" xfId="0" applyFont="1" applyProtection="1">
      <protection locked="0"/>
    </xf>
    <xf numFmtId="0" fontId="0" fillId="0" borderId="0" xfId="0" applyAlignment="1">
      <alignment horizontal="left"/>
    </xf>
    <xf numFmtId="164" fontId="11" fillId="0" borderId="1" xfId="0" applyNumberFormat="1" applyFont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3" borderId="0" xfId="0" applyNumberFormat="1" applyFont="1" applyFill="1"/>
    <xf numFmtId="0" fontId="2" fillId="3" borderId="0" xfId="0" applyFont="1" applyFill="1"/>
    <xf numFmtId="167" fontId="2" fillId="5" borderId="1" xfId="0" applyNumberFormat="1" applyFont="1" applyFill="1" applyBorder="1"/>
    <xf numFmtId="167" fontId="2" fillId="4" borderId="1" xfId="0" applyNumberFormat="1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3" borderId="0" xfId="0" applyNumberFormat="1" applyFont="1" applyFill="1"/>
    <xf numFmtId="0" fontId="2" fillId="3" borderId="0" xfId="0" applyFont="1" applyFill="1"/>
    <xf numFmtId="167" fontId="2" fillId="4" borderId="1" xfId="0" applyNumberFormat="1" applyFont="1" applyFill="1" applyBorder="1"/>
    <xf numFmtId="164" fontId="2" fillId="0" borderId="1" xfId="0" applyNumberFormat="1" applyFont="1" applyBorder="1"/>
    <xf numFmtId="0" fontId="10" fillId="0" borderId="0" xfId="0" applyFont="1" applyProtection="1">
      <protection locked="0"/>
    </xf>
    <xf numFmtId="0" fontId="0" fillId="0" borderId="0" xfId="0"/>
    <xf numFmtId="0" fontId="0" fillId="0" borderId="0" xfId="0"/>
    <xf numFmtId="0" fontId="2" fillId="0" borderId="0" xfId="0" applyFont="1"/>
    <xf numFmtId="0" fontId="17" fillId="0" borderId="0" xfId="0" applyFont="1"/>
    <xf numFmtId="0" fontId="5" fillId="0" borderId="0" xfId="7" applyProtection="1">
      <protection locked="0"/>
    </xf>
    <xf numFmtId="0" fontId="3" fillId="0" borderId="0" xfId="7" applyFont="1" applyProtection="1">
      <protection locked="0"/>
    </xf>
    <xf numFmtId="0" fontId="2" fillId="0" borderId="0" xfId="7" applyFont="1" applyProtection="1">
      <protection locked="0"/>
    </xf>
    <xf numFmtId="0" fontId="5" fillId="0" borderId="0" xfId="7" applyAlignment="1" applyProtection="1">
      <alignment horizontal="center"/>
      <protection locked="0"/>
    </xf>
    <xf numFmtId="0" fontId="6" fillId="0" borderId="0" xfId="7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3" borderId="0" xfId="7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0" xfId="7" applyFont="1" applyProtection="1">
      <protection locked="0"/>
    </xf>
    <xf numFmtId="0" fontId="6" fillId="3" borderId="0" xfId="7" applyFont="1" applyFill="1" applyProtection="1">
      <protection locked="0"/>
    </xf>
    <xf numFmtId="0" fontId="6" fillId="0" borderId="0" xfId="7" applyFont="1" applyAlignment="1" applyProtection="1">
      <alignment horizontal="right"/>
      <protection locked="0"/>
    </xf>
    <xf numFmtId="0" fontId="5" fillId="3" borderId="0" xfId="7" applyFill="1" applyProtection="1">
      <protection locked="0"/>
    </xf>
    <xf numFmtId="167" fontId="0" fillId="4" borderId="0" xfId="0" applyNumberFormat="1" applyFill="1" applyProtection="1">
      <protection locked="0"/>
    </xf>
    <xf numFmtId="164" fontId="5" fillId="0" borderId="0" xfId="7" applyNumberFormat="1"/>
    <xf numFmtId="164" fontId="5" fillId="3" borderId="0" xfId="7" applyNumberFormat="1" applyFill="1"/>
    <xf numFmtId="167" fontId="5" fillId="4" borderId="0" xfId="7" applyNumberFormat="1" applyFill="1" applyProtection="1">
      <protection locked="0"/>
    </xf>
    <xf numFmtId="0" fontId="5" fillId="3" borderId="0" xfId="7" applyFill="1"/>
    <xf numFmtId="164" fontId="5" fillId="0" borderId="0" xfId="7" applyNumberFormat="1" applyAlignment="1">
      <alignment horizontal="right"/>
    </xf>
    <xf numFmtId="0" fontId="6" fillId="0" borderId="2" xfId="7" applyFont="1" applyBorder="1" applyAlignment="1" applyProtection="1">
      <alignment horizontal="right"/>
      <protection locked="0"/>
    </xf>
    <xf numFmtId="0" fontId="7" fillId="3" borderId="0" xfId="12" applyFont="1" applyFill="1"/>
    <xf numFmtId="0" fontId="2" fillId="3" borderId="0" xfId="0" applyFont="1" applyFill="1" applyProtection="1">
      <protection locked="0"/>
    </xf>
    <xf numFmtId="167" fontId="18" fillId="3" borderId="0" xfId="0" applyNumberFormat="1" applyFont="1" applyFill="1" applyProtection="1">
      <protection locked="0"/>
    </xf>
    <xf numFmtId="167" fontId="2" fillId="3" borderId="0" xfId="0" applyNumberFormat="1" applyFont="1" applyFill="1" applyProtection="1">
      <protection locked="0"/>
    </xf>
    <xf numFmtId="0" fontId="2" fillId="3" borderId="2" xfId="0" applyFont="1" applyFill="1" applyBorder="1" applyAlignment="1">
      <alignment horizontal="right"/>
    </xf>
    <xf numFmtId="0" fontId="7" fillId="0" borderId="1" xfId="12" applyFont="1" applyBorder="1"/>
    <xf numFmtId="0" fontId="5" fillId="3" borderId="1" xfId="7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164" fontId="5" fillId="0" borderId="1" xfId="7" applyNumberFormat="1" applyBorder="1"/>
    <xf numFmtId="164" fontId="5" fillId="3" borderId="1" xfId="7" applyNumberFormat="1" applyFill="1" applyBorder="1"/>
    <xf numFmtId="167" fontId="5" fillId="4" borderId="1" xfId="7" applyNumberFormat="1" applyFill="1" applyBorder="1" applyProtection="1">
      <protection locked="0"/>
    </xf>
    <xf numFmtId="0" fontId="5" fillId="3" borderId="1" xfId="7" applyFill="1" applyBorder="1"/>
    <xf numFmtId="164" fontId="5" fillId="0" borderId="3" xfId="7" applyNumberFormat="1" applyBorder="1" applyAlignment="1">
      <alignment horizontal="right"/>
    </xf>
    <xf numFmtId="0" fontId="5" fillId="0" borderId="1" xfId="7" applyBorder="1" applyProtection="1">
      <protection locked="0"/>
    </xf>
    <xf numFmtId="0" fontId="7" fillId="0" borderId="0" xfId="10" applyFill="1" applyAlignment="1">
      <alignment horizontal="left"/>
    </xf>
    <xf numFmtId="0" fontId="7" fillId="3" borderId="0" xfId="4" applyFont="1" applyFill="1" applyAlignment="1">
      <alignment horizontal="left"/>
    </xf>
    <xf numFmtId="0" fontId="0" fillId="3" borderId="0" xfId="4" applyFont="1" applyFill="1" applyAlignment="1">
      <alignment horizontal="left"/>
    </xf>
    <xf numFmtId="0" fontId="7" fillId="0" borderId="0" xfId="9" applyFill="1"/>
    <xf numFmtId="0" fontId="0" fillId="0" borderId="0" xfId="0" applyFill="1"/>
    <xf numFmtId="164" fontId="2" fillId="0" borderId="1" xfId="0" applyNumberFormat="1" applyFont="1" applyFill="1" applyBorder="1"/>
    <xf numFmtId="0" fontId="15" fillId="0" borderId="0" xfId="9" applyFont="1" applyFill="1" applyAlignment="1">
      <alignment horizontal="center"/>
    </xf>
    <xf numFmtId="0" fontId="7" fillId="0" borderId="1" xfId="9" applyFill="1" applyBorder="1" applyAlignment="1">
      <alignment horizontal="center" vertical="center"/>
    </xf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0" fontId="15" fillId="0" borderId="1" xfId="9" applyFont="1" applyFill="1" applyBorder="1" applyAlignment="1">
      <alignment horizontal="center"/>
    </xf>
    <xf numFmtId="0" fontId="7" fillId="0" borderId="0" xfId="9" applyFill="1" applyBorder="1" applyAlignment="1">
      <alignment horizontal="center" vertical="center"/>
    </xf>
    <xf numFmtId="164" fontId="2" fillId="0" borderId="4" xfId="0" applyNumberFormat="1" applyFont="1" applyFill="1" applyBorder="1"/>
    <xf numFmtId="164" fontId="2" fillId="0" borderId="0" xfId="0" applyNumberFormat="1" applyFont="1" applyFill="1" applyBorder="1"/>
    <xf numFmtId="167" fontId="2" fillId="0" borderId="0" xfId="0" applyNumberFormat="1" applyFont="1" applyFill="1" applyBorder="1"/>
    <xf numFmtId="0" fontId="11" fillId="0" borderId="0" xfId="0" applyFont="1" applyAlignment="1" applyProtection="1">
      <alignment horizontal="left"/>
      <protection locked="0"/>
    </xf>
    <xf numFmtId="0" fontId="7" fillId="3" borderId="0" xfId="12" applyFont="1" applyFill="1" applyBorder="1"/>
    <xf numFmtId="0" fontId="7" fillId="0" borderId="0" xfId="12" applyFont="1" applyFill="1"/>
    <xf numFmtId="0" fontId="2" fillId="0" borderId="0" xfId="0" applyFont="1" applyAlignment="1">
      <alignment horizontal="center"/>
    </xf>
    <xf numFmtId="167" fontId="4" fillId="4" borderId="1" xfId="0" applyNumberFormat="1" applyFont="1" applyFill="1" applyBorder="1"/>
    <xf numFmtId="0" fontId="6" fillId="0" borderId="0" xfId="1" applyFont="1" applyAlignment="1">
      <alignment horizontal="right"/>
    </xf>
    <xf numFmtId="0" fontId="0" fillId="0" borderId="0" xfId="0" applyBorder="1"/>
    <xf numFmtId="0" fontId="19" fillId="0" borderId="0" xfId="0" applyFont="1" applyAlignment="1">
      <alignment horizontal="left"/>
    </xf>
    <xf numFmtId="0" fontId="20" fillId="0" borderId="0" xfId="0" applyFont="1"/>
    <xf numFmtId="0" fontId="2" fillId="0" borderId="0" xfId="12" applyFont="1"/>
    <xf numFmtId="0" fontId="3" fillId="0" borderId="0" xfId="12" applyFont="1"/>
    <xf numFmtId="0" fontId="2" fillId="0" borderId="0" xfId="12" applyFont="1" applyAlignment="1">
      <alignment horizontal="center"/>
    </xf>
    <xf numFmtId="0" fontId="3" fillId="0" borderId="0" xfId="12" applyFont="1" applyAlignment="1">
      <alignment horizontal="center"/>
    </xf>
    <xf numFmtId="0" fontId="2" fillId="0" borderId="1" xfId="12" applyFont="1" applyBorder="1" applyAlignment="1">
      <alignment horizontal="center" vertical="center"/>
    </xf>
    <xf numFmtId="0" fontId="2" fillId="0" borderId="1" xfId="12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0" fontId="2" fillId="0" borderId="0" xfId="12" applyFont="1" applyAlignment="1">
      <alignment horizontal="center" vertical="center"/>
    </xf>
    <xf numFmtId="167" fontId="9" fillId="4" borderId="0" xfId="12" applyNumberFormat="1" applyFont="1" applyFill="1"/>
    <xf numFmtId="167" fontId="9" fillId="14" borderId="0" xfId="12" applyNumberFormat="1" applyFont="1" applyFill="1"/>
    <xf numFmtId="164" fontId="2" fillId="0" borderId="0" xfId="12" applyNumberFormat="1" applyFont="1"/>
    <xf numFmtId="167" fontId="2" fillId="4" borderId="0" xfId="12" applyNumberFormat="1" applyFont="1" applyFill="1"/>
    <xf numFmtId="0" fontId="2" fillId="0" borderId="0" xfId="0" applyFont="1" applyFill="1"/>
    <xf numFmtId="0" fontId="5" fillId="0" borderId="0" xfId="7" applyFill="1" applyProtection="1">
      <protection locked="0"/>
    </xf>
    <xf numFmtId="2" fontId="4" fillId="4" borderId="1" xfId="0" applyNumberFormat="1" applyFont="1" applyFill="1" applyBorder="1"/>
    <xf numFmtId="0" fontId="0" fillId="0" borderId="0" xfId="0" applyFont="1"/>
    <xf numFmtId="164" fontId="21" fillId="0" borderId="0" xfId="0" applyNumberFormat="1" applyFont="1"/>
    <xf numFmtId="0" fontId="21" fillId="0" borderId="0" xfId="0" applyFont="1"/>
    <xf numFmtId="0" fontId="20" fillId="0" borderId="0" xfId="8" applyFont="1" applyFill="1"/>
    <xf numFmtId="164" fontId="22" fillId="0" borderId="0" xfId="0" applyNumberFormat="1" applyFont="1"/>
    <xf numFmtId="0" fontId="6" fillId="0" borderId="1" xfId="7" applyFont="1" applyBorder="1" applyAlignment="1" applyProtection="1">
      <alignment horizontal="right"/>
      <protection locked="0"/>
    </xf>
    <xf numFmtId="164" fontId="23" fillId="0" borderId="1" xfId="7" applyNumberFormat="1" applyFont="1" applyBorder="1"/>
    <xf numFmtId="164" fontId="23" fillId="0" borderId="3" xfId="7" applyNumberFormat="1" applyFont="1" applyBorder="1" applyAlignment="1">
      <alignment horizontal="right"/>
    </xf>
    <xf numFmtId="0" fontId="20" fillId="0" borderId="1" xfId="0" applyFont="1" applyBorder="1"/>
  </cellXfs>
  <cellStyles count="14">
    <cellStyle name="40% - Accent5" xfId="10" builtinId="47"/>
    <cellStyle name="60% - Accent3" xfId="8" builtinId="40"/>
    <cellStyle name="60% - Accent6" xfId="9" builtinId="52"/>
    <cellStyle name="Normal" xfId="0" builtinId="0"/>
    <cellStyle name="Normal 2" xfId="2"/>
    <cellStyle name="Normal 2 2" xfId="1"/>
    <cellStyle name="Normal 2 3" xfId="7"/>
    <cellStyle name="Normal 3" xfId="4"/>
    <cellStyle name="Normal 3 2" xfId="13"/>
    <cellStyle name="Normal 4" xfId="5"/>
    <cellStyle name="Normal 5" xfId="6"/>
    <cellStyle name="Normal 6" xfId="11"/>
    <cellStyle name="Normal 7" xfId="12"/>
    <cellStyle name="Standard 2" xfId="3"/>
  </cellStyles>
  <dxfs count="0"/>
  <tableStyles count="0" defaultTableStyle="TableStyleMedium2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5.7109375" style="161" customWidth="1"/>
    <col min="2" max="2" width="20" style="161" customWidth="1"/>
    <col min="3" max="3" width="17.140625" style="161" customWidth="1"/>
    <col min="4" max="4" width="20" style="161" customWidth="1"/>
    <col min="5" max="5" width="13.85546875" style="161" customWidth="1"/>
    <col min="6" max="11" width="8.85546875" style="161"/>
    <col min="12" max="12" width="3" style="161" customWidth="1"/>
    <col min="13" max="22" width="8.85546875" style="161"/>
    <col min="23" max="23" width="2.85546875" style="161" customWidth="1"/>
    <col min="24" max="29" width="8.85546875" style="161"/>
    <col min="30" max="30" width="2.85546875" style="161" customWidth="1"/>
    <col min="31" max="37" width="8.85546875" style="161"/>
    <col min="38" max="38" width="2.85546875" style="161" customWidth="1"/>
    <col min="39" max="48" width="8.85546875" style="161"/>
    <col min="49" max="49" width="3" style="161" customWidth="1"/>
    <col min="50" max="53" width="8.85546875" style="141"/>
    <col min="54" max="54" width="2.85546875" style="161" customWidth="1"/>
    <col min="55" max="55" width="10" style="141" customWidth="1"/>
    <col min="56" max="56" width="2.85546875" style="141" customWidth="1"/>
    <col min="57" max="57" width="9.28515625" style="141" bestFit="1" customWidth="1"/>
    <col min="58" max="58" width="2.85546875" style="141" customWidth="1"/>
    <col min="59" max="59" width="8.85546875" style="141"/>
    <col min="60" max="60" width="17.42578125" style="161" customWidth="1"/>
    <col min="61" max="16384" width="8.85546875" style="161"/>
  </cols>
  <sheetData>
    <row r="1" spans="1:62" ht="15.75" x14ac:dyDescent="0.25">
      <c r="A1" s="1" t="s">
        <v>95</v>
      </c>
      <c r="B1" s="162"/>
      <c r="C1" s="162"/>
      <c r="D1" s="3" t="s">
        <v>0</v>
      </c>
      <c r="E1" s="162" t="s">
        <v>233</v>
      </c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81"/>
      <c r="AY1" s="81"/>
      <c r="AZ1" s="81"/>
      <c r="BA1" s="81"/>
      <c r="BB1" s="162"/>
      <c r="BC1" s="74"/>
      <c r="BD1" s="74"/>
      <c r="BE1" s="74"/>
      <c r="BF1" s="74"/>
      <c r="BG1" s="74"/>
      <c r="BH1" s="5">
        <f ca="1">NOW()</f>
        <v>43814.354363888888</v>
      </c>
      <c r="BI1" s="162"/>
      <c r="BJ1" s="162"/>
    </row>
    <row r="2" spans="1:62" ht="15.75" x14ac:dyDescent="0.25">
      <c r="A2" s="1"/>
      <c r="B2" s="162"/>
      <c r="C2" s="162"/>
      <c r="D2" s="3" t="s">
        <v>1</v>
      </c>
      <c r="E2" s="162" t="s">
        <v>234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81"/>
      <c r="AY2" s="81"/>
      <c r="AZ2" s="81"/>
      <c r="BA2" s="81"/>
      <c r="BB2" s="162"/>
      <c r="BC2" s="74"/>
      <c r="BD2" s="74"/>
      <c r="BE2" s="74"/>
      <c r="BF2" s="74"/>
      <c r="BG2" s="74"/>
      <c r="BH2" s="6">
        <f ca="1">NOW()</f>
        <v>43814.354363888888</v>
      </c>
      <c r="BI2" s="162"/>
      <c r="BJ2" s="162"/>
    </row>
    <row r="3" spans="1:62" ht="15.75" x14ac:dyDescent="0.25">
      <c r="A3" s="1" t="s">
        <v>96</v>
      </c>
      <c r="B3" s="162"/>
      <c r="C3" s="162"/>
      <c r="D3" s="3"/>
      <c r="E3" s="162"/>
      <c r="F3" s="122" t="s">
        <v>81</v>
      </c>
      <c r="G3" s="121"/>
      <c r="H3" s="122"/>
      <c r="I3" s="121"/>
      <c r="J3" s="121"/>
      <c r="K3" s="121"/>
      <c r="L3" s="121"/>
      <c r="M3" s="122"/>
      <c r="N3" s="121"/>
      <c r="O3" s="121"/>
      <c r="P3" s="121"/>
      <c r="Q3" s="121"/>
      <c r="R3" s="121"/>
      <c r="S3" s="121"/>
      <c r="T3" s="121"/>
      <c r="U3" s="121"/>
      <c r="V3" s="121"/>
      <c r="W3" s="162"/>
      <c r="X3" s="123" t="s">
        <v>2</v>
      </c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62"/>
      <c r="AM3" s="122" t="s">
        <v>81</v>
      </c>
      <c r="AN3" s="121"/>
      <c r="AO3" s="121"/>
      <c r="AP3" s="121"/>
      <c r="AQ3" s="121"/>
      <c r="AR3" s="121"/>
      <c r="AS3" s="121"/>
      <c r="AT3" s="121"/>
      <c r="AU3" s="121"/>
      <c r="AV3" s="121"/>
      <c r="AW3" s="162"/>
      <c r="AX3" s="126" t="s">
        <v>2</v>
      </c>
      <c r="AY3" s="125"/>
      <c r="AZ3" s="125"/>
      <c r="BA3" s="125"/>
      <c r="BB3" s="162"/>
      <c r="BC3" s="74"/>
      <c r="BD3" s="74"/>
      <c r="BE3" s="74"/>
      <c r="BF3" s="74"/>
      <c r="BG3" s="74"/>
      <c r="BH3" s="162"/>
      <c r="BI3" s="162"/>
      <c r="BJ3" s="162"/>
    </row>
    <row r="4" spans="1:62" ht="15.75" x14ac:dyDescent="0.25">
      <c r="A4" s="1"/>
      <c r="B4" s="162"/>
      <c r="C4" s="3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81"/>
      <c r="AY4" s="81"/>
      <c r="AZ4" s="81"/>
      <c r="BA4" s="81"/>
      <c r="BB4" s="162"/>
      <c r="BC4" s="74"/>
      <c r="BD4" s="74"/>
      <c r="BE4" s="74"/>
      <c r="BF4" s="74"/>
      <c r="BG4" s="74"/>
      <c r="BH4" s="162"/>
      <c r="BI4" s="162"/>
      <c r="BJ4" s="162"/>
    </row>
    <row r="5" spans="1:62" ht="15.75" x14ac:dyDescent="0.25">
      <c r="A5" s="1" t="s">
        <v>129</v>
      </c>
      <c r="B5" s="7"/>
      <c r="C5" s="162"/>
      <c r="D5" s="162"/>
      <c r="E5" s="162"/>
      <c r="F5" s="7" t="s">
        <v>3</v>
      </c>
      <c r="G5" s="7"/>
      <c r="H5" s="162"/>
      <c r="I5" s="7"/>
      <c r="J5" s="162"/>
      <c r="K5" s="162"/>
      <c r="L5" s="162"/>
      <c r="M5" s="7" t="s">
        <v>92</v>
      </c>
      <c r="N5" s="7"/>
      <c r="O5" s="162"/>
      <c r="P5" s="162"/>
      <c r="Q5" s="162"/>
      <c r="R5" s="162"/>
      <c r="S5" s="162"/>
      <c r="T5" s="162"/>
      <c r="U5" s="162"/>
      <c r="V5" s="162"/>
      <c r="W5" s="7"/>
      <c r="X5" s="7" t="s">
        <v>3</v>
      </c>
      <c r="Y5" s="162"/>
      <c r="Z5" s="162"/>
      <c r="AA5" s="162"/>
      <c r="AB5" s="162"/>
      <c r="AC5" s="162"/>
      <c r="AD5" s="162"/>
      <c r="AE5" s="7" t="s">
        <v>3</v>
      </c>
      <c r="AF5" s="162"/>
      <c r="AG5" s="162"/>
      <c r="AH5" s="162"/>
      <c r="AI5" s="162"/>
      <c r="AJ5" s="7"/>
      <c r="AK5" s="7"/>
      <c r="AL5" s="56"/>
      <c r="AM5" s="7" t="s">
        <v>4</v>
      </c>
      <c r="AN5" s="7"/>
      <c r="AO5" s="162"/>
      <c r="AP5" s="162"/>
      <c r="AQ5" s="162"/>
      <c r="AR5" s="162"/>
      <c r="AS5" s="162"/>
      <c r="AT5" s="162"/>
      <c r="AU5" s="162"/>
      <c r="AV5" s="162"/>
      <c r="AW5" s="162"/>
      <c r="AX5" s="82" t="s">
        <v>5</v>
      </c>
      <c r="AY5" s="81"/>
      <c r="AZ5" s="81"/>
      <c r="BA5" s="81"/>
      <c r="BB5" s="56"/>
      <c r="BC5" s="52" t="s">
        <v>6</v>
      </c>
      <c r="BD5" s="74"/>
      <c r="BE5" s="74"/>
      <c r="BF5" s="74"/>
      <c r="BG5" s="74"/>
      <c r="BH5" s="162"/>
      <c r="BI5" s="162"/>
      <c r="BJ5" s="162"/>
    </row>
    <row r="6" spans="1:62" ht="15.75" x14ac:dyDescent="0.25">
      <c r="A6" s="1" t="s">
        <v>46</v>
      </c>
      <c r="B6" s="7">
        <v>7</v>
      </c>
      <c r="C6" s="162"/>
      <c r="D6" s="162"/>
      <c r="E6" s="162"/>
      <c r="F6" s="162" t="str">
        <f>E1</f>
        <v>Robyn Bruderer</v>
      </c>
      <c r="G6" s="162"/>
      <c r="H6" s="162"/>
      <c r="I6" s="162"/>
      <c r="J6" s="162"/>
      <c r="K6" s="162"/>
      <c r="L6" s="162"/>
      <c r="M6" s="162" t="str">
        <f>E1</f>
        <v>Robyn Bruderer</v>
      </c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 t="str">
        <f>E1</f>
        <v>Robyn Bruderer</v>
      </c>
      <c r="Y6" s="162"/>
      <c r="Z6" s="162"/>
      <c r="AA6" s="162"/>
      <c r="AB6" s="162"/>
      <c r="AC6" s="162"/>
      <c r="AD6" s="162"/>
      <c r="AE6" s="162">
        <f>F1</f>
        <v>0</v>
      </c>
      <c r="AF6" s="162"/>
      <c r="AG6" s="162"/>
      <c r="AH6" s="162"/>
      <c r="AI6" s="162"/>
      <c r="AJ6" s="162"/>
      <c r="AK6" s="162"/>
      <c r="AL6" s="56"/>
      <c r="AM6" s="162" t="str">
        <f>E2</f>
        <v>Nina Fritzell</v>
      </c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81" t="str">
        <f>E2</f>
        <v>Nina Fritzell</v>
      </c>
      <c r="AY6" s="81"/>
      <c r="AZ6" s="81"/>
      <c r="BA6" s="81"/>
      <c r="BB6" s="56"/>
      <c r="BC6" s="74"/>
      <c r="BD6" s="74"/>
      <c r="BE6" s="74"/>
      <c r="BF6" s="74"/>
      <c r="BG6" s="74"/>
      <c r="BH6" s="162"/>
      <c r="BI6" s="162"/>
      <c r="BJ6" s="162"/>
    </row>
    <row r="7" spans="1:62" x14ac:dyDescent="0.25">
      <c r="A7" s="162"/>
      <c r="B7" s="162"/>
      <c r="C7" s="162"/>
      <c r="D7" s="162"/>
      <c r="E7" s="162"/>
      <c r="F7" s="162" t="s">
        <v>7</v>
      </c>
      <c r="G7" s="162"/>
      <c r="H7" s="162"/>
      <c r="I7" s="162"/>
      <c r="J7" s="162"/>
      <c r="K7" s="162"/>
      <c r="L7" s="9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9"/>
      <c r="X7" s="9" t="s">
        <v>7</v>
      </c>
      <c r="Y7" s="9"/>
      <c r="Z7" s="9"/>
      <c r="AA7" s="9"/>
      <c r="AB7" s="10"/>
      <c r="AC7" s="162"/>
      <c r="AD7" s="162"/>
      <c r="AE7" s="162" t="s">
        <v>44</v>
      </c>
      <c r="AF7" s="162"/>
      <c r="AG7" s="162"/>
      <c r="AH7" s="162"/>
      <c r="AI7" s="162"/>
      <c r="AJ7" s="162"/>
      <c r="AK7" s="9" t="s">
        <v>44</v>
      </c>
      <c r="AL7" s="56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9"/>
      <c r="AX7" s="82"/>
      <c r="AY7" s="81"/>
      <c r="AZ7" s="81" t="s">
        <v>8</v>
      </c>
      <c r="BA7" s="81" t="s">
        <v>9</v>
      </c>
      <c r="BB7" s="56"/>
      <c r="BC7" s="52" t="s">
        <v>10</v>
      </c>
      <c r="BD7" s="74"/>
      <c r="BE7" s="52" t="s">
        <v>2</v>
      </c>
      <c r="BF7" s="74"/>
      <c r="BG7" s="50" t="s">
        <v>11</v>
      </c>
      <c r="BH7" s="153"/>
      <c r="BI7" s="162"/>
      <c r="BJ7" s="162"/>
    </row>
    <row r="8" spans="1:62" x14ac:dyDescent="0.25">
      <c r="A8" s="13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154" t="s">
        <v>16</v>
      </c>
      <c r="G8" s="154" t="s">
        <v>17</v>
      </c>
      <c r="H8" s="154" t="s">
        <v>18</v>
      </c>
      <c r="I8" s="154" t="s">
        <v>19</v>
      </c>
      <c r="J8" s="154" t="s">
        <v>20</v>
      </c>
      <c r="K8" s="154" t="s">
        <v>7</v>
      </c>
      <c r="L8" s="15"/>
      <c r="M8" s="13" t="s">
        <v>21</v>
      </c>
      <c r="N8" s="13" t="s">
        <v>22</v>
      </c>
      <c r="O8" s="13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5"/>
      <c r="X8" s="154" t="s">
        <v>16</v>
      </c>
      <c r="Y8" s="154" t="s">
        <v>17</v>
      </c>
      <c r="Z8" s="154" t="s">
        <v>18</v>
      </c>
      <c r="AA8" s="154" t="s">
        <v>19</v>
      </c>
      <c r="AB8" s="154" t="s">
        <v>20</v>
      </c>
      <c r="AC8" s="154" t="s">
        <v>7</v>
      </c>
      <c r="AD8" s="17"/>
      <c r="AE8" s="154" t="s">
        <v>34</v>
      </c>
      <c r="AF8" s="154" t="s">
        <v>35</v>
      </c>
      <c r="AG8" s="154" t="s">
        <v>36</v>
      </c>
      <c r="AH8" s="154" t="s">
        <v>37</v>
      </c>
      <c r="AI8" s="154" t="s">
        <v>39</v>
      </c>
      <c r="AJ8" s="13" t="s">
        <v>40</v>
      </c>
      <c r="AK8" s="13" t="s">
        <v>33</v>
      </c>
      <c r="AL8" s="58"/>
      <c r="AM8" s="13" t="s">
        <v>21</v>
      </c>
      <c r="AN8" s="13" t="s">
        <v>22</v>
      </c>
      <c r="AO8" s="13" t="s">
        <v>23</v>
      </c>
      <c r="AP8" s="13" t="s">
        <v>24</v>
      </c>
      <c r="AQ8" s="13" t="s">
        <v>25</v>
      </c>
      <c r="AR8" s="13" t="s">
        <v>26</v>
      </c>
      <c r="AS8" s="13" t="s">
        <v>27</v>
      </c>
      <c r="AT8" s="13" t="s">
        <v>28</v>
      </c>
      <c r="AU8" s="13" t="s">
        <v>29</v>
      </c>
      <c r="AV8" s="13" t="s">
        <v>30</v>
      </c>
      <c r="AW8" s="15"/>
      <c r="AX8" s="83" t="s">
        <v>31</v>
      </c>
      <c r="AY8" s="83" t="s">
        <v>9</v>
      </c>
      <c r="AZ8" s="83" t="s">
        <v>32</v>
      </c>
      <c r="BA8" s="83" t="s">
        <v>33</v>
      </c>
      <c r="BB8" s="59"/>
      <c r="BC8" s="79" t="s">
        <v>41</v>
      </c>
      <c r="BD8" s="75"/>
      <c r="BE8" s="79" t="s">
        <v>41</v>
      </c>
      <c r="BF8" s="93"/>
      <c r="BG8" s="80" t="s">
        <v>41</v>
      </c>
      <c r="BH8" s="19" t="s">
        <v>43</v>
      </c>
      <c r="BI8" s="9"/>
      <c r="BJ8" s="9"/>
    </row>
    <row r="9" spans="1:62" x14ac:dyDescent="0.25">
      <c r="A9" s="9"/>
      <c r="B9" s="9"/>
      <c r="C9" s="9"/>
      <c r="D9" s="9"/>
      <c r="E9" s="9"/>
      <c r="F9" s="153"/>
      <c r="G9" s="153"/>
      <c r="H9" s="153"/>
      <c r="I9" s="153"/>
      <c r="J9" s="153"/>
      <c r="K9" s="153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15"/>
      <c r="X9" s="153"/>
      <c r="Y9" s="153"/>
      <c r="Z9" s="153"/>
      <c r="AA9" s="153"/>
      <c r="AB9" s="153"/>
      <c r="AC9" s="153"/>
      <c r="AD9" s="17"/>
      <c r="AE9" s="153"/>
      <c r="AF9" s="153"/>
      <c r="AG9" s="153"/>
      <c r="AH9" s="153"/>
      <c r="AI9" s="153"/>
      <c r="AJ9" s="9"/>
      <c r="AK9" s="9"/>
      <c r="AL9" s="58"/>
      <c r="AM9" s="9"/>
      <c r="AN9" s="9"/>
      <c r="AO9" s="9"/>
      <c r="AP9" s="9"/>
      <c r="AQ9" s="9"/>
      <c r="AR9" s="9"/>
      <c r="AS9" s="9"/>
      <c r="AT9" s="9"/>
      <c r="AU9" s="9"/>
      <c r="AV9" s="9"/>
      <c r="AW9" s="15"/>
      <c r="AX9" s="81"/>
      <c r="AY9" s="81"/>
      <c r="AZ9" s="81"/>
      <c r="BA9" s="81"/>
      <c r="BB9" s="59"/>
      <c r="BC9" s="52"/>
      <c r="BD9" s="74"/>
      <c r="BE9" s="52"/>
      <c r="BF9" s="90"/>
      <c r="BG9" s="50"/>
      <c r="BH9" s="11"/>
      <c r="BI9" s="162"/>
      <c r="BJ9" s="162"/>
    </row>
    <row r="10" spans="1:62" x14ac:dyDescent="0.25">
      <c r="A10" s="76">
        <v>10</v>
      </c>
      <c r="B10" s="162" t="s">
        <v>135</v>
      </c>
      <c r="C10" s="162" t="s">
        <v>136</v>
      </c>
      <c r="D10" s="162" t="s">
        <v>137</v>
      </c>
      <c r="E10" s="162" t="s">
        <v>138</v>
      </c>
      <c r="F10" s="22">
        <v>6</v>
      </c>
      <c r="G10" s="22">
        <v>6</v>
      </c>
      <c r="H10" s="22">
        <v>6</v>
      </c>
      <c r="I10" s="22">
        <v>6.5</v>
      </c>
      <c r="J10" s="22">
        <v>6</v>
      </c>
      <c r="K10" s="4">
        <f t="shared" ref="K10" si="0">SUM((F10*0.1),(G10*0.1),(H10*0.3),(I10*0.3),(J10*0.2))</f>
        <v>6.15</v>
      </c>
      <c r="L10" s="23"/>
      <c r="M10" s="25">
        <v>4</v>
      </c>
      <c r="N10" s="25">
        <v>5</v>
      </c>
      <c r="O10" s="25">
        <v>4</v>
      </c>
      <c r="P10" s="25">
        <v>3</v>
      </c>
      <c r="Q10" s="25">
        <v>4</v>
      </c>
      <c r="R10" s="25">
        <v>4</v>
      </c>
      <c r="S10" s="25">
        <v>3</v>
      </c>
      <c r="T10" s="25">
        <v>3.5</v>
      </c>
      <c r="U10" s="26">
        <f t="shared" ref="U10" si="1">SUM(M10:T10)</f>
        <v>30.5</v>
      </c>
      <c r="V10" s="4">
        <f t="shared" ref="V10" si="2">U10/8</f>
        <v>3.8125</v>
      </c>
      <c r="W10" s="23"/>
      <c r="X10" s="22">
        <v>6</v>
      </c>
      <c r="Y10" s="22">
        <v>6</v>
      </c>
      <c r="Z10" s="22">
        <v>6</v>
      </c>
      <c r="AA10" s="22">
        <v>6.5</v>
      </c>
      <c r="AB10" s="22">
        <v>6</v>
      </c>
      <c r="AC10" s="4">
        <f t="shared" ref="AC10" si="3">SUM((X10*0.1),(Y10*0.1),(Z10*0.3),(AA10*0.3),(AB10*0.2))</f>
        <v>6.15</v>
      </c>
      <c r="AD10" s="156"/>
      <c r="AE10" s="25">
        <v>3</v>
      </c>
      <c r="AF10" s="25">
        <v>4</v>
      </c>
      <c r="AG10" s="25">
        <v>2</v>
      </c>
      <c r="AH10" s="25">
        <v>1</v>
      </c>
      <c r="AI10" s="4">
        <f t="shared" ref="AI10" si="4">SUM((AE10*0.3),(AF10*0.25),(AG10*0.35),(AH10*0.1))</f>
        <v>2.6999999999999997</v>
      </c>
      <c r="AJ10" s="30">
        <v>1</v>
      </c>
      <c r="AK10" s="4">
        <f t="shared" ref="AK10" si="5">AI10-AJ10</f>
        <v>1.6999999999999997</v>
      </c>
      <c r="AL10" s="62"/>
      <c r="AM10" s="25">
        <v>5</v>
      </c>
      <c r="AN10" s="25">
        <v>4</v>
      </c>
      <c r="AO10" s="25">
        <v>3</v>
      </c>
      <c r="AP10" s="25">
        <v>4.5</v>
      </c>
      <c r="AQ10" s="25">
        <v>4.5</v>
      </c>
      <c r="AR10" s="25">
        <v>4.5</v>
      </c>
      <c r="AS10" s="25">
        <v>5</v>
      </c>
      <c r="AT10" s="25">
        <v>3.8</v>
      </c>
      <c r="AU10" s="26">
        <f t="shared" ref="AU10" si="6">SUM(AM10:AT10)</f>
        <v>34.299999999999997</v>
      </c>
      <c r="AV10" s="4">
        <f t="shared" ref="AV10" si="7">AU10/8</f>
        <v>4.2874999999999996</v>
      </c>
      <c r="AW10" s="23"/>
      <c r="AX10" s="84">
        <v>6</v>
      </c>
      <c r="AY10" s="81">
        <f t="shared" ref="AY10" si="8">AX10</f>
        <v>6</v>
      </c>
      <c r="AZ10" s="85"/>
      <c r="BA10" s="81">
        <f t="shared" ref="BA10" si="9">SUM(AY10-AZ10)</f>
        <v>6</v>
      </c>
      <c r="BB10" s="62"/>
      <c r="BC10" s="81">
        <f t="shared" ref="BC10" si="10">SUM((K10*0.25)+(V10*0.375)+(AV10*0.375))</f>
        <v>4.5750000000000002</v>
      </c>
      <c r="BD10" s="74"/>
      <c r="BE10" s="81">
        <f t="shared" ref="BE10" si="11">SUM((AC10*0.25),(AK10*0.25),(BA10*0.5))</f>
        <v>4.9625000000000004</v>
      </c>
      <c r="BF10" s="74"/>
      <c r="BG10" s="82">
        <f t="shared" ref="BG10" si="12">AVERAGE(BC10:BE10)</f>
        <v>4.7687500000000007</v>
      </c>
      <c r="BH10" s="31">
        <f>RANK(BG10,BG$10:BG$1009)</f>
        <v>1</v>
      </c>
      <c r="BI10" s="162"/>
      <c r="BJ10" s="162"/>
    </row>
    <row r="11" spans="1:62" x14ac:dyDescent="0.25">
      <c r="A11" s="76">
        <v>51</v>
      </c>
      <c r="B11" s="161" t="s">
        <v>132</v>
      </c>
      <c r="C11" s="161" t="s">
        <v>133</v>
      </c>
      <c r="D11" s="161" t="s">
        <v>134</v>
      </c>
      <c r="E11" s="161" t="s">
        <v>100</v>
      </c>
      <c r="F11" s="22">
        <v>6</v>
      </c>
      <c r="G11" s="22">
        <v>6.2</v>
      </c>
      <c r="H11" s="22">
        <v>6.2</v>
      </c>
      <c r="I11" s="22">
        <v>6</v>
      </c>
      <c r="J11" s="22">
        <v>6.2</v>
      </c>
      <c r="K11" s="4">
        <f>SUM((F11*0.1),(G11*0.1),(H11*0.3),(I11*0.3),(J11*0.2))</f>
        <v>6.12</v>
      </c>
      <c r="L11" s="23"/>
      <c r="M11" s="25">
        <v>3</v>
      </c>
      <c r="N11" s="25">
        <v>4.5</v>
      </c>
      <c r="O11" s="25">
        <v>2</v>
      </c>
      <c r="P11" s="25">
        <v>0</v>
      </c>
      <c r="Q11" s="25">
        <v>2</v>
      </c>
      <c r="R11" s="25">
        <v>2</v>
      </c>
      <c r="S11" s="25">
        <v>1.5</v>
      </c>
      <c r="T11" s="25">
        <v>2</v>
      </c>
      <c r="U11" s="26">
        <f>SUM(M11:T11)</f>
        <v>17</v>
      </c>
      <c r="V11" s="4">
        <f>U11/8</f>
        <v>2.125</v>
      </c>
      <c r="W11" s="23"/>
      <c r="X11" s="22">
        <v>6</v>
      </c>
      <c r="Y11" s="22">
        <v>6.2</v>
      </c>
      <c r="Z11" s="22">
        <v>6.2</v>
      </c>
      <c r="AA11" s="22">
        <v>6</v>
      </c>
      <c r="AB11" s="22">
        <v>6.2</v>
      </c>
      <c r="AC11" s="4">
        <f>SUM((X11*0.1),(Y11*0.1),(Z11*0.3),(AA11*0.3),(AB11*0.2))</f>
        <v>6.12</v>
      </c>
      <c r="AD11" s="156"/>
      <c r="AE11" s="25">
        <v>4</v>
      </c>
      <c r="AF11" s="25">
        <v>6</v>
      </c>
      <c r="AG11" s="25">
        <v>3</v>
      </c>
      <c r="AH11" s="25">
        <v>2</v>
      </c>
      <c r="AI11" s="4">
        <f>SUM((AE11*0.3),(AF11*0.25),(AG11*0.35),(AH11*0.1))</f>
        <v>3.95</v>
      </c>
      <c r="AJ11" s="30"/>
      <c r="AK11" s="4">
        <f>AI11-AJ11</f>
        <v>3.95</v>
      </c>
      <c r="AL11" s="62"/>
      <c r="AM11" s="25">
        <v>4</v>
      </c>
      <c r="AN11" s="25">
        <v>4.5</v>
      </c>
      <c r="AO11" s="25">
        <v>4.5</v>
      </c>
      <c r="AP11" s="25">
        <v>0</v>
      </c>
      <c r="AQ11" s="25">
        <v>3.5</v>
      </c>
      <c r="AR11" s="25">
        <v>2.5</v>
      </c>
      <c r="AS11" s="25">
        <v>3.5</v>
      </c>
      <c r="AT11" s="25">
        <v>3.5</v>
      </c>
      <c r="AU11" s="26">
        <f>SUM(AM11:AT11)</f>
        <v>26</v>
      </c>
      <c r="AV11" s="4">
        <f>AU11/8</f>
        <v>3.25</v>
      </c>
      <c r="AW11" s="23"/>
      <c r="AX11" s="84">
        <v>5.8</v>
      </c>
      <c r="AY11" s="81">
        <f>AX11</f>
        <v>5.8</v>
      </c>
      <c r="AZ11" s="85"/>
      <c r="BA11" s="81">
        <f>SUM(AY11-AZ11)</f>
        <v>5.8</v>
      </c>
      <c r="BB11" s="62"/>
      <c r="BC11" s="81">
        <f>SUM((K11*0.25)+(V11*0.375)+(AV11*0.375))</f>
        <v>3.5456250000000002</v>
      </c>
      <c r="BD11" s="74"/>
      <c r="BE11" s="81">
        <f>SUM((AC11*0.25),(AK11*0.25),(BA11*0.5))</f>
        <v>5.4175000000000004</v>
      </c>
      <c r="BF11" s="74"/>
      <c r="BG11" s="82">
        <f>AVERAGE(BC11:BE11)</f>
        <v>4.4815625000000008</v>
      </c>
      <c r="BH11" s="31">
        <f>RANK(BG11,BG$10:BG$1009)</f>
        <v>2</v>
      </c>
      <c r="BI11" s="162"/>
      <c r="BJ11" s="16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opLeftCell="Q1" workbookViewId="0">
      <selection activeCell="AL28" sqref="AL28"/>
    </sheetView>
  </sheetViews>
  <sheetFormatPr defaultRowHeight="15" x14ac:dyDescent="0.25"/>
  <cols>
    <col min="1" max="1" width="5.7109375" customWidth="1"/>
    <col min="2" max="4" width="22.85546875" customWidth="1"/>
    <col min="5" max="5" width="20.140625" customWidth="1"/>
    <col min="6" max="6" width="2.85546875" customWidth="1"/>
    <col min="13" max="13" width="2.85546875" customWidth="1"/>
    <col min="14" max="23" width="8.85546875" style="161"/>
    <col min="24" max="24" width="2.85546875" style="161" customWidth="1"/>
    <col min="35" max="35" width="3" customWidth="1"/>
    <col min="37" max="37" width="13.140625" customWidth="1"/>
  </cols>
  <sheetData>
    <row r="1" spans="1:37" ht="15.75" x14ac:dyDescent="0.25">
      <c r="A1" s="1" t="s">
        <v>95</v>
      </c>
      <c r="B1" s="2"/>
      <c r="C1" s="2"/>
      <c r="D1" s="3" t="s">
        <v>0</v>
      </c>
      <c r="E1" s="162" t="s">
        <v>234</v>
      </c>
      <c r="AK1" s="5">
        <f ca="1">NOW()</f>
        <v>43814.354363888888</v>
      </c>
    </row>
    <row r="2" spans="1:37" ht="15.75" x14ac:dyDescent="0.25">
      <c r="A2" s="1"/>
      <c r="B2" s="2"/>
      <c r="C2" s="2"/>
      <c r="D2" s="3" t="s">
        <v>1</v>
      </c>
      <c r="E2" s="161" t="s">
        <v>233</v>
      </c>
      <c r="AK2" s="6">
        <f ca="1">NOW()</f>
        <v>43814.354363888888</v>
      </c>
    </row>
    <row r="3" spans="1:37" ht="15.75" x14ac:dyDescent="0.25">
      <c r="A3" s="1" t="s">
        <v>96</v>
      </c>
      <c r="B3" s="2"/>
      <c r="C3" s="2"/>
      <c r="D3" s="3"/>
    </row>
    <row r="4" spans="1:37" ht="15.75" x14ac:dyDescent="0.25">
      <c r="A4" s="1"/>
      <c r="B4" s="2"/>
      <c r="C4" s="3"/>
      <c r="D4" s="2"/>
    </row>
    <row r="5" spans="1:37" s="2" customFormat="1" ht="15.75" x14ac:dyDescent="0.25">
      <c r="A5" s="1" t="s">
        <v>89</v>
      </c>
      <c r="B5" s="7"/>
      <c r="F5" s="29"/>
      <c r="G5" s="7" t="s">
        <v>74</v>
      </c>
      <c r="H5" s="7"/>
      <c r="I5" s="7"/>
      <c r="J5" s="7"/>
      <c r="K5" s="7"/>
      <c r="L5" s="7"/>
      <c r="M5" s="200"/>
      <c r="N5" s="7"/>
      <c r="O5" s="162"/>
      <c r="P5" s="162"/>
      <c r="Q5" s="162"/>
      <c r="R5" s="7"/>
      <c r="S5" s="162"/>
      <c r="T5" s="7"/>
      <c r="U5" s="162"/>
      <c r="V5" s="162"/>
      <c r="W5" s="162"/>
      <c r="X5" s="56"/>
      <c r="Y5" s="7" t="s">
        <v>75</v>
      </c>
      <c r="AC5" s="7"/>
      <c r="AE5" s="7"/>
      <c r="AI5" s="56"/>
    </row>
    <row r="6" spans="1:37" s="2" customFormat="1" ht="15.75" x14ac:dyDescent="0.25">
      <c r="A6" s="1" t="s">
        <v>60</v>
      </c>
      <c r="B6" s="7">
        <v>15</v>
      </c>
      <c r="F6" s="29"/>
      <c r="G6" s="2" t="str">
        <f>E1</f>
        <v>Nina Fritzell</v>
      </c>
      <c r="M6" s="200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56"/>
      <c r="Y6" s="2" t="str">
        <f>E2</f>
        <v>Robyn Bruderer</v>
      </c>
      <c r="AI6" s="56"/>
    </row>
    <row r="7" spans="1:37" s="2" customFormat="1" x14ac:dyDescent="0.25">
      <c r="F7" s="17"/>
      <c r="G7" s="9" t="s">
        <v>7</v>
      </c>
      <c r="H7" s="9"/>
      <c r="I7" s="9"/>
      <c r="J7" s="9"/>
      <c r="K7" s="9"/>
      <c r="L7" s="9"/>
      <c r="M7" s="156"/>
      <c r="N7" s="162"/>
      <c r="O7" s="162"/>
      <c r="P7" s="162"/>
      <c r="Q7" s="162"/>
      <c r="R7" s="162"/>
      <c r="S7" s="162"/>
      <c r="T7" s="162"/>
      <c r="U7" s="162"/>
      <c r="V7" s="162"/>
      <c r="W7" s="9" t="s">
        <v>76</v>
      </c>
      <c r="X7" s="59"/>
      <c r="AH7" s="9" t="s">
        <v>76</v>
      </c>
      <c r="AI7" s="59"/>
      <c r="AJ7" s="10" t="s">
        <v>33</v>
      </c>
    </row>
    <row r="8" spans="1:37" s="2" customFormat="1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29"/>
      <c r="G8" s="14" t="s">
        <v>16</v>
      </c>
      <c r="H8" s="14" t="s">
        <v>17</v>
      </c>
      <c r="I8" s="14" t="s">
        <v>18</v>
      </c>
      <c r="J8" s="14" t="s">
        <v>19</v>
      </c>
      <c r="K8" s="14" t="s">
        <v>20</v>
      </c>
      <c r="L8" s="14" t="s">
        <v>7</v>
      </c>
      <c r="M8" s="156"/>
      <c r="N8" s="13" t="s">
        <v>21</v>
      </c>
      <c r="O8" s="13" t="s">
        <v>22</v>
      </c>
      <c r="P8" s="13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77</v>
      </c>
      <c r="V8" s="13" t="s">
        <v>78</v>
      </c>
      <c r="W8" s="13" t="s">
        <v>79</v>
      </c>
      <c r="X8" s="56"/>
      <c r="Y8" s="13" t="s">
        <v>21</v>
      </c>
      <c r="Z8" s="13" t="s">
        <v>22</v>
      </c>
      <c r="AA8" s="13" t="s">
        <v>23</v>
      </c>
      <c r="AB8" s="13" t="s">
        <v>24</v>
      </c>
      <c r="AC8" s="13" t="s">
        <v>25</v>
      </c>
      <c r="AD8" s="13" t="s">
        <v>26</v>
      </c>
      <c r="AE8" s="13" t="s">
        <v>27</v>
      </c>
      <c r="AF8" s="13" t="s">
        <v>77</v>
      </c>
      <c r="AG8" s="13" t="s">
        <v>78</v>
      </c>
      <c r="AH8" s="13" t="s">
        <v>79</v>
      </c>
      <c r="AI8" s="56"/>
      <c r="AJ8" s="18" t="s">
        <v>41</v>
      </c>
      <c r="AK8" s="13" t="s">
        <v>43</v>
      </c>
    </row>
    <row r="9" spans="1:37" s="2" customFormat="1" x14ac:dyDescent="0.25">
      <c r="A9" s="74"/>
      <c r="B9" s="74"/>
      <c r="C9" s="74"/>
      <c r="D9" s="74"/>
      <c r="E9" s="74"/>
      <c r="F9" s="29"/>
      <c r="G9" s="12"/>
      <c r="H9" s="12"/>
      <c r="I9" s="12"/>
      <c r="J9" s="12"/>
      <c r="K9" s="12"/>
      <c r="L9" s="12"/>
      <c r="M9" s="156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56"/>
      <c r="AI9" s="56"/>
    </row>
    <row r="10" spans="1:37" s="162" customFormat="1" ht="15.75" x14ac:dyDescent="0.25">
      <c r="A10" s="112">
        <v>1</v>
      </c>
      <c r="B10" s="161" t="s">
        <v>162</v>
      </c>
      <c r="C10" s="78"/>
      <c r="D10" s="78"/>
      <c r="E10" s="78"/>
      <c r="F10" s="156"/>
      <c r="G10" s="23"/>
      <c r="H10" s="23"/>
      <c r="I10" s="23"/>
      <c r="J10" s="23"/>
      <c r="K10" s="23"/>
      <c r="L10" s="23"/>
      <c r="M10" s="156"/>
      <c r="N10" s="25">
        <v>7</v>
      </c>
      <c r="O10" s="25">
        <v>6.5</v>
      </c>
      <c r="P10" s="25">
        <v>7</v>
      </c>
      <c r="Q10" s="25">
        <v>7.5</v>
      </c>
      <c r="R10" s="25">
        <v>6.5</v>
      </c>
      <c r="S10" s="25">
        <v>6.5</v>
      </c>
      <c r="T10" s="25">
        <v>8.5</v>
      </c>
      <c r="U10" s="25">
        <v>5.8</v>
      </c>
      <c r="V10" s="4">
        <f t="shared" ref="V10:V15" si="0">SUM(N10:U10)</f>
        <v>55.3</v>
      </c>
      <c r="W10" s="49"/>
      <c r="X10" s="56"/>
      <c r="Y10" s="25">
        <v>8</v>
      </c>
      <c r="Z10" s="25">
        <v>8</v>
      </c>
      <c r="AA10" s="25">
        <v>7.5</v>
      </c>
      <c r="AB10" s="25">
        <v>7.5</v>
      </c>
      <c r="AC10" s="25">
        <v>7.5</v>
      </c>
      <c r="AD10" s="25">
        <v>8</v>
      </c>
      <c r="AE10" s="25">
        <v>10</v>
      </c>
      <c r="AF10" s="25">
        <v>8.1999999999999993</v>
      </c>
      <c r="AG10" s="4">
        <f t="shared" ref="AG10:AG15" si="1">SUM(Y10:AF10)</f>
        <v>64.7</v>
      </c>
      <c r="AH10" s="49"/>
      <c r="AI10" s="56"/>
      <c r="AJ10" s="156"/>
      <c r="AK10" s="23"/>
    </row>
    <row r="11" spans="1:37" s="162" customFormat="1" ht="15.75" x14ac:dyDescent="0.25">
      <c r="A11" s="112">
        <v>2</v>
      </c>
      <c r="B11" s="161" t="s">
        <v>190</v>
      </c>
      <c r="C11" s="113"/>
      <c r="D11" s="113"/>
      <c r="E11" s="113"/>
      <c r="F11" s="156"/>
      <c r="G11" s="23"/>
      <c r="H11" s="23"/>
      <c r="I11" s="23"/>
      <c r="J11" s="23"/>
      <c r="K11" s="23"/>
      <c r="L11" s="23"/>
      <c r="M11" s="156"/>
      <c r="N11" s="25">
        <v>8</v>
      </c>
      <c r="O11" s="25">
        <v>7</v>
      </c>
      <c r="P11" s="25">
        <v>5.5</v>
      </c>
      <c r="Q11" s="25">
        <v>7</v>
      </c>
      <c r="R11" s="25">
        <v>7</v>
      </c>
      <c r="S11" s="25">
        <v>7</v>
      </c>
      <c r="T11" s="25">
        <v>8.5</v>
      </c>
      <c r="U11" s="25">
        <v>6.5</v>
      </c>
      <c r="V11" s="4">
        <f t="shared" si="0"/>
        <v>56.5</v>
      </c>
      <c r="W11" s="49"/>
      <c r="X11" s="56"/>
      <c r="Y11" s="25">
        <v>8.5</v>
      </c>
      <c r="Z11" s="25">
        <v>10</v>
      </c>
      <c r="AA11" s="25">
        <v>8</v>
      </c>
      <c r="AB11" s="25">
        <v>8</v>
      </c>
      <c r="AC11" s="25">
        <v>8</v>
      </c>
      <c r="AD11" s="25">
        <v>8</v>
      </c>
      <c r="AE11" s="25">
        <v>10</v>
      </c>
      <c r="AF11" s="25">
        <v>8</v>
      </c>
      <c r="AG11" s="4">
        <f t="shared" si="1"/>
        <v>68.5</v>
      </c>
      <c r="AH11" s="49"/>
      <c r="AI11" s="56"/>
      <c r="AJ11" s="156"/>
      <c r="AK11" s="23"/>
    </row>
    <row r="12" spans="1:37" s="162" customFormat="1" ht="15.75" x14ac:dyDescent="0.25">
      <c r="A12" s="112">
        <v>3</v>
      </c>
      <c r="B12" s="161" t="s">
        <v>97</v>
      </c>
      <c r="C12" s="113"/>
      <c r="D12" s="113"/>
      <c r="E12" s="198" t="s">
        <v>235</v>
      </c>
      <c r="F12" s="156"/>
      <c r="G12" s="23"/>
      <c r="H12" s="23"/>
      <c r="I12" s="23"/>
      <c r="J12" s="23"/>
      <c r="K12" s="23"/>
      <c r="L12" s="23"/>
      <c r="M12" s="156"/>
      <c r="N12" s="25">
        <v>6.5</v>
      </c>
      <c r="O12" s="25">
        <v>6.8</v>
      </c>
      <c r="P12" s="25">
        <v>6.5</v>
      </c>
      <c r="Q12" s="25">
        <v>6.5</v>
      </c>
      <c r="R12" s="25">
        <v>6.8</v>
      </c>
      <c r="S12" s="25">
        <v>7</v>
      </c>
      <c r="T12" s="25">
        <v>7</v>
      </c>
      <c r="U12" s="25">
        <v>7</v>
      </c>
      <c r="V12" s="4">
        <f t="shared" si="0"/>
        <v>54.1</v>
      </c>
      <c r="W12" s="49"/>
      <c r="X12" s="56"/>
      <c r="Y12" s="25">
        <v>7.2</v>
      </c>
      <c r="Z12" s="25">
        <v>8</v>
      </c>
      <c r="AA12" s="25">
        <v>7.5</v>
      </c>
      <c r="AB12" s="25">
        <v>7</v>
      </c>
      <c r="AC12" s="25">
        <v>7</v>
      </c>
      <c r="AD12" s="25">
        <v>7</v>
      </c>
      <c r="AE12" s="25">
        <v>8.1999999999999993</v>
      </c>
      <c r="AF12" s="25">
        <v>6.5</v>
      </c>
      <c r="AG12" s="4">
        <f t="shared" si="1"/>
        <v>58.400000000000006</v>
      </c>
      <c r="AH12" s="49"/>
      <c r="AI12" s="56"/>
      <c r="AJ12" s="156"/>
      <c r="AK12" s="23"/>
    </row>
    <row r="13" spans="1:37" s="162" customFormat="1" ht="15.75" x14ac:dyDescent="0.25">
      <c r="A13" s="112">
        <v>4</v>
      </c>
      <c r="B13" s="161" t="s">
        <v>191</v>
      </c>
      <c r="C13" s="113"/>
      <c r="D13" s="113"/>
      <c r="E13" s="113"/>
      <c r="F13" s="156"/>
      <c r="G13" s="23"/>
      <c r="H13" s="23"/>
      <c r="I13" s="23"/>
      <c r="J13" s="23"/>
      <c r="K13" s="23"/>
      <c r="L13" s="23"/>
      <c r="M13" s="156"/>
      <c r="N13" s="25">
        <v>5.5</v>
      </c>
      <c r="O13" s="25">
        <v>6.5</v>
      </c>
      <c r="P13" s="25">
        <v>6</v>
      </c>
      <c r="Q13" s="25">
        <v>6.8</v>
      </c>
      <c r="R13" s="25">
        <v>7</v>
      </c>
      <c r="S13" s="25">
        <v>7</v>
      </c>
      <c r="T13" s="25">
        <v>7</v>
      </c>
      <c r="U13" s="25">
        <v>7</v>
      </c>
      <c r="V13" s="4">
        <f t="shared" si="0"/>
        <v>52.8</v>
      </c>
      <c r="W13" s="49"/>
      <c r="X13" s="56"/>
      <c r="Y13" s="25">
        <v>5.2</v>
      </c>
      <c r="Z13" s="25">
        <v>8</v>
      </c>
      <c r="AA13" s="25">
        <v>7.5</v>
      </c>
      <c r="AB13" s="25">
        <v>7.5</v>
      </c>
      <c r="AC13" s="25">
        <v>7.2</v>
      </c>
      <c r="AD13" s="25">
        <v>7</v>
      </c>
      <c r="AE13" s="25">
        <v>8.5</v>
      </c>
      <c r="AF13" s="25">
        <v>7.2</v>
      </c>
      <c r="AG13" s="4">
        <f t="shared" si="1"/>
        <v>58.1</v>
      </c>
      <c r="AH13" s="49"/>
      <c r="AI13" s="56"/>
      <c r="AJ13" s="156"/>
      <c r="AK13" s="23"/>
    </row>
    <row r="14" spans="1:37" s="162" customFormat="1" ht="15.75" x14ac:dyDescent="0.25">
      <c r="A14" s="112">
        <v>5</v>
      </c>
      <c r="B14" s="161" t="s">
        <v>220</v>
      </c>
      <c r="C14" s="113"/>
      <c r="D14" s="113"/>
      <c r="E14" s="198" t="s">
        <v>235</v>
      </c>
      <c r="F14" s="156"/>
      <c r="G14" s="23"/>
      <c r="H14" s="23"/>
      <c r="I14" s="23"/>
      <c r="J14" s="23"/>
      <c r="K14" s="23"/>
      <c r="L14" s="23"/>
      <c r="M14" s="156"/>
      <c r="N14" s="25">
        <v>6</v>
      </c>
      <c r="O14" s="25">
        <v>4</v>
      </c>
      <c r="P14" s="25">
        <v>5</v>
      </c>
      <c r="Q14" s="25">
        <v>5</v>
      </c>
      <c r="R14" s="25">
        <v>5</v>
      </c>
      <c r="S14" s="25">
        <v>5</v>
      </c>
      <c r="T14" s="25">
        <v>4.5</v>
      </c>
      <c r="U14" s="25">
        <v>4.5</v>
      </c>
      <c r="V14" s="4">
        <f t="shared" si="0"/>
        <v>39</v>
      </c>
      <c r="W14" s="49"/>
      <c r="X14" s="56"/>
      <c r="Y14" s="25">
        <v>4.8</v>
      </c>
      <c r="Z14" s="25">
        <v>6</v>
      </c>
      <c r="AA14" s="25">
        <v>5.5</v>
      </c>
      <c r="AB14" s="25">
        <v>6.5</v>
      </c>
      <c r="AC14" s="25">
        <v>5.2</v>
      </c>
      <c r="AD14" s="25">
        <v>5.2</v>
      </c>
      <c r="AE14" s="25">
        <v>5.3</v>
      </c>
      <c r="AF14" s="25">
        <v>5</v>
      </c>
      <c r="AG14" s="4">
        <f t="shared" si="1"/>
        <v>43.5</v>
      </c>
      <c r="AH14" s="49"/>
      <c r="AI14" s="56"/>
      <c r="AJ14" s="156"/>
      <c r="AK14" s="23"/>
    </row>
    <row r="15" spans="1:37" s="162" customFormat="1" ht="15.75" x14ac:dyDescent="0.25">
      <c r="A15" s="112">
        <v>6</v>
      </c>
      <c r="B15" s="161" t="s">
        <v>179</v>
      </c>
      <c r="C15" s="113"/>
      <c r="D15" s="113"/>
      <c r="E15" s="113"/>
      <c r="F15" s="156"/>
      <c r="G15" s="23"/>
      <c r="H15" s="23"/>
      <c r="I15" s="23"/>
      <c r="J15" s="23"/>
      <c r="K15" s="23"/>
      <c r="L15" s="23"/>
      <c r="M15" s="156"/>
      <c r="N15" s="25">
        <v>6</v>
      </c>
      <c r="O15" s="25">
        <v>7.5</v>
      </c>
      <c r="P15" s="25">
        <v>7</v>
      </c>
      <c r="Q15" s="25">
        <v>6</v>
      </c>
      <c r="R15" s="25">
        <v>6.5</v>
      </c>
      <c r="S15" s="25">
        <v>7</v>
      </c>
      <c r="T15" s="25">
        <v>7</v>
      </c>
      <c r="U15" s="25">
        <v>6.5</v>
      </c>
      <c r="V15" s="4">
        <f t="shared" si="0"/>
        <v>53.5</v>
      </c>
      <c r="W15" s="49"/>
      <c r="X15" s="56"/>
      <c r="Y15" s="25">
        <v>5.3</v>
      </c>
      <c r="Z15" s="25">
        <v>6.5</v>
      </c>
      <c r="AA15" s="25">
        <v>6.5</v>
      </c>
      <c r="AB15" s="25">
        <v>7</v>
      </c>
      <c r="AC15" s="25">
        <v>7.2</v>
      </c>
      <c r="AD15" s="25">
        <v>7.5</v>
      </c>
      <c r="AE15" s="25">
        <v>7.5</v>
      </c>
      <c r="AF15" s="25">
        <v>7</v>
      </c>
      <c r="AG15" s="4">
        <f t="shared" si="1"/>
        <v>54.5</v>
      </c>
      <c r="AH15" s="49"/>
      <c r="AI15" s="56"/>
      <c r="AJ15" s="156"/>
      <c r="AK15" s="23"/>
    </row>
    <row r="16" spans="1:37" s="162" customFormat="1" ht="15.75" x14ac:dyDescent="0.25">
      <c r="A16" s="114"/>
      <c r="B16" s="114"/>
      <c r="C16" s="98" t="s">
        <v>177</v>
      </c>
      <c r="D16" s="98" t="s">
        <v>99</v>
      </c>
      <c r="E16" s="98" t="s">
        <v>131</v>
      </c>
      <c r="F16" s="99"/>
      <c r="G16" s="216">
        <v>7</v>
      </c>
      <c r="H16" s="216">
        <v>7</v>
      </c>
      <c r="I16" s="216">
        <v>6</v>
      </c>
      <c r="J16" s="216">
        <v>7</v>
      </c>
      <c r="K16" s="216">
        <v>7</v>
      </c>
      <c r="L16" s="158">
        <f>SUM((G16*0.1),(H16*0.1),(I16*0.3),(J16*0.3),(K16*0.2))</f>
        <v>6.7000000000000011</v>
      </c>
      <c r="M16" s="156"/>
      <c r="N16" s="100"/>
      <c r="O16" s="100"/>
      <c r="P16" s="100"/>
      <c r="Q16" s="100"/>
      <c r="R16" s="100"/>
      <c r="S16" s="100"/>
      <c r="T16" s="100"/>
      <c r="U16" s="100"/>
      <c r="V16" s="158">
        <f>SUM(V10:V15)</f>
        <v>311.2</v>
      </c>
      <c r="W16" s="158">
        <f>(V16/6)/8</f>
        <v>6.4833333333333334</v>
      </c>
      <c r="X16" s="70"/>
      <c r="Y16" s="100"/>
      <c r="Z16" s="100"/>
      <c r="AA16" s="100"/>
      <c r="AB16" s="100"/>
      <c r="AC16" s="100"/>
      <c r="AD16" s="100"/>
      <c r="AE16" s="100"/>
      <c r="AF16" s="100"/>
      <c r="AG16" s="158">
        <f>SUM(AG10:AG15)</f>
        <v>347.7</v>
      </c>
      <c r="AH16" s="158">
        <f>(AG16/6)/8</f>
        <v>7.2437499999999995</v>
      </c>
      <c r="AI16" s="101"/>
      <c r="AJ16" s="158">
        <f>SUM((L16*0.25)+(W16*0.375)+(AH16*0.375))</f>
        <v>6.8226562499999996</v>
      </c>
      <c r="AK16" s="73">
        <v>1</v>
      </c>
    </row>
    <row r="17" spans="1:37" s="162" customFormat="1" ht="15.75" x14ac:dyDescent="0.25">
      <c r="A17" s="112">
        <v>1</v>
      </c>
      <c r="B17" s="161" t="s">
        <v>201</v>
      </c>
      <c r="C17" s="78"/>
      <c r="D17" s="78"/>
      <c r="E17" s="78"/>
      <c r="F17" s="156"/>
      <c r="G17" s="23"/>
      <c r="H17" s="23"/>
      <c r="I17" s="23"/>
      <c r="J17" s="23"/>
      <c r="K17" s="23"/>
      <c r="L17" s="23"/>
      <c r="M17" s="156"/>
      <c r="N17" s="25">
        <v>7.5</v>
      </c>
      <c r="O17" s="25">
        <v>6.5</v>
      </c>
      <c r="P17" s="25">
        <v>7.5</v>
      </c>
      <c r="Q17" s="25">
        <v>8</v>
      </c>
      <c r="R17" s="25">
        <v>8</v>
      </c>
      <c r="S17" s="25">
        <v>8</v>
      </c>
      <c r="T17" s="25">
        <v>7</v>
      </c>
      <c r="U17" s="25">
        <v>6.5</v>
      </c>
      <c r="V17" s="4">
        <f t="shared" ref="V17:V22" si="2">SUM(N17:U17)</f>
        <v>59</v>
      </c>
      <c r="W17" s="49"/>
      <c r="X17" s="56"/>
      <c r="Y17" s="25">
        <v>8</v>
      </c>
      <c r="Z17" s="25">
        <v>10</v>
      </c>
      <c r="AA17" s="25">
        <v>8</v>
      </c>
      <c r="AB17" s="25">
        <v>8</v>
      </c>
      <c r="AC17" s="25">
        <v>9</v>
      </c>
      <c r="AD17" s="25">
        <v>9</v>
      </c>
      <c r="AE17" s="25">
        <v>10</v>
      </c>
      <c r="AF17" s="25">
        <v>8.5</v>
      </c>
      <c r="AG17" s="4">
        <f t="shared" ref="AG17:AG22" si="3">SUM(Y17:AF17)</f>
        <v>70.5</v>
      </c>
      <c r="AH17" s="49"/>
      <c r="AI17" s="56"/>
      <c r="AJ17" s="156"/>
      <c r="AK17" s="23"/>
    </row>
    <row r="18" spans="1:37" s="162" customFormat="1" ht="15.75" x14ac:dyDescent="0.25">
      <c r="A18" s="112">
        <v>2</v>
      </c>
      <c r="B18" s="161" t="s">
        <v>202</v>
      </c>
      <c r="C18" s="113"/>
      <c r="D18" s="113"/>
      <c r="E18" s="113" t="s">
        <v>188</v>
      </c>
      <c r="F18" s="156"/>
      <c r="G18" s="23"/>
      <c r="H18" s="23"/>
      <c r="I18" s="23"/>
      <c r="J18" s="23"/>
      <c r="K18" s="23"/>
      <c r="L18" s="23"/>
      <c r="M18" s="156"/>
      <c r="N18" s="25">
        <v>6.2</v>
      </c>
      <c r="O18" s="25">
        <v>6</v>
      </c>
      <c r="P18" s="25">
        <v>6.5</v>
      </c>
      <c r="Q18" s="25">
        <v>6</v>
      </c>
      <c r="R18" s="25">
        <v>6</v>
      </c>
      <c r="S18" s="25">
        <v>6.5</v>
      </c>
      <c r="T18" s="25">
        <v>7</v>
      </c>
      <c r="U18" s="25">
        <v>6</v>
      </c>
      <c r="V18" s="4">
        <f t="shared" si="2"/>
        <v>50.2</v>
      </c>
      <c r="W18" s="49"/>
      <c r="X18" s="56"/>
      <c r="Y18" s="25">
        <v>6</v>
      </c>
      <c r="Z18" s="25">
        <v>7.2</v>
      </c>
      <c r="AA18" s="25">
        <v>7</v>
      </c>
      <c r="AB18" s="25">
        <v>7</v>
      </c>
      <c r="AC18" s="25">
        <v>7</v>
      </c>
      <c r="AD18" s="25">
        <v>7</v>
      </c>
      <c r="AE18" s="25">
        <v>8</v>
      </c>
      <c r="AF18" s="25">
        <v>7.2</v>
      </c>
      <c r="AG18" s="4">
        <f t="shared" si="3"/>
        <v>56.400000000000006</v>
      </c>
      <c r="AH18" s="49"/>
      <c r="AI18" s="56"/>
      <c r="AJ18" s="156"/>
      <c r="AK18" s="23"/>
    </row>
    <row r="19" spans="1:37" s="162" customFormat="1" ht="15.75" x14ac:dyDescent="0.25">
      <c r="A19" s="112">
        <v>3</v>
      </c>
      <c r="B19" s="161" t="s">
        <v>180</v>
      </c>
      <c r="C19" s="113"/>
      <c r="D19" s="113"/>
      <c r="E19" s="113"/>
      <c r="F19" s="156"/>
      <c r="G19" s="23"/>
      <c r="H19" s="23"/>
      <c r="I19" s="23"/>
      <c r="J19" s="23"/>
      <c r="K19" s="23"/>
      <c r="L19" s="23"/>
      <c r="M19" s="156"/>
      <c r="N19" s="25">
        <v>6</v>
      </c>
      <c r="O19" s="25">
        <v>7</v>
      </c>
      <c r="P19" s="25">
        <v>7</v>
      </c>
      <c r="Q19" s="25">
        <v>8</v>
      </c>
      <c r="R19" s="25">
        <v>6.5</v>
      </c>
      <c r="S19" s="25">
        <v>6.5</v>
      </c>
      <c r="T19" s="25">
        <v>8.5</v>
      </c>
      <c r="U19" s="25">
        <v>6.5</v>
      </c>
      <c r="V19" s="4">
        <f t="shared" si="2"/>
        <v>56</v>
      </c>
      <c r="W19" s="49"/>
      <c r="X19" s="56"/>
      <c r="Y19" s="25">
        <v>7.2</v>
      </c>
      <c r="Z19" s="25">
        <v>8.1999999999999993</v>
      </c>
      <c r="AA19" s="25">
        <v>8</v>
      </c>
      <c r="AB19" s="25">
        <v>7.5</v>
      </c>
      <c r="AC19" s="25">
        <v>7.5</v>
      </c>
      <c r="AD19" s="25">
        <v>7.5</v>
      </c>
      <c r="AE19" s="25">
        <v>9</v>
      </c>
      <c r="AF19" s="25">
        <v>8</v>
      </c>
      <c r="AG19" s="4">
        <f t="shared" si="3"/>
        <v>62.9</v>
      </c>
      <c r="AH19" s="49"/>
      <c r="AI19" s="56"/>
      <c r="AJ19" s="156"/>
      <c r="AK19" s="23"/>
    </row>
    <row r="20" spans="1:37" s="162" customFormat="1" ht="15.75" x14ac:dyDescent="0.25">
      <c r="A20" s="112">
        <v>4</v>
      </c>
      <c r="B20" s="161" t="s">
        <v>203</v>
      </c>
      <c r="C20" s="113"/>
      <c r="D20" s="113"/>
      <c r="E20" s="113"/>
      <c r="F20" s="156"/>
      <c r="G20" s="23"/>
      <c r="H20" s="23"/>
      <c r="I20" s="23"/>
      <c r="J20" s="23"/>
      <c r="K20" s="23"/>
      <c r="L20" s="23"/>
      <c r="M20" s="156"/>
      <c r="N20" s="25">
        <v>5.5</v>
      </c>
      <c r="O20" s="25">
        <v>6.5</v>
      </c>
      <c r="P20" s="25">
        <v>7</v>
      </c>
      <c r="Q20" s="25">
        <v>6</v>
      </c>
      <c r="R20" s="25">
        <v>6</v>
      </c>
      <c r="S20" s="25">
        <v>6.5</v>
      </c>
      <c r="T20" s="25">
        <v>7</v>
      </c>
      <c r="U20" s="25">
        <v>6</v>
      </c>
      <c r="V20" s="4">
        <f t="shared" si="2"/>
        <v>50.5</v>
      </c>
      <c r="W20" s="49"/>
      <c r="X20" s="56"/>
      <c r="Y20" s="25">
        <v>6.5</v>
      </c>
      <c r="Z20" s="25">
        <v>7</v>
      </c>
      <c r="AA20" s="25">
        <v>7</v>
      </c>
      <c r="AB20" s="25">
        <v>7</v>
      </c>
      <c r="AC20" s="25">
        <v>6.8</v>
      </c>
      <c r="AD20" s="25">
        <v>6.8</v>
      </c>
      <c r="AE20" s="25">
        <v>6.8</v>
      </c>
      <c r="AF20" s="25">
        <v>6</v>
      </c>
      <c r="AG20" s="4">
        <f t="shared" si="3"/>
        <v>53.899999999999991</v>
      </c>
      <c r="AH20" s="49"/>
      <c r="AI20" s="56"/>
      <c r="AJ20" s="156"/>
      <c r="AK20" s="23"/>
    </row>
    <row r="21" spans="1:37" s="162" customFormat="1" ht="15.75" x14ac:dyDescent="0.25">
      <c r="A21" s="112">
        <v>5</v>
      </c>
      <c r="B21" s="161" t="s">
        <v>204</v>
      </c>
      <c r="C21" s="113"/>
      <c r="D21" s="113"/>
      <c r="E21" s="113" t="s">
        <v>188</v>
      </c>
      <c r="F21" s="156"/>
      <c r="G21" s="23"/>
      <c r="H21" s="23"/>
      <c r="I21" s="23"/>
      <c r="J21" s="23"/>
      <c r="K21" s="23"/>
      <c r="L21" s="23"/>
      <c r="M21" s="156"/>
      <c r="N21" s="25">
        <v>5</v>
      </c>
      <c r="O21" s="25">
        <v>6</v>
      </c>
      <c r="P21" s="25">
        <v>6</v>
      </c>
      <c r="Q21" s="25">
        <v>6.5</v>
      </c>
      <c r="R21" s="25">
        <v>6.5</v>
      </c>
      <c r="S21" s="25">
        <v>6</v>
      </c>
      <c r="T21" s="25">
        <v>6.5</v>
      </c>
      <c r="U21" s="25">
        <v>4.5</v>
      </c>
      <c r="V21" s="4">
        <f t="shared" si="2"/>
        <v>47</v>
      </c>
      <c r="W21" s="49"/>
      <c r="X21" s="56"/>
      <c r="Y21" s="25">
        <v>6</v>
      </c>
      <c r="Z21" s="25">
        <v>7</v>
      </c>
      <c r="AA21" s="25">
        <v>7</v>
      </c>
      <c r="AB21" s="25">
        <v>7</v>
      </c>
      <c r="AC21" s="25">
        <v>6.5</v>
      </c>
      <c r="AD21" s="25">
        <v>6.5</v>
      </c>
      <c r="AE21" s="25">
        <v>7.8</v>
      </c>
      <c r="AF21" s="25">
        <v>6.2</v>
      </c>
      <c r="AG21" s="4">
        <f t="shared" si="3"/>
        <v>54</v>
      </c>
      <c r="AH21" s="49"/>
      <c r="AI21" s="56"/>
      <c r="AJ21" s="156"/>
      <c r="AK21" s="23"/>
    </row>
    <row r="22" spans="1:37" s="162" customFormat="1" ht="15.75" x14ac:dyDescent="0.25">
      <c r="A22" s="112">
        <v>6</v>
      </c>
      <c r="B22" s="161" t="s">
        <v>154</v>
      </c>
      <c r="C22" s="113"/>
      <c r="D22" s="113"/>
      <c r="E22" s="113"/>
      <c r="F22" s="156"/>
      <c r="G22" s="23"/>
      <c r="H22" s="23"/>
      <c r="I22" s="23"/>
      <c r="J22" s="23"/>
      <c r="K22" s="23"/>
      <c r="L22" s="23"/>
      <c r="M22" s="156"/>
      <c r="N22" s="25">
        <v>5.5</v>
      </c>
      <c r="O22" s="25">
        <v>4.5</v>
      </c>
      <c r="P22" s="25">
        <v>4.5</v>
      </c>
      <c r="Q22" s="25">
        <v>4.5</v>
      </c>
      <c r="R22" s="25">
        <v>6</v>
      </c>
      <c r="S22" s="25">
        <v>5.5</v>
      </c>
      <c r="T22" s="25">
        <v>6</v>
      </c>
      <c r="U22" s="25">
        <v>5</v>
      </c>
      <c r="V22" s="4">
        <f t="shared" si="2"/>
        <v>41.5</v>
      </c>
      <c r="W22" s="49"/>
      <c r="X22" s="56"/>
      <c r="Y22" s="25">
        <v>4.5</v>
      </c>
      <c r="Z22" s="25">
        <v>5.2</v>
      </c>
      <c r="AA22" s="25">
        <v>5.8</v>
      </c>
      <c r="AB22" s="25">
        <v>6</v>
      </c>
      <c r="AC22" s="25">
        <v>6</v>
      </c>
      <c r="AD22" s="25">
        <v>6</v>
      </c>
      <c r="AE22" s="25">
        <v>6.5</v>
      </c>
      <c r="AF22" s="25">
        <v>6</v>
      </c>
      <c r="AG22" s="4">
        <f t="shared" si="3"/>
        <v>46</v>
      </c>
      <c r="AH22" s="49"/>
      <c r="AI22" s="56"/>
      <c r="AJ22" s="156"/>
      <c r="AK22" s="23"/>
    </row>
    <row r="23" spans="1:37" s="162" customFormat="1" ht="15.75" x14ac:dyDescent="0.25">
      <c r="A23" s="114"/>
      <c r="B23" s="114"/>
      <c r="C23" s="98" t="s">
        <v>136</v>
      </c>
      <c r="D23" s="98" t="s">
        <v>155</v>
      </c>
      <c r="E23" s="98" t="s">
        <v>156</v>
      </c>
      <c r="F23" s="99"/>
      <c r="G23" s="64">
        <v>6.5</v>
      </c>
      <c r="H23" s="64">
        <v>6.5</v>
      </c>
      <c r="I23" s="216">
        <v>5</v>
      </c>
      <c r="J23" s="216">
        <v>6</v>
      </c>
      <c r="K23" s="216">
        <v>5</v>
      </c>
      <c r="L23" s="158">
        <f>SUM((G23*0.1),(H23*0.1),(I23*0.3),(J23*0.3),(K23*0.2))</f>
        <v>5.6</v>
      </c>
      <c r="M23" s="156"/>
      <c r="N23" s="100"/>
      <c r="O23" s="100"/>
      <c r="P23" s="100"/>
      <c r="Q23" s="100"/>
      <c r="R23" s="100"/>
      <c r="S23" s="100"/>
      <c r="T23" s="100"/>
      <c r="U23" s="100"/>
      <c r="V23" s="158">
        <f>SUM(V17:V22)</f>
        <v>304.2</v>
      </c>
      <c r="W23" s="158">
        <f>(V23/6)/8</f>
        <v>6.3374999999999995</v>
      </c>
      <c r="X23" s="70"/>
      <c r="Y23" s="100"/>
      <c r="Z23" s="100"/>
      <c r="AA23" s="100"/>
      <c r="AB23" s="100"/>
      <c r="AC23" s="100"/>
      <c r="AD23" s="100"/>
      <c r="AE23" s="100"/>
      <c r="AF23" s="100"/>
      <c r="AG23" s="158">
        <f>SUM(AG17:AG22)</f>
        <v>343.7</v>
      </c>
      <c r="AH23" s="158">
        <f>(AG23/6)/8</f>
        <v>7.1604166666666664</v>
      </c>
      <c r="AI23" s="101"/>
      <c r="AJ23" s="158">
        <f>SUM((L23*0.25)+(W23*0.375)+(AH23*0.375))</f>
        <v>6.4617187499999993</v>
      </c>
      <c r="AK23" s="73">
        <v>2</v>
      </c>
    </row>
    <row r="24" spans="1:37" s="162" customFormat="1" ht="15.75" x14ac:dyDescent="0.25">
      <c r="A24" s="112">
        <v>1</v>
      </c>
      <c r="B24" s="161" t="s">
        <v>192</v>
      </c>
      <c r="C24" s="78"/>
      <c r="D24" s="78"/>
      <c r="E24" s="78"/>
      <c r="F24" s="156"/>
      <c r="G24" s="23"/>
      <c r="H24" s="23"/>
      <c r="I24" s="23"/>
      <c r="J24" s="23"/>
      <c r="K24" s="23"/>
      <c r="L24" s="23"/>
      <c r="M24" s="156"/>
      <c r="N24" s="25">
        <v>6.5</v>
      </c>
      <c r="O24" s="25">
        <v>7</v>
      </c>
      <c r="P24" s="25">
        <v>7.5</v>
      </c>
      <c r="Q24" s="25">
        <v>7</v>
      </c>
      <c r="R24" s="25">
        <v>6</v>
      </c>
      <c r="S24" s="25">
        <v>6</v>
      </c>
      <c r="T24" s="25">
        <v>8</v>
      </c>
      <c r="U24" s="25">
        <v>5.8</v>
      </c>
      <c r="V24" s="4">
        <f t="shared" ref="V24:V29" si="4">SUM(N24:U24)</f>
        <v>53.8</v>
      </c>
      <c r="W24" s="49"/>
      <c r="X24" s="56"/>
      <c r="Y24" s="25">
        <v>7.5</v>
      </c>
      <c r="Z24" s="25">
        <v>7</v>
      </c>
      <c r="AA24" s="25">
        <v>6</v>
      </c>
      <c r="AB24" s="25">
        <v>6</v>
      </c>
      <c r="AC24" s="25">
        <v>6.8</v>
      </c>
      <c r="AD24" s="25">
        <v>6.8</v>
      </c>
      <c r="AE24" s="25">
        <v>6.5</v>
      </c>
      <c r="AF24" s="25">
        <v>6.5</v>
      </c>
      <c r="AG24" s="4">
        <f t="shared" ref="AG24:AG29" si="5">SUM(Y24:AF24)</f>
        <v>53.099999999999994</v>
      </c>
      <c r="AH24" s="49"/>
      <c r="AI24" s="56"/>
      <c r="AJ24" s="156"/>
      <c r="AK24" s="23"/>
    </row>
    <row r="25" spans="1:37" s="162" customFormat="1" ht="15.75" x14ac:dyDescent="0.25">
      <c r="A25" s="112">
        <v>2</v>
      </c>
      <c r="B25" s="161" t="s">
        <v>193</v>
      </c>
      <c r="C25" s="113"/>
      <c r="D25" s="113"/>
      <c r="E25" s="113"/>
      <c r="F25" s="156"/>
      <c r="G25" s="23"/>
      <c r="H25" s="23"/>
      <c r="I25" s="23"/>
      <c r="J25" s="23"/>
      <c r="K25" s="23"/>
      <c r="L25" s="23"/>
      <c r="M25" s="156"/>
      <c r="N25" s="25">
        <v>5.5</v>
      </c>
      <c r="O25" s="25">
        <v>6</v>
      </c>
      <c r="P25" s="25">
        <v>5.8</v>
      </c>
      <c r="Q25" s="25">
        <v>7</v>
      </c>
      <c r="R25" s="25">
        <v>6.8</v>
      </c>
      <c r="S25" s="25">
        <v>7</v>
      </c>
      <c r="T25" s="25">
        <v>8</v>
      </c>
      <c r="U25" s="25">
        <v>6</v>
      </c>
      <c r="V25" s="4">
        <f t="shared" si="4"/>
        <v>52.1</v>
      </c>
      <c r="W25" s="49"/>
      <c r="X25" s="56"/>
      <c r="Y25" s="25">
        <v>6.2</v>
      </c>
      <c r="Z25" s="25">
        <v>6.5</v>
      </c>
      <c r="AA25" s="25">
        <v>6.2</v>
      </c>
      <c r="AB25" s="25">
        <v>6.8</v>
      </c>
      <c r="AC25" s="25">
        <v>7</v>
      </c>
      <c r="AD25" s="25">
        <v>7</v>
      </c>
      <c r="AE25" s="25">
        <v>8</v>
      </c>
      <c r="AF25" s="25">
        <v>6.5</v>
      </c>
      <c r="AG25" s="4">
        <f t="shared" si="5"/>
        <v>54.2</v>
      </c>
      <c r="AH25" s="49"/>
      <c r="AI25" s="56"/>
      <c r="AJ25" s="156"/>
      <c r="AK25" s="23"/>
    </row>
    <row r="26" spans="1:37" s="162" customFormat="1" ht="15.75" x14ac:dyDescent="0.25">
      <c r="A26" s="112">
        <v>3</v>
      </c>
      <c r="B26" s="161" t="s">
        <v>194</v>
      </c>
      <c r="C26" s="113"/>
      <c r="D26" s="113"/>
      <c r="E26" s="113"/>
      <c r="F26" s="156"/>
      <c r="G26" s="23"/>
      <c r="H26" s="23"/>
      <c r="I26" s="23"/>
      <c r="J26" s="23"/>
      <c r="K26" s="23"/>
      <c r="L26" s="23"/>
      <c r="M26" s="156"/>
      <c r="N26" s="25">
        <v>6</v>
      </c>
      <c r="O26" s="25">
        <v>6.5</v>
      </c>
      <c r="P26" s="25">
        <v>7</v>
      </c>
      <c r="Q26" s="25">
        <v>7</v>
      </c>
      <c r="R26" s="25">
        <v>7</v>
      </c>
      <c r="S26" s="25">
        <v>5.5</v>
      </c>
      <c r="T26" s="25">
        <v>6.5</v>
      </c>
      <c r="U26" s="25">
        <v>6.8</v>
      </c>
      <c r="V26" s="4">
        <f t="shared" si="4"/>
        <v>52.3</v>
      </c>
      <c r="W26" s="49"/>
      <c r="X26" s="56"/>
      <c r="Y26" s="25">
        <v>6</v>
      </c>
      <c r="Z26" s="25">
        <v>6.8</v>
      </c>
      <c r="AA26" s="25">
        <v>6</v>
      </c>
      <c r="AB26" s="25">
        <v>6.5</v>
      </c>
      <c r="AC26" s="25">
        <v>6.3</v>
      </c>
      <c r="AD26" s="25">
        <v>6.5</v>
      </c>
      <c r="AE26" s="25">
        <v>7</v>
      </c>
      <c r="AF26" s="25">
        <v>6.2</v>
      </c>
      <c r="AG26" s="4">
        <f t="shared" si="5"/>
        <v>51.300000000000004</v>
      </c>
      <c r="AH26" s="49"/>
      <c r="AI26" s="56"/>
      <c r="AJ26" s="156"/>
      <c r="AK26" s="23"/>
    </row>
    <row r="27" spans="1:37" s="162" customFormat="1" ht="15.75" x14ac:dyDescent="0.25">
      <c r="A27" s="112">
        <v>4</v>
      </c>
      <c r="B27" s="161" t="s">
        <v>195</v>
      </c>
      <c r="C27" s="113"/>
      <c r="D27" s="113"/>
      <c r="E27" s="113"/>
      <c r="F27" s="156"/>
      <c r="G27" s="23"/>
      <c r="H27" s="23"/>
      <c r="I27" s="23"/>
      <c r="J27" s="23"/>
      <c r="K27" s="23"/>
      <c r="L27" s="23"/>
      <c r="M27" s="156"/>
      <c r="N27" s="25">
        <v>6.5</v>
      </c>
      <c r="O27" s="25">
        <v>6.5</v>
      </c>
      <c r="P27" s="25">
        <v>7</v>
      </c>
      <c r="Q27" s="25">
        <v>6</v>
      </c>
      <c r="R27" s="25">
        <v>6</v>
      </c>
      <c r="S27" s="25">
        <v>6.5</v>
      </c>
      <c r="T27" s="25">
        <v>6.5</v>
      </c>
      <c r="U27" s="25">
        <v>5.5</v>
      </c>
      <c r="V27" s="4">
        <f t="shared" si="4"/>
        <v>50.5</v>
      </c>
      <c r="W27" s="49"/>
      <c r="X27" s="56"/>
      <c r="Y27" s="25">
        <v>6.2</v>
      </c>
      <c r="Z27" s="25">
        <v>6.5</v>
      </c>
      <c r="AA27" s="25">
        <v>6.5</v>
      </c>
      <c r="AB27" s="25">
        <v>6</v>
      </c>
      <c r="AC27" s="25">
        <v>6.5</v>
      </c>
      <c r="AD27" s="25">
        <v>6.5</v>
      </c>
      <c r="AE27" s="25">
        <v>6.2</v>
      </c>
      <c r="AF27" s="25">
        <v>6.2</v>
      </c>
      <c r="AG27" s="4">
        <f t="shared" si="5"/>
        <v>50.600000000000009</v>
      </c>
      <c r="AH27" s="49"/>
      <c r="AI27" s="56"/>
      <c r="AJ27" s="156"/>
      <c r="AK27" s="23"/>
    </row>
    <row r="28" spans="1:37" s="162" customFormat="1" ht="15.75" x14ac:dyDescent="0.25">
      <c r="A28" s="112">
        <v>5</v>
      </c>
      <c r="B28" s="161" t="s">
        <v>196</v>
      </c>
      <c r="C28" s="113"/>
      <c r="D28" s="113"/>
      <c r="E28" s="113"/>
      <c r="F28" s="156"/>
      <c r="G28" s="23"/>
      <c r="H28" s="23"/>
      <c r="I28" s="23"/>
      <c r="J28" s="23"/>
      <c r="K28" s="23"/>
      <c r="L28" s="23"/>
      <c r="M28" s="156"/>
      <c r="N28" s="25">
        <v>5.5</v>
      </c>
      <c r="O28" s="25">
        <v>5.5</v>
      </c>
      <c r="P28" s="25">
        <v>7</v>
      </c>
      <c r="Q28" s="25">
        <v>6</v>
      </c>
      <c r="R28" s="25">
        <v>6</v>
      </c>
      <c r="S28" s="25">
        <v>5</v>
      </c>
      <c r="T28" s="25">
        <v>5.5</v>
      </c>
      <c r="U28" s="25">
        <v>6.8</v>
      </c>
      <c r="V28" s="4">
        <f t="shared" si="4"/>
        <v>47.3</v>
      </c>
      <c r="W28" s="49"/>
      <c r="X28" s="56"/>
      <c r="Y28" s="25">
        <v>6</v>
      </c>
      <c r="Z28" s="25">
        <v>6.5</v>
      </c>
      <c r="AA28" s="25">
        <v>6.5</v>
      </c>
      <c r="AB28" s="25">
        <v>6.8</v>
      </c>
      <c r="AC28" s="25">
        <v>7</v>
      </c>
      <c r="AD28" s="25">
        <v>7</v>
      </c>
      <c r="AE28" s="25">
        <v>6.8</v>
      </c>
      <c r="AF28" s="25">
        <v>6.2</v>
      </c>
      <c r="AG28" s="4">
        <f t="shared" si="5"/>
        <v>52.8</v>
      </c>
      <c r="AH28" s="49"/>
      <c r="AI28" s="56"/>
      <c r="AJ28" s="156"/>
      <c r="AK28" s="23"/>
    </row>
    <row r="29" spans="1:37" s="162" customFormat="1" ht="15.75" x14ac:dyDescent="0.25">
      <c r="A29" s="112">
        <v>6</v>
      </c>
      <c r="B29" s="161" t="s">
        <v>197</v>
      </c>
      <c r="C29" s="113"/>
      <c r="D29" s="113"/>
      <c r="E29" s="113"/>
      <c r="F29" s="156"/>
      <c r="G29" s="23"/>
      <c r="H29" s="23"/>
      <c r="I29" s="23"/>
      <c r="J29" s="23"/>
      <c r="K29" s="23"/>
      <c r="L29" s="23"/>
      <c r="M29" s="156"/>
      <c r="N29" s="25">
        <v>6.5</v>
      </c>
      <c r="O29" s="25">
        <v>6</v>
      </c>
      <c r="P29" s="25">
        <v>7</v>
      </c>
      <c r="Q29" s="25">
        <v>6.5</v>
      </c>
      <c r="R29" s="25">
        <v>7.5</v>
      </c>
      <c r="S29" s="25">
        <v>7</v>
      </c>
      <c r="T29" s="25">
        <v>6</v>
      </c>
      <c r="U29" s="25">
        <v>6</v>
      </c>
      <c r="V29" s="4">
        <f t="shared" si="4"/>
        <v>52.5</v>
      </c>
      <c r="W29" s="49"/>
      <c r="X29" s="56"/>
      <c r="Y29" s="25">
        <v>6.8</v>
      </c>
      <c r="Z29" s="25">
        <v>7</v>
      </c>
      <c r="AA29" s="25">
        <v>6.8</v>
      </c>
      <c r="AB29" s="25">
        <v>7</v>
      </c>
      <c r="AC29" s="25">
        <v>7</v>
      </c>
      <c r="AD29" s="25">
        <v>7</v>
      </c>
      <c r="AE29" s="25">
        <v>6.5</v>
      </c>
      <c r="AF29" s="25">
        <v>6</v>
      </c>
      <c r="AG29" s="4">
        <f t="shared" si="5"/>
        <v>54.1</v>
      </c>
      <c r="AH29" s="49"/>
      <c r="AI29" s="56"/>
      <c r="AJ29" s="156"/>
      <c r="AK29" s="23"/>
    </row>
    <row r="30" spans="1:37" s="162" customFormat="1" ht="15.75" x14ac:dyDescent="0.25">
      <c r="A30" s="114"/>
      <c r="B30" s="114"/>
      <c r="C30" s="98" t="s">
        <v>126</v>
      </c>
      <c r="D30" s="98" t="s">
        <v>127</v>
      </c>
      <c r="E30" s="98" t="s">
        <v>128</v>
      </c>
      <c r="F30" s="99"/>
      <c r="G30" s="216">
        <v>6</v>
      </c>
      <c r="H30" s="216">
        <v>6</v>
      </c>
      <c r="I30" s="216">
        <v>6</v>
      </c>
      <c r="J30" s="64">
        <v>6.5</v>
      </c>
      <c r="K30" s="64">
        <v>6.5</v>
      </c>
      <c r="L30" s="158">
        <f>SUM((G30*0.1),(H30*0.1),(I30*0.3),(J30*0.3),(K30*0.2))</f>
        <v>6.25</v>
      </c>
      <c r="M30" s="156"/>
      <c r="N30" s="100"/>
      <c r="O30" s="100"/>
      <c r="P30" s="100"/>
      <c r="Q30" s="100"/>
      <c r="R30" s="100"/>
      <c r="S30" s="100"/>
      <c r="T30" s="100"/>
      <c r="U30" s="100"/>
      <c r="V30" s="158">
        <f>SUM(V24:V29)</f>
        <v>308.5</v>
      </c>
      <c r="W30" s="158">
        <f>(V30/6)/8</f>
        <v>6.427083333333333</v>
      </c>
      <c r="X30" s="70"/>
      <c r="Y30" s="100"/>
      <c r="Z30" s="100"/>
      <c r="AA30" s="100"/>
      <c r="AB30" s="100"/>
      <c r="AC30" s="100"/>
      <c r="AD30" s="100"/>
      <c r="AE30" s="100"/>
      <c r="AF30" s="100"/>
      <c r="AG30" s="158">
        <f>SUM(AG24:AG29)</f>
        <v>316.10000000000002</v>
      </c>
      <c r="AH30" s="158">
        <f>(AG30/6)/8</f>
        <v>6.5854166666666671</v>
      </c>
      <c r="AI30" s="101"/>
      <c r="AJ30" s="158">
        <f>SUM((L30*0.25)+(W30*0.375)+(AH30*0.375))</f>
        <v>6.4421875000000002</v>
      </c>
      <c r="AK30" s="73">
        <v>3</v>
      </c>
    </row>
    <row r="31" spans="1:37" s="162" customFormat="1" ht="15.75" x14ac:dyDescent="0.25">
      <c r="A31" s="112">
        <v>1</v>
      </c>
      <c r="B31" s="161" t="s">
        <v>205</v>
      </c>
      <c r="C31" s="78"/>
      <c r="D31" s="78"/>
      <c r="E31" s="78"/>
      <c r="F31" s="156"/>
      <c r="G31" s="23"/>
      <c r="H31" s="23"/>
      <c r="I31" s="23"/>
      <c r="J31" s="23"/>
      <c r="K31" s="23"/>
      <c r="L31" s="23"/>
      <c r="M31" s="156"/>
      <c r="N31" s="25">
        <v>5.8</v>
      </c>
      <c r="O31" s="25">
        <v>6.5</v>
      </c>
      <c r="P31" s="25">
        <v>6</v>
      </c>
      <c r="Q31" s="25">
        <v>7</v>
      </c>
      <c r="R31" s="25">
        <v>7</v>
      </c>
      <c r="S31" s="25">
        <v>7</v>
      </c>
      <c r="T31" s="25">
        <v>8</v>
      </c>
      <c r="U31" s="25">
        <v>6</v>
      </c>
      <c r="V31" s="4">
        <f t="shared" ref="V31:V36" si="6">SUM(N31:U31)</f>
        <v>53.3</v>
      </c>
      <c r="W31" s="49"/>
      <c r="X31" s="56"/>
      <c r="Y31" s="25">
        <v>6.5</v>
      </c>
      <c r="Z31" s="25">
        <v>6</v>
      </c>
      <c r="AA31" s="25">
        <v>6.5</v>
      </c>
      <c r="AB31" s="25">
        <v>6.2</v>
      </c>
      <c r="AC31" s="25">
        <v>6.8</v>
      </c>
      <c r="AD31" s="25">
        <v>6.8</v>
      </c>
      <c r="AE31" s="25">
        <v>7</v>
      </c>
      <c r="AF31" s="25">
        <v>6.5</v>
      </c>
      <c r="AG31" s="4">
        <f t="shared" ref="AG31:AG36" si="7">SUM(Y31:AF31)</f>
        <v>52.3</v>
      </c>
      <c r="AH31" s="49"/>
      <c r="AI31" s="56"/>
      <c r="AJ31" s="156"/>
      <c r="AK31" s="23"/>
    </row>
    <row r="32" spans="1:37" s="162" customFormat="1" ht="15.75" x14ac:dyDescent="0.25">
      <c r="A32" s="112">
        <v>2</v>
      </c>
      <c r="B32" s="161" t="s">
        <v>206</v>
      </c>
      <c r="C32" s="113"/>
      <c r="D32" s="113"/>
      <c r="E32" s="113"/>
      <c r="F32" s="156"/>
      <c r="G32" s="23"/>
      <c r="H32" s="23"/>
      <c r="I32" s="23"/>
      <c r="J32" s="23"/>
      <c r="K32" s="23"/>
      <c r="L32" s="23"/>
      <c r="M32" s="156"/>
      <c r="N32" s="25">
        <v>7</v>
      </c>
      <c r="O32" s="25">
        <v>7</v>
      </c>
      <c r="P32" s="25">
        <v>6.8</v>
      </c>
      <c r="Q32" s="25">
        <v>7</v>
      </c>
      <c r="R32" s="25">
        <v>7</v>
      </c>
      <c r="S32" s="25">
        <v>7</v>
      </c>
      <c r="T32" s="25">
        <v>8</v>
      </c>
      <c r="U32" s="25">
        <v>6</v>
      </c>
      <c r="V32" s="4">
        <f t="shared" si="6"/>
        <v>55.8</v>
      </c>
      <c r="W32" s="49"/>
      <c r="X32" s="56"/>
      <c r="Y32" s="25">
        <v>7</v>
      </c>
      <c r="Z32" s="25">
        <v>7</v>
      </c>
      <c r="AA32" s="25">
        <v>6.8</v>
      </c>
      <c r="AB32" s="25">
        <v>7</v>
      </c>
      <c r="AC32" s="25">
        <v>7</v>
      </c>
      <c r="AD32" s="25">
        <v>7</v>
      </c>
      <c r="AE32" s="25">
        <v>7.5</v>
      </c>
      <c r="AF32" s="25">
        <v>7.2</v>
      </c>
      <c r="AG32" s="4">
        <f t="shared" si="7"/>
        <v>56.5</v>
      </c>
      <c r="AH32" s="49"/>
      <c r="AI32" s="56"/>
      <c r="AJ32" s="156"/>
      <c r="AK32" s="23"/>
    </row>
    <row r="33" spans="1:37" s="162" customFormat="1" ht="15.75" x14ac:dyDescent="0.25">
      <c r="A33" s="112">
        <v>3</v>
      </c>
      <c r="B33" s="161" t="s">
        <v>207</v>
      </c>
      <c r="C33" s="113"/>
      <c r="D33" s="113"/>
      <c r="E33" s="113"/>
      <c r="F33" s="156"/>
      <c r="G33" s="23"/>
      <c r="H33" s="23"/>
      <c r="I33" s="23"/>
      <c r="J33" s="23"/>
      <c r="K33" s="23"/>
      <c r="L33" s="23"/>
      <c r="M33" s="156"/>
      <c r="N33" s="25">
        <v>4.5</v>
      </c>
      <c r="O33" s="25">
        <v>5.5</v>
      </c>
      <c r="P33" s="25">
        <v>6</v>
      </c>
      <c r="Q33" s="25">
        <v>6.5</v>
      </c>
      <c r="R33" s="25">
        <v>5</v>
      </c>
      <c r="S33" s="25">
        <v>6</v>
      </c>
      <c r="T33" s="25">
        <v>6.5</v>
      </c>
      <c r="U33" s="25">
        <v>5.5</v>
      </c>
      <c r="V33" s="4">
        <f t="shared" si="6"/>
        <v>45.5</v>
      </c>
      <c r="W33" s="49"/>
      <c r="X33" s="56"/>
      <c r="Y33" s="25">
        <v>3</v>
      </c>
      <c r="Z33" s="25">
        <v>6.2</v>
      </c>
      <c r="AA33" s="25">
        <v>6</v>
      </c>
      <c r="AB33" s="25">
        <v>6.2</v>
      </c>
      <c r="AC33" s="25">
        <v>6.5</v>
      </c>
      <c r="AD33" s="25">
        <v>6.2</v>
      </c>
      <c r="AE33" s="25">
        <v>6.5</v>
      </c>
      <c r="AF33" s="25">
        <v>6</v>
      </c>
      <c r="AG33" s="4">
        <f t="shared" si="7"/>
        <v>46.6</v>
      </c>
      <c r="AH33" s="49"/>
      <c r="AI33" s="56"/>
      <c r="AJ33" s="156"/>
      <c r="AK33" s="23"/>
    </row>
    <row r="34" spans="1:37" s="162" customFormat="1" ht="15.75" x14ac:dyDescent="0.25">
      <c r="A34" s="112">
        <v>4</v>
      </c>
      <c r="B34" s="161" t="s">
        <v>182</v>
      </c>
      <c r="C34" s="113"/>
      <c r="D34" s="113"/>
      <c r="E34" s="113"/>
      <c r="F34" s="156"/>
      <c r="G34" s="23"/>
      <c r="H34" s="23"/>
      <c r="I34" s="23"/>
      <c r="J34" s="23"/>
      <c r="K34" s="23"/>
      <c r="L34" s="23"/>
      <c r="M34" s="156"/>
      <c r="N34" s="25">
        <v>5.5</v>
      </c>
      <c r="O34" s="25">
        <v>5</v>
      </c>
      <c r="P34" s="25">
        <v>6</v>
      </c>
      <c r="Q34" s="25">
        <v>6</v>
      </c>
      <c r="R34" s="25">
        <v>5</v>
      </c>
      <c r="S34" s="25">
        <v>6</v>
      </c>
      <c r="T34" s="25">
        <v>5.2</v>
      </c>
      <c r="U34" s="25">
        <v>5.5</v>
      </c>
      <c r="V34" s="4">
        <f t="shared" si="6"/>
        <v>44.2</v>
      </c>
      <c r="W34" s="49"/>
      <c r="X34" s="56"/>
      <c r="Y34" s="25">
        <v>6</v>
      </c>
      <c r="Z34" s="25">
        <v>6.8</v>
      </c>
      <c r="AA34" s="25">
        <v>6.2</v>
      </c>
      <c r="AB34" s="25">
        <v>6.5</v>
      </c>
      <c r="AC34" s="25">
        <v>6.2</v>
      </c>
      <c r="AD34" s="25">
        <v>6.5</v>
      </c>
      <c r="AE34" s="25">
        <v>6.5</v>
      </c>
      <c r="AF34" s="25">
        <v>6.2</v>
      </c>
      <c r="AG34" s="4">
        <f t="shared" si="7"/>
        <v>50.900000000000006</v>
      </c>
      <c r="AH34" s="49"/>
      <c r="AI34" s="56"/>
      <c r="AJ34" s="156"/>
      <c r="AK34" s="23"/>
    </row>
    <row r="35" spans="1:37" s="162" customFormat="1" ht="15.75" x14ac:dyDescent="0.25">
      <c r="A35" s="112">
        <v>5</v>
      </c>
      <c r="B35" s="161" t="s">
        <v>208</v>
      </c>
      <c r="C35" s="113"/>
      <c r="D35" s="113"/>
      <c r="E35" s="113"/>
      <c r="F35" s="156"/>
      <c r="G35" s="23"/>
      <c r="H35" s="23"/>
      <c r="I35" s="23"/>
      <c r="J35" s="23"/>
      <c r="K35" s="23"/>
      <c r="L35" s="23"/>
      <c r="M35" s="156"/>
      <c r="N35" s="25">
        <v>5.5</v>
      </c>
      <c r="O35" s="25">
        <v>5.5</v>
      </c>
      <c r="P35" s="25">
        <v>6.5</v>
      </c>
      <c r="Q35" s="25">
        <v>6</v>
      </c>
      <c r="R35" s="25">
        <v>5.5</v>
      </c>
      <c r="S35" s="25">
        <v>5.5</v>
      </c>
      <c r="T35" s="25">
        <v>6</v>
      </c>
      <c r="U35" s="25">
        <v>5.5</v>
      </c>
      <c r="V35" s="4">
        <f t="shared" si="6"/>
        <v>46</v>
      </c>
      <c r="W35" s="49"/>
      <c r="X35" s="56"/>
      <c r="Y35" s="25">
        <v>4.8</v>
      </c>
      <c r="Z35" s="25">
        <v>5</v>
      </c>
      <c r="AA35" s="25">
        <v>5.2</v>
      </c>
      <c r="AB35" s="25">
        <v>5.9</v>
      </c>
      <c r="AC35" s="25">
        <v>6</v>
      </c>
      <c r="AD35" s="25">
        <v>6</v>
      </c>
      <c r="AE35" s="25">
        <v>6.5</v>
      </c>
      <c r="AF35" s="25">
        <v>6.2</v>
      </c>
      <c r="AG35" s="4">
        <f t="shared" si="7"/>
        <v>45.6</v>
      </c>
      <c r="AH35" s="49"/>
      <c r="AI35" s="56"/>
      <c r="AJ35" s="156"/>
      <c r="AK35" s="23"/>
    </row>
    <row r="36" spans="1:37" s="162" customFormat="1" ht="15.75" x14ac:dyDescent="0.25">
      <c r="A36" s="112">
        <v>6</v>
      </c>
      <c r="B36" s="161" t="s">
        <v>209</v>
      </c>
      <c r="C36" s="113"/>
      <c r="D36" s="113"/>
      <c r="E36" s="113"/>
      <c r="F36" s="156"/>
      <c r="G36" s="23"/>
      <c r="H36" s="23"/>
      <c r="I36" s="23"/>
      <c r="J36" s="23"/>
      <c r="K36" s="23"/>
      <c r="L36" s="23"/>
      <c r="M36" s="156"/>
      <c r="N36" s="25">
        <v>5.5</v>
      </c>
      <c r="O36" s="25">
        <v>5</v>
      </c>
      <c r="P36" s="25">
        <v>5</v>
      </c>
      <c r="Q36" s="25">
        <v>6</v>
      </c>
      <c r="R36" s="25">
        <v>5.5</v>
      </c>
      <c r="S36" s="25">
        <v>5.5</v>
      </c>
      <c r="T36" s="25">
        <v>6</v>
      </c>
      <c r="U36" s="25">
        <v>5</v>
      </c>
      <c r="V36" s="4">
        <f t="shared" si="6"/>
        <v>43.5</v>
      </c>
      <c r="W36" s="49"/>
      <c r="X36" s="56"/>
      <c r="Y36" s="25">
        <v>3</v>
      </c>
      <c r="Z36" s="25">
        <v>6.2</v>
      </c>
      <c r="AA36" s="25">
        <v>5.5</v>
      </c>
      <c r="AB36" s="25">
        <v>5.5</v>
      </c>
      <c r="AC36" s="25">
        <v>4</v>
      </c>
      <c r="AD36" s="25">
        <v>4</v>
      </c>
      <c r="AE36" s="25">
        <v>5</v>
      </c>
      <c r="AF36" s="25">
        <v>5</v>
      </c>
      <c r="AG36" s="4">
        <f t="shared" si="7"/>
        <v>38.200000000000003</v>
      </c>
      <c r="AH36" s="49"/>
      <c r="AI36" s="56"/>
      <c r="AJ36" s="156"/>
      <c r="AK36" s="23"/>
    </row>
    <row r="37" spans="1:37" s="162" customFormat="1" ht="15.75" x14ac:dyDescent="0.25">
      <c r="A37" s="114"/>
      <c r="B37" s="114"/>
      <c r="C37" s="98" t="s">
        <v>117</v>
      </c>
      <c r="D37" s="98" t="s">
        <v>113</v>
      </c>
      <c r="E37" s="98" t="s">
        <v>119</v>
      </c>
      <c r="F37" s="99"/>
      <c r="G37" s="64">
        <v>7</v>
      </c>
      <c r="H37" s="64">
        <v>7</v>
      </c>
      <c r="I37" s="64">
        <v>7.5</v>
      </c>
      <c r="J37" s="64">
        <v>7.5</v>
      </c>
      <c r="K37" s="64">
        <v>6.8</v>
      </c>
      <c r="L37" s="158">
        <f>SUM((G37*0.1),(H37*0.1),(I37*0.3),(J37*0.3),(K37*0.2))</f>
        <v>7.2600000000000007</v>
      </c>
      <c r="M37" s="156"/>
      <c r="N37" s="100"/>
      <c r="O37" s="100"/>
      <c r="P37" s="100"/>
      <c r="Q37" s="100"/>
      <c r="R37" s="100"/>
      <c r="S37" s="100"/>
      <c r="T37" s="100"/>
      <c r="U37" s="100"/>
      <c r="V37" s="158">
        <f>SUM(V31:V36)</f>
        <v>288.3</v>
      </c>
      <c r="W37" s="158">
        <f>(V37/6)/8</f>
        <v>6.0062500000000005</v>
      </c>
      <c r="X37" s="70"/>
      <c r="Y37" s="100"/>
      <c r="Z37" s="100"/>
      <c r="AA37" s="100"/>
      <c r="AB37" s="100"/>
      <c r="AC37" s="100"/>
      <c r="AD37" s="100"/>
      <c r="AE37" s="100"/>
      <c r="AF37" s="100"/>
      <c r="AG37" s="158">
        <f>SUM(AG31:AG36)</f>
        <v>290.10000000000002</v>
      </c>
      <c r="AH37" s="158">
        <f>(AG37/6)/8</f>
        <v>6.0437500000000002</v>
      </c>
      <c r="AI37" s="101"/>
      <c r="AJ37" s="158">
        <f>SUM((L37*0.25)+(W37*0.375)+(AH37*0.375))</f>
        <v>6.3337500000000002</v>
      </c>
      <c r="AK37" s="73">
        <v>4</v>
      </c>
    </row>
    <row r="38" spans="1:37" s="162" customFormat="1" ht="15.75" x14ac:dyDescent="0.25">
      <c r="A38" s="112">
        <v>1</v>
      </c>
      <c r="B38" s="161" t="s">
        <v>198</v>
      </c>
      <c r="C38" s="78"/>
      <c r="D38" s="78"/>
      <c r="E38" s="78"/>
      <c r="F38" s="156"/>
      <c r="G38" s="23"/>
      <c r="H38" s="23"/>
      <c r="I38" s="23"/>
      <c r="J38" s="23"/>
      <c r="K38" s="23"/>
      <c r="L38" s="23"/>
      <c r="M38" s="156"/>
      <c r="N38" s="25">
        <v>6.5</v>
      </c>
      <c r="O38" s="25">
        <v>7</v>
      </c>
      <c r="P38" s="25">
        <v>7</v>
      </c>
      <c r="Q38" s="25">
        <v>6</v>
      </c>
      <c r="R38" s="25">
        <v>6</v>
      </c>
      <c r="S38" s="25">
        <v>6.5</v>
      </c>
      <c r="T38" s="25">
        <v>8</v>
      </c>
      <c r="U38" s="25">
        <v>5.5</v>
      </c>
      <c r="V38" s="4">
        <f t="shared" ref="V38:V43" si="8">SUM(N38:U38)</f>
        <v>52.5</v>
      </c>
      <c r="W38" s="49"/>
      <c r="X38" s="56"/>
      <c r="Y38" s="25">
        <v>6.5</v>
      </c>
      <c r="Z38" s="25">
        <v>7</v>
      </c>
      <c r="AA38" s="25">
        <v>7</v>
      </c>
      <c r="AB38" s="25">
        <v>7</v>
      </c>
      <c r="AC38" s="25">
        <v>6.8</v>
      </c>
      <c r="AD38" s="25">
        <v>6.8</v>
      </c>
      <c r="AE38" s="25">
        <v>7</v>
      </c>
      <c r="AF38" s="25">
        <v>6.2</v>
      </c>
      <c r="AG38" s="4">
        <f t="shared" ref="AG38:AG43" si="9">SUM(Y38:AF38)</f>
        <v>54.3</v>
      </c>
      <c r="AH38" s="49"/>
      <c r="AI38" s="56"/>
      <c r="AJ38" s="156"/>
      <c r="AK38" s="23"/>
    </row>
    <row r="39" spans="1:37" s="162" customFormat="1" ht="15.75" x14ac:dyDescent="0.25">
      <c r="A39" s="112">
        <v>2</v>
      </c>
      <c r="B39" s="161" t="s">
        <v>175</v>
      </c>
      <c r="C39" s="113"/>
      <c r="D39" s="113"/>
      <c r="E39" s="113"/>
      <c r="F39" s="156"/>
      <c r="G39" s="23"/>
      <c r="H39" s="23"/>
      <c r="I39" s="23"/>
      <c r="J39" s="23"/>
      <c r="K39" s="23"/>
      <c r="L39" s="23"/>
      <c r="M39" s="156"/>
      <c r="N39" s="25">
        <v>6.5</v>
      </c>
      <c r="O39" s="25">
        <v>6</v>
      </c>
      <c r="P39" s="25">
        <v>6.5</v>
      </c>
      <c r="Q39" s="25">
        <v>6.5</v>
      </c>
      <c r="R39" s="25">
        <v>5.5</v>
      </c>
      <c r="S39" s="25">
        <v>5.5</v>
      </c>
      <c r="T39" s="25">
        <v>6</v>
      </c>
      <c r="U39" s="25">
        <v>5.5</v>
      </c>
      <c r="V39" s="4">
        <f t="shared" si="8"/>
        <v>48</v>
      </c>
      <c r="W39" s="49"/>
      <c r="X39" s="56"/>
      <c r="Y39" s="25">
        <v>6.5</v>
      </c>
      <c r="Z39" s="25">
        <v>7</v>
      </c>
      <c r="AA39" s="25">
        <v>6.5</v>
      </c>
      <c r="AB39" s="25">
        <v>6.8</v>
      </c>
      <c r="AC39" s="25">
        <v>7</v>
      </c>
      <c r="AD39" s="25">
        <v>7</v>
      </c>
      <c r="AE39" s="25">
        <v>7.5</v>
      </c>
      <c r="AF39" s="25">
        <v>6.5</v>
      </c>
      <c r="AG39" s="4">
        <f t="shared" si="9"/>
        <v>54.8</v>
      </c>
      <c r="AH39" s="49"/>
      <c r="AI39" s="56"/>
      <c r="AJ39" s="156"/>
      <c r="AK39" s="23"/>
    </row>
    <row r="40" spans="1:37" s="162" customFormat="1" ht="15.75" x14ac:dyDescent="0.25">
      <c r="A40" s="112">
        <v>3</v>
      </c>
      <c r="B40" s="161" t="s">
        <v>173</v>
      </c>
      <c r="C40" s="113"/>
      <c r="D40" s="113"/>
      <c r="E40" s="113"/>
      <c r="F40" s="156"/>
      <c r="G40" s="23"/>
      <c r="H40" s="23"/>
      <c r="I40" s="23"/>
      <c r="J40" s="23"/>
      <c r="K40" s="23"/>
      <c r="L40" s="23"/>
      <c r="M40" s="156"/>
      <c r="N40" s="25">
        <v>5.8</v>
      </c>
      <c r="O40" s="25">
        <v>7.5</v>
      </c>
      <c r="P40" s="25">
        <v>5.5</v>
      </c>
      <c r="Q40" s="25">
        <v>6.5</v>
      </c>
      <c r="R40" s="25">
        <v>6.5</v>
      </c>
      <c r="S40" s="25">
        <v>6.5</v>
      </c>
      <c r="T40" s="25">
        <v>7</v>
      </c>
      <c r="U40" s="25">
        <v>6.5</v>
      </c>
      <c r="V40" s="4">
        <f t="shared" si="8"/>
        <v>51.8</v>
      </c>
      <c r="W40" s="49"/>
      <c r="X40" s="56"/>
      <c r="Y40" s="25">
        <v>6</v>
      </c>
      <c r="Z40" s="25">
        <v>6.5</v>
      </c>
      <c r="AA40" s="25">
        <v>6.5</v>
      </c>
      <c r="AB40" s="25">
        <v>6.7</v>
      </c>
      <c r="AC40" s="25">
        <v>6.8</v>
      </c>
      <c r="AD40" s="25">
        <v>6.8</v>
      </c>
      <c r="AE40" s="25">
        <v>7</v>
      </c>
      <c r="AF40" s="25">
        <v>6.5</v>
      </c>
      <c r="AG40" s="4">
        <f t="shared" si="9"/>
        <v>52.8</v>
      </c>
      <c r="AH40" s="49"/>
      <c r="AI40" s="56"/>
      <c r="AJ40" s="156"/>
      <c r="AK40" s="23"/>
    </row>
    <row r="41" spans="1:37" s="162" customFormat="1" ht="15.75" x14ac:dyDescent="0.25">
      <c r="A41" s="112">
        <v>4</v>
      </c>
      <c r="B41" s="161" t="s">
        <v>174</v>
      </c>
      <c r="C41" s="113"/>
      <c r="D41" s="113"/>
      <c r="E41" s="113"/>
      <c r="F41" s="156"/>
      <c r="G41" s="23"/>
      <c r="H41" s="23"/>
      <c r="I41" s="23"/>
      <c r="J41" s="23"/>
      <c r="K41" s="23"/>
      <c r="L41" s="23"/>
      <c r="M41" s="156"/>
      <c r="N41" s="25">
        <v>7</v>
      </c>
      <c r="O41" s="25">
        <v>6.5</v>
      </c>
      <c r="P41" s="25">
        <v>6</v>
      </c>
      <c r="Q41" s="25">
        <v>6</v>
      </c>
      <c r="R41" s="25">
        <v>6</v>
      </c>
      <c r="S41" s="25">
        <v>6.5</v>
      </c>
      <c r="T41" s="25">
        <v>7</v>
      </c>
      <c r="U41" s="25">
        <v>5.5</v>
      </c>
      <c r="V41" s="4">
        <f t="shared" si="8"/>
        <v>50.5</v>
      </c>
      <c r="W41" s="49"/>
      <c r="X41" s="56"/>
      <c r="Y41" s="25">
        <v>6.5</v>
      </c>
      <c r="Z41" s="25">
        <v>7.5</v>
      </c>
      <c r="AA41" s="25">
        <v>6.7</v>
      </c>
      <c r="AB41" s="25">
        <v>7.2</v>
      </c>
      <c r="AC41" s="25">
        <v>6.5</v>
      </c>
      <c r="AD41" s="25">
        <v>6.5</v>
      </c>
      <c r="AE41" s="25">
        <v>7.5</v>
      </c>
      <c r="AF41" s="25">
        <v>6.2</v>
      </c>
      <c r="AG41" s="4">
        <f t="shared" si="9"/>
        <v>54.6</v>
      </c>
      <c r="AH41" s="49"/>
      <c r="AI41" s="56"/>
      <c r="AJ41" s="156"/>
      <c r="AK41" s="23"/>
    </row>
    <row r="42" spans="1:37" s="162" customFormat="1" ht="15.75" x14ac:dyDescent="0.25">
      <c r="A42" s="112">
        <v>5</v>
      </c>
      <c r="B42" s="161" t="s">
        <v>199</v>
      </c>
      <c r="C42" s="113"/>
      <c r="D42" s="113"/>
      <c r="E42" s="113"/>
      <c r="F42" s="156"/>
      <c r="G42" s="23"/>
      <c r="H42" s="23"/>
      <c r="I42" s="23"/>
      <c r="J42" s="23"/>
      <c r="K42" s="23"/>
      <c r="L42" s="23"/>
      <c r="M42" s="156"/>
      <c r="N42" s="25">
        <v>5</v>
      </c>
      <c r="O42" s="25">
        <v>6</v>
      </c>
      <c r="P42" s="25">
        <v>5</v>
      </c>
      <c r="Q42" s="25">
        <v>6.5</v>
      </c>
      <c r="R42" s="25">
        <v>6</v>
      </c>
      <c r="S42" s="25">
        <v>6</v>
      </c>
      <c r="T42" s="25">
        <v>8</v>
      </c>
      <c r="U42" s="25">
        <v>6.5</v>
      </c>
      <c r="V42" s="4">
        <f t="shared" si="8"/>
        <v>49</v>
      </c>
      <c r="W42" s="49"/>
      <c r="X42" s="56"/>
      <c r="Y42" s="25">
        <v>6.8</v>
      </c>
      <c r="Z42" s="25">
        <v>6.5</v>
      </c>
      <c r="AA42" s="25">
        <v>6.5</v>
      </c>
      <c r="AB42" s="25">
        <v>6.5</v>
      </c>
      <c r="AC42" s="25">
        <v>5.2</v>
      </c>
      <c r="AD42" s="25">
        <v>6.2</v>
      </c>
      <c r="AE42" s="25">
        <v>7</v>
      </c>
      <c r="AF42" s="25">
        <v>6</v>
      </c>
      <c r="AG42" s="4">
        <f t="shared" si="9"/>
        <v>50.7</v>
      </c>
      <c r="AH42" s="49"/>
      <c r="AI42" s="56"/>
      <c r="AJ42" s="156"/>
      <c r="AK42" s="23"/>
    </row>
    <row r="43" spans="1:37" s="162" customFormat="1" ht="15.75" x14ac:dyDescent="0.25">
      <c r="A43" s="112">
        <v>6</v>
      </c>
      <c r="B43" s="161" t="s">
        <v>200</v>
      </c>
      <c r="C43" s="113"/>
      <c r="D43" s="113"/>
      <c r="E43" s="113"/>
      <c r="F43" s="156"/>
      <c r="G43" s="23"/>
      <c r="H43" s="23"/>
      <c r="I43" s="23"/>
      <c r="J43" s="23"/>
      <c r="K43" s="23"/>
      <c r="L43" s="23"/>
      <c r="M43" s="156"/>
      <c r="N43" s="25">
        <v>5</v>
      </c>
      <c r="O43" s="25">
        <v>5.5</v>
      </c>
      <c r="P43" s="25">
        <v>5</v>
      </c>
      <c r="Q43" s="25">
        <v>5</v>
      </c>
      <c r="R43" s="25">
        <v>5</v>
      </c>
      <c r="S43" s="25">
        <v>5</v>
      </c>
      <c r="T43" s="25">
        <v>4.8</v>
      </c>
      <c r="U43" s="25">
        <v>4.8</v>
      </c>
      <c r="V43" s="4">
        <f t="shared" si="8"/>
        <v>40.099999999999994</v>
      </c>
      <c r="W43" s="49"/>
      <c r="X43" s="56"/>
      <c r="Y43" s="25">
        <v>5.2</v>
      </c>
      <c r="Z43" s="25">
        <v>6.2</v>
      </c>
      <c r="AA43" s="25">
        <v>6</v>
      </c>
      <c r="AB43" s="25">
        <v>6.5</v>
      </c>
      <c r="AC43" s="25">
        <v>5.5</v>
      </c>
      <c r="AD43" s="25">
        <v>5.3</v>
      </c>
      <c r="AE43" s="25">
        <v>6.5</v>
      </c>
      <c r="AF43" s="25">
        <v>5.5</v>
      </c>
      <c r="AG43" s="4">
        <f t="shared" si="9"/>
        <v>46.699999999999996</v>
      </c>
      <c r="AH43" s="49"/>
      <c r="AI43" s="56"/>
      <c r="AJ43" s="156"/>
      <c r="AK43" s="23"/>
    </row>
    <row r="44" spans="1:37" s="162" customFormat="1" ht="15.75" x14ac:dyDescent="0.25">
      <c r="A44" s="114"/>
      <c r="B44" s="114"/>
      <c r="C44" s="98" t="s">
        <v>158</v>
      </c>
      <c r="D44" s="98" t="s">
        <v>159</v>
      </c>
      <c r="E44" s="98" t="s">
        <v>160</v>
      </c>
      <c r="F44" s="99"/>
      <c r="G44" s="216">
        <v>6</v>
      </c>
      <c r="H44" s="64">
        <v>5.5</v>
      </c>
      <c r="I44" s="64">
        <v>5.8</v>
      </c>
      <c r="J44" s="64">
        <v>6.5</v>
      </c>
      <c r="K44" s="64">
        <v>6.5</v>
      </c>
      <c r="L44" s="158">
        <f>SUM((G44*0.1),(H44*0.1),(I44*0.3),(J44*0.3),(K44*0.2))</f>
        <v>6.14</v>
      </c>
      <c r="M44" s="156"/>
      <c r="N44" s="100"/>
      <c r="O44" s="100"/>
      <c r="P44" s="100"/>
      <c r="Q44" s="100"/>
      <c r="R44" s="100"/>
      <c r="S44" s="100"/>
      <c r="T44" s="100"/>
      <c r="U44" s="100"/>
      <c r="V44" s="158">
        <f>SUM(V38:V43)</f>
        <v>291.89999999999998</v>
      </c>
      <c r="W44" s="158">
        <f>(V44/6)/8</f>
        <v>6.0812499999999998</v>
      </c>
      <c r="X44" s="70"/>
      <c r="Y44" s="100"/>
      <c r="Z44" s="100"/>
      <c r="AA44" s="100"/>
      <c r="AB44" s="100"/>
      <c r="AC44" s="100"/>
      <c r="AD44" s="100"/>
      <c r="AE44" s="100"/>
      <c r="AF44" s="100"/>
      <c r="AG44" s="158">
        <f>SUM(AG38:AG43)</f>
        <v>313.89999999999998</v>
      </c>
      <c r="AH44" s="158">
        <f>(AG44/6)/8</f>
        <v>6.5395833333333329</v>
      </c>
      <c r="AI44" s="101"/>
      <c r="AJ44" s="158">
        <f>SUM((L44*0.25)+(W44*0.375)+(AH44*0.375))</f>
        <v>6.2678124999999998</v>
      </c>
      <c r="AK44" s="73">
        <v>5</v>
      </c>
    </row>
    <row r="45" spans="1:37" s="2" customFormat="1" ht="15.75" x14ac:dyDescent="0.25">
      <c r="A45" s="112">
        <v>1</v>
      </c>
      <c r="B45" s="161" t="s">
        <v>142</v>
      </c>
      <c r="C45" s="78"/>
      <c r="D45" s="78"/>
      <c r="E45" s="78"/>
      <c r="F45" s="29"/>
      <c r="G45" s="23"/>
      <c r="H45" s="23"/>
      <c r="I45" s="23"/>
      <c r="J45" s="23"/>
      <c r="K45" s="23"/>
      <c r="L45" s="23"/>
      <c r="M45" s="156"/>
      <c r="N45" s="25">
        <v>6.8</v>
      </c>
      <c r="O45" s="25">
        <v>6</v>
      </c>
      <c r="P45" s="25">
        <v>5.8</v>
      </c>
      <c r="Q45" s="25">
        <v>7</v>
      </c>
      <c r="R45" s="25">
        <v>7</v>
      </c>
      <c r="S45" s="25">
        <v>7</v>
      </c>
      <c r="T45" s="25">
        <v>7.5</v>
      </c>
      <c r="U45" s="25">
        <v>6.5</v>
      </c>
      <c r="V45" s="4">
        <f t="shared" ref="V45:V50" si="10">SUM(N45:U45)</f>
        <v>53.6</v>
      </c>
      <c r="W45" s="49"/>
      <c r="X45" s="56"/>
      <c r="Y45" s="25">
        <v>7</v>
      </c>
      <c r="Z45" s="25">
        <v>6.8</v>
      </c>
      <c r="AA45" s="25">
        <v>6.8</v>
      </c>
      <c r="AB45" s="25">
        <v>7</v>
      </c>
      <c r="AC45" s="25">
        <v>7</v>
      </c>
      <c r="AD45" s="25">
        <v>7</v>
      </c>
      <c r="AE45" s="25">
        <v>8</v>
      </c>
      <c r="AF45" s="25">
        <v>6.5</v>
      </c>
      <c r="AG45" s="4">
        <f t="shared" ref="AG45:AG50" si="11">SUM(Y45:AF45)</f>
        <v>56.1</v>
      </c>
      <c r="AH45" s="49"/>
      <c r="AI45" s="56"/>
      <c r="AJ45" s="29"/>
      <c r="AK45" s="23"/>
    </row>
    <row r="46" spans="1:37" s="2" customFormat="1" ht="15.75" x14ac:dyDescent="0.25">
      <c r="A46" s="112">
        <v>2</v>
      </c>
      <c r="B46" s="161" t="s">
        <v>143</v>
      </c>
      <c r="C46" s="113"/>
      <c r="D46" s="113"/>
      <c r="E46" s="113"/>
      <c r="F46" s="29"/>
      <c r="G46" s="23"/>
      <c r="H46" s="23"/>
      <c r="I46" s="23"/>
      <c r="J46" s="23"/>
      <c r="K46" s="23"/>
      <c r="L46" s="23"/>
      <c r="M46" s="156"/>
      <c r="N46" s="25">
        <v>6.5</v>
      </c>
      <c r="O46" s="25">
        <v>6.5</v>
      </c>
      <c r="P46" s="25">
        <v>6</v>
      </c>
      <c r="Q46" s="25">
        <v>6.5</v>
      </c>
      <c r="R46" s="25">
        <v>6</v>
      </c>
      <c r="S46" s="25">
        <v>6</v>
      </c>
      <c r="T46" s="25">
        <v>7.5</v>
      </c>
      <c r="U46" s="25">
        <v>4.5</v>
      </c>
      <c r="V46" s="4">
        <f t="shared" si="10"/>
        <v>49.5</v>
      </c>
      <c r="W46" s="49"/>
      <c r="X46" s="56"/>
      <c r="Y46" s="25">
        <v>6.8</v>
      </c>
      <c r="Z46" s="25">
        <v>7</v>
      </c>
      <c r="AA46" s="25">
        <v>6.5</v>
      </c>
      <c r="AB46" s="25">
        <v>6.5</v>
      </c>
      <c r="AC46" s="25">
        <v>6.8</v>
      </c>
      <c r="AD46" s="25">
        <v>6.5</v>
      </c>
      <c r="AE46" s="25">
        <v>7</v>
      </c>
      <c r="AF46" s="25">
        <v>6.5</v>
      </c>
      <c r="AG46" s="4">
        <f t="shared" si="11"/>
        <v>53.6</v>
      </c>
      <c r="AH46" s="49"/>
      <c r="AI46" s="56"/>
      <c r="AJ46" s="29"/>
      <c r="AK46" s="23"/>
    </row>
    <row r="47" spans="1:37" s="2" customFormat="1" ht="15.75" x14ac:dyDescent="0.25">
      <c r="A47" s="112">
        <v>3</v>
      </c>
      <c r="B47" s="161" t="s">
        <v>140</v>
      </c>
      <c r="C47" s="113"/>
      <c r="D47" s="113"/>
      <c r="E47" s="113"/>
      <c r="F47" s="29"/>
      <c r="G47" s="23"/>
      <c r="H47" s="23"/>
      <c r="I47" s="23"/>
      <c r="J47" s="23"/>
      <c r="K47" s="23"/>
      <c r="L47" s="23"/>
      <c r="M47" s="156"/>
      <c r="N47" s="25">
        <v>6.8</v>
      </c>
      <c r="O47" s="25">
        <v>6</v>
      </c>
      <c r="P47" s="25">
        <v>5.5</v>
      </c>
      <c r="Q47" s="25">
        <v>6</v>
      </c>
      <c r="R47" s="25">
        <v>5.5</v>
      </c>
      <c r="S47" s="25">
        <v>6</v>
      </c>
      <c r="T47" s="25">
        <v>7</v>
      </c>
      <c r="U47" s="25">
        <v>4.5</v>
      </c>
      <c r="V47" s="4">
        <f t="shared" si="10"/>
        <v>47.3</v>
      </c>
      <c r="W47" s="49"/>
      <c r="X47" s="56"/>
      <c r="Y47" s="25">
        <v>6</v>
      </c>
      <c r="Z47" s="25">
        <v>6.3</v>
      </c>
      <c r="AA47" s="25">
        <v>6</v>
      </c>
      <c r="AB47" s="25">
        <v>6</v>
      </c>
      <c r="AC47" s="25">
        <v>6.5</v>
      </c>
      <c r="AD47" s="25">
        <v>6.8</v>
      </c>
      <c r="AE47" s="25">
        <v>7</v>
      </c>
      <c r="AF47" s="25">
        <v>6.5</v>
      </c>
      <c r="AG47" s="4">
        <f t="shared" si="11"/>
        <v>51.1</v>
      </c>
      <c r="AH47" s="49"/>
      <c r="AI47" s="56"/>
      <c r="AJ47" s="29"/>
      <c r="AK47" s="23"/>
    </row>
    <row r="48" spans="1:37" s="2" customFormat="1" ht="15.75" x14ac:dyDescent="0.25">
      <c r="A48" s="112">
        <v>4</v>
      </c>
      <c r="B48" s="161" t="s">
        <v>144</v>
      </c>
      <c r="C48" s="113"/>
      <c r="D48" s="113"/>
      <c r="E48" s="113"/>
      <c r="F48" s="29"/>
      <c r="G48" s="23"/>
      <c r="H48" s="23"/>
      <c r="I48" s="23"/>
      <c r="J48" s="23"/>
      <c r="K48" s="23"/>
      <c r="L48" s="23"/>
      <c r="M48" s="156"/>
      <c r="N48" s="25">
        <v>6.5</v>
      </c>
      <c r="O48" s="25">
        <v>6</v>
      </c>
      <c r="P48" s="25">
        <v>5.5</v>
      </c>
      <c r="Q48" s="25">
        <v>6.5</v>
      </c>
      <c r="R48" s="25">
        <v>7</v>
      </c>
      <c r="S48" s="25">
        <v>7</v>
      </c>
      <c r="T48" s="25">
        <v>4</v>
      </c>
      <c r="U48" s="25">
        <v>5</v>
      </c>
      <c r="V48" s="4">
        <f t="shared" si="10"/>
        <v>47.5</v>
      </c>
      <c r="W48" s="49"/>
      <c r="X48" s="56"/>
      <c r="Y48" s="25">
        <v>6.2</v>
      </c>
      <c r="Z48" s="25">
        <v>6.2</v>
      </c>
      <c r="AA48" s="25">
        <v>4</v>
      </c>
      <c r="AB48" s="25">
        <v>6</v>
      </c>
      <c r="AC48" s="25">
        <v>6.5</v>
      </c>
      <c r="AD48" s="25">
        <v>6.3</v>
      </c>
      <c r="AE48" s="25">
        <v>6.5</v>
      </c>
      <c r="AF48" s="25">
        <v>5.5</v>
      </c>
      <c r="AG48" s="4">
        <f t="shared" si="11"/>
        <v>47.199999999999996</v>
      </c>
      <c r="AH48" s="49"/>
      <c r="AI48" s="56"/>
      <c r="AJ48" s="29"/>
      <c r="AK48" s="23"/>
    </row>
    <row r="49" spans="1:37" s="2" customFormat="1" ht="15.75" x14ac:dyDescent="0.25">
      <c r="A49" s="112">
        <v>5</v>
      </c>
      <c r="B49" s="161" t="s">
        <v>145</v>
      </c>
      <c r="C49" s="113"/>
      <c r="D49" s="113"/>
      <c r="E49" s="113"/>
      <c r="F49" s="29"/>
      <c r="G49" s="23"/>
      <c r="H49" s="23"/>
      <c r="I49" s="23"/>
      <c r="J49" s="23"/>
      <c r="K49" s="23"/>
      <c r="L49" s="23"/>
      <c r="M49" s="156"/>
      <c r="N49" s="25">
        <v>6.5</v>
      </c>
      <c r="O49" s="25">
        <v>6.5</v>
      </c>
      <c r="P49" s="25">
        <v>5.5</v>
      </c>
      <c r="Q49" s="25">
        <v>5.5</v>
      </c>
      <c r="R49" s="25">
        <v>6</v>
      </c>
      <c r="S49" s="25">
        <v>6</v>
      </c>
      <c r="T49" s="25">
        <v>7.5</v>
      </c>
      <c r="U49" s="25">
        <v>7.5</v>
      </c>
      <c r="V49" s="4">
        <f t="shared" si="10"/>
        <v>51</v>
      </c>
      <c r="W49" s="49"/>
      <c r="X49" s="56"/>
      <c r="Y49" s="25">
        <v>5.3</v>
      </c>
      <c r="Z49" s="25">
        <v>6</v>
      </c>
      <c r="AA49" s="25">
        <v>6</v>
      </c>
      <c r="AB49" s="25">
        <v>6</v>
      </c>
      <c r="AC49" s="25">
        <v>6.2</v>
      </c>
      <c r="AD49" s="25">
        <v>6.2</v>
      </c>
      <c r="AE49" s="25">
        <v>6.5</v>
      </c>
      <c r="AF49" s="25">
        <v>6.5</v>
      </c>
      <c r="AG49" s="4">
        <f t="shared" si="11"/>
        <v>48.7</v>
      </c>
      <c r="AH49" s="49"/>
      <c r="AI49" s="56"/>
      <c r="AJ49" s="29"/>
      <c r="AK49" s="23"/>
    </row>
    <row r="50" spans="1:37" s="2" customFormat="1" ht="15.75" x14ac:dyDescent="0.25">
      <c r="A50" s="112">
        <v>6</v>
      </c>
      <c r="B50" s="2" t="s">
        <v>105</v>
      </c>
      <c r="C50" s="113"/>
      <c r="D50" s="113"/>
      <c r="E50" s="113"/>
      <c r="F50" s="29"/>
      <c r="G50" s="23"/>
      <c r="H50" s="23"/>
      <c r="I50" s="23"/>
      <c r="J50" s="23"/>
      <c r="K50" s="23"/>
      <c r="L50" s="23"/>
      <c r="M50" s="156"/>
      <c r="N50" s="25">
        <v>3.5</v>
      </c>
      <c r="O50" s="25">
        <v>4</v>
      </c>
      <c r="P50" s="25">
        <v>4.2</v>
      </c>
      <c r="Q50" s="25">
        <v>4</v>
      </c>
      <c r="R50" s="25">
        <v>4</v>
      </c>
      <c r="S50" s="25">
        <v>4</v>
      </c>
      <c r="T50" s="25">
        <v>0</v>
      </c>
      <c r="U50" s="25">
        <v>0</v>
      </c>
      <c r="V50" s="4">
        <f t="shared" si="10"/>
        <v>23.7</v>
      </c>
      <c r="W50" s="49"/>
      <c r="X50" s="56"/>
      <c r="Y50" s="25">
        <v>1</v>
      </c>
      <c r="Z50" s="25">
        <v>5</v>
      </c>
      <c r="AA50" s="25">
        <v>4.5</v>
      </c>
      <c r="AB50" s="25">
        <v>2</v>
      </c>
      <c r="AC50" s="25">
        <v>4.5</v>
      </c>
      <c r="AD50" s="25">
        <v>4.5</v>
      </c>
      <c r="AE50" s="25">
        <v>0</v>
      </c>
      <c r="AF50" s="25">
        <v>0</v>
      </c>
      <c r="AG50" s="4">
        <f t="shared" si="11"/>
        <v>21.5</v>
      </c>
      <c r="AH50" s="49"/>
      <c r="AI50" s="56"/>
      <c r="AJ50" s="29"/>
      <c r="AK50" s="23"/>
    </row>
    <row r="51" spans="1:37" s="2" customFormat="1" ht="15.75" x14ac:dyDescent="0.25">
      <c r="A51" s="114"/>
      <c r="B51" s="114"/>
      <c r="C51" s="98" t="s">
        <v>139</v>
      </c>
      <c r="D51" s="98" t="s">
        <v>189</v>
      </c>
      <c r="E51" s="98" t="s">
        <v>141</v>
      </c>
      <c r="F51" s="99"/>
      <c r="G51" s="216">
        <v>5</v>
      </c>
      <c r="H51" s="216">
        <v>5</v>
      </c>
      <c r="I51" s="64">
        <v>4.8</v>
      </c>
      <c r="J51" s="216">
        <v>5</v>
      </c>
      <c r="K51" s="216">
        <v>6</v>
      </c>
      <c r="L51" s="65">
        <f>SUM((G51*0.1),(H51*0.1),(I51*0.3),(J51*0.3),(K51*0.2))</f>
        <v>5.1400000000000006</v>
      </c>
      <c r="M51" s="156"/>
      <c r="N51" s="100"/>
      <c r="O51" s="100"/>
      <c r="P51" s="100"/>
      <c r="Q51" s="100"/>
      <c r="R51" s="100"/>
      <c r="S51" s="100"/>
      <c r="T51" s="100"/>
      <c r="U51" s="100"/>
      <c r="V51" s="158">
        <f>SUM(V45:V50)</f>
        <v>272.59999999999997</v>
      </c>
      <c r="W51" s="158">
        <f>(V51/6)/8</f>
        <v>5.6791666666666663</v>
      </c>
      <c r="X51" s="70"/>
      <c r="Y51" s="100"/>
      <c r="Z51" s="100"/>
      <c r="AA51" s="100"/>
      <c r="AB51" s="100"/>
      <c r="AC51" s="100"/>
      <c r="AD51" s="100"/>
      <c r="AE51" s="100"/>
      <c r="AF51" s="100"/>
      <c r="AG51" s="65">
        <f>SUM(AG45:AG50)</f>
        <v>278.2</v>
      </c>
      <c r="AH51" s="65">
        <f>(AG51/6)/8</f>
        <v>5.7958333333333334</v>
      </c>
      <c r="AI51" s="101"/>
      <c r="AJ51" s="158">
        <f>SUM((L51*0.25)+(W51*0.375)+(AH51*0.375))</f>
        <v>5.5881249999999998</v>
      </c>
      <c r="AK51" s="73">
        <v>6</v>
      </c>
    </row>
  </sheetData>
  <pageMargins left="0.70866141732283472" right="0.70866141732283472" top="0.74803149606299213" bottom="0.74803149606299213" header="0.31496062992125984" footer="0.31496062992125984"/>
  <pageSetup scale="77" orientation="portrait" horizontalDpi="360" verticalDpi="360" r:id="rId1"/>
  <headerFooter>
    <oddFooter>&amp;CSquad Comp Pre-lim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opLeftCell="O7" workbookViewId="0">
      <selection activeCell="AI24" sqref="AI24"/>
    </sheetView>
  </sheetViews>
  <sheetFormatPr defaultRowHeight="15" x14ac:dyDescent="0.25"/>
  <cols>
    <col min="1" max="1" width="5.7109375" customWidth="1"/>
    <col min="2" max="4" width="22.85546875" customWidth="1"/>
    <col min="5" max="5" width="14.28515625" customWidth="1"/>
    <col min="6" max="6" width="2.85546875" customWidth="1"/>
    <col min="13" max="13" width="2.85546875" style="161" customWidth="1"/>
    <col min="14" max="22" width="8.85546875" style="161"/>
    <col min="23" max="23" width="2.85546875" customWidth="1"/>
    <col min="33" max="33" width="2.85546875" customWidth="1"/>
    <col min="35" max="35" width="12.42578125" customWidth="1"/>
  </cols>
  <sheetData>
    <row r="1" spans="1:35" ht="15.75" x14ac:dyDescent="0.25">
      <c r="A1" s="1" t="s">
        <v>95</v>
      </c>
      <c r="B1" s="2"/>
      <c r="C1" s="2"/>
      <c r="D1" s="3" t="s">
        <v>0</v>
      </c>
      <c r="E1" s="162" t="s">
        <v>233</v>
      </c>
      <c r="AI1" s="5">
        <f ca="1">NOW()</f>
        <v>43814.354363888888</v>
      </c>
    </row>
    <row r="2" spans="1:35" ht="15.75" x14ac:dyDescent="0.25">
      <c r="A2" s="1"/>
      <c r="B2" s="2"/>
      <c r="C2" s="2"/>
      <c r="D2" s="3" t="s">
        <v>1</v>
      </c>
      <c r="E2" s="162" t="s">
        <v>234</v>
      </c>
      <c r="AI2" s="6">
        <f ca="1">NOW()</f>
        <v>43814.354363888888</v>
      </c>
    </row>
    <row r="3" spans="1:35" ht="15.75" x14ac:dyDescent="0.25">
      <c r="A3" s="1" t="s">
        <v>96</v>
      </c>
      <c r="B3" s="2"/>
      <c r="C3" s="2"/>
      <c r="D3" s="3"/>
    </row>
    <row r="4" spans="1:35" ht="15.75" x14ac:dyDescent="0.25">
      <c r="A4" s="1"/>
      <c r="B4" s="2"/>
      <c r="C4" s="3"/>
      <c r="D4" s="2"/>
    </row>
    <row r="5" spans="1:35" ht="15.75" x14ac:dyDescent="0.25">
      <c r="A5" s="1" t="s">
        <v>88</v>
      </c>
      <c r="B5" s="7"/>
      <c r="C5" s="2"/>
      <c r="D5" s="2"/>
      <c r="E5" s="2"/>
      <c r="F5" s="29"/>
      <c r="G5" s="7" t="s">
        <v>74</v>
      </c>
      <c r="H5" s="7"/>
      <c r="I5" s="7"/>
      <c r="J5" s="7"/>
      <c r="K5" s="7"/>
      <c r="L5" s="7"/>
      <c r="M5" s="200"/>
      <c r="N5" s="7"/>
      <c r="O5" s="162"/>
      <c r="P5" s="162"/>
      <c r="Q5" s="162"/>
      <c r="R5" s="7"/>
      <c r="S5" s="162"/>
      <c r="T5" s="7"/>
      <c r="U5" s="162"/>
      <c r="V5" s="162"/>
      <c r="W5" s="56"/>
      <c r="X5" s="7" t="s">
        <v>75</v>
      </c>
      <c r="Y5" s="2"/>
      <c r="Z5" s="2"/>
      <c r="AA5" s="2"/>
      <c r="AB5" s="7"/>
      <c r="AC5" s="2"/>
      <c r="AD5" s="7"/>
      <c r="AE5" s="2"/>
      <c r="AF5" s="2"/>
      <c r="AG5" s="56"/>
      <c r="AH5" s="2"/>
      <c r="AI5" s="2"/>
    </row>
    <row r="6" spans="1:35" ht="15.75" x14ac:dyDescent="0.25">
      <c r="A6" s="1" t="s">
        <v>60</v>
      </c>
      <c r="B6" s="7">
        <v>14</v>
      </c>
      <c r="C6" s="2"/>
      <c r="D6" s="2"/>
      <c r="E6" s="2"/>
      <c r="F6" s="29"/>
      <c r="G6" s="2" t="str">
        <f>E1</f>
        <v>Robyn Bruderer</v>
      </c>
      <c r="H6" s="2"/>
      <c r="I6" s="2"/>
      <c r="J6" s="2"/>
      <c r="K6" s="2"/>
      <c r="L6" s="2"/>
      <c r="M6" s="200"/>
      <c r="N6" s="162"/>
      <c r="O6" s="162"/>
      <c r="P6" s="162"/>
      <c r="Q6" s="162"/>
      <c r="R6" s="162"/>
      <c r="S6" s="162"/>
      <c r="T6" s="162"/>
      <c r="U6" s="162"/>
      <c r="V6" s="162"/>
      <c r="W6" s="56"/>
      <c r="X6" s="2" t="str">
        <f>E2</f>
        <v>Nina Fritzell</v>
      </c>
      <c r="Y6" s="2"/>
      <c r="Z6" s="2"/>
      <c r="AA6" s="2"/>
      <c r="AB6" s="2"/>
      <c r="AC6" s="2"/>
      <c r="AD6" s="2"/>
      <c r="AE6" s="2"/>
      <c r="AF6" s="2"/>
      <c r="AG6" s="56"/>
      <c r="AH6" s="2"/>
      <c r="AI6" s="2"/>
    </row>
    <row r="7" spans="1:35" x14ac:dyDescent="0.25">
      <c r="A7" s="2"/>
      <c r="B7" s="2"/>
      <c r="C7" s="2"/>
      <c r="D7" s="2"/>
      <c r="E7" s="2"/>
      <c r="F7" s="17"/>
      <c r="G7" s="9" t="s">
        <v>7</v>
      </c>
      <c r="H7" s="9"/>
      <c r="I7" s="9"/>
      <c r="J7" s="9"/>
      <c r="K7" s="9"/>
      <c r="L7" s="9"/>
      <c r="M7" s="156"/>
      <c r="N7" s="162"/>
      <c r="O7" s="162"/>
      <c r="P7" s="162"/>
      <c r="Q7" s="162"/>
      <c r="R7" s="162"/>
      <c r="S7" s="162"/>
      <c r="T7" s="162"/>
      <c r="U7" s="162"/>
      <c r="V7" s="9" t="s">
        <v>76</v>
      </c>
      <c r="W7" s="59"/>
      <c r="X7" s="2"/>
      <c r="Y7" s="2"/>
      <c r="Z7" s="2"/>
      <c r="AA7" s="2"/>
      <c r="AB7" s="2"/>
      <c r="AC7" s="2"/>
      <c r="AD7" s="2"/>
      <c r="AE7" s="2"/>
      <c r="AF7" s="9" t="s">
        <v>76</v>
      </c>
      <c r="AG7" s="59"/>
      <c r="AH7" s="10" t="s">
        <v>33</v>
      </c>
      <c r="AI7" s="2"/>
    </row>
    <row r="8" spans="1:35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29"/>
      <c r="G8" s="14" t="s">
        <v>16</v>
      </c>
      <c r="H8" s="14" t="s">
        <v>17</v>
      </c>
      <c r="I8" s="14" t="s">
        <v>18</v>
      </c>
      <c r="J8" s="14" t="s">
        <v>19</v>
      </c>
      <c r="K8" s="14" t="s">
        <v>20</v>
      </c>
      <c r="L8" s="14" t="s">
        <v>7</v>
      </c>
      <c r="M8" s="156"/>
      <c r="N8" s="13" t="s">
        <v>21</v>
      </c>
      <c r="O8" s="13" t="s">
        <v>22</v>
      </c>
      <c r="P8" s="13" t="s">
        <v>80</v>
      </c>
      <c r="Q8" s="13" t="s">
        <v>50</v>
      </c>
      <c r="R8" s="13" t="s">
        <v>51</v>
      </c>
      <c r="S8" s="13" t="s">
        <v>52</v>
      </c>
      <c r="T8" s="13" t="s">
        <v>53</v>
      </c>
      <c r="U8" s="13" t="s">
        <v>78</v>
      </c>
      <c r="V8" s="13" t="s">
        <v>79</v>
      </c>
      <c r="W8" s="56"/>
      <c r="X8" s="13" t="s">
        <v>21</v>
      </c>
      <c r="Y8" s="13" t="s">
        <v>22</v>
      </c>
      <c r="Z8" s="13" t="s">
        <v>80</v>
      </c>
      <c r="AA8" s="13" t="s">
        <v>50</v>
      </c>
      <c r="AB8" s="13" t="s">
        <v>51</v>
      </c>
      <c r="AC8" s="13" t="s">
        <v>52</v>
      </c>
      <c r="AD8" s="13" t="s">
        <v>53</v>
      </c>
      <c r="AE8" s="13" t="s">
        <v>78</v>
      </c>
      <c r="AF8" s="13" t="s">
        <v>79</v>
      </c>
      <c r="AG8" s="56"/>
      <c r="AH8" s="18" t="s">
        <v>41</v>
      </c>
      <c r="AI8" s="13" t="s">
        <v>43</v>
      </c>
    </row>
    <row r="9" spans="1:35" x14ac:dyDescent="0.25">
      <c r="A9" s="74"/>
      <c r="B9" s="74"/>
      <c r="C9" s="74"/>
      <c r="D9" s="74"/>
      <c r="E9" s="74"/>
      <c r="F9" s="29"/>
      <c r="G9" s="12"/>
      <c r="H9" s="12"/>
      <c r="I9" s="12"/>
      <c r="J9" s="12"/>
      <c r="K9" s="12"/>
      <c r="L9" s="12"/>
      <c r="M9" s="156"/>
      <c r="N9" s="162"/>
      <c r="O9" s="162"/>
      <c r="P9" s="162"/>
      <c r="Q9" s="162"/>
      <c r="R9" s="162"/>
      <c r="S9" s="162"/>
      <c r="T9" s="162"/>
      <c r="U9" s="162"/>
      <c r="V9" s="162"/>
      <c r="W9" s="56"/>
      <c r="X9" s="2"/>
      <c r="Y9" s="2"/>
      <c r="Z9" s="2"/>
      <c r="AA9" s="2"/>
      <c r="AB9" s="2"/>
      <c r="AC9" s="2"/>
      <c r="AD9" s="2"/>
      <c r="AE9" s="2"/>
      <c r="AF9" s="2"/>
      <c r="AG9" s="56"/>
      <c r="AH9" s="2"/>
      <c r="AI9" s="2"/>
    </row>
    <row r="10" spans="1:35" s="161" customFormat="1" ht="15.75" x14ac:dyDescent="0.25">
      <c r="A10" s="112">
        <v>1</v>
      </c>
      <c r="B10" s="161" t="s">
        <v>111</v>
      </c>
      <c r="C10" s="78"/>
      <c r="D10" s="78"/>
      <c r="E10" s="78"/>
      <c r="F10" s="156"/>
      <c r="G10" s="23"/>
      <c r="H10" s="23"/>
      <c r="I10" s="23"/>
      <c r="J10" s="23"/>
      <c r="K10" s="23"/>
      <c r="L10" s="23"/>
      <c r="M10" s="156"/>
      <c r="N10" s="25">
        <v>6.5</v>
      </c>
      <c r="O10" s="25">
        <v>8</v>
      </c>
      <c r="P10" s="25">
        <v>7.2</v>
      </c>
      <c r="Q10" s="25">
        <v>8</v>
      </c>
      <c r="R10" s="25">
        <v>7.5</v>
      </c>
      <c r="S10" s="25">
        <v>7</v>
      </c>
      <c r="T10" s="25">
        <v>7.2</v>
      </c>
      <c r="U10" s="4">
        <f t="shared" ref="U10:U15" si="0">SUM(N10:T10)</f>
        <v>51.400000000000006</v>
      </c>
      <c r="V10" s="49"/>
      <c r="W10" s="56"/>
      <c r="X10" s="25">
        <v>6</v>
      </c>
      <c r="Y10" s="25">
        <v>6.5</v>
      </c>
      <c r="Z10" s="25">
        <v>5.5</v>
      </c>
      <c r="AA10" s="25">
        <v>7</v>
      </c>
      <c r="AB10" s="25">
        <v>7</v>
      </c>
      <c r="AC10" s="25">
        <v>6</v>
      </c>
      <c r="AD10" s="25">
        <v>7</v>
      </c>
      <c r="AE10" s="4">
        <f t="shared" ref="AE10:AE15" si="1">SUM(X10:AD10)</f>
        <v>45</v>
      </c>
      <c r="AF10" s="49"/>
      <c r="AG10" s="56"/>
      <c r="AH10" s="156"/>
      <c r="AI10" s="23"/>
    </row>
    <row r="11" spans="1:35" s="161" customFormat="1" ht="15.75" x14ac:dyDescent="0.25">
      <c r="A11" s="112">
        <v>2</v>
      </c>
      <c r="B11" s="161" t="s">
        <v>112</v>
      </c>
      <c r="C11" s="113"/>
      <c r="D11" s="113"/>
      <c r="E11" s="113"/>
      <c r="F11" s="156"/>
      <c r="G11" s="23"/>
      <c r="H11" s="23"/>
      <c r="I11" s="23"/>
      <c r="J11" s="23"/>
      <c r="K11" s="23"/>
      <c r="L11" s="23"/>
      <c r="M11" s="156"/>
      <c r="N11" s="25">
        <v>4.5</v>
      </c>
      <c r="O11" s="25">
        <v>7</v>
      </c>
      <c r="P11" s="25">
        <v>6</v>
      </c>
      <c r="Q11" s="25">
        <v>5</v>
      </c>
      <c r="R11" s="25">
        <v>5</v>
      </c>
      <c r="S11" s="25">
        <v>5</v>
      </c>
      <c r="T11" s="25">
        <v>6</v>
      </c>
      <c r="U11" s="4">
        <f t="shared" si="0"/>
        <v>38.5</v>
      </c>
      <c r="V11" s="49"/>
      <c r="W11" s="56"/>
      <c r="X11" s="25">
        <v>4.5</v>
      </c>
      <c r="Y11" s="25">
        <v>5</v>
      </c>
      <c r="Z11" s="25">
        <v>4.5</v>
      </c>
      <c r="AA11" s="25">
        <v>5</v>
      </c>
      <c r="AB11" s="25">
        <v>4.8</v>
      </c>
      <c r="AC11" s="25">
        <v>4.5</v>
      </c>
      <c r="AD11" s="25">
        <v>5.5</v>
      </c>
      <c r="AE11" s="4">
        <f t="shared" si="1"/>
        <v>33.799999999999997</v>
      </c>
      <c r="AF11" s="49"/>
      <c r="AG11" s="56"/>
      <c r="AH11" s="156"/>
      <c r="AI11" s="23"/>
    </row>
    <row r="12" spans="1:35" s="161" customFormat="1" ht="15.75" x14ac:dyDescent="0.25">
      <c r="A12" s="112">
        <v>3</v>
      </c>
      <c r="B12" s="161" t="s">
        <v>113</v>
      </c>
      <c r="C12" s="113"/>
      <c r="D12" s="113"/>
      <c r="E12" s="113"/>
      <c r="F12" s="156"/>
      <c r="G12" s="23"/>
      <c r="H12" s="23"/>
      <c r="I12" s="23"/>
      <c r="J12" s="23"/>
      <c r="K12" s="23"/>
      <c r="L12" s="23"/>
      <c r="M12" s="156"/>
      <c r="N12" s="25">
        <v>5.2</v>
      </c>
      <c r="O12" s="25">
        <v>8</v>
      </c>
      <c r="P12" s="25">
        <v>7.2</v>
      </c>
      <c r="Q12" s="25">
        <v>8</v>
      </c>
      <c r="R12" s="25">
        <v>7</v>
      </c>
      <c r="S12" s="25">
        <v>6.2</v>
      </c>
      <c r="T12" s="25">
        <v>7</v>
      </c>
      <c r="U12" s="4">
        <f t="shared" si="0"/>
        <v>48.6</v>
      </c>
      <c r="V12" s="49"/>
      <c r="W12" s="56"/>
      <c r="X12" s="25">
        <v>6</v>
      </c>
      <c r="Y12" s="25">
        <v>7.5</v>
      </c>
      <c r="Z12" s="25">
        <v>5.5</v>
      </c>
      <c r="AA12" s="25">
        <v>6.5</v>
      </c>
      <c r="AB12" s="25">
        <v>6.5</v>
      </c>
      <c r="AC12" s="25">
        <v>6.2</v>
      </c>
      <c r="AD12" s="25">
        <v>6.8</v>
      </c>
      <c r="AE12" s="4">
        <f t="shared" si="1"/>
        <v>45</v>
      </c>
      <c r="AF12" s="49"/>
      <c r="AG12" s="56"/>
      <c r="AH12" s="156"/>
      <c r="AI12" s="23"/>
    </row>
    <row r="13" spans="1:35" s="161" customFormat="1" ht="15.75" x14ac:dyDescent="0.25">
      <c r="A13" s="112">
        <v>4</v>
      </c>
      <c r="B13" s="161" t="s">
        <v>114</v>
      </c>
      <c r="C13" s="113"/>
      <c r="D13" s="113"/>
      <c r="E13" s="113"/>
      <c r="F13" s="156"/>
      <c r="G13" s="23"/>
      <c r="H13" s="23"/>
      <c r="I13" s="23"/>
      <c r="J13" s="23"/>
      <c r="K13" s="23"/>
      <c r="L13" s="23"/>
      <c r="M13" s="156"/>
      <c r="N13" s="25">
        <v>2.5</v>
      </c>
      <c r="O13" s="25">
        <v>6</v>
      </c>
      <c r="P13" s="25">
        <v>5.5</v>
      </c>
      <c r="Q13" s="25">
        <v>5</v>
      </c>
      <c r="R13" s="25">
        <v>6.5</v>
      </c>
      <c r="S13" s="25">
        <v>5</v>
      </c>
      <c r="T13" s="25">
        <v>6.5</v>
      </c>
      <c r="U13" s="4">
        <f t="shared" si="0"/>
        <v>37</v>
      </c>
      <c r="V13" s="49"/>
      <c r="W13" s="56"/>
      <c r="X13" s="25">
        <v>4</v>
      </c>
      <c r="Y13" s="25">
        <v>5.5</v>
      </c>
      <c r="Z13" s="25">
        <v>5</v>
      </c>
      <c r="AA13" s="25">
        <v>4.5</v>
      </c>
      <c r="AB13" s="25">
        <v>7</v>
      </c>
      <c r="AC13" s="25">
        <v>5.5</v>
      </c>
      <c r="AD13" s="25">
        <v>6</v>
      </c>
      <c r="AE13" s="4">
        <f t="shared" si="1"/>
        <v>37.5</v>
      </c>
      <c r="AF13" s="49"/>
      <c r="AG13" s="56"/>
      <c r="AH13" s="156"/>
      <c r="AI13" s="23"/>
    </row>
    <row r="14" spans="1:35" s="161" customFormat="1" ht="15.75" x14ac:dyDescent="0.25">
      <c r="A14" s="112">
        <v>5</v>
      </c>
      <c r="B14" s="161" t="s">
        <v>115</v>
      </c>
      <c r="C14" s="113"/>
      <c r="D14" s="113"/>
      <c r="E14" s="113"/>
      <c r="F14" s="156"/>
      <c r="G14" s="23"/>
      <c r="H14" s="23"/>
      <c r="I14" s="23"/>
      <c r="J14" s="23"/>
      <c r="K14" s="23"/>
      <c r="L14" s="23"/>
      <c r="M14" s="156"/>
      <c r="N14" s="25">
        <v>6.2</v>
      </c>
      <c r="O14" s="25">
        <v>7.5</v>
      </c>
      <c r="P14" s="25">
        <v>6.8</v>
      </c>
      <c r="Q14" s="25">
        <v>7</v>
      </c>
      <c r="R14" s="25">
        <v>7</v>
      </c>
      <c r="S14" s="25">
        <v>6.5</v>
      </c>
      <c r="T14" s="25">
        <v>7</v>
      </c>
      <c r="U14" s="4">
        <f t="shared" si="0"/>
        <v>48</v>
      </c>
      <c r="V14" s="49"/>
      <c r="W14" s="56"/>
      <c r="X14" s="25">
        <v>5</v>
      </c>
      <c r="Y14" s="25">
        <v>6</v>
      </c>
      <c r="Z14" s="25">
        <v>6</v>
      </c>
      <c r="AA14" s="25">
        <v>5.5</v>
      </c>
      <c r="AB14" s="25">
        <v>6.8</v>
      </c>
      <c r="AC14" s="25">
        <v>6.5</v>
      </c>
      <c r="AD14" s="25">
        <v>6.5</v>
      </c>
      <c r="AE14" s="4">
        <f t="shared" si="1"/>
        <v>42.3</v>
      </c>
      <c r="AF14" s="49"/>
      <c r="AG14" s="56"/>
      <c r="AH14" s="156"/>
      <c r="AI14" s="23"/>
    </row>
    <row r="15" spans="1:35" s="161" customFormat="1" ht="15.75" x14ac:dyDescent="0.25">
      <c r="A15" s="112">
        <v>6</v>
      </c>
      <c r="B15" s="161" t="s">
        <v>116</v>
      </c>
      <c r="C15" s="113"/>
      <c r="D15" s="113"/>
      <c r="E15" s="113"/>
      <c r="F15" s="156"/>
      <c r="G15" s="23"/>
      <c r="H15" s="23"/>
      <c r="I15" s="23"/>
      <c r="J15" s="23"/>
      <c r="K15" s="23"/>
      <c r="L15" s="23"/>
      <c r="M15" s="156"/>
      <c r="N15" s="25">
        <v>6</v>
      </c>
      <c r="O15" s="25">
        <v>7</v>
      </c>
      <c r="P15" s="25">
        <v>6</v>
      </c>
      <c r="Q15" s="25">
        <v>6.5</v>
      </c>
      <c r="R15" s="25">
        <v>6.5</v>
      </c>
      <c r="S15" s="25">
        <v>6</v>
      </c>
      <c r="T15" s="25">
        <v>6.5</v>
      </c>
      <c r="U15" s="4">
        <f t="shared" si="0"/>
        <v>44.5</v>
      </c>
      <c r="V15" s="49"/>
      <c r="W15" s="56"/>
      <c r="X15" s="25">
        <v>5</v>
      </c>
      <c r="Y15" s="25">
        <v>6</v>
      </c>
      <c r="Z15" s="25">
        <v>5</v>
      </c>
      <c r="AA15" s="25">
        <v>6.5</v>
      </c>
      <c r="AB15" s="25">
        <v>6.5</v>
      </c>
      <c r="AC15" s="25">
        <v>6</v>
      </c>
      <c r="AD15" s="25">
        <v>6</v>
      </c>
      <c r="AE15" s="4">
        <f t="shared" si="1"/>
        <v>41</v>
      </c>
      <c r="AF15" s="49"/>
      <c r="AG15" s="56"/>
      <c r="AH15" s="156"/>
      <c r="AI15" s="23"/>
    </row>
    <row r="16" spans="1:35" s="161" customFormat="1" ht="15.75" x14ac:dyDescent="0.25">
      <c r="A16" s="114"/>
      <c r="B16" s="114"/>
      <c r="C16" s="98" t="s">
        <v>117</v>
      </c>
      <c r="D16" s="98" t="s">
        <v>118</v>
      </c>
      <c r="E16" s="98" t="s">
        <v>119</v>
      </c>
      <c r="F16" s="99"/>
      <c r="G16" s="216">
        <v>7</v>
      </c>
      <c r="H16" s="216">
        <v>7</v>
      </c>
      <c r="I16" s="64">
        <v>7.5</v>
      </c>
      <c r="J16" s="216">
        <v>8</v>
      </c>
      <c r="K16" s="216">
        <v>8</v>
      </c>
      <c r="L16" s="158">
        <f>SUM((G16*0.3),(H16*0.25),(I16*0.25),(J16*0.15),(K16*0.05))</f>
        <v>7.3250000000000002</v>
      </c>
      <c r="M16" s="156"/>
      <c r="N16" s="100"/>
      <c r="O16" s="100"/>
      <c r="P16" s="100"/>
      <c r="Q16" s="100"/>
      <c r="R16" s="100"/>
      <c r="S16" s="100"/>
      <c r="T16" s="100"/>
      <c r="U16" s="158">
        <f>SUM(U10:U15)</f>
        <v>268</v>
      </c>
      <c r="V16" s="158">
        <f>(U16/6)/7</f>
        <v>6.3809523809523805</v>
      </c>
      <c r="W16" s="70"/>
      <c r="X16" s="100"/>
      <c r="Y16" s="100"/>
      <c r="Z16" s="100"/>
      <c r="AA16" s="100"/>
      <c r="AB16" s="100"/>
      <c r="AC16" s="100"/>
      <c r="AD16" s="100"/>
      <c r="AE16" s="158">
        <f>SUM(AE10:AE15)</f>
        <v>244.60000000000002</v>
      </c>
      <c r="AF16" s="158">
        <f>(AE16/6)/7</f>
        <v>5.8238095238095244</v>
      </c>
      <c r="AG16" s="101"/>
      <c r="AH16" s="158">
        <f>SUM((L16*0.25)+(V16*0.375)+(AF16*0.375))</f>
        <v>6.4080357142857149</v>
      </c>
      <c r="AI16" s="73">
        <v>1</v>
      </c>
    </row>
    <row r="17" spans="1:35" ht="15.75" x14ac:dyDescent="0.25">
      <c r="A17" s="112">
        <v>1</v>
      </c>
      <c r="B17" s="161" t="s">
        <v>101</v>
      </c>
      <c r="C17" s="78"/>
      <c r="D17" s="78"/>
      <c r="E17" s="78"/>
      <c r="F17" s="29"/>
      <c r="G17" s="23"/>
      <c r="H17" s="23"/>
      <c r="I17" s="23"/>
      <c r="J17" s="23"/>
      <c r="K17" s="23"/>
      <c r="L17" s="23"/>
      <c r="M17" s="156"/>
      <c r="N17" s="25">
        <v>4.5</v>
      </c>
      <c r="O17" s="25">
        <v>5.5</v>
      </c>
      <c r="P17" s="25">
        <v>5</v>
      </c>
      <c r="Q17" s="25">
        <v>3.5</v>
      </c>
      <c r="R17" s="25">
        <v>4</v>
      </c>
      <c r="S17" s="25">
        <v>3.5</v>
      </c>
      <c r="T17" s="25">
        <v>4.5</v>
      </c>
      <c r="U17" s="4">
        <f t="shared" ref="U17:U22" si="2">SUM(N17:T17)</f>
        <v>30.5</v>
      </c>
      <c r="V17" s="49"/>
      <c r="W17" s="56"/>
      <c r="X17" s="25">
        <v>5</v>
      </c>
      <c r="Y17" s="25">
        <v>5.5</v>
      </c>
      <c r="Z17" s="25">
        <v>4.8</v>
      </c>
      <c r="AA17" s="25">
        <v>4</v>
      </c>
      <c r="AB17" s="25">
        <v>4.8</v>
      </c>
      <c r="AC17" s="25">
        <v>4.5</v>
      </c>
      <c r="AD17" s="25">
        <v>5</v>
      </c>
      <c r="AE17" s="4">
        <f t="shared" ref="AE17:AE22" si="3">SUM(X17:AD17)</f>
        <v>33.6</v>
      </c>
      <c r="AF17" s="49"/>
      <c r="AG17" s="56"/>
      <c r="AH17" s="29"/>
      <c r="AI17" s="23"/>
    </row>
    <row r="18" spans="1:35" ht="15.75" x14ac:dyDescent="0.25">
      <c r="A18" s="112">
        <v>2</v>
      </c>
      <c r="B18" s="161" t="s">
        <v>102</v>
      </c>
      <c r="C18" s="113"/>
      <c r="D18" s="113"/>
      <c r="E18" s="113"/>
      <c r="F18" s="29"/>
      <c r="G18" s="23"/>
      <c r="H18" s="23"/>
      <c r="I18" s="23"/>
      <c r="J18" s="23"/>
      <c r="K18" s="23"/>
      <c r="L18" s="23"/>
      <c r="M18" s="156"/>
      <c r="N18" s="25">
        <v>4.2</v>
      </c>
      <c r="O18" s="25">
        <v>6</v>
      </c>
      <c r="P18" s="25">
        <v>4</v>
      </c>
      <c r="Q18" s="25">
        <v>5</v>
      </c>
      <c r="R18" s="25">
        <v>2.5</v>
      </c>
      <c r="S18" s="25">
        <v>3</v>
      </c>
      <c r="T18" s="25">
        <v>4</v>
      </c>
      <c r="U18" s="4">
        <f t="shared" si="2"/>
        <v>28.7</v>
      </c>
      <c r="V18" s="49"/>
      <c r="W18" s="56"/>
      <c r="X18" s="25">
        <v>5</v>
      </c>
      <c r="Y18" s="25">
        <v>4.5</v>
      </c>
      <c r="Z18" s="25">
        <v>4</v>
      </c>
      <c r="AA18" s="25">
        <v>5</v>
      </c>
      <c r="AB18" s="25">
        <v>5</v>
      </c>
      <c r="AC18" s="25">
        <v>4</v>
      </c>
      <c r="AD18" s="25">
        <v>5</v>
      </c>
      <c r="AE18" s="4">
        <f t="shared" si="3"/>
        <v>32.5</v>
      </c>
      <c r="AF18" s="49"/>
      <c r="AG18" s="56"/>
      <c r="AH18" s="29"/>
      <c r="AI18" s="23"/>
    </row>
    <row r="19" spans="1:35" ht="15.75" x14ac:dyDescent="0.25">
      <c r="A19" s="112">
        <v>3</v>
      </c>
      <c r="B19" s="161" t="s">
        <v>103</v>
      </c>
      <c r="C19" s="113"/>
      <c r="D19" s="113"/>
      <c r="E19" s="113"/>
      <c r="F19" s="29"/>
      <c r="G19" s="23"/>
      <c r="H19" s="23"/>
      <c r="I19" s="23"/>
      <c r="J19" s="23"/>
      <c r="K19" s="23"/>
      <c r="L19" s="23"/>
      <c r="M19" s="156"/>
      <c r="N19" s="25">
        <v>3</v>
      </c>
      <c r="O19" s="25">
        <v>5</v>
      </c>
      <c r="P19" s="25">
        <v>0</v>
      </c>
      <c r="Q19" s="25">
        <v>0</v>
      </c>
      <c r="R19" s="25">
        <v>3</v>
      </c>
      <c r="S19" s="25">
        <v>3</v>
      </c>
      <c r="T19" s="25">
        <v>4</v>
      </c>
      <c r="U19" s="4">
        <f t="shared" si="2"/>
        <v>18</v>
      </c>
      <c r="V19" s="49"/>
      <c r="W19" s="56"/>
      <c r="X19" s="25">
        <v>4.5</v>
      </c>
      <c r="Y19" s="25">
        <v>5</v>
      </c>
      <c r="Z19" s="25">
        <v>3</v>
      </c>
      <c r="AA19" s="25">
        <v>0</v>
      </c>
      <c r="AB19" s="25">
        <v>4.5</v>
      </c>
      <c r="AC19" s="25">
        <v>4</v>
      </c>
      <c r="AD19" s="25">
        <v>4</v>
      </c>
      <c r="AE19" s="4">
        <f t="shared" si="3"/>
        <v>25</v>
      </c>
      <c r="AF19" s="49"/>
      <c r="AG19" s="56"/>
      <c r="AH19" s="29"/>
      <c r="AI19" s="23"/>
    </row>
    <row r="20" spans="1:35" ht="15.75" x14ac:dyDescent="0.25">
      <c r="A20" s="112">
        <v>4</v>
      </c>
      <c r="B20" s="161" t="s">
        <v>104</v>
      </c>
      <c r="C20" s="113"/>
      <c r="D20" s="113"/>
      <c r="E20" s="113"/>
      <c r="F20" s="29"/>
      <c r="G20" s="23"/>
      <c r="H20" s="23"/>
      <c r="I20" s="23"/>
      <c r="J20" s="23"/>
      <c r="K20" s="23"/>
      <c r="L20" s="23"/>
      <c r="M20" s="156"/>
      <c r="N20" s="25">
        <v>2.5</v>
      </c>
      <c r="O20" s="25">
        <v>4.5</v>
      </c>
      <c r="P20" s="25">
        <v>2</v>
      </c>
      <c r="Q20" s="25">
        <v>0</v>
      </c>
      <c r="R20" s="25">
        <v>3</v>
      </c>
      <c r="S20" s="25">
        <v>0</v>
      </c>
      <c r="T20" s="25">
        <v>0</v>
      </c>
      <c r="U20" s="4">
        <f t="shared" si="2"/>
        <v>12</v>
      </c>
      <c r="V20" s="49"/>
      <c r="W20" s="56"/>
      <c r="X20" s="25">
        <v>4.5</v>
      </c>
      <c r="Y20" s="25">
        <v>4</v>
      </c>
      <c r="Z20" s="25">
        <v>3</v>
      </c>
      <c r="AA20" s="25">
        <v>2</v>
      </c>
      <c r="AB20" s="25">
        <v>4</v>
      </c>
      <c r="AC20" s="25">
        <v>0</v>
      </c>
      <c r="AD20" s="25">
        <v>0</v>
      </c>
      <c r="AE20" s="4">
        <f t="shared" si="3"/>
        <v>17.5</v>
      </c>
      <c r="AF20" s="49"/>
      <c r="AG20" s="56"/>
      <c r="AH20" s="29"/>
      <c r="AI20" s="23"/>
    </row>
    <row r="21" spans="1:35" ht="15.75" x14ac:dyDescent="0.25">
      <c r="A21" s="112">
        <v>5</v>
      </c>
      <c r="B21" s="161" t="s">
        <v>105</v>
      </c>
      <c r="C21" s="113"/>
      <c r="D21" s="113"/>
      <c r="E21" s="113"/>
      <c r="F21" s="29"/>
      <c r="G21" s="23"/>
      <c r="H21" s="23"/>
      <c r="I21" s="23"/>
      <c r="J21" s="23"/>
      <c r="K21" s="23"/>
      <c r="L21" s="23"/>
      <c r="M21" s="156"/>
      <c r="N21" s="25">
        <v>2.5</v>
      </c>
      <c r="O21" s="25">
        <v>5</v>
      </c>
      <c r="P21" s="25">
        <v>0</v>
      </c>
      <c r="Q21" s="25">
        <v>0</v>
      </c>
      <c r="R21" s="25">
        <v>3</v>
      </c>
      <c r="S21" s="25">
        <v>0</v>
      </c>
      <c r="T21" s="25">
        <v>0</v>
      </c>
      <c r="U21" s="4">
        <f t="shared" si="2"/>
        <v>10.5</v>
      </c>
      <c r="V21" s="49"/>
      <c r="W21" s="56"/>
      <c r="X21" s="25">
        <v>3.8</v>
      </c>
      <c r="Y21" s="25">
        <v>6</v>
      </c>
      <c r="Z21" s="25">
        <v>0</v>
      </c>
      <c r="AA21" s="25">
        <v>0</v>
      </c>
      <c r="AB21" s="25">
        <v>4</v>
      </c>
      <c r="AC21" s="25">
        <v>0</v>
      </c>
      <c r="AD21" s="25">
        <v>0</v>
      </c>
      <c r="AE21" s="4">
        <f t="shared" si="3"/>
        <v>13.8</v>
      </c>
      <c r="AF21" s="49"/>
      <c r="AG21" s="56"/>
      <c r="AH21" s="29"/>
      <c r="AI21" s="23"/>
    </row>
    <row r="22" spans="1:35" ht="15.75" x14ac:dyDescent="0.25">
      <c r="A22" s="112">
        <v>6</v>
      </c>
      <c r="B22" s="161" t="s">
        <v>106</v>
      </c>
      <c r="C22" s="113"/>
      <c r="D22" s="113"/>
      <c r="E22" s="113"/>
      <c r="F22" s="29"/>
      <c r="G22" s="23"/>
      <c r="H22" s="23"/>
      <c r="I22" s="23"/>
      <c r="J22" s="23"/>
      <c r="K22" s="23"/>
      <c r="L22" s="23"/>
      <c r="M22" s="156"/>
      <c r="N22" s="25">
        <v>1.5</v>
      </c>
      <c r="O22" s="25">
        <v>0</v>
      </c>
      <c r="P22" s="25">
        <v>1</v>
      </c>
      <c r="Q22" s="25">
        <v>0</v>
      </c>
      <c r="R22" s="25">
        <v>5</v>
      </c>
      <c r="S22" s="25">
        <v>4.5</v>
      </c>
      <c r="T22" s="25">
        <v>3</v>
      </c>
      <c r="U22" s="4">
        <f t="shared" si="2"/>
        <v>15</v>
      </c>
      <c r="V22" s="49"/>
      <c r="W22" s="56"/>
      <c r="X22" s="25">
        <v>4</v>
      </c>
      <c r="Y22" s="25">
        <v>1</v>
      </c>
      <c r="Z22" s="25">
        <v>2.5</v>
      </c>
      <c r="AA22" s="25">
        <v>0</v>
      </c>
      <c r="AB22" s="25">
        <v>3.5</v>
      </c>
      <c r="AC22" s="25">
        <v>4</v>
      </c>
      <c r="AD22" s="25">
        <v>4</v>
      </c>
      <c r="AE22" s="4">
        <f t="shared" si="3"/>
        <v>19</v>
      </c>
      <c r="AF22" s="49"/>
      <c r="AG22" s="56"/>
      <c r="AH22" s="29"/>
      <c r="AI22" s="23"/>
    </row>
    <row r="23" spans="1:35" ht="15.75" x14ac:dyDescent="0.25">
      <c r="A23" s="112" t="s">
        <v>82</v>
      </c>
      <c r="B23" s="112" t="s">
        <v>107</v>
      </c>
      <c r="C23" s="113"/>
      <c r="D23" s="113"/>
      <c r="E23" s="113"/>
      <c r="F23" s="29"/>
      <c r="G23" s="23"/>
      <c r="H23" s="23"/>
      <c r="I23" s="23"/>
      <c r="J23" s="23"/>
      <c r="K23" s="23"/>
      <c r="L23" s="23"/>
      <c r="M23" s="156"/>
      <c r="N23" s="155"/>
      <c r="O23" s="155"/>
      <c r="P23" s="155"/>
      <c r="Q23" s="155"/>
      <c r="R23" s="155"/>
      <c r="S23" s="155"/>
      <c r="T23" s="155"/>
      <c r="U23" s="53"/>
      <c r="V23" s="49"/>
      <c r="W23" s="56"/>
      <c r="X23" s="24"/>
      <c r="Y23" s="24"/>
      <c r="Z23" s="24"/>
      <c r="AA23" s="24"/>
      <c r="AB23" s="24"/>
      <c r="AC23" s="24"/>
      <c r="AD23" s="24"/>
      <c r="AE23" s="53"/>
      <c r="AF23" s="49"/>
      <c r="AG23" s="56"/>
      <c r="AH23" s="29"/>
      <c r="AI23" s="23"/>
    </row>
    <row r="24" spans="1:35" ht="15.75" x14ac:dyDescent="0.25">
      <c r="A24" s="114"/>
      <c r="B24" s="114"/>
      <c r="C24" s="98" t="s">
        <v>108</v>
      </c>
      <c r="D24" s="98" t="s">
        <v>109</v>
      </c>
      <c r="E24" s="98" t="s">
        <v>110</v>
      </c>
      <c r="F24" s="99"/>
      <c r="G24" s="216">
        <v>6</v>
      </c>
      <c r="H24" s="216">
        <v>6</v>
      </c>
      <c r="I24" s="216">
        <v>6</v>
      </c>
      <c r="J24" s="216">
        <v>7</v>
      </c>
      <c r="K24" s="216">
        <v>8</v>
      </c>
      <c r="L24" s="65">
        <f>SUM((G24*0.3),(H24*0.25),(I24*0.25),(J24*0.15),(K24*0.05))</f>
        <v>6.25</v>
      </c>
      <c r="M24" s="156"/>
      <c r="N24" s="100"/>
      <c r="O24" s="100"/>
      <c r="P24" s="100"/>
      <c r="Q24" s="100"/>
      <c r="R24" s="100"/>
      <c r="S24" s="100"/>
      <c r="T24" s="100"/>
      <c r="U24" s="158">
        <f>SUM(U17:U22)</f>
        <v>114.7</v>
      </c>
      <c r="V24" s="158">
        <f>(U24/6)/7</f>
        <v>2.730952380952381</v>
      </c>
      <c r="W24" s="70"/>
      <c r="X24" s="100"/>
      <c r="Y24" s="100"/>
      <c r="Z24" s="100"/>
      <c r="AA24" s="100"/>
      <c r="AB24" s="100"/>
      <c r="AC24" s="100"/>
      <c r="AD24" s="100"/>
      <c r="AE24" s="65">
        <f>SUM(AE17:AE22)</f>
        <v>141.39999999999998</v>
      </c>
      <c r="AF24" s="65">
        <f>(AE24/6)/7</f>
        <v>3.3666666666666663</v>
      </c>
      <c r="AG24" s="101"/>
      <c r="AH24" s="65">
        <f>SUM((L24*0.25)+(V24*0.375)+(AF24*0.375))</f>
        <v>3.8491071428571426</v>
      </c>
      <c r="AI24" s="73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&amp;CSquad Comp Intermediate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opLeftCell="D1" workbookViewId="0">
      <selection activeCell="U10" sqref="U10"/>
    </sheetView>
  </sheetViews>
  <sheetFormatPr defaultRowHeight="15" x14ac:dyDescent="0.25"/>
  <cols>
    <col min="1" max="1" width="5.7109375" customWidth="1"/>
    <col min="2" max="4" width="22.85546875" customWidth="1"/>
    <col min="5" max="5" width="14.28515625" customWidth="1"/>
    <col min="6" max="6" width="2.85546875" customWidth="1"/>
    <col min="13" max="13" width="2.85546875" style="161" customWidth="1"/>
    <col min="14" max="23" width="8.85546875" style="161"/>
    <col min="24" max="24" width="2.85546875" customWidth="1"/>
    <col min="35" max="35" width="2.85546875" customWidth="1"/>
    <col min="37" max="37" width="11.28515625" customWidth="1"/>
  </cols>
  <sheetData>
    <row r="1" spans="1:37" ht="15.75" x14ac:dyDescent="0.25">
      <c r="A1" s="1" t="s">
        <v>95</v>
      </c>
      <c r="B1" s="2"/>
      <c r="C1" s="2"/>
      <c r="D1" s="3" t="s">
        <v>0</v>
      </c>
      <c r="E1" s="162" t="s">
        <v>233</v>
      </c>
      <c r="AK1" s="5">
        <f ca="1">NOW()</f>
        <v>43814.354363888888</v>
      </c>
    </row>
    <row r="2" spans="1:37" ht="15.75" x14ac:dyDescent="0.25">
      <c r="A2" s="1"/>
      <c r="B2" s="2"/>
      <c r="C2" s="2"/>
      <c r="D2" s="3" t="s">
        <v>1</v>
      </c>
      <c r="E2" s="162" t="s">
        <v>234</v>
      </c>
      <c r="AK2" s="6">
        <f ca="1">NOW()</f>
        <v>43814.354363888888</v>
      </c>
    </row>
    <row r="3" spans="1:37" ht="15.75" x14ac:dyDescent="0.25">
      <c r="A3" s="1" t="s">
        <v>96</v>
      </c>
      <c r="B3" s="2"/>
      <c r="C3" s="2"/>
      <c r="D3" s="3"/>
    </row>
    <row r="4" spans="1:37" ht="15.75" x14ac:dyDescent="0.25">
      <c r="A4" s="1"/>
      <c r="B4" s="2"/>
      <c r="C4" s="3"/>
      <c r="D4" s="2"/>
    </row>
    <row r="5" spans="1:37" ht="15.75" x14ac:dyDescent="0.25">
      <c r="A5" s="1" t="s">
        <v>87</v>
      </c>
      <c r="B5" s="7"/>
      <c r="C5" s="2"/>
      <c r="D5" s="2"/>
      <c r="E5" s="2"/>
      <c r="F5" s="29"/>
      <c r="G5" s="7" t="s">
        <v>74</v>
      </c>
      <c r="H5" s="7"/>
      <c r="I5" s="7"/>
      <c r="J5" s="7"/>
      <c r="K5" s="7"/>
      <c r="L5" s="7"/>
      <c r="M5" s="200"/>
      <c r="N5" s="7"/>
      <c r="O5" s="162"/>
      <c r="P5" s="162"/>
      <c r="Q5" s="162"/>
      <c r="R5" s="7"/>
      <c r="S5" s="162"/>
      <c r="T5" s="162"/>
      <c r="U5" s="7"/>
      <c r="V5" s="162"/>
      <c r="W5" s="162"/>
      <c r="X5" s="56"/>
      <c r="Y5" s="7" t="s">
        <v>75</v>
      </c>
      <c r="Z5" s="2"/>
      <c r="AA5" s="2"/>
      <c r="AB5" s="2"/>
      <c r="AC5" s="7"/>
      <c r="AD5" s="2"/>
      <c r="AE5" s="2"/>
      <c r="AF5" s="7"/>
      <c r="AG5" s="2"/>
      <c r="AH5" s="2"/>
      <c r="AI5" s="56"/>
      <c r="AJ5" s="2"/>
      <c r="AK5" s="2"/>
    </row>
    <row r="6" spans="1:37" ht="15.75" x14ac:dyDescent="0.25">
      <c r="A6" s="1" t="s">
        <v>60</v>
      </c>
      <c r="B6" s="7">
        <v>13</v>
      </c>
      <c r="C6" s="2"/>
      <c r="D6" s="2"/>
      <c r="E6" s="2"/>
      <c r="F6" s="29"/>
      <c r="G6" s="2" t="str">
        <f>E1</f>
        <v>Robyn Bruderer</v>
      </c>
      <c r="H6" s="2"/>
      <c r="I6" s="2"/>
      <c r="J6" s="2"/>
      <c r="K6" s="2"/>
      <c r="L6" s="2"/>
      <c r="M6" s="200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56"/>
      <c r="Y6" s="2" t="str">
        <f>E2</f>
        <v>Nina Fritzell</v>
      </c>
      <c r="Z6" s="2"/>
      <c r="AA6" s="2"/>
      <c r="AB6" s="2"/>
      <c r="AC6" s="2"/>
      <c r="AD6" s="2"/>
      <c r="AE6" s="2"/>
      <c r="AF6" s="2"/>
      <c r="AG6" s="2"/>
      <c r="AH6" s="2"/>
      <c r="AI6" s="56"/>
      <c r="AJ6" s="2"/>
      <c r="AK6" s="2"/>
    </row>
    <row r="7" spans="1:37" x14ac:dyDescent="0.25">
      <c r="A7" s="2"/>
      <c r="B7" s="2"/>
      <c r="C7" s="2"/>
      <c r="D7" s="2"/>
      <c r="E7" s="2"/>
      <c r="F7" s="17"/>
      <c r="G7" s="9" t="s">
        <v>7</v>
      </c>
      <c r="H7" s="9"/>
      <c r="I7" s="9"/>
      <c r="J7" s="9"/>
      <c r="K7" s="9"/>
      <c r="L7" s="9"/>
      <c r="M7" s="156"/>
      <c r="N7" s="162"/>
      <c r="O7" s="162"/>
      <c r="P7" s="162"/>
      <c r="Q7" s="162"/>
      <c r="R7" s="162"/>
      <c r="S7" s="162"/>
      <c r="T7" s="162"/>
      <c r="U7" s="162"/>
      <c r="V7" s="162"/>
      <c r="W7" s="9" t="s">
        <v>76</v>
      </c>
      <c r="X7" s="59"/>
      <c r="Y7" s="2"/>
      <c r="Z7" s="2"/>
      <c r="AA7" s="2"/>
      <c r="AB7" s="2"/>
      <c r="AC7" s="2"/>
      <c r="AD7" s="2"/>
      <c r="AE7" s="2"/>
      <c r="AF7" s="2"/>
      <c r="AG7" s="2"/>
      <c r="AH7" s="9" t="s">
        <v>76</v>
      </c>
      <c r="AI7" s="59"/>
      <c r="AJ7" s="10" t="s">
        <v>33</v>
      </c>
      <c r="AK7" s="2"/>
    </row>
    <row r="8" spans="1:37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29"/>
      <c r="G8" s="14" t="s">
        <v>16</v>
      </c>
      <c r="H8" s="14" t="s">
        <v>17</v>
      </c>
      <c r="I8" s="14" t="s">
        <v>18</v>
      </c>
      <c r="J8" s="14" t="s">
        <v>19</v>
      </c>
      <c r="K8" s="14" t="s">
        <v>20</v>
      </c>
      <c r="L8" s="14" t="s">
        <v>7</v>
      </c>
      <c r="M8" s="156"/>
      <c r="N8" s="13" t="s">
        <v>21</v>
      </c>
      <c r="O8" s="13" t="s">
        <v>22</v>
      </c>
      <c r="P8" s="13" t="s">
        <v>80</v>
      </c>
      <c r="Q8" s="13" t="s">
        <v>55</v>
      </c>
      <c r="R8" s="13" t="s">
        <v>51</v>
      </c>
      <c r="S8" s="13" t="s">
        <v>53</v>
      </c>
      <c r="T8" s="13" t="s">
        <v>50</v>
      </c>
      <c r="U8" s="13" t="s">
        <v>94</v>
      </c>
      <c r="V8" s="13" t="s">
        <v>78</v>
      </c>
      <c r="W8" s="13" t="s">
        <v>79</v>
      </c>
      <c r="X8" s="56"/>
      <c r="Y8" s="13" t="s">
        <v>21</v>
      </c>
      <c r="Z8" s="13" t="s">
        <v>22</v>
      </c>
      <c r="AA8" s="13" t="s">
        <v>80</v>
      </c>
      <c r="AB8" s="13" t="s">
        <v>55</v>
      </c>
      <c r="AC8" s="13" t="s">
        <v>51</v>
      </c>
      <c r="AD8" s="13" t="s">
        <v>53</v>
      </c>
      <c r="AE8" s="13" t="s">
        <v>50</v>
      </c>
      <c r="AF8" s="13" t="s">
        <v>94</v>
      </c>
      <c r="AG8" s="13" t="s">
        <v>78</v>
      </c>
      <c r="AH8" s="13" t="s">
        <v>79</v>
      </c>
      <c r="AI8" s="56"/>
      <c r="AJ8" s="18" t="s">
        <v>41</v>
      </c>
      <c r="AK8" s="13" t="s">
        <v>43</v>
      </c>
    </row>
    <row r="9" spans="1:37" x14ac:dyDescent="0.25">
      <c r="A9" s="74"/>
      <c r="B9" s="74"/>
      <c r="C9" s="74"/>
      <c r="D9" s="74"/>
      <c r="E9" s="74"/>
      <c r="F9" s="29"/>
      <c r="G9" s="12"/>
      <c r="H9" s="12"/>
      <c r="I9" s="12"/>
      <c r="J9" s="12"/>
      <c r="K9" s="12"/>
      <c r="L9" s="12"/>
      <c r="M9" s="156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56"/>
      <c r="Y9" s="2"/>
      <c r="Z9" s="2"/>
      <c r="AA9" s="2"/>
      <c r="AB9" s="2"/>
      <c r="AC9" s="2"/>
      <c r="AD9" s="2"/>
      <c r="AE9" s="2"/>
      <c r="AF9" s="2"/>
      <c r="AG9" s="2"/>
      <c r="AH9" s="2"/>
      <c r="AI9" s="56"/>
      <c r="AJ9" s="2"/>
      <c r="AK9" s="2"/>
    </row>
    <row r="10" spans="1:37" ht="15.75" x14ac:dyDescent="0.25">
      <c r="A10" s="112">
        <v>1</v>
      </c>
      <c r="B10" s="161" t="s">
        <v>120</v>
      </c>
      <c r="C10" s="78"/>
      <c r="D10" s="78"/>
      <c r="E10" s="78"/>
      <c r="F10" s="29"/>
      <c r="G10" s="23"/>
      <c r="H10" s="23"/>
      <c r="I10" s="23"/>
      <c r="J10" s="23"/>
      <c r="K10" s="23"/>
      <c r="L10" s="23"/>
      <c r="M10" s="156"/>
      <c r="N10" s="25">
        <v>5</v>
      </c>
      <c r="O10" s="25">
        <v>7.5</v>
      </c>
      <c r="P10" s="25">
        <v>7</v>
      </c>
      <c r="Q10" s="25">
        <v>6</v>
      </c>
      <c r="R10" s="25">
        <v>6.2</v>
      </c>
      <c r="S10" s="25">
        <v>6.5</v>
      </c>
      <c r="T10" s="25">
        <v>6.5</v>
      </c>
      <c r="U10" s="25">
        <v>6.5</v>
      </c>
      <c r="V10" s="4">
        <f t="shared" ref="V10:V15" si="0">SUM(N10:U10)</f>
        <v>51.2</v>
      </c>
      <c r="W10" s="49"/>
      <c r="X10" s="56"/>
      <c r="Y10" s="25">
        <v>5.5</v>
      </c>
      <c r="Z10" s="25">
        <v>6.5</v>
      </c>
      <c r="AA10" s="25">
        <v>5.8</v>
      </c>
      <c r="AB10" s="25">
        <v>6.2</v>
      </c>
      <c r="AC10" s="25">
        <v>6</v>
      </c>
      <c r="AD10" s="25">
        <v>6.5</v>
      </c>
      <c r="AE10" s="25">
        <v>5.8</v>
      </c>
      <c r="AF10" s="25">
        <v>6</v>
      </c>
      <c r="AG10" s="4">
        <f t="shared" ref="AG10:AG15" si="1">SUM(Y10:AF10)</f>
        <v>48.3</v>
      </c>
      <c r="AH10" s="49"/>
      <c r="AI10" s="56"/>
      <c r="AJ10" s="29"/>
      <c r="AK10" s="23"/>
    </row>
    <row r="11" spans="1:37" ht="15.75" x14ac:dyDescent="0.25">
      <c r="A11" s="112">
        <v>2</v>
      </c>
      <c r="B11" s="161" t="s">
        <v>121</v>
      </c>
      <c r="C11" s="113"/>
      <c r="D11" s="113"/>
      <c r="E11" s="113"/>
      <c r="F11" s="29"/>
      <c r="G11" s="23"/>
      <c r="H11" s="23"/>
      <c r="I11" s="23"/>
      <c r="J11" s="23"/>
      <c r="K11" s="23"/>
      <c r="L11" s="23"/>
      <c r="M11" s="156"/>
      <c r="N11" s="25">
        <v>6</v>
      </c>
      <c r="O11" s="25">
        <v>7</v>
      </c>
      <c r="P11" s="25">
        <v>5.5</v>
      </c>
      <c r="Q11" s="25">
        <v>6.5</v>
      </c>
      <c r="R11" s="25">
        <v>4.5</v>
      </c>
      <c r="S11" s="25">
        <v>5</v>
      </c>
      <c r="T11" s="25">
        <v>4</v>
      </c>
      <c r="U11" s="25">
        <v>6</v>
      </c>
      <c r="V11" s="4">
        <f t="shared" si="0"/>
        <v>44.5</v>
      </c>
      <c r="W11" s="49"/>
      <c r="X11" s="56"/>
      <c r="Y11" s="25">
        <v>5</v>
      </c>
      <c r="Z11" s="25">
        <v>5.5</v>
      </c>
      <c r="AA11" s="25">
        <v>4</v>
      </c>
      <c r="AB11" s="25">
        <v>5.2</v>
      </c>
      <c r="AC11" s="25">
        <v>5</v>
      </c>
      <c r="AD11" s="25">
        <v>5.5</v>
      </c>
      <c r="AE11" s="25">
        <v>4</v>
      </c>
      <c r="AF11" s="25">
        <v>4.8</v>
      </c>
      <c r="AG11" s="4">
        <f t="shared" si="1"/>
        <v>39</v>
      </c>
      <c r="AH11" s="49"/>
      <c r="AI11" s="56"/>
      <c r="AJ11" s="29"/>
      <c r="AK11" s="23"/>
    </row>
    <row r="12" spans="1:37" ht="15.75" x14ac:dyDescent="0.25">
      <c r="A12" s="112">
        <v>3</v>
      </c>
      <c r="B12" s="161" t="s">
        <v>122</v>
      </c>
      <c r="C12" s="113"/>
      <c r="D12" s="113"/>
      <c r="E12" s="113"/>
      <c r="F12" s="29"/>
      <c r="G12" s="23"/>
      <c r="H12" s="23"/>
      <c r="I12" s="23"/>
      <c r="J12" s="23"/>
      <c r="K12" s="23"/>
      <c r="L12" s="23"/>
      <c r="M12" s="156"/>
      <c r="N12" s="25">
        <v>5.5</v>
      </c>
      <c r="O12" s="25">
        <v>7.2</v>
      </c>
      <c r="P12" s="25">
        <v>6.5</v>
      </c>
      <c r="Q12" s="25">
        <v>5.2</v>
      </c>
      <c r="R12" s="25">
        <v>5</v>
      </c>
      <c r="S12" s="25">
        <v>6</v>
      </c>
      <c r="T12" s="25">
        <v>6</v>
      </c>
      <c r="U12" s="25">
        <v>6</v>
      </c>
      <c r="V12" s="4">
        <f t="shared" si="0"/>
        <v>47.4</v>
      </c>
      <c r="W12" s="49"/>
      <c r="X12" s="56"/>
      <c r="Y12" s="25">
        <v>5.5</v>
      </c>
      <c r="Z12" s="25">
        <v>7</v>
      </c>
      <c r="AA12" s="25">
        <v>5</v>
      </c>
      <c r="AB12" s="25">
        <v>4</v>
      </c>
      <c r="AC12" s="25">
        <v>3</v>
      </c>
      <c r="AD12" s="25">
        <v>5</v>
      </c>
      <c r="AE12" s="25">
        <v>6.5</v>
      </c>
      <c r="AF12" s="25">
        <v>5.2</v>
      </c>
      <c r="AG12" s="4">
        <f t="shared" si="1"/>
        <v>41.2</v>
      </c>
      <c r="AH12" s="49"/>
      <c r="AI12" s="56"/>
      <c r="AJ12" s="29"/>
      <c r="AK12" s="23"/>
    </row>
    <row r="13" spans="1:37" ht="15.75" x14ac:dyDescent="0.25">
      <c r="A13" s="112">
        <v>4</v>
      </c>
      <c r="B13" s="161" t="s">
        <v>123</v>
      </c>
      <c r="C13" s="113"/>
      <c r="D13" s="113"/>
      <c r="E13" s="113"/>
      <c r="F13" s="29"/>
      <c r="G13" s="23"/>
      <c r="H13" s="23"/>
      <c r="I13" s="23"/>
      <c r="J13" s="23"/>
      <c r="K13" s="23"/>
      <c r="L13" s="23"/>
      <c r="M13" s="156"/>
      <c r="N13" s="25">
        <v>4</v>
      </c>
      <c r="O13" s="25">
        <v>6.8</v>
      </c>
      <c r="P13" s="25">
        <v>6</v>
      </c>
      <c r="Q13" s="25">
        <v>6</v>
      </c>
      <c r="R13" s="25">
        <v>5</v>
      </c>
      <c r="S13" s="25">
        <v>5</v>
      </c>
      <c r="T13" s="25">
        <v>7</v>
      </c>
      <c r="U13" s="25">
        <v>6.5</v>
      </c>
      <c r="V13" s="4">
        <f t="shared" si="0"/>
        <v>46.3</v>
      </c>
      <c r="W13" s="49"/>
      <c r="X13" s="56"/>
      <c r="Y13" s="25">
        <v>4.8</v>
      </c>
      <c r="Z13" s="25">
        <v>5.5</v>
      </c>
      <c r="AA13" s="25">
        <v>6</v>
      </c>
      <c r="AB13" s="25">
        <v>5.8</v>
      </c>
      <c r="AC13" s="25">
        <v>6</v>
      </c>
      <c r="AD13" s="25">
        <v>5.5</v>
      </c>
      <c r="AE13" s="25">
        <v>6.5</v>
      </c>
      <c r="AF13" s="25">
        <v>6</v>
      </c>
      <c r="AG13" s="4">
        <f t="shared" si="1"/>
        <v>46.1</v>
      </c>
      <c r="AH13" s="49"/>
      <c r="AI13" s="56"/>
      <c r="AJ13" s="29"/>
      <c r="AK13" s="23"/>
    </row>
    <row r="14" spans="1:37" ht="15.75" x14ac:dyDescent="0.25">
      <c r="A14" s="112">
        <v>5</v>
      </c>
      <c r="B14" s="161" t="s">
        <v>124</v>
      </c>
      <c r="C14" s="113"/>
      <c r="D14" s="113"/>
      <c r="E14" s="113"/>
      <c r="F14" s="29"/>
      <c r="G14" s="23"/>
      <c r="H14" s="23"/>
      <c r="I14" s="23"/>
      <c r="J14" s="23"/>
      <c r="K14" s="23"/>
      <c r="L14" s="23"/>
      <c r="M14" s="156"/>
      <c r="N14" s="25">
        <v>5</v>
      </c>
      <c r="O14" s="25">
        <v>6.2</v>
      </c>
      <c r="P14" s="25">
        <v>4</v>
      </c>
      <c r="Q14" s="25">
        <v>6</v>
      </c>
      <c r="R14" s="25">
        <v>0</v>
      </c>
      <c r="S14" s="25">
        <v>5</v>
      </c>
      <c r="T14" s="25">
        <v>5</v>
      </c>
      <c r="U14" s="25">
        <v>5</v>
      </c>
      <c r="V14" s="4">
        <f t="shared" si="0"/>
        <v>36.200000000000003</v>
      </c>
      <c r="W14" s="49"/>
      <c r="X14" s="56"/>
      <c r="Y14" s="25">
        <v>5.5</v>
      </c>
      <c r="Z14" s="25">
        <v>4</v>
      </c>
      <c r="AA14" s="25">
        <v>4.5</v>
      </c>
      <c r="AB14" s="25">
        <v>5.5</v>
      </c>
      <c r="AC14" s="25">
        <v>0</v>
      </c>
      <c r="AD14" s="25">
        <v>6</v>
      </c>
      <c r="AE14" s="25">
        <v>3</v>
      </c>
      <c r="AF14" s="25">
        <v>6</v>
      </c>
      <c r="AG14" s="4">
        <f t="shared" si="1"/>
        <v>34.5</v>
      </c>
      <c r="AH14" s="49"/>
      <c r="AI14" s="56"/>
      <c r="AJ14" s="29"/>
      <c r="AK14" s="23"/>
    </row>
    <row r="15" spans="1:37" ht="15.75" x14ac:dyDescent="0.25">
      <c r="A15" s="112">
        <v>6</v>
      </c>
      <c r="B15" s="161" t="s">
        <v>125</v>
      </c>
      <c r="C15" s="113"/>
      <c r="D15" s="113"/>
      <c r="E15" s="113"/>
      <c r="F15" s="29"/>
      <c r="G15" s="23"/>
      <c r="H15" s="23"/>
      <c r="I15" s="23"/>
      <c r="J15" s="23"/>
      <c r="K15" s="23"/>
      <c r="L15" s="23"/>
      <c r="M15" s="156"/>
      <c r="N15" s="25">
        <v>4</v>
      </c>
      <c r="O15" s="25">
        <v>6.2</v>
      </c>
      <c r="P15" s="25">
        <v>5.5</v>
      </c>
      <c r="Q15" s="25">
        <v>5.2</v>
      </c>
      <c r="R15" s="25">
        <v>4</v>
      </c>
      <c r="S15" s="25">
        <v>5</v>
      </c>
      <c r="T15" s="25">
        <v>6.5</v>
      </c>
      <c r="U15" s="25">
        <v>6</v>
      </c>
      <c r="V15" s="4">
        <f t="shared" si="0"/>
        <v>42.4</v>
      </c>
      <c r="W15" s="49"/>
      <c r="X15" s="56"/>
      <c r="Y15" s="25">
        <v>4.5</v>
      </c>
      <c r="Z15" s="25">
        <v>6.5</v>
      </c>
      <c r="AA15" s="25">
        <v>4.5</v>
      </c>
      <c r="AB15" s="25">
        <v>4.5</v>
      </c>
      <c r="AC15" s="25">
        <v>5.8</v>
      </c>
      <c r="AD15" s="25">
        <v>4.5</v>
      </c>
      <c r="AE15" s="25">
        <v>6.5</v>
      </c>
      <c r="AF15" s="25">
        <v>6</v>
      </c>
      <c r="AG15" s="4">
        <f t="shared" si="1"/>
        <v>42.8</v>
      </c>
      <c r="AH15" s="49"/>
      <c r="AI15" s="56"/>
      <c r="AJ15" s="29"/>
      <c r="AK15" s="23"/>
    </row>
    <row r="16" spans="1:37" ht="15.75" x14ac:dyDescent="0.25">
      <c r="A16" s="114"/>
      <c r="B16" s="114"/>
      <c r="C16" s="98" t="s">
        <v>126</v>
      </c>
      <c r="D16" s="98" t="s">
        <v>127</v>
      </c>
      <c r="E16" s="98" t="s">
        <v>128</v>
      </c>
      <c r="F16" s="99"/>
      <c r="G16" s="216">
        <v>7</v>
      </c>
      <c r="H16" s="64">
        <v>6.5</v>
      </c>
      <c r="I16" s="216">
        <v>7</v>
      </c>
      <c r="J16" s="64">
        <v>8.5</v>
      </c>
      <c r="K16" s="64">
        <v>7.5</v>
      </c>
      <c r="L16" s="65">
        <f>SUM((G16*0.3),(H16*0.25),(I16*0.25),(J16*0.15),(K16*0.05))</f>
        <v>7.125</v>
      </c>
      <c r="M16" s="156"/>
      <c r="N16" s="100"/>
      <c r="O16" s="100"/>
      <c r="P16" s="100"/>
      <c r="Q16" s="100"/>
      <c r="R16" s="100"/>
      <c r="S16" s="100"/>
      <c r="T16" s="100"/>
      <c r="U16" s="100"/>
      <c r="V16" s="158">
        <f>SUM(V10:V15)</f>
        <v>267.99999999999994</v>
      </c>
      <c r="W16" s="158">
        <f>(V16/6)/8</f>
        <v>5.5833333333333321</v>
      </c>
      <c r="X16" s="70"/>
      <c r="Y16" s="100"/>
      <c r="Z16" s="100"/>
      <c r="AA16" s="100"/>
      <c r="AB16" s="100"/>
      <c r="AC16" s="100"/>
      <c r="AD16" s="100"/>
      <c r="AE16" s="100"/>
      <c r="AF16" s="100"/>
      <c r="AG16" s="65">
        <f>SUM(AG10:AG15)</f>
        <v>251.89999999999998</v>
      </c>
      <c r="AH16" s="65">
        <f>(AG16/6)/8</f>
        <v>5.2479166666666659</v>
      </c>
      <c r="AI16" s="101"/>
      <c r="AJ16" s="65">
        <f>SUM((L16*0.25)+(W16*0.375)+(AH16*0.375))</f>
        <v>5.8429687499999989</v>
      </c>
      <c r="AK16" s="73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&amp;CSquad Comp Advanced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opLeftCell="M16" workbookViewId="0">
      <selection activeCell="AD30" sqref="AD30"/>
    </sheetView>
  </sheetViews>
  <sheetFormatPr defaultRowHeight="15" x14ac:dyDescent="0.25"/>
  <cols>
    <col min="1" max="1" width="5.7109375" customWidth="1"/>
    <col min="2" max="4" width="22.85546875" customWidth="1"/>
    <col min="5" max="5" width="17.5703125" customWidth="1"/>
    <col min="6" max="6" width="2.85546875" customWidth="1"/>
    <col min="13" max="13" width="2.85546875" customWidth="1"/>
    <col min="18" max="18" width="8.85546875" style="143"/>
    <col min="20" max="21" width="9.140625" style="161"/>
    <col min="22" max="22" width="2.85546875" customWidth="1"/>
    <col min="27" max="27" width="2.85546875" customWidth="1"/>
    <col min="28" max="28" width="8.28515625" style="161" customWidth="1"/>
    <col min="29" max="29" width="11" style="161" customWidth="1"/>
    <col min="31" max="31" width="12.7109375" customWidth="1"/>
  </cols>
  <sheetData>
    <row r="1" spans="1:31" ht="15.75" x14ac:dyDescent="0.25">
      <c r="A1" s="1" t="s">
        <v>95</v>
      </c>
      <c r="B1" s="2"/>
      <c r="C1" s="2"/>
      <c r="D1" s="3" t="s">
        <v>0</v>
      </c>
      <c r="E1" s="162" t="s">
        <v>234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4"/>
      <c r="S1" s="2"/>
      <c r="T1" s="162"/>
      <c r="U1" s="162"/>
      <c r="V1" s="2"/>
      <c r="W1" s="2"/>
      <c r="X1" s="2"/>
      <c r="Y1" s="2"/>
      <c r="Z1" s="2"/>
      <c r="AA1" s="2"/>
      <c r="AD1" s="2"/>
      <c r="AE1" s="5">
        <f ca="1">NOW()</f>
        <v>43814.354363888888</v>
      </c>
    </row>
    <row r="2" spans="1:31" ht="15.75" x14ac:dyDescent="0.25">
      <c r="A2" s="1"/>
      <c r="B2" s="2"/>
      <c r="C2" s="2"/>
      <c r="D2" s="3" t="s">
        <v>1</v>
      </c>
      <c r="E2" s="161" t="s">
        <v>233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4"/>
      <c r="S2" s="2"/>
      <c r="T2" s="162"/>
      <c r="U2" s="162"/>
      <c r="V2" s="2"/>
      <c r="W2" s="2"/>
      <c r="X2" s="2"/>
      <c r="Y2" s="2"/>
      <c r="Z2" s="2"/>
      <c r="AA2" s="2"/>
      <c r="AD2" s="2"/>
      <c r="AE2" s="6">
        <f ca="1">NOW()</f>
        <v>43814.354363888888</v>
      </c>
    </row>
    <row r="3" spans="1:31" ht="15.75" x14ac:dyDescent="0.25">
      <c r="A3" s="1" t="s">
        <v>96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4"/>
      <c r="S3" s="2"/>
      <c r="T3" s="162"/>
      <c r="U3" s="162"/>
      <c r="V3" s="2"/>
      <c r="W3" s="2"/>
      <c r="X3" s="2"/>
      <c r="Y3" s="2"/>
      <c r="Z3" s="2"/>
      <c r="AA3" s="2"/>
      <c r="AD3" s="2"/>
      <c r="AE3" s="2"/>
    </row>
    <row r="4" spans="1:31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44"/>
      <c r="S4" s="2"/>
      <c r="T4" s="162"/>
      <c r="U4" s="162"/>
      <c r="V4" s="2"/>
      <c r="W4" s="2"/>
      <c r="X4" s="2"/>
      <c r="Y4" s="2"/>
      <c r="Z4" s="2"/>
      <c r="AA4" s="2"/>
      <c r="AD4" s="2"/>
      <c r="AE4" s="2"/>
    </row>
    <row r="5" spans="1:31" ht="15.75" x14ac:dyDescent="0.25">
      <c r="A5" s="1" t="s">
        <v>86</v>
      </c>
      <c r="B5" s="7"/>
      <c r="C5" s="2"/>
      <c r="D5" s="2"/>
      <c r="E5" s="2"/>
      <c r="F5" s="29"/>
      <c r="G5" s="7" t="s">
        <v>3</v>
      </c>
      <c r="H5" s="7" t="str">
        <f>E1</f>
        <v>Nina Fritzell</v>
      </c>
      <c r="I5" s="7"/>
      <c r="J5" s="7"/>
      <c r="K5" s="7"/>
      <c r="L5" s="7"/>
      <c r="M5" s="7"/>
      <c r="N5" s="2"/>
      <c r="O5" s="2"/>
      <c r="P5" s="2"/>
      <c r="Q5" s="2"/>
      <c r="R5" s="144"/>
      <c r="S5" s="7"/>
      <c r="T5" s="7"/>
      <c r="U5" s="7"/>
      <c r="V5" s="56"/>
      <c r="W5" s="7" t="s">
        <v>5</v>
      </c>
      <c r="X5" s="2" t="str">
        <f>E2</f>
        <v>Robyn Bruderer</v>
      </c>
      <c r="Y5" s="2"/>
      <c r="Z5" s="7"/>
      <c r="AA5" s="29"/>
      <c r="AC5" s="200"/>
      <c r="AD5" s="2"/>
      <c r="AE5" s="2"/>
    </row>
    <row r="6" spans="1:31" ht="15.75" x14ac:dyDescent="0.25">
      <c r="A6" s="1" t="s">
        <v>60</v>
      </c>
      <c r="B6" s="7">
        <v>17</v>
      </c>
      <c r="C6" s="2"/>
      <c r="D6" s="2"/>
      <c r="E6" s="2"/>
      <c r="F6" s="2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44"/>
      <c r="S6" s="7"/>
      <c r="T6" s="7"/>
      <c r="U6" s="7"/>
      <c r="V6" s="56"/>
      <c r="W6" s="2"/>
      <c r="X6" s="2"/>
      <c r="Y6" s="2"/>
      <c r="Z6" s="7"/>
      <c r="AA6" s="29"/>
      <c r="AB6" s="200"/>
      <c r="AC6" s="200"/>
      <c r="AD6" s="2"/>
      <c r="AE6" s="2"/>
    </row>
    <row r="7" spans="1:31" x14ac:dyDescent="0.25">
      <c r="A7" s="2"/>
      <c r="B7" s="2"/>
      <c r="C7" s="2"/>
      <c r="D7" s="2"/>
      <c r="E7" s="2"/>
      <c r="F7" s="17"/>
      <c r="G7" s="9" t="s">
        <v>7</v>
      </c>
      <c r="H7" s="9"/>
      <c r="I7" s="9"/>
      <c r="J7" s="9"/>
      <c r="K7" s="9"/>
      <c r="L7" s="9"/>
      <c r="M7" s="9"/>
      <c r="N7" s="52" t="s">
        <v>44</v>
      </c>
      <c r="O7" s="2"/>
      <c r="P7" s="2"/>
      <c r="Q7" s="2"/>
      <c r="R7" s="144"/>
      <c r="T7" s="10"/>
      <c r="U7" s="10" t="s">
        <v>44</v>
      </c>
      <c r="V7" s="59"/>
      <c r="W7" s="50" t="s">
        <v>9</v>
      </c>
      <c r="X7" s="9"/>
      <c r="Y7" s="12" t="s">
        <v>8</v>
      </c>
      <c r="Z7" s="11" t="s">
        <v>9</v>
      </c>
      <c r="AA7" s="17"/>
      <c r="AB7" s="200"/>
      <c r="AC7" s="200"/>
      <c r="AD7" s="10" t="s">
        <v>11</v>
      </c>
      <c r="AE7" s="2"/>
    </row>
    <row r="8" spans="1:31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29"/>
      <c r="G8" s="14" t="s">
        <v>16</v>
      </c>
      <c r="H8" s="14" t="s">
        <v>17</v>
      </c>
      <c r="I8" s="14" t="s">
        <v>18</v>
      </c>
      <c r="J8" s="14" t="s">
        <v>19</v>
      </c>
      <c r="K8" s="14" t="s">
        <v>20</v>
      </c>
      <c r="L8" s="14" t="s">
        <v>7</v>
      </c>
      <c r="M8" s="29"/>
      <c r="N8" s="14" t="s">
        <v>34</v>
      </c>
      <c r="O8" s="14" t="s">
        <v>35</v>
      </c>
      <c r="P8" s="14" t="s">
        <v>36</v>
      </c>
      <c r="Q8" s="14" t="s">
        <v>37</v>
      </c>
      <c r="R8" s="146" t="s">
        <v>38</v>
      </c>
      <c r="S8" s="98"/>
      <c r="T8" s="19" t="s">
        <v>8</v>
      </c>
      <c r="U8" s="19" t="s">
        <v>33</v>
      </c>
      <c r="V8" s="57"/>
      <c r="W8" s="13" t="s">
        <v>31</v>
      </c>
      <c r="X8" s="13" t="s">
        <v>9</v>
      </c>
      <c r="Y8" s="14" t="s">
        <v>32</v>
      </c>
      <c r="Z8" s="19" t="s">
        <v>33</v>
      </c>
      <c r="AA8" s="29"/>
      <c r="AB8" s="207" t="s">
        <v>212</v>
      </c>
      <c r="AC8" s="207" t="s">
        <v>213</v>
      </c>
      <c r="AD8" s="18" t="s">
        <v>41</v>
      </c>
      <c r="AE8" s="13" t="s">
        <v>43</v>
      </c>
    </row>
    <row r="9" spans="1:31" x14ac:dyDescent="0.25">
      <c r="A9" s="74"/>
      <c r="B9" s="74"/>
      <c r="C9" s="74"/>
      <c r="D9" s="74"/>
      <c r="E9" s="74"/>
      <c r="F9" s="29"/>
      <c r="G9" s="12"/>
      <c r="H9" s="12"/>
      <c r="I9" s="12"/>
      <c r="J9" s="12"/>
      <c r="K9" s="12"/>
      <c r="L9" s="12"/>
      <c r="M9" s="29"/>
      <c r="N9" s="12"/>
      <c r="O9" s="12"/>
      <c r="P9" s="12"/>
      <c r="Q9" s="12"/>
      <c r="R9" s="145"/>
      <c r="S9" s="12"/>
      <c r="T9" s="153"/>
      <c r="U9" s="153"/>
      <c r="V9" s="58"/>
      <c r="W9" s="9"/>
      <c r="X9" s="9"/>
      <c r="Y9" s="12"/>
      <c r="Z9" s="11"/>
      <c r="AA9" s="29"/>
      <c r="AB9" s="208"/>
      <c r="AC9" s="208"/>
      <c r="AD9" s="2"/>
      <c r="AE9" s="2"/>
    </row>
    <row r="10" spans="1:31" s="161" customFormat="1" ht="15.75" x14ac:dyDescent="0.25">
      <c r="A10" s="112">
        <v>1</v>
      </c>
      <c r="B10" s="161" t="s">
        <v>111</v>
      </c>
      <c r="C10" s="78"/>
      <c r="D10" s="78"/>
      <c r="E10" s="78"/>
      <c r="F10" s="156"/>
      <c r="G10" s="156"/>
      <c r="H10" s="156"/>
      <c r="I10" s="156"/>
      <c r="J10" s="156"/>
      <c r="K10" s="156"/>
      <c r="L10" s="156"/>
      <c r="M10" s="156"/>
      <c r="N10" s="155"/>
      <c r="O10" s="155"/>
      <c r="P10" s="155"/>
      <c r="Q10" s="155"/>
      <c r="R10" s="155"/>
      <c r="S10" s="53"/>
      <c r="T10" s="53"/>
      <c r="U10" s="53"/>
      <c r="V10" s="61"/>
      <c r="W10" s="155"/>
      <c r="X10" s="155"/>
      <c r="Y10" s="155"/>
      <c r="Z10" s="155"/>
      <c r="AA10" s="155"/>
      <c r="AB10" s="49"/>
      <c r="AC10" s="49"/>
      <c r="AD10" s="54"/>
      <c r="AE10" s="55"/>
    </row>
    <row r="11" spans="1:31" s="161" customFormat="1" ht="15.75" x14ac:dyDescent="0.25">
      <c r="A11" s="112">
        <v>2</v>
      </c>
      <c r="B11" s="161" t="s">
        <v>112</v>
      </c>
      <c r="C11" s="113"/>
      <c r="D11" s="113"/>
      <c r="E11" s="113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56"/>
      <c r="W11" s="156"/>
      <c r="X11" s="156"/>
      <c r="Y11" s="156"/>
      <c r="Z11" s="156"/>
      <c r="AA11" s="156"/>
      <c r="AB11" s="49"/>
      <c r="AC11" s="49"/>
      <c r="AD11" s="55"/>
      <c r="AE11" s="55"/>
    </row>
    <row r="12" spans="1:31" s="161" customFormat="1" ht="15.75" x14ac:dyDescent="0.25">
      <c r="A12" s="112">
        <v>3</v>
      </c>
      <c r="B12" s="161" t="s">
        <v>113</v>
      </c>
      <c r="C12" s="113"/>
      <c r="D12" s="113"/>
      <c r="E12" s="113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56"/>
      <c r="W12" s="156"/>
      <c r="X12" s="156"/>
      <c r="Y12" s="156"/>
      <c r="Z12" s="156"/>
      <c r="AA12" s="156"/>
      <c r="AB12" s="49"/>
      <c r="AC12" s="49"/>
      <c r="AD12" s="55"/>
      <c r="AE12" s="55"/>
    </row>
    <row r="13" spans="1:31" s="161" customFormat="1" ht="15.75" x14ac:dyDescent="0.25">
      <c r="A13" s="112">
        <v>4</v>
      </c>
      <c r="B13" s="161" t="s">
        <v>114</v>
      </c>
      <c r="C13" s="113"/>
      <c r="D13" s="113"/>
      <c r="E13" s="113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56"/>
      <c r="W13" s="156"/>
      <c r="X13" s="156"/>
      <c r="Y13" s="156"/>
      <c r="Z13" s="156"/>
      <c r="AA13" s="156"/>
      <c r="AB13" s="49"/>
      <c r="AC13" s="49"/>
      <c r="AD13" s="49"/>
      <c r="AE13" s="55"/>
    </row>
    <row r="14" spans="1:31" s="161" customFormat="1" ht="15.75" x14ac:dyDescent="0.25">
      <c r="A14" s="112">
        <v>5</v>
      </c>
      <c r="B14" s="161" t="s">
        <v>115</v>
      </c>
      <c r="C14" s="113"/>
      <c r="D14" s="113"/>
      <c r="E14" s="113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56"/>
      <c r="W14" s="156"/>
      <c r="X14" s="156"/>
      <c r="Y14" s="156"/>
      <c r="Z14" s="156"/>
      <c r="AA14" s="156"/>
      <c r="AB14" s="49"/>
      <c r="AC14" s="49"/>
      <c r="AD14" s="55"/>
      <c r="AE14" s="55"/>
    </row>
    <row r="15" spans="1:31" s="161" customFormat="1" ht="15.75" x14ac:dyDescent="0.25">
      <c r="A15" s="112">
        <v>6</v>
      </c>
      <c r="B15" s="161" t="s">
        <v>116</v>
      </c>
      <c r="C15" s="113"/>
      <c r="D15" s="113"/>
      <c r="E15" s="113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56"/>
      <c r="W15" s="156"/>
      <c r="X15" s="156"/>
      <c r="Y15" s="156"/>
      <c r="Z15" s="156"/>
      <c r="AA15" s="156"/>
      <c r="AB15" s="49"/>
      <c r="AC15" s="49"/>
      <c r="AD15" s="55"/>
      <c r="AE15" s="55"/>
    </row>
    <row r="16" spans="1:31" s="161" customFormat="1" ht="15.75" x14ac:dyDescent="0.25">
      <c r="A16" s="103"/>
      <c r="B16" s="114"/>
      <c r="C16" s="98" t="s">
        <v>222</v>
      </c>
      <c r="D16" s="98" t="s">
        <v>118</v>
      </c>
      <c r="E16" s="98" t="s">
        <v>119</v>
      </c>
      <c r="F16" s="99"/>
      <c r="G16" s="216">
        <v>7</v>
      </c>
      <c r="H16" s="216">
        <v>7</v>
      </c>
      <c r="I16" s="64">
        <v>6.5</v>
      </c>
      <c r="J16" s="216">
        <v>7</v>
      </c>
      <c r="K16" s="64">
        <v>7.5</v>
      </c>
      <c r="L16" s="158">
        <f>SUM((G16*0.1),(H16*0.1),(I16*0.3),(J16*0.3),(K16*0.2))</f>
        <v>6.95</v>
      </c>
      <c r="M16" s="102"/>
      <c r="N16" s="157">
        <v>7.5</v>
      </c>
      <c r="O16" s="157">
        <v>7.5</v>
      </c>
      <c r="P16" s="157">
        <v>7</v>
      </c>
      <c r="Q16" s="157">
        <v>7.5</v>
      </c>
      <c r="R16" s="157">
        <v>7.5</v>
      </c>
      <c r="S16" s="158">
        <f>SUM((N16*0.2),(O16*0.15),(P16*0.25),(Q16*0.2),(R16*0.2))</f>
        <v>7.375</v>
      </c>
      <c r="T16" s="157"/>
      <c r="U16" s="158">
        <f>(S16-T16)</f>
        <v>7.375</v>
      </c>
      <c r="V16" s="70"/>
      <c r="W16" s="104">
        <v>7.6</v>
      </c>
      <c r="X16" s="158">
        <f>W16</f>
        <v>7.6</v>
      </c>
      <c r="Y16" s="157"/>
      <c r="Z16" s="158">
        <f>X16-Y16</f>
        <v>7.6</v>
      </c>
      <c r="AA16" s="66"/>
      <c r="AB16" s="202">
        <f>(L16+U16)/2</f>
        <v>7.1624999999999996</v>
      </c>
      <c r="AC16" s="202">
        <f>Z16</f>
        <v>7.6</v>
      </c>
      <c r="AD16" s="158">
        <f>SUM((L16*0.25)+(S16*0.25)+(Z16*0.5))</f>
        <v>7.3812499999999996</v>
      </c>
      <c r="AE16" s="73">
        <v>1</v>
      </c>
    </row>
    <row r="17" spans="1:31" s="161" customFormat="1" ht="15.75" x14ac:dyDescent="0.25">
      <c r="A17" s="112">
        <v>1</v>
      </c>
      <c r="B17" s="161" t="s">
        <v>101</v>
      </c>
      <c r="C17" s="78"/>
      <c r="D17" s="78"/>
      <c r="E17" s="78"/>
      <c r="F17" s="156"/>
      <c r="G17" s="156"/>
      <c r="H17" s="156"/>
      <c r="I17" s="156"/>
      <c r="J17" s="156"/>
      <c r="K17" s="156"/>
      <c r="L17" s="156"/>
      <c r="M17" s="156"/>
      <c r="N17" s="155"/>
      <c r="O17" s="155"/>
      <c r="P17" s="155"/>
      <c r="Q17" s="155"/>
      <c r="R17" s="155"/>
      <c r="S17" s="53"/>
      <c r="T17" s="53"/>
      <c r="U17" s="53"/>
      <c r="V17" s="61"/>
      <c r="W17" s="155"/>
      <c r="X17" s="155"/>
      <c r="Y17" s="155"/>
      <c r="Z17" s="155"/>
      <c r="AA17" s="155"/>
      <c r="AB17" s="49"/>
      <c r="AC17" s="49"/>
      <c r="AD17" s="54"/>
      <c r="AE17" s="55"/>
    </row>
    <row r="18" spans="1:31" s="161" customFormat="1" ht="15.75" x14ac:dyDescent="0.25">
      <c r="A18" s="112">
        <v>2</v>
      </c>
      <c r="B18" s="161" t="s">
        <v>102</v>
      </c>
      <c r="C18" s="113"/>
      <c r="D18" s="113"/>
      <c r="E18" s="113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56"/>
      <c r="W18" s="156"/>
      <c r="X18" s="156"/>
      <c r="Y18" s="156"/>
      <c r="Z18" s="156"/>
      <c r="AA18" s="156"/>
      <c r="AB18" s="49"/>
      <c r="AC18" s="49"/>
      <c r="AD18" s="55"/>
      <c r="AE18" s="55"/>
    </row>
    <row r="19" spans="1:31" s="161" customFormat="1" ht="15.75" x14ac:dyDescent="0.25">
      <c r="A19" s="112">
        <v>3</v>
      </c>
      <c r="B19" s="161" t="s">
        <v>103</v>
      </c>
      <c r="C19" s="113"/>
      <c r="D19" s="113"/>
      <c r="E19" s="113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56"/>
      <c r="W19" s="156"/>
      <c r="X19" s="156"/>
      <c r="Y19" s="156"/>
      <c r="Z19" s="156"/>
      <c r="AA19" s="156"/>
      <c r="AB19" s="49"/>
      <c r="AC19" s="49"/>
      <c r="AD19" s="55"/>
      <c r="AE19" s="55"/>
    </row>
    <row r="20" spans="1:31" s="161" customFormat="1" ht="15.75" x14ac:dyDescent="0.25">
      <c r="A20" s="112">
        <v>4</v>
      </c>
      <c r="B20" s="161" t="s">
        <v>105</v>
      </c>
      <c r="C20" s="113"/>
      <c r="D20" s="113"/>
      <c r="E20" s="113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56"/>
      <c r="W20" s="156"/>
      <c r="X20" s="156"/>
      <c r="Y20" s="156"/>
      <c r="Z20" s="156"/>
      <c r="AA20" s="156"/>
      <c r="AB20" s="49"/>
      <c r="AC20" s="49"/>
      <c r="AD20" s="55"/>
      <c r="AE20" s="55"/>
    </row>
    <row r="21" spans="1:31" s="161" customFormat="1" ht="15.75" x14ac:dyDescent="0.25">
      <c r="A21" s="112">
        <v>5</v>
      </c>
      <c r="B21" s="161" t="s">
        <v>106</v>
      </c>
      <c r="C21" s="113"/>
      <c r="D21" s="113"/>
      <c r="E21" s="113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56"/>
      <c r="W21" s="156"/>
      <c r="X21" s="156"/>
      <c r="Y21" s="156"/>
      <c r="Z21" s="156"/>
      <c r="AA21" s="156"/>
      <c r="AB21" s="49"/>
      <c r="AC21" s="49"/>
      <c r="AD21" s="55"/>
      <c r="AE21" s="55"/>
    </row>
    <row r="22" spans="1:31" s="161" customFormat="1" ht="15.75" x14ac:dyDescent="0.25">
      <c r="A22" s="112">
        <v>6</v>
      </c>
      <c r="B22" s="161" t="s">
        <v>104</v>
      </c>
      <c r="C22" s="113"/>
      <c r="D22" s="113"/>
      <c r="E22" s="113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56"/>
      <c r="W22" s="156"/>
      <c r="X22" s="156"/>
      <c r="Y22" s="156"/>
      <c r="Z22" s="156"/>
      <c r="AA22" s="156"/>
      <c r="AB22" s="49"/>
      <c r="AC22" s="49"/>
      <c r="AD22" s="55"/>
      <c r="AE22" s="55"/>
    </row>
    <row r="23" spans="1:31" s="161" customFormat="1" ht="15.75" x14ac:dyDescent="0.25">
      <c r="A23" s="103"/>
      <c r="B23" s="114"/>
      <c r="C23" s="98" t="s">
        <v>223</v>
      </c>
      <c r="D23" s="98" t="s">
        <v>170</v>
      </c>
      <c r="E23" s="98" t="s">
        <v>110</v>
      </c>
      <c r="F23" s="99"/>
      <c r="G23" s="64">
        <v>6.8</v>
      </c>
      <c r="H23" s="64">
        <v>6.5</v>
      </c>
      <c r="I23" s="216">
        <v>7</v>
      </c>
      <c r="J23" s="216">
        <v>7</v>
      </c>
      <c r="K23" s="216">
        <v>7</v>
      </c>
      <c r="L23" s="158">
        <f>SUM((G23*0.1),(H23*0.1),(I23*0.3),(J23*0.3),(K23*0.2))</f>
        <v>6.9300000000000006</v>
      </c>
      <c r="M23" s="102"/>
      <c r="N23" s="157">
        <v>7</v>
      </c>
      <c r="O23" s="157">
        <v>7</v>
      </c>
      <c r="P23" s="157">
        <v>6.8</v>
      </c>
      <c r="Q23" s="157">
        <v>7.5</v>
      </c>
      <c r="R23" s="157">
        <v>7.5</v>
      </c>
      <c r="S23" s="158">
        <f>SUM((N23*0.2),(O23*0.15),(P23*0.25),(Q23*0.2),(R23*0.2))</f>
        <v>7.15</v>
      </c>
      <c r="T23" s="157"/>
      <c r="U23" s="158">
        <f>(S23-T23)</f>
        <v>7.15</v>
      </c>
      <c r="V23" s="70"/>
      <c r="W23" s="104">
        <v>7.5</v>
      </c>
      <c r="X23" s="158">
        <f>W23</f>
        <v>7.5</v>
      </c>
      <c r="Y23" s="157"/>
      <c r="Z23" s="158">
        <f>X23-Y23</f>
        <v>7.5</v>
      </c>
      <c r="AA23" s="66"/>
      <c r="AB23" s="202">
        <f>(L23+U23)/2</f>
        <v>7.0400000000000009</v>
      </c>
      <c r="AC23" s="202">
        <f>Z23</f>
        <v>7.5</v>
      </c>
      <c r="AD23" s="158">
        <f>SUM((L23*0.25)+(S23*0.25)+(Z23*0.5))</f>
        <v>7.2700000000000005</v>
      </c>
      <c r="AE23" s="73">
        <v>2</v>
      </c>
    </row>
    <row r="24" spans="1:31" s="161" customFormat="1" ht="15.75" x14ac:dyDescent="0.25">
      <c r="A24" s="112">
        <v>1</v>
      </c>
      <c r="B24" s="161" t="s">
        <v>195</v>
      </c>
      <c r="C24" s="78"/>
      <c r="D24" s="78"/>
      <c r="E24" s="78"/>
      <c r="F24" s="156"/>
      <c r="G24" s="156"/>
      <c r="H24" s="156"/>
      <c r="I24" s="156"/>
      <c r="J24" s="156"/>
      <c r="K24" s="156"/>
      <c r="L24" s="156"/>
      <c r="M24" s="156"/>
      <c r="N24" s="155"/>
      <c r="O24" s="155"/>
      <c r="P24" s="155"/>
      <c r="Q24" s="155"/>
      <c r="R24" s="155"/>
      <c r="S24" s="53"/>
      <c r="T24" s="53"/>
      <c r="U24" s="53"/>
      <c r="V24" s="61"/>
      <c r="W24" s="155"/>
      <c r="X24" s="155"/>
      <c r="Y24" s="155"/>
      <c r="Z24" s="155"/>
      <c r="AA24" s="155"/>
      <c r="AB24" s="49"/>
      <c r="AC24" s="49"/>
      <c r="AD24" s="54"/>
      <c r="AE24" s="55"/>
    </row>
    <row r="25" spans="1:31" s="161" customFormat="1" ht="15.75" x14ac:dyDescent="0.25">
      <c r="A25" s="112">
        <v>2</v>
      </c>
      <c r="B25" s="161" t="s">
        <v>196</v>
      </c>
      <c r="C25" s="113"/>
      <c r="D25" s="113"/>
      <c r="E25" s="113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56"/>
      <c r="W25" s="156"/>
      <c r="X25" s="156"/>
      <c r="Y25" s="156"/>
      <c r="Z25" s="156"/>
      <c r="AA25" s="156"/>
      <c r="AB25" s="49"/>
      <c r="AC25" s="49"/>
      <c r="AD25" s="55"/>
      <c r="AE25" s="55"/>
    </row>
    <row r="26" spans="1:31" s="161" customFormat="1" ht="15.75" x14ac:dyDescent="0.25">
      <c r="A26" s="112">
        <v>3</v>
      </c>
      <c r="B26" s="161" t="s">
        <v>192</v>
      </c>
      <c r="C26" s="113"/>
      <c r="D26" s="113"/>
      <c r="E26" s="113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56"/>
      <c r="W26" s="156"/>
      <c r="X26" s="156"/>
      <c r="Y26" s="156"/>
      <c r="Z26" s="156"/>
      <c r="AA26" s="156"/>
      <c r="AB26" s="49"/>
      <c r="AC26" s="49"/>
      <c r="AD26" s="55"/>
      <c r="AE26" s="55"/>
    </row>
    <row r="27" spans="1:31" s="161" customFormat="1" ht="15.75" x14ac:dyDescent="0.25">
      <c r="A27" s="112">
        <v>4</v>
      </c>
      <c r="B27" s="161" t="s">
        <v>193</v>
      </c>
      <c r="C27" s="113"/>
      <c r="D27" s="113"/>
      <c r="E27" s="113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56"/>
      <c r="W27" s="156"/>
      <c r="X27" s="156"/>
      <c r="Y27" s="156"/>
      <c r="Z27" s="156"/>
      <c r="AA27" s="156"/>
      <c r="AB27" s="49"/>
      <c r="AC27" s="49"/>
      <c r="AD27" s="55"/>
      <c r="AE27" s="55"/>
    </row>
    <row r="28" spans="1:31" s="161" customFormat="1" ht="15.75" x14ac:dyDescent="0.25">
      <c r="A28" s="112">
        <v>5</v>
      </c>
      <c r="B28" s="161" t="s">
        <v>194</v>
      </c>
      <c r="C28" s="113"/>
      <c r="D28" s="113"/>
      <c r="E28" s="113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56"/>
      <c r="W28" s="156"/>
      <c r="X28" s="156"/>
      <c r="Y28" s="156"/>
      <c r="Z28" s="156"/>
      <c r="AA28" s="156"/>
      <c r="AB28" s="49"/>
      <c r="AC28" s="49"/>
      <c r="AD28" s="55"/>
      <c r="AE28" s="55"/>
    </row>
    <row r="29" spans="1:31" s="161" customFormat="1" ht="15.75" x14ac:dyDescent="0.25">
      <c r="A29" s="112">
        <v>6</v>
      </c>
      <c r="B29" s="161" t="s">
        <v>197</v>
      </c>
      <c r="C29" s="113"/>
      <c r="D29" s="113"/>
      <c r="E29" s="113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56"/>
      <c r="W29" s="156"/>
      <c r="X29" s="156"/>
      <c r="Y29" s="156"/>
      <c r="Z29" s="156"/>
      <c r="AA29" s="156"/>
      <c r="AB29" s="49"/>
      <c r="AC29" s="49"/>
      <c r="AD29" s="55"/>
      <c r="AE29" s="55"/>
    </row>
    <row r="30" spans="1:31" s="161" customFormat="1" ht="15.75" x14ac:dyDescent="0.25">
      <c r="A30" s="103"/>
      <c r="B30" s="114"/>
      <c r="C30" s="98" t="s">
        <v>126</v>
      </c>
      <c r="D30" s="98" t="s">
        <v>127</v>
      </c>
      <c r="E30" s="98" t="s">
        <v>128</v>
      </c>
      <c r="F30" s="99"/>
      <c r="G30" s="64">
        <v>6.5</v>
      </c>
      <c r="H30" s="64">
        <v>6.5</v>
      </c>
      <c r="I30" s="216">
        <v>7</v>
      </c>
      <c r="J30" s="64">
        <v>7.5</v>
      </c>
      <c r="K30" s="216">
        <v>8</v>
      </c>
      <c r="L30" s="158">
        <f>SUM((G30*0.1),(H30*0.1),(I30*0.3),(J30*0.3),(K30*0.2))</f>
        <v>7.25</v>
      </c>
      <c r="M30" s="102"/>
      <c r="N30" s="157">
        <v>7</v>
      </c>
      <c r="O30" s="157">
        <v>6.5</v>
      </c>
      <c r="P30" s="157">
        <v>7.5</v>
      </c>
      <c r="Q30" s="157">
        <v>6.5</v>
      </c>
      <c r="R30" s="157">
        <v>6</v>
      </c>
      <c r="S30" s="158">
        <f>SUM((N30*0.2),(O30*0.15),(P30*0.25),(Q30*0.2),(R30*0.2))</f>
        <v>6.75</v>
      </c>
      <c r="T30" s="157"/>
      <c r="U30" s="158">
        <f>(S30-T30)</f>
        <v>6.75</v>
      </c>
      <c r="V30" s="70"/>
      <c r="W30" s="104">
        <v>7.7</v>
      </c>
      <c r="X30" s="158">
        <f>W30</f>
        <v>7.7</v>
      </c>
      <c r="Y30" s="157">
        <v>0.2</v>
      </c>
      <c r="Z30" s="158">
        <f>X30-Y30</f>
        <v>7.5</v>
      </c>
      <c r="AA30" s="66"/>
      <c r="AB30" s="202">
        <f>(L30+U30)/2</f>
        <v>7</v>
      </c>
      <c r="AC30" s="202">
        <f>Z30</f>
        <v>7.5</v>
      </c>
      <c r="AD30" s="158">
        <f>SUM((L30*0.25)+(S30*0.25)+(Z30*0.5))</f>
        <v>7.25</v>
      </c>
      <c r="AE30" s="73">
        <v>3</v>
      </c>
    </row>
    <row r="31" spans="1:31" ht="15.75" x14ac:dyDescent="0.25">
      <c r="A31" s="112">
        <v>1</v>
      </c>
      <c r="B31" s="161" t="s">
        <v>201</v>
      </c>
      <c r="C31" s="78"/>
      <c r="D31" s="78"/>
      <c r="E31" s="78"/>
      <c r="F31" s="29"/>
      <c r="G31" s="29"/>
      <c r="H31" s="29"/>
      <c r="I31" s="29"/>
      <c r="J31" s="29"/>
      <c r="K31" s="29"/>
      <c r="L31" s="29"/>
      <c r="M31" s="29"/>
      <c r="N31" s="24"/>
      <c r="O31" s="24"/>
      <c r="P31" s="24"/>
      <c r="Q31" s="24"/>
      <c r="R31" s="147"/>
      <c r="S31" s="53"/>
      <c r="T31" s="53"/>
      <c r="U31" s="53"/>
      <c r="V31" s="61"/>
      <c r="W31" s="24"/>
      <c r="X31" s="24"/>
      <c r="Y31" s="24"/>
      <c r="Z31" s="24"/>
      <c r="AA31" s="24"/>
      <c r="AB31" s="49"/>
      <c r="AC31" s="49"/>
      <c r="AD31" s="54"/>
      <c r="AE31" s="55"/>
    </row>
    <row r="32" spans="1:31" ht="15.75" x14ac:dyDescent="0.25">
      <c r="A32" s="112">
        <v>2</v>
      </c>
      <c r="B32" s="161" t="s">
        <v>202</v>
      </c>
      <c r="C32" s="113"/>
      <c r="D32" s="113"/>
      <c r="E32" s="113" t="s">
        <v>188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148"/>
      <c r="S32" s="29"/>
      <c r="T32" s="156"/>
      <c r="U32" s="156"/>
      <c r="V32" s="56"/>
      <c r="W32" s="29"/>
      <c r="X32" s="29"/>
      <c r="Y32" s="29"/>
      <c r="Z32" s="29"/>
      <c r="AA32" s="29"/>
      <c r="AB32" s="49"/>
      <c r="AC32" s="49"/>
      <c r="AD32" s="55"/>
      <c r="AE32" s="55"/>
    </row>
    <row r="33" spans="1:31" ht="15.75" x14ac:dyDescent="0.25">
      <c r="A33" s="112">
        <v>3</v>
      </c>
      <c r="B33" s="161" t="s">
        <v>204</v>
      </c>
      <c r="C33" s="113"/>
      <c r="D33" s="113"/>
      <c r="E33" s="113" t="s">
        <v>188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148"/>
      <c r="S33" s="29"/>
      <c r="T33" s="156"/>
      <c r="U33" s="156"/>
      <c r="V33" s="56"/>
      <c r="W33" s="29"/>
      <c r="X33" s="29"/>
      <c r="Y33" s="29"/>
      <c r="Z33" s="29"/>
      <c r="AA33" s="29"/>
      <c r="AB33" s="49"/>
      <c r="AC33" s="49"/>
      <c r="AD33" s="55"/>
      <c r="AE33" s="55"/>
    </row>
    <row r="34" spans="1:31" ht="15.75" x14ac:dyDescent="0.25">
      <c r="A34" s="112">
        <v>4</v>
      </c>
      <c r="B34" s="161" t="s">
        <v>180</v>
      </c>
      <c r="C34" s="113"/>
      <c r="D34" s="113"/>
      <c r="E34" s="113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148"/>
      <c r="S34" s="29"/>
      <c r="T34" s="156"/>
      <c r="U34" s="156"/>
      <c r="V34" s="56"/>
      <c r="W34" s="29"/>
      <c r="X34" s="29"/>
      <c r="Y34" s="29"/>
      <c r="Z34" s="29"/>
      <c r="AA34" s="29"/>
      <c r="AB34" s="49"/>
      <c r="AC34" s="49"/>
      <c r="AD34" s="55"/>
      <c r="AE34" s="55"/>
    </row>
    <row r="35" spans="1:31" ht="15.75" x14ac:dyDescent="0.25">
      <c r="A35" s="112">
        <v>5</v>
      </c>
      <c r="B35" s="161" t="s">
        <v>203</v>
      </c>
      <c r="C35" s="113"/>
      <c r="D35" s="113"/>
      <c r="E35" s="113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148"/>
      <c r="S35" s="29"/>
      <c r="T35" s="156"/>
      <c r="U35" s="156"/>
      <c r="V35" s="56"/>
      <c r="W35" s="29"/>
      <c r="X35" s="29"/>
      <c r="Y35" s="29"/>
      <c r="Z35" s="29"/>
      <c r="AA35" s="29"/>
      <c r="AB35" s="49"/>
      <c r="AC35" s="49"/>
      <c r="AD35" s="55"/>
      <c r="AE35" s="55"/>
    </row>
    <row r="36" spans="1:31" ht="15.75" x14ac:dyDescent="0.25">
      <c r="A36" s="112">
        <v>6</v>
      </c>
      <c r="B36" s="161" t="s">
        <v>154</v>
      </c>
      <c r="C36" s="113"/>
      <c r="D36" s="113"/>
      <c r="E36" s="113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148"/>
      <c r="S36" s="29"/>
      <c r="T36" s="156"/>
      <c r="U36" s="156"/>
      <c r="V36" s="56"/>
      <c r="W36" s="29"/>
      <c r="X36" s="29"/>
      <c r="Y36" s="29"/>
      <c r="Z36" s="29"/>
      <c r="AA36" s="29"/>
      <c r="AB36" s="49"/>
      <c r="AC36" s="49"/>
      <c r="AD36" s="55"/>
      <c r="AE36" s="55"/>
    </row>
    <row r="37" spans="1:31" ht="15.75" x14ac:dyDescent="0.25">
      <c r="A37" s="103"/>
      <c r="B37" s="114"/>
      <c r="C37" s="98" t="s">
        <v>136</v>
      </c>
      <c r="D37" s="98" t="s">
        <v>155</v>
      </c>
      <c r="E37" s="98" t="s">
        <v>156</v>
      </c>
      <c r="F37" s="161"/>
      <c r="G37" s="216">
        <v>7</v>
      </c>
      <c r="H37" s="216">
        <v>7</v>
      </c>
      <c r="I37" s="64">
        <v>7.5</v>
      </c>
      <c r="J37" s="64">
        <v>7.5</v>
      </c>
      <c r="K37" s="64">
        <v>6.5</v>
      </c>
      <c r="L37" s="65">
        <f>SUM((G37*0.1),(H37*0.1),(I37*0.3),(J37*0.3),(K37*0.2))</f>
        <v>7.2</v>
      </c>
      <c r="M37" s="102"/>
      <c r="N37" s="69">
        <v>6.5</v>
      </c>
      <c r="O37" s="69">
        <v>6.5</v>
      </c>
      <c r="P37" s="69">
        <v>5.8</v>
      </c>
      <c r="Q37" s="69">
        <v>5.5</v>
      </c>
      <c r="R37" s="150">
        <v>5</v>
      </c>
      <c r="S37" s="65">
        <f>SUM((N37*0.2),(O37*0.15),(P37*0.25),(Q37*0.2),(R37*0.2))</f>
        <v>5.8249999999999993</v>
      </c>
      <c r="T37" s="157"/>
      <c r="U37" s="158">
        <f>(S37-T37)</f>
        <v>5.8249999999999993</v>
      </c>
      <c r="V37" s="70"/>
      <c r="W37" s="104">
        <v>7.4</v>
      </c>
      <c r="X37" s="65">
        <f>W37</f>
        <v>7.4</v>
      </c>
      <c r="Y37" s="69"/>
      <c r="Z37" s="65">
        <f>X37-Y37</f>
        <v>7.4</v>
      </c>
      <c r="AA37" s="66"/>
      <c r="AB37" s="202">
        <f>(L37+U37)/2</f>
        <v>6.5124999999999993</v>
      </c>
      <c r="AC37" s="202">
        <f>Z37</f>
        <v>7.4</v>
      </c>
      <c r="AD37" s="65">
        <f>SUM((L37*0.25)+(S37*0.25)+(Z37*0.5))</f>
        <v>6.9562499999999998</v>
      </c>
      <c r="AE37" s="73">
        <v>4</v>
      </c>
    </row>
    <row r="38" spans="1:31" s="161" customFormat="1" ht="15.75" x14ac:dyDescent="0.25">
      <c r="A38" s="112">
        <v>1</v>
      </c>
      <c r="B38" s="161" t="s">
        <v>191</v>
      </c>
      <c r="C38" s="78"/>
      <c r="D38" s="78"/>
      <c r="E38" s="78"/>
      <c r="F38" s="156"/>
      <c r="G38" s="156"/>
      <c r="H38" s="156"/>
      <c r="I38" s="156"/>
      <c r="J38" s="156"/>
      <c r="K38" s="156"/>
      <c r="L38" s="156"/>
      <c r="M38" s="156"/>
      <c r="N38" s="155"/>
      <c r="O38" s="155"/>
      <c r="P38" s="155"/>
      <c r="Q38" s="155"/>
      <c r="R38" s="155"/>
      <c r="S38" s="53"/>
      <c r="T38" s="53"/>
      <c r="U38" s="53"/>
      <c r="V38" s="61"/>
      <c r="W38" s="155"/>
      <c r="X38" s="155"/>
      <c r="Y38" s="155"/>
      <c r="Z38" s="155"/>
      <c r="AA38" s="155"/>
      <c r="AB38" s="49"/>
      <c r="AC38" s="49"/>
      <c r="AD38" s="54"/>
      <c r="AE38" s="55"/>
    </row>
    <row r="39" spans="1:31" s="161" customFormat="1" ht="15.75" x14ac:dyDescent="0.25">
      <c r="A39" s="112">
        <v>2</v>
      </c>
      <c r="B39" s="161" t="s">
        <v>190</v>
      </c>
      <c r="C39" s="113"/>
      <c r="D39" s="113"/>
      <c r="E39" s="113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56"/>
      <c r="W39" s="156"/>
      <c r="X39" s="156"/>
      <c r="Y39" s="156"/>
      <c r="Z39" s="156"/>
      <c r="AA39" s="156"/>
      <c r="AB39" s="49"/>
      <c r="AC39" s="49"/>
      <c r="AD39" s="55"/>
      <c r="AE39" s="55"/>
    </row>
    <row r="40" spans="1:31" s="161" customFormat="1" ht="15.75" x14ac:dyDescent="0.25">
      <c r="A40" s="112">
        <v>3</v>
      </c>
      <c r="B40" s="161" t="s">
        <v>220</v>
      </c>
      <c r="C40" s="113"/>
      <c r="D40" s="113"/>
      <c r="E40" s="113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56"/>
      <c r="W40" s="156"/>
      <c r="X40" s="156"/>
      <c r="Y40" s="156"/>
      <c r="Z40" s="156"/>
      <c r="AA40" s="156"/>
      <c r="AB40" s="49"/>
      <c r="AC40" s="49"/>
      <c r="AD40" s="55"/>
      <c r="AE40" s="55"/>
    </row>
    <row r="41" spans="1:31" s="161" customFormat="1" ht="15.75" x14ac:dyDescent="0.25">
      <c r="A41" s="112">
        <v>4</v>
      </c>
      <c r="B41" s="161" t="s">
        <v>162</v>
      </c>
      <c r="C41" s="113"/>
      <c r="D41" s="113"/>
      <c r="E41" s="113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56"/>
      <c r="W41" s="156"/>
      <c r="X41" s="156"/>
      <c r="Y41" s="156"/>
      <c r="Z41" s="156"/>
      <c r="AA41" s="156"/>
      <c r="AB41" s="49"/>
      <c r="AC41" s="49"/>
      <c r="AD41" s="55"/>
      <c r="AE41" s="55"/>
    </row>
    <row r="42" spans="1:31" s="161" customFormat="1" ht="15.75" x14ac:dyDescent="0.25">
      <c r="A42" s="112">
        <v>5</v>
      </c>
      <c r="B42" s="161" t="s">
        <v>97</v>
      </c>
      <c r="C42" s="113"/>
      <c r="D42" s="113"/>
      <c r="E42" s="113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56"/>
      <c r="W42" s="156"/>
      <c r="X42" s="156"/>
      <c r="Y42" s="156"/>
      <c r="Z42" s="156"/>
      <c r="AA42" s="156"/>
      <c r="AB42" s="49"/>
      <c r="AC42" s="49"/>
      <c r="AD42" s="55"/>
      <c r="AE42" s="55"/>
    </row>
    <row r="43" spans="1:31" s="161" customFormat="1" ht="15.75" x14ac:dyDescent="0.25">
      <c r="A43" s="112">
        <v>6</v>
      </c>
      <c r="B43" s="161" t="s">
        <v>179</v>
      </c>
      <c r="C43" s="113"/>
      <c r="D43" s="113"/>
      <c r="E43" s="113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56"/>
      <c r="W43" s="156"/>
      <c r="X43" s="156"/>
      <c r="Y43" s="156"/>
      <c r="Z43" s="156"/>
      <c r="AA43" s="156"/>
      <c r="AB43" s="51"/>
      <c r="AC43" s="51"/>
      <c r="AD43" s="55"/>
      <c r="AE43" s="55"/>
    </row>
    <row r="44" spans="1:31" s="161" customFormat="1" ht="15.75" x14ac:dyDescent="0.25">
      <c r="A44" s="103"/>
      <c r="B44" s="114"/>
      <c r="C44" s="98" t="s">
        <v>98</v>
      </c>
      <c r="D44" s="98" t="s">
        <v>99</v>
      </c>
      <c r="E44" s="98" t="s">
        <v>131</v>
      </c>
      <c r="F44" s="99"/>
      <c r="G44" s="235">
        <v>5</v>
      </c>
      <c r="H44" s="64">
        <v>4.8</v>
      </c>
      <c r="I44" s="216">
        <v>5</v>
      </c>
      <c r="J44" s="64">
        <v>6.7</v>
      </c>
      <c r="K44" s="64">
        <v>7.5</v>
      </c>
      <c r="L44" s="158">
        <f>SUM((G44*0.1),(H44*0.1),(I44*0.3),(J44*0.3),(K44*0.2))</f>
        <v>5.99</v>
      </c>
      <c r="M44" s="102"/>
      <c r="N44" s="157">
        <v>6</v>
      </c>
      <c r="O44" s="157">
        <v>6</v>
      </c>
      <c r="P44" s="157">
        <v>6</v>
      </c>
      <c r="Q44" s="157">
        <v>4</v>
      </c>
      <c r="R44" s="157">
        <v>4</v>
      </c>
      <c r="S44" s="158">
        <f>SUM((N44*0.2),(O44*0.15),(P44*0.25),(Q44*0.2),(R44*0.2))</f>
        <v>5.2</v>
      </c>
      <c r="T44" s="157">
        <v>1</v>
      </c>
      <c r="U44" s="158">
        <f>(S44-T44)</f>
        <v>4.2</v>
      </c>
      <c r="V44" s="70"/>
      <c r="W44" s="104">
        <v>7.6</v>
      </c>
      <c r="X44" s="158">
        <f>W44</f>
        <v>7.6</v>
      </c>
      <c r="Y44" s="157"/>
      <c r="Z44" s="158">
        <f>X44-Y44</f>
        <v>7.6</v>
      </c>
      <c r="AA44" s="66"/>
      <c r="AB44" s="202">
        <f>(L44+U44)/2</f>
        <v>5.0950000000000006</v>
      </c>
      <c r="AC44" s="202">
        <f>Z44</f>
        <v>7.6</v>
      </c>
      <c r="AD44" s="158">
        <f>SUM((L44*0.25)+(S44*0.25)+(Z44*0.5))</f>
        <v>6.5975000000000001</v>
      </c>
      <c r="AE44" s="73">
        <v>5</v>
      </c>
    </row>
    <row r="45" spans="1:31" s="161" customFormat="1" ht="15.75" x14ac:dyDescent="0.25">
      <c r="A45" s="112">
        <v>1</v>
      </c>
      <c r="B45" s="161" t="s">
        <v>205</v>
      </c>
      <c r="C45" s="78"/>
      <c r="D45" s="78"/>
      <c r="E45" s="78"/>
      <c r="F45" s="156"/>
      <c r="G45" s="156"/>
      <c r="H45" s="156"/>
      <c r="I45" s="156"/>
      <c r="J45" s="156"/>
      <c r="K45" s="156"/>
      <c r="L45" s="156"/>
      <c r="M45" s="156"/>
      <c r="N45" s="155"/>
      <c r="O45" s="155"/>
      <c r="P45" s="155"/>
      <c r="Q45" s="155"/>
      <c r="R45" s="155"/>
      <c r="S45" s="53"/>
      <c r="T45" s="53"/>
      <c r="U45" s="53"/>
      <c r="V45" s="61"/>
      <c r="W45" s="155"/>
      <c r="X45" s="155"/>
      <c r="Y45" s="155"/>
      <c r="Z45" s="155"/>
      <c r="AA45" s="155"/>
      <c r="AB45" s="205"/>
      <c r="AC45" s="205"/>
      <c r="AD45" s="54"/>
      <c r="AE45" s="55"/>
    </row>
    <row r="46" spans="1:31" s="161" customFormat="1" ht="15.75" x14ac:dyDescent="0.25">
      <c r="A46" s="112">
        <v>2</v>
      </c>
      <c r="B46" s="161" t="s">
        <v>182</v>
      </c>
      <c r="C46" s="113"/>
      <c r="D46" s="113"/>
      <c r="E46" s="113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56"/>
      <c r="W46" s="156"/>
      <c r="X46" s="156"/>
      <c r="Y46" s="156"/>
      <c r="Z46" s="156"/>
      <c r="AA46" s="156"/>
      <c r="AB46" s="205"/>
      <c r="AC46" s="205"/>
      <c r="AD46" s="55"/>
      <c r="AE46" s="55"/>
    </row>
    <row r="47" spans="1:31" s="161" customFormat="1" ht="15.75" x14ac:dyDescent="0.25">
      <c r="A47" s="112">
        <v>3</v>
      </c>
      <c r="B47" s="161" t="s">
        <v>208</v>
      </c>
      <c r="C47" s="113"/>
      <c r="D47" s="113"/>
      <c r="E47" s="113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56"/>
      <c r="W47" s="156"/>
      <c r="X47" s="156"/>
      <c r="Y47" s="156"/>
      <c r="Z47" s="156"/>
      <c r="AA47" s="156"/>
      <c r="AB47" s="205"/>
      <c r="AC47" s="205"/>
      <c r="AD47" s="55"/>
      <c r="AE47" s="55"/>
    </row>
    <row r="48" spans="1:31" s="161" customFormat="1" ht="15.75" x14ac:dyDescent="0.25">
      <c r="A48" s="112">
        <v>4</v>
      </c>
      <c r="B48" s="161" t="s">
        <v>209</v>
      </c>
      <c r="C48" s="113"/>
      <c r="D48" s="113"/>
      <c r="E48" s="113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56"/>
      <c r="W48" s="156"/>
      <c r="X48" s="156"/>
      <c r="Y48" s="156"/>
      <c r="Z48" s="156"/>
      <c r="AA48" s="156"/>
      <c r="AB48" s="205"/>
      <c r="AC48" s="205"/>
      <c r="AD48" s="55"/>
      <c r="AE48" s="55"/>
    </row>
    <row r="49" spans="1:31" s="161" customFormat="1" ht="15.75" x14ac:dyDescent="0.25">
      <c r="A49" s="112">
        <v>5</v>
      </c>
      <c r="B49" s="161" t="s">
        <v>206</v>
      </c>
      <c r="C49" s="113"/>
      <c r="D49" s="113"/>
      <c r="E49" s="113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56"/>
      <c r="W49" s="156"/>
      <c r="X49" s="156"/>
      <c r="Y49" s="156"/>
      <c r="Z49" s="156"/>
      <c r="AA49" s="156"/>
      <c r="AB49" s="205"/>
      <c r="AC49" s="205"/>
      <c r="AD49" s="55"/>
      <c r="AE49" s="55"/>
    </row>
    <row r="50" spans="1:31" s="161" customFormat="1" ht="15.75" x14ac:dyDescent="0.25">
      <c r="A50" s="112">
        <v>6</v>
      </c>
      <c r="B50" s="161" t="s">
        <v>207</v>
      </c>
      <c r="C50" s="113"/>
      <c r="D50" s="113"/>
      <c r="E50" s="113" t="s">
        <v>138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56"/>
      <c r="W50" s="156"/>
      <c r="X50" s="156"/>
      <c r="Y50" s="156"/>
      <c r="Z50" s="156"/>
      <c r="AA50" s="156"/>
      <c r="AB50" s="206"/>
      <c r="AC50" s="206"/>
      <c r="AD50" s="55"/>
      <c r="AE50" s="55"/>
    </row>
    <row r="51" spans="1:31" s="161" customFormat="1" ht="15.75" x14ac:dyDescent="0.25">
      <c r="A51" s="103"/>
      <c r="B51" s="114"/>
      <c r="C51" s="98" t="s">
        <v>117</v>
      </c>
      <c r="D51" s="98" t="s">
        <v>118</v>
      </c>
      <c r="E51" s="98" t="s">
        <v>119</v>
      </c>
      <c r="F51" s="99"/>
      <c r="G51" s="64">
        <v>6.8</v>
      </c>
      <c r="H51" s="216">
        <v>7</v>
      </c>
      <c r="I51" s="216">
        <v>6</v>
      </c>
      <c r="J51" s="235">
        <v>7</v>
      </c>
      <c r="K51" s="64">
        <v>7.5</v>
      </c>
      <c r="L51" s="158">
        <f>SUM((G51*0.1),(H51*0.1),(I51*0.3),(J51*0.3),(K51*0.2))</f>
        <v>6.7799999999999994</v>
      </c>
      <c r="M51" s="102"/>
      <c r="N51" s="157">
        <v>6.5</v>
      </c>
      <c r="O51" s="157">
        <v>6.4</v>
      </c>
      <c r="P51" s="157">
        <v>6</v>
      </c>
      <c r="Q51" s="157">
        <v>4.5</v>
      </c>
      <c r="R51" s="157">
        <v>4.5</v>
      </c>
      <c r="S51" s="158">
        <f>SUM((N51*0.2),(O51*0.15),(P51*0.25),(Q51*0.2),(R51*0.2))</f>
        <v>5.5600000000000005</v>
      </c>
      <c r="T51" s="157"/>
      <c r="U51" s="158">
        <f>(S51-T51)</f>
        <v>5.5600000000000005</v>
      </c>
      <c r="V51" s="70"/>
      <c r="W51" s="104">
        <v>6.8</v>
      </c>
      <c r="X51" s="158">
        <f>W51</f>
        <v>6.8</v>
      </c>
      <c r="Y51" s="157">
        <v>0.1</v>
      </c>
      <c r="Z51" s="158">
        <f>X51-Y51</f>
        <v>6.7</v>
      </c>
      <c r="AA51" s="66"/>
      <c r="AB51" s="202">
        <f>(L51+U51)/2</f>
        <v>6.17</v>
      </c>
      <c r="AC51" s="209">
        <f>Z51</f>
        <v>6.7</v>
      </c>
      <c r="AD51" s="158">
        <f>SUM((L51*0.25)+(S51*0.25)+(Z51*0.5))</f>
        <v>6.4350000000000005</v>
      </c>
      <c r="AE51" s="73">
        <v>6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horizontalDpi="360" verticalDpi="360" r:id="rId1"/>
  <headerFooter>
    <oddFooter>&amp;CSquad Prelim Freestyle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K16" sqref="K16"/>
    </sheetView>
  </sheetViews>
  <sheetFormatPr defaultRowHeight="15" x14ac:dyDescent="0.25"/>
  <cols>
    <col min="1" max="1" width="5.7109375" customWidth="1"/>
    <col min="2" max="4" width="22.85546875" customWidth="1"/>
    <col min="5" max="5" width="14.28515625" customWidth="1"/>
    <col min="6" max="6" width="2.85546875" customWidth="1"/>
    <col min="13" max="13" width="2.85546875" customWidth="1"/>
    <col min="18" max="18" width="8.85546875" style="151"/>
    <col min="20" max="20" width="2.85546875" customWidth="1"/>
    <col min="25" max="25" width="2.85546875" customWidth="1"/>
    <col min="26" max="26" width="8.28515625" style="161" customWidth="1"/>
    <col min="27" max="27" width="11" style="161" customWidth="1"/>
    <col min="29" max="29" width="12" customWidth="1"/>
  </cols>
  <sheetData>
    <row r="1" spans="1:29" ht="15.75" x14ac:dyDescent="0.25">
      <c r="A1" s="1" t="s">
        <v>95</v>
      </c>
      <c r="B1" s="2"/>
      <c r="C1" s="2"/>
      <c r="D1" s="3" t="s">
        <v>0</v>
      </c>
      <c r="E1" s="162" t="s">
        <v>234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52"/>
      <c r="S1" s="2"/>
      <c r="T1" s="2"/>
      <c r="U1" s="2"/>
      <c r="V1" s="2"/>
      <c r="W1" s="2"/>
      <c r="X1" s="2"/>
      <c r="Y1" s="2"/>
      <c r="AB1" s="2"/>
      <c r="AC1" s="5">
        <f ca="1">NOW()</f>
        <v>43814.354363888888</v>
      </c>
    </row>
    <row r="2" spans="1:29" ht="15.75" x14ac:dyDescent="0.25">
      <c r="A2" s="1"/>
      <c r="B2" s="2"/>
      <c r="C2" s="2"/>
      <c r="D2" s="3" t="s">
        <v>1</v>
      </c>
      <c r="E2" s="161" t="s">
        <v>233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52"/>
      <c r="S2" s="2"/>
      <c r="T2" s="2"/>
      <c r="U2" s="2"/>
      <c r="V2" s="2"/>
      <c r="W2" s="2"/>
      <c r="X2" s="2"/>
      <c r="Y2" s="2"/>
      <c r="AB2" s="2"/>
      <c r="AC2" s="6">
        <f ca="1">NOW()</f>
        <v>43814.354363888888</v>
      </c>
    </row>
    <row r="3" spans="1:29" ht="15.75" x14ac:dyDescent="0.25">
      <c r="A3" s="1" t="s">
        <v>96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2"/>
      <c r="S3" s="2"/>
      <c r="T3" s="2"/>
      <c r="U3" s="2"/>
      <c r="V3" s="2"/>
      <c r="W3" s="2"/>
      <c r="X3" s="2"/>
      <c r="Y3" s="2"/>
      <c r="AB3" s="2"/>
      <c r="AC3" s="2"/>
    </row>
    <row r="4" spans="1:29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2"/>
      <c r="S4" s="2"/>
      <c r="T4" s="2"/>
      <c r="U4" s="2"/>
      <c r="V4" s="2"/>
      <c r="W4" s="2"/>
      <c r="X4" s="2"/>
      <c r="Y4" s="2"/>
      <c r="AB4" s="2"/>
      <c r="AC4" s="2"/>
    </row>
    <row r="5" spans="1:29" ht="15.75" x14ac:dyDescent="0.25">
      <c r="A5" s="1" t="s">
        <v>85</v>
      </c>
      <c r="B5" s="7"/>
      <c r="C5" s="2"/>
      <c r="D5" s="2"/>
      <c r="E5" s="2"/>
      <c r="F5" s="29"/>
      <c r="G5" s="7" t="s">
        <v>3</v>
      </c>
      <c r="H5" s="7" t="str">
        <f>E1</f>
        <v>Nina Fritzell</v>
      </c>
      <c r="I5" s="7"/>
      <c r="J5" s="7"/>
      <c r="K5" s="7"/>
      <c r="L5" s="7"/>
      <c r="M5" s="7"/>
      <c r="N5" s="2"/>
      <c r="O5" s="2"/>
      <c r="P5" s="2"/>
      <c r="Q5" s="2"/>
      <c r="R5" s="152"/>
      <c r="S5" s="7"/>
      <c r="T5" s="56"/>
      <c r="U5" s="7" t="s">
        <v>5</v>
      </c>
      <c r="V5" s="2" t="str">
        <f>E2</f>
        <v>Robyn Bruderer</v>
      </c>
      <c r="W5" s="2"/>
      <c r="X5" s="7"/>
      <c r="Y5" s="2"/>
      <c r="AA5" s="200"/>
      <c r="AB5" s="2"/>
      <c r="AC5" s="2"/>
    </row>
    <row r="6" spans="1:29" ht="15.75" x14ac:dyDescent="0.25">
      <c r="A6" s="1" t="s">
        <v>60</v>
      </c>
      <c r="B6" s="7">
        <v>16</v>
      </c>
      <c r="C6" s="2"/>
      <c r="D6" s="2"/>
      <c r="E6" s="2"/>
      <c r="F6" s="29"/>
      <c r="G6" s="2" t="str">
        <f>E1</f>
        <v>Nina Fritzell</v>
      </c>
      <c r="H6" s="2"/>
      <c r="I6" s="2"/>
      <c r="J6" s="2"/>
      <c r="K6" s="2"/>
      <c r="L6" s="2"/>
      <c r="M6" s="2"/>
      <c r="N6" s="2"/>
      <c r="O6" s="2"/>
      <c r="P6" s="2"/>
      <c r="Q6" s="2"/>
      <c r="R6" s="152"/>
      <c r="S6" s="7"/>
      <c r="T6" s="56"/>
      <c r="U6" s="2"/>
      <c r="V6" s="2"/>
      <c r="W6" s="2"/>
      <c r="X6" s="7"/>
      <c r="Y6" s="2"/>
      <c r="Z6" s="200"/>
      <c r="AA6" s="200"/>
      <c r="AB6" s="2"/>
      <c r="AC6" s="2"/>
    </row>
    <row r="7" spans="1:29" x14ac:dyDescent="0.25">
      <c r="A7" s="2"/>
      <c r="B7" s="2"/>
      <c r="C7" s="2"/>
      <c r="D7" s="2"/>
      <c r="E7" s="2"/>
      <c r="F7" s="17"/>
      <c r="G7" s="9" t="s">
        <v>7</v>
      </c>
      <c r="H7" s="9"/>
      <c r="I7" s="9"/>
      <c r="J7" s="9"/>
      <c r="K7" s="9"/>
      <c r="L7" s="9"/>
      <c r="M7" s="9"/>
      <c r="N7" s="52" t="s">
        <v>44</v>
      </c>
      <c r="O7" s="2"/>
      <c r="P7" s="2"/>
      <c r="Q7" s="2"/>
      <c r="R7" s="152"/>
      <c r="S7" s="10" t="s">
        <v>44</v>
      </c>
      <c r="T7" s="59"/>
      <c r="U7" s="50" t="s">
        <v>9</v>
      </c>
      <c r="V7" s="9"/>
      <c r="W7" s="12" t="s">
        <v>8</v>
      </c>
      <c r="X7" s="11" t="s">
        <v>9</v>
      </c>
      <c r="Y7" s="17"/>
      <c r="Z7" s="200"/>
      <c r="AA7" s="200"/>
      <c r="AB7" s="10" t="s">
        <v>11</v>
      </c>
      <c r="AC7" s="2"/>
    </row>
    <row r="8" spans="1:29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29"/>
      <c r="G8" s="14" t="s">
        <v>16</v>
      </c>
      <c r="H8" s="14" t="s">
        <v>17</v>
      </c>
      <c r="I8" s="14" t="s">
        <v>18</v>
      </c>
      <c r="J8" s="14" t="s">
        <v>19</v>
      </c>
      <c r="K8" s="14" t="s">
        <v>20</v>
      </c>
      <c r="L8" s="14" t="s">
        <v>7</v>
      </c>
      <c r="M8" s="29"/>
      <c r="N8" s="14" t="s">
        <v>34</v>
      </c>
      <c r="O8" s="14" t="s">
        <v>35</v>
      </c>
      <c r="P8" s="14" t="s">
        <v>36</v>
      </c>
      <c r="Q8" s="14" t="s">
        <v>37</v>
      </c>
      <c r="R8" s="154" t="s">
        <v>38</v>
      </c>
      <c r="S8" s="19" t="s">
        <v>33</v>
      </c>
      <c r="T8" s="57"/>
      <c r="U8" s="13" t="s">
        <v>31</v>
      </c>
      <c r="V8" s="13" t="s">
        <v>9</v>
      </c>
      <c r="W8" s="14" t="s">
        <v>32</v>
      </c>
      <c r="X8" s="19" t="s">
        <v>33</v>
      </c>
      <c r="Y8" s="29"/>
      <c r="Z8" s="207" t="s">
        <v>212</v>
      </c>
      <c r="AA8" s="207" t="s">
        <v>213</v>
      </c>
      <c r="AB8" s="18" t="s">
        <v>41</v>
      </c>
      <c r="AC8" s="13" t="s">
        <v>43</v>
      </c>
    </row>
    <row r="9" spans="1:29" x14ac:dyDescent="0.25">
      <c r="A9" s="74"/>
      <c r="B9" s="74"/>
      <c r="C9" s="74"/>
      <c r="D9" s="74"/>
      <c r="E9" s="74"/>
      <c r="F9" s="29"/>
      <c r="G9" s="12"/>
      <c r="H9" s="12"/>
      <c r="I9" s="12"/>
      <c r="J9" s="12"/>
      <c r="K9" s="12"/>
      <c r="L9" s="12"/>
      <c r="M9" s="29"/>
      <c r="N9" s="12"/>
      <c r="O9" s="12"/>
      <c r="P9" s="12"/>
      <c r="Q9" s="12"/>
      <c r="R9" s="153"/>
      <c r="S9" s="12"/>
      <c r="T9" s="58"/>
      <c r="U9" s="9"/>
      <c r="V9" s="9"/>
      <c r="W9" s="12"/>
      <c r="X9" s="11"/>
      <c r="Y9" s="29"/>
      <c r="Z9" s="208"/>
      <c r="AA9" s="208"/>
      <c r="AB9" s="2"/>
      <c r="AC9" s="2"/>
    </row>
    <row r="10" spans="1:29" ht="15.75" x14ac:dyDescent="0.25">
      <c r="A10" s="112">
        <v>1</v>
      </c>
      <c r="B10" s="161" t="s">
        <v>120</v>
      </c>
      <c r="C10" s="78"/>
      <c r="D10" s="78"/>
      <c r="E10" s="78"/>
      <c r="F10" s="29"/>
      <c r="G10" s="29"/>
      <c r="H10" s="29"/>
      <c r="I10" s="29"/>
      <c r="J10" s="29"/>
      <c r="K10" s="29"/>
      <c r="L10" s="29"/>
      <c r="M10" s="29"/>
      <c r="N10" s="24"/>
      <c r="O10" s="24"/>
      <c r="P10" s="24"/>
      <c r="Q10" s="24"/>
      <c r="R10" s="155"/>
      <c r="S10" s="53"/>
      <c r="T10" s="61"/>
      <c r="U10" s="24"/>
      <c r="V10" s="24"/>
      <c r="W10" s="24"/>
      <c r="X10" s="24"/>
      <c r="Y10" s="24"/>
      <c r="Z10" s="49"/>
      <c r="AA10" s="49"/>
      <c r="AB10" s="53"/>
      <c r="AC10" s="29"/>
    </row>
    <row r="11" spans="1:29" ht="15.75" x14ac:dyDescent="0.25">
      <c r="A11" s="112">
        <v>2</v>
      </c>
      <c r="B11" s="161" t="s">
        <v>122</v>
      </c>
      <c r="C11" s="113"/>
      <c r="D11" s="113"/>
      <c r="E11" s="11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56"/>
      <c r="S11" s="29"/>
      <c r="T11" s="56"/>
      <c r="U11" s="29"/>
      <c r="V11" s="29"/>
      <c r="W11" s="29"/>
      <c r="X11" s="29"/>
      <c r="Y11" s="29"/>
      <c r="Z11" s="49"/>
      <c r="AA11" s="49"/>
      <c r="AB11" s="29"/>
      <c r="AC11" s="29"/>
    </row>
    <row r="12" spans="1:29" ht="15.75" x14ac:dyDescent="0.25">
      <c r="A12" s="112">
        <v>3</v>
      </c>
      <c r="B12" s="161" t="s">
        <v>121</v>
      </c>
      <c r="C12" s="113"/>
      <c r="D12" s="113"/>
      <c r="E12" s="113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156"/>
      <c r="S12" s="29"/>
      <c r="T12" s="56"/>
      <c r="U12" s="29"/>
      <c r="V12" s="29"/>
      <c r="W12" s="29"/>
      <c r="X12" s="29"/>
      <c r="Y12" s="29"/>
      <c r="Z12" s="49"/>
      <c r="AA12" s="49"/>
      <c r="AB12" s="29"/>
      <c r="AC12" s="29"/>
    </row>
    <row r="13" spans="1:29" ht="15.75" x14ac:dyDescent="0.25">
      <c r="A13" s="112">
        <v>4</v>
      </c>
      <c r="B13" s="161" t="s">
        <v>123</v>
      </c>
      <c r="C13" s="113"/>
      <c r="D13" s="113"/>
      <c r="E13" s="113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156"/>
      <c r="S13" s="29"/>
      <c r="T13" s="56"/>
      <c r="U13" s="29"/>
      <c r="V13" s="29"/>
      <c r="W13" s="29"/>
      <c r="X13" s="29"/>
      <c r="Y13" s="29"/>
      <c r="Z13" s="49"/>
      <c r="AA13" s="49"/>
      <c r="AB13" s="29"/>
      <c r="AC13" s="29"/>
    </row>
    <row r="14" spans="1:29" ht="15.75" x14ac:dyDescent="0.25">
      <c r="A14" s="112">
        <v>5</v>
      </c>
      <c r="B14" s="161" t="s">
        <v>124</v>
      </c>
      <c r="C14" s="113"/>
      <c r="D14" s="113"/>
      <c r="E14" s="113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56"/>
      <c r="S14" s="29"/>
      <c r="T14" s="56"/>
      <c r="U14" s="29"/>
      <c r="V14" s="29"/>
      <c r="W14" s="29"/>
      <c r="X14" s="29"/>
      <c r="Y14" s="29"/>
      <c r="Z14" s="49"/>
      <c r="AA14" s="49"/>
      <c r="AB14" s="29"/>
      <c r="AC14" s="29"/>
    </row>
    <row r="15" spans="1:29" ht="15.75" x14ac:dyDescent="0.25">
      <c r="A15" s="112">
        <v>6</v>
      </c>
      <c r="B15" s="161" t="s">
        <v>125</v>
      </c>
      <c r="C15" s="113"/>
      <c r="D15" s="113"/>
      <c r="E15" s="113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156"/>
      <c r="S15" s="29"/>
      <c r="T15" s="56"/>
      <c r="U15" s="29"/>
      <c r="V15" s="29"/>
      <c r="W15" s="29"/>
      <c r="X15" s="29"/>
      <c r="Y15" s="29"/>
      <c r="Z15" s="49"/>
      <c r="AA15" s="49"/>
      <c r="AB15" s="29"/>
      <c r="AC15" s="29"/>
    </row>
    <row r="16" spans="1:29" ht="15.75" x14ac:dyDescent="0.25">
      <c r="A16" s="103"/>
      <c r="B16" s="103"/>
      <c r="C16" s="98" t="s">
        <v>126</v>
      </c>
      <c r="D16" s="98" t="s">
        <v>127</v>
      </c>
      <c r="E16" s="98" t="s">
        <v>128</v>
      </c>
      <c r="F16" s="99"/>
      <c r="G16" s="64">
        <v>6.3</v>
      </c>
      <c r="H16" s="216">
        <v>6</v>
      </c>
      <c r="I16" s="64">
        <v>6.5</v>
      </c>
      <c r="J16" s="216">
        <v>7</v>
      </c>
      <c r="K16" s="216">
        <v>8</v>
      </c>
      <c r="L16" s="202">
        <f>SUM((G16*0.3),(H16*0.25),(I16*0.25),(J16*0.15),(K16*0.05))</f>
        <v>6.4649999999999999</v>
      </c>
      <c r="M16" s="102"/>
      <c r="N16" s="69">
        <v>7</v>
      </c>
      <c r="O16" s="69">
        <v>7</v>
      </c>
      <c r="P16" s="69">
        <v>7</v>
      </c>
      <c r="Q16" s="69">
        <v>6</v>
      </c>
      <c r="R16" s="157">
        <v>6</v>
      </c>
      <c r="S16" s="158">
        <f>SUM((N16*0.2),(O16*0.15),(P16*0.25),(Q16*0.2),(R16*0.2))</f>
        <v>6.6000000000000005</v>
      </c>
      <c r="T16" s="70"/>
      <c r="U16" s="104">
        <v>8.1999999999999993</v>
      </c>
      <c r="V16" s="65">
        <f>U16</f>
        <v>8.1999999999999993</v>
      </c>
      <c r="W16" s="69"/>
      <c r="X16" s="65">
        <f>V16-W16</f>
        <v>8.1999999999999993</v>
      </c>
      <c r="Y16" s="66"/>
      <c r="Z16" s="202">
        <f>L16+S16/2</f>
        <v>9.7650000000000006</v>
      </c>
      <c r="AA16" s="202">
        <f>X16</f>
        <v>8.1999999999999993</v>
      </c>
      <c r="AB16" s="65">
        <f>SUM((L16*0.25)+(S16*0.25)+(X16*0.5))</f>
        <v>7.36625</v>
      </c>
      <c r="AC16" s="73">
        <v>1</v>
      </c>
    </row>
    <row r="17" spans="26:27" x14ac:dyDescent="0.25">
      <c r="Z17" s="210"/>
      <c r="AA17" s="210"/>
    </row>
    <row r="18" spans="26:27" x14ac:dyDescent="0.25">
      <c r="Z18" s="210"/>
      <c r="AA18" s="210"/>
    </row>
    <row r="19" spans="26:27" x14ac:dyDescent="0.25">
      <c r="Z19" s="210"/>
      <c r="AA19" s="210"/>
    </row>
    <row r="20" spans="26:27" x14ac:dyDescent="0.25">
      <c r="Z20" s="210"/>
      <c r="AA20" s="210"/>
    </row>
    <row r="21" spans="26:27" x14ac:dyDescent="0.25">
      <c r="Z21" s="210"/>
      <c r="AA21" s="210"/>
    </row>
    <row r="22" spans="26:27" x14ac:dyDescent="0.25">
      <c r="Z22" s="211"/>
      <c r="AA22" s="211"/>
    </row>
    <row r="23" spans="26:27" x14ac:dyDescent="0.25">
      <c r="Z23" s="210"/>
      <c r="AA23" s="210"/>
    </row>
    <row r="24" spans="26:27" x14ac:dyDescent="0.25">
      <c r="Z24" s="210"/>
      <c r="AA24" s="210"/>
    </row>
    <row r="25" spans="26:27" x14ac:dyDescent="0.25">
      <c r="Z25" s="210"/>
      <c r="AA25" s="210"/>
    </row>
    <row r="26" spans="26:27" x14ac:dyDescent="0.25">
      <c r="Z26" s="210"/>
      <c r="AA26" s="210"/>
    </row>
    <row r="27" spans="26:27" x14ac:dyDescent="0.25">
      <c r="Z27" s="210"/>
      <c r="AA27" s="210"/>
    </row>
    <row r="28" spans="26:27" x14ac:dyDescent="0.25">
      <c r="Z28" s="210"/>
      <c r="AA28" s="210"/>
    </row>
    <row r="29" spans="26:27" x14ac:dyDescent="0.25">
      <c r="Z29" s="210"/>
      <c r="AA29" s="210"/>
    </row>
    <row r="30" spans="26:27" x14ac:dyDescent="0.25">
      <c r="Z30" s="210"/>
      <c r="AA30" s="210"/>
    </row>
    <row r="31" spans="26:27" x14ac:dyDescent="0.25">
      <c r="Z31" s="210"/>
      <c r="AA31" s="210"/>
    </row>
    <row r="32" spans="26:27" x14ac:dyDescent="0.25">
      <c r="Z32" s="210"/>
      <c r="AA32" s="210"/>
    </row>
    <row r="33" spans="26:27" x14ac:dyDescent="0.25">
      <c r="Z33" s="210"/>
      <c r="AA33" s="210"/>
    </row>
    <row r="34" spans="26:27" x14ac:dyDescent="0.25">
      <c r="Z34" s="210"/>
      <c r="AA34" s="210"/>
    </row>
    <row r="35" spans="26:27" x14ac:dyDescent="0.25">
      <c r="Z35" s="210"/>
      <c r="AA35" s="210"/>
    </row>
    <row r="36" spans="26:27" x14ac:dyDescent="0.25">
      <c r="Z36" s="210"/>
      <c r="AA36" s="210"/>
    </row>
    <row r="37" spans="26:27" x14ac:dyDescent="0.25">
      <c r="Z37" s="210"/>
      <c r="AA37" s="210"/>
    </row>
    <row r="38" spans="26:27" x14ac:dyDescent="0.25">
      <c r="Z38" s="210"/>
      <c r="AA38" s="210"/>
    </row>
    <row r="39" spans="26:27" x14ac:dyDescent="0.25">
      <c r="Z39" s="210"/>
      <c r="AA39" s="210"/>
    </row>
    <row r="40" spans="26:27" x14ac:dyDescent="0.25">
      <c r="Z40" s="210"/>
      <c r="AA40" s="210"/>
    </row>
    <row r="41" spans="26:27" x14ac:dyDescent="0.25">
      <c r="Z41" s="210"/>
      <c r="AA41" s="210"/>
    </row>
    <row r="42" spans="26:27" x14ac:dyDescent="0.25">
      <c r="Z42" s="210"/>
      <c r="AA42" s="210"/>
    </row>
    <row r="43" spans="26:27" x14ac:dyDescent="0.25">
      <c r="Z43" s="210"/>
      <c r="AA43" s="210"/>
    </row>
    <row r="44" spans="26:27" x14ac:dyDescent="0.25">
      <c r="Z44" s="210"/>
      <c r="AA44" s="210"/>
    </row>
    <row r="45" spans="26:27" x14ac:dyDescent="0.25">
      <c r="Z45" s="210"/>
      <c r="AA45" s="210"/>
    </row>
    <row r="46" spans="26:27" x14ac:dyDescent="0.25">
      <c r="Z46" s="210"/>
      <c r="AA46" s="210"/>
    </row>
    <row r="47" spans="26:27" x14ac:dyDescent="0.25">
      <c r="Z47" s="210"/>
      <c r="AA47" s="210"/>
    </row>
    <row r="48" spans="26:27" x14ac:dyDescent="0.25">
      <c r="Z48" s="210"/>
      <c r="AA48" s="210"/>
    </row>
    <row r="49" spans="26:27" x14ac:dyDescent="0.25">
      <c r="Z49" s="210"/>
      <c r="AA49" s="210"/>
    </row>
    <row r="50" spans="26:27" x14ac:dyDescent="0.25">
      <c r="Z50" s="210"/>
      <c r="AA50" s="210"/>
    </row>
    <row r="51" spans="26:27" x14ac:dyDescent="0.25">
      <c r="Z51" s="210"/>
      <c r="AA51" s="21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&amp;CSquad Int Freestyle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selection activeCell="V15" sqref="V15"/>
    </sheetView>
  </sheetViews>
  <sheetFormatPr defaultColWidth="8.85546875" defaultRowHeight="15" x14ac:dyDescent="0.25"/>
  <cols>
    <col min="1" max="1" width="8.85546875" style="161"/>
    <col min="2" max="2" width="18.42578125" style="161" customWidth="1"/>
    <col min="3" max="3" width="22.7109375" style="161" customWidth="1"/>
    <col min="4" max="4" width="4.85546875" style="161" customWidth="1"/>
    <col min="5" max="12" width="8.85546875" style="161"/>
    <col min="13" max="13" width="3.42578125" style="161" customWidth="1"/>
    <col min="14" max="16" width="8.85546875" style="161"/>
    <col min="17" max="17" width="2.42578125" style="161" customWidth="1"/>
    <col min="18" max="16384" width="8.85546875" style="161"/>
  </cols>
  <sheetData>
    <row r="1" spans="1:29" ht="15.75" x14ac:dyDescent="0.25">
      <c r="A1" s="1" t="s">
        <v>95</v>
      </c>
      <c r="B1" s="162"/>
      <c r="C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5">
        <f ca="1">NOW()</f>
        <v>43814.354363888888</v>
      </c>
    </row>
    <row r="2" spans="1:29" ht="15.75" x14ac:dyDescent="0.25">
      <c r="A2" s="1"/>
      <c r="B2" s="162"/>
      <c r="C2" s="74" t="s">
        <v>236</v>
      </c>
      <c r="D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6">
        <f ca="1">NOW()</f>
        <v>43814.354363888888</v>
      </c>
    </row>
    <row r="3" spans="1:29" ht="15.75" x14ac:dyDescent="0.25">
      <c r="A3" s="1" t="s">
        <v>96</v>
      </c>
      <c r="B3" s="162"/>
      <c r="C3" s="74" t="s">
        <v>237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</row>
    <row r="5" spans="1:29" ht="15.75" x14ac:dyDescent="0.25">
      <c r="A5" s="159" t="s">
        <v>210</v>
      </c>
      <c r="B5" s="140"/>
      <c r="C5" s="138"/>
      <c r="D5" s="164"/>
      <c r="E5" s="140" t="str">
        <f>C2</f>
        <v>Judge A: Nina Fritzell</v>
      </c>
      <c r="F5" s="138"/>
      <c r="G5" s="138"/>
      <c r="H5" s="140"/>
      <c r="I5" s="138"/>
      <c r="J5" s="164"/>
      <c r="K5" s="164"/>
      <c r="L5" s="164"/>
      <c r="M5" s="164"/>
      <c r="N5" s="165" t="str">
        <f>C3</f>
        <v>Judge B: Robyn Bruderer</v>
      </c>
      <c r="O5" s="166"/>
      <c r="P5" s="164"/>
      <c r="Q5" s="164"/>
      <c r="R5" s="164"/>
      <c r="S5" s="164"/>
      <c r="T5" s="164"/>
      <c r="U5" s="164"/>
    </row>
    <row r="6" spans="1:29" ht="15.75" x14ac:dyDescent="0.25">
      <c r="A6" s="159" t="s">
        <v>60</v>
      </c>
      <c r="B6" s="140">
        <v>21</v>
      </c>
      <c r="C6" s="138"/>
      <c r="D6" s="164"/>
      <c r="E6" s="138"/>
      <c r="F6" s="138"/>
      <c r="G6" s="138"/>
      <c r="H6" s="138"/>
      <c r="I6" s="138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29" x14ac:dyDescent="0.25">
      <c r="A7" s="138"/>
      <c r="B7" s="138"/>
      <c r="C7" s="138"/>
      <c r="D7" s="164"/>
      <c r="E7" s="140"/>
      <c r="F7" s="138"/>
      <c r="G7" s="138"/>
      <c r="H7" s="138"/>
      <c r="I7" s="138"/>
      <c r="J7" s="167"/>
      <c r="K7" s="167"/>
      <c r="L7" s="167"/>
      <c r="M7" s="167"/>
      <c r="N7" s="164"/>
      <c r="O7" s="164"/>
      <c r="P7" s="167"/>
      <c r="Q7" s="164"/>
      <c r="R7" s="164"/>
      <c r="S7" s="164"/>
      <c r="T7" s="168"/>
      <c r="U7" s="164"/>
    </row>
    <row r="8" spans="1:29" x14ac:dyDescent="0.25">
      <c r="A8" s="169" t="s">
        <v>12</v>
      </c>
      <c r="B8" s="169" t="s">
        <v>13</v>
      </c>
      <c r="C8" s="169" t="s">
        <v>15</v>
      </c>
      <c r="D8" s="170"/>
      <c r="E8" s="171" t="s">
        <v>44</v>
      </c>
      <c r="F8" s="169"/>
      <c r="G8" s="169"/>
      <c r="H8" s="169"/>
      <c r="I8" s="169"/>
      <c r="J8" s="172" t="s">
        <v>44</v>
      </c>
      <c r="K8" s="172" t="s">
        <v>8</v>
      </c>
      <c r="L8" s="172"/>
      <c r="M8" s="173"/>
      <c r="N8" s="167"/>
      <c r="O8" s="167"/>
      <c r="P8" s="172" t="s">
        <v>84</v>
      </c>
      <c r="Q8" s="170"/>
      <c r="R8" s="167"/>
      <c r="S8" s="167"/>
      <c r="T8" s="174" t="s">
        <v>33</v>
      </c>
      <c r="U8" s="167"/>
    </row>
    <row r="9" spans="1:29" x14ac:dyDescent="0.25">
      <c r="A9" s="169"/>
      <c r="B9" s="169"/>
      <c r="C9" s="169"/>
      <c r="D9" s="175"/>
      <c r="E9" s="169" t="s">
        <v>34</v>
      </c>
      <c r="F9" s="169" t="s">
        <v>35</v>
      </c>
      <c r="G9" s="169" t="s">
        <v>36</v>
      </c>
      <c r="H9" s="169" t="s">
        <v>37</v>
      </c>
      <c r="I9" s="169" t="s">
        <v>38</v>
      </c>
      <c r="J9" s="172" t="s">
        <v>33</v>
      </c>
      <c r="K9" s="172"/>
      <c r="L9" s="172"/>
      <c r="M9" s="173"/>
      <c r="N9" s="164" t="s">
        <v>31</v>
      </c>
      <c r="O9" s="164" t="s">
        <v>211</v>
      </c>
      <c r="P9" s="172" t="s">
        <v>33</v>
      </c>
      <c r="Q9" s="175"/>
      <c r="R9" s="164" t="s">
        <v>212</v>
      </c>
      <c r="S9" s="164" t="s">
        <v>213</v>
      </c>
      <c r="T9" s="174" t="s">
        <v>41</v>
      </c>
      <c r="U9" s="167" t="s">
        <v>43</v>
      </c>
    </row>
    <row r="10" spans="1:29" x14ac:dyDescent="0.25">
      <c r="A10" s="139">
        <v>21</v>
      </c>
      <c r="B10" s="161" t="s">
        <v>206</v>
      </c>
      <c r="C10" s="161" t="s">
        <v>119</v>
      </c>
      <c r="D10" s="175"/>
      <c r="E10" s="176">
        <v>7</v>
      </c>
      <c r="F10" s="176">
        <v>6.5</v>
      </c>
      <c r="G10" s="176">
        <v>6</v>
      </c>
      <c r="H10" s="176">
        <v>4</v>
      </c>
      <c r="I10" s="176">
        <v>4.5</v>
      </c>
      <c r="J10" s="177">
        <v>8</v>
      </c>
      <c r="K10" s="176"/>
      <c r="L10" s="177">
        <f t="shared" ref="L10:L21" si="0">J10-K10</f>
        <v>8</v>
      </c>
      <c r="M10" s="178"/>
      <c r="N10" s="179">
        <v>8</v>
      </c>
      <c r="O10" s="179"/>
      <c r="P10" s="177">
        <f t="shared" ref="P10:P21" si="1">N10-O10</f>
        <v>8</v>
      </c>
      <c r="Q10" s="180"/>
      <c r="R10" s="177">
        <f t="shared" ref="R10:R21" si="2">L10</f>
        <v>8</v>
      </c>
      <c r="S10" s="177">
        <f t="shared" ref="S10:S21" si="3">P10</f>
        <v>8</v>
      </c>
      <c r="T10" s="181">
        <f t="shared" ref="T10:T21" si="4">(P10+J10)/2</f>
        <v>8</v>
      </c>
      <c r="U10" s="164">
        <v>1</v>
      </c>
    </row>
    <row r="11" spans="1:29" x14ac:dyDescent="0.25">
      <c r="A11" s="139">
        <v>53</v>
      </c>
      <c r="B11" s="161" t="s">
        <v>153</v>
      </c>
      <c r="C11" s="161" t="s">
        <v>149</v>
      </c>
      <c r="D11" s="175"/>
      <c r="E11" s="176">
        <v>7.5</v>
      </c>
      <c r="F11" s="176">
        <v>7</v>
      </c>
      <c r="G11" s="176">
        <v>6</v>
      </c>
      <c r="H11" s="176">
        <v>5</v>
      </c>
      <c r="I11" s="176">
        <v>5</v>
      </c>
      <c r="J11" s="177">
        <f t="shared" ref="J11:J21" si="5">SUM((E11*0.25)+(F11*0.25)+(G11*0.2)+(H11*0.2)+(I11*0.1))</f>
        <v>6.3250000000000002</v>
      </c>
      <c r="K11" s="176"/>
      <c r="L11" s="177">
        <f t="shared" si="0"/>
        <v>6.3250000000000002</v>
      </c>
      <c r="M11" s="178"/>
      <c r="N11" s="179">
        <v>7.3</v>
      </c>
      <c r="O11" s="179"/>
      <c r="P11" s="177">
        <f t="shared" si="1"/>
        <v>7.3</v>
      </c>
      <c r="Q11" s="180"/>
      <c r="R11" s="177">
        <f t="shared" si="2"/>
        <v>6.3250000000000002</v>
      </c>
      <c r="S11" s="177">
        <f t="shared" si="3"/>
        <v>7.3</v>
      </c>
      <c r="T11" s="181">
        <f t="shared" si="4"/>
        <v>6.8125</v>
      </c>
      <c r="U11" s="164">
        <v>2</v>
      </c>
    </row>
    <row r="12" spans="1:29" x14ac:dyDescent="0.25">
      <c r="A12" s="139">
        <v>52</v>
      </c>
      <c r="B12" s="161" t="s">
        <v>146</v>
      </c>
      <c r="C12" s="161" t="s">
        <v>149</v>
      </c>
      <c r="D12" s="175"/>
      <c r="E12" s="176">
        <v>5.5</v>
      </c>
      <c r="F12" s="176">
        <v>6</v>
      </c>
      <c r="G12" s="176">
        <v>5</v>
      </c>
      <c r="H12" s="176">
        <v>5</v>
      </c>
      <c r="I12" s="176">
        <v>5</v>
      </c>
      <c r="J12" s="177">
        <f t="shared" si="5"/>
        <v>5.375</v>
      </c>
      <c r="K12" s="176">
        <v>1</v>
      </c>
      <c r="L12" s="177">
        <f t="shared" si="0"/>
        <v>4.375</v>
      </c>
      <c r="M12" s="178"/>
      <c r="N12" s="179">
        <v>8.1999999999999993</v>
      </c>
      <c r="O12" s="179"/>
      <c r="P12" s="177">
        <f t="shared" si="1"/>
        <v>8.1999999999999993</v>
      </c>
      <c r="Q12" s="180"/>
      <c r="R12" s="177">
        <f t="shared" si="2"/>
        <v>4.375</v>
      </c>
      <c r="S12" s="177">
        <f t="shared" si="3"/>
        <v>8.1999999999999993</v>
      </c>
      <c r="T12" s="181">
        <f t="shared" si="4"/>
        <v>6.7874999999999996</v>
      </c>
      <c r="U12" s="164">
        <v>3</v>
      </c>
    </row>
    <row r="13" spans="1:29" x14ac:dyDescent="0.25">
      <c r="A13" s="214">
        <v>23</v>
      </c>
      <c r="B13" s="161" t="s">
        <v>208</v>
      </c>
      <c r="C13" s="161" t="s">
        <v>119</v>
      </c>
      <c r="D13" s="175"/>
      <c r="E13" s="176">
        <v>6.5</v>
      </c>
      <c r="F13" s="176">
        <v>6</v>
      </c>
      <c r="G13" s="176">
        <v>6</v>
      </c>
      <c r="H13" s="176">
        <v>6</v>
      </c>
      <c r="I13" s="176">
        <v>6.5</v>
      </c>
      <c r="J13" s="177">
        <f t="shared" si="5"/>
        <v>6.1750000000000007</v>
      </c>
      <c r="K13" s="176"/>
      <c r="L13" s="177">
        <f t="shared" si="0"/>
        <v>6.1750000000000007</v>
      </c>
      <c r="M13" s="178"/>
      <c r="N13" s="179">
        <v>7.1</v>
      </c>
      <c r="O13" s="179"/>
      <c r="P13" s="177">
        <f t="shared" si="1"/>
        <v>7.1</v>
      </c>
      <c r="Q13" s="180"/>
      <c r="R13" s="177">
        <f t="shared" si="2"/>
        <v>6.1750000000000007</v>
      </c>
      <c r="S13" s="177">
        <f t="shared" si="3"/>
        <v>7.1</v>
      </c>
      <c r="T13" s="181">
        <f t="shared" si="4"/>
        <v>6.6375000000000002</v>
      </c>
      <c r="U13" s="234">
        <v>4</v>
      </c>
    </row>
    <row r="14" spans="1:29" x14ac:dyDescent="0.25">
      <c r="A14" s="139">
        <v>55</v>
      </c>
      <c r="B14" s="161" t="s">
        <v>152</v>
      </c>
      <c r="C14" s="161" t="s">
        <v>149</v>
      </c>
      <c r="D14" s="175"/>
      <c r="E14" s="176">
        <v>6.5</v>
      </c>
      <c r="F14" s="176">
        <v>6</v>
      </c>
      <c r="G14" s="176">
        <v>6</v>
      </c>
      <c r="H14" s="176">
        <v>5</v>
      </c>
      <c r="I14" s="176">
        <v>5</v>
      </c>
      <c r="J14" s="177">
        <f t="shared" si="5"/>
        <v>5.8250000000000002</v>
      </c>
      <c r="K14" s="176"/>
      <c r="L14" s="177">
        <f t="shared" si="0"/>
        <v>5.8250000000000002</v>
      </c>
      <c r="M14" s="178"/>
      <c r="N14" s="179">
        <v>7.1</v>
      </c>
      <c r="O14" s="179"/>
      <c r="P14" s="177">
        <f t="shared" si="1"/>
        <v>7.1</v>
      </c>
      <c r="Q14" s="180"/>
      <c r="R14" s="177">
        <f t="shared" si="2"/>
        <v>5.8250000000000002</v>
      </c>
      <c r="S14" s="177">
        <f t="shared" si="3"/>
        <v>7.1</v>
      </c>
      <c r="T14" s="181">
        <f t="shared" si="4"/>
        <v>6.4625000000000004</v>
      </c>
      <c r="U14" s="164">
        <v>5</v>
      </c>
    </row>
    <row r="15" spans="1:29" x14ac:dyDescent="0.25">
      <c r="A15" s="214">
        <v>30</v>
      </c>
      <c r="B15" s="161" t="s">
        <v>209</v>
      </c>
      <c r="C15" s="161" t="s">
        <v>119</v>
      </c>
      <c r="D15" s="175"/>
      <c r="E15" s="176">
        <v>6</v>
      </c>
      <c r="F15" s="176">
        <v>6</v>
      </c>
      <c r="G15" s="176">
        <v>6</v>
      </c>
      <c r="H15" s="176">
        <v>6</v>
      </c>
      <c r="I15" s="176">
        <v>5</v>
      </c>
      <c r="J15" s="177">
        <f t="shared" si="5"/>
        <v>5.9</v>
      </c>
      <c r="K15" s="176"/>
      <c r="L15" s="177">
        <f t="shared" si="0"/>
        <v>5.9</v>
      </c>
      <c r="M15" s="178"/>
      <c r="N15" s="179">
        <v>7</v>
      </c>
      <c r="O15" s="179"/>
      <c r="P15" s="177">
        <f t="shared" si="1"/>
        <v>7</v>
      </c>
      <c r="Q15" s="180"/>
      <c r="R15" s="177">
        <f t="shared" si="2"/>
        <v>5.9</v>
      </c>
      <c r="S15" s="177">
        <f t="shared" si="3"/>
        <v>7</v>
      </c>
      <c r="T15" s="181">
        <f t="shared" si="4"/>
        <v>6.45</v>
      </c>
      <c r="U15" s="234">
        <v>6</v>
      </c>
    </row>
    <row r="16" spans="1:29" x14ac:dyDescent="0.25">
      <c r="A16" s="139">
        <v>15</v>
      </c>
      <c r="B16" s="161" t="s">
        <v>162</v>
      </c>
      <c r="C16" s="161" t="s">
        <v>131</v>
      </c>
      <c r="D16" s="175"/>
      <c r="E16" s="176">
        <v>4.5</v>
      </c>
      <c r="F16" s="176">
        <v>5</v>
      </c>
      <c r="G16" s="176">
        <v>5.5</v>
      </c>
      <c r="H16" s="176">
        <v>5</v>
      </c>
      <c r="I16" s="176">
        <v>4.5</v>
      </c>
      <c r="J16" s="177">
        <f t="shared" si="5"/>
        <v>4.9249999999999998</v>
      </c>
      <c r="K16" s="176"/>
      <c r="L16" s="177">
        <f t="shared" si="0"/>
        <v>4.9249999999999998</v>
      </c>
      <c r="M16" s="178"/>
      <c r="N16" s="179">
        <v>7.8</v>
      </c>
      <c r="O16" s="179"/>
      <c r="P16" s="177">
        <f t="shared" si="1"/>
        <v>7.8</v>
      </c>
      <c r="Q16" s="180"/>
      <c r="R16" s="177">
        <f t="shared" si="2"/>
        <v>4.9249999999999998</v>
      </c>
      <c r="S16" s="177">
        <f t="shared" si="3"/>
        <v>7.8</v>
      </c>
      <c r="T16" s="181">
        <f t="shared" si="4"/>
        <v>6.3624999999999998</v>
      </c>
      <c r="U16" s="164"/>
    </row>
    <row r="17" spans="1:21" x14ac:dyDescent="0.25">
      <c r="A17" s="139">
        <v>64</v>
      </c>
      <c r="B17" s="161" t="s">
        <v>154</v>
      </c>
      <c r="C17" s="161" t="s">
        <v>156</v>
      </c>
      <c r="D17" s="175"/>
      <c r="E17" s="176">
        <v>5</v>
      </c>
      <c r="F17" s="176">
        <v>5</v>
      </c>
      <c r="G17" s="176">
        <v>5</v>
      </c>
      <c r="H17" s="176">
        <v>4</v>
      </c>
      <c r="I17" s="176">
        <v>5</v>
      </c>
      <c r="J17" s="177">
        <f t="shared" si="5"/>
        <v>4.8</v>
      </c>
      <c r="K17" s="176"/>
      <c r="L17" s="177">
        <f t="shared" si="0"/>
        <v>4.8</v>
      </c>
      <c r="M17" s="178"/>
      <c r="N17" s="179">
        <v>7.6</v>
      </c>
      <c r="O17" s="179"/>
      <c r="P17" s="177">
        <f t="shared" si="1"/>
        <v>7.6</v>
      </c>
      <c r="Q17" s="180"/>
      <c r="R17" s="177">
        <f t="shared" si="2"/>
        <v>4.8</v>
      </c>
      <c r="S17" s="177">
        <f t="shared" si="3"/>
        <v>7.6</v>
      </c>
      <c r="T17" s="181">
        <f t="shared" si="4"/>
        <v>6.1999999999999993</v>
      </c>
      <c r="U17" s="164"/>
    </row>
    <row r="18" spans="1:21" x14ac:dyDescent="0.25">
      <c r="A18" s="139">
        <v>7</v>
      </c>
      <c r="B18" s="161" t="s">
        <v>244</v>
      </c>
      <c r="C18" s="161" t="s">
        <v>160</v>
      </c>
      <c r="D18" s="175"/>
      <c r="E18" s="176">
        <v>4</v>
      </c>
      <c r="F18" s="176">
        <v>4.5</v>
      </c>
      <c r="G18" s="176">
        <v>5.5</v>
      </c>
      <c r="H18" s="176">
        <v>4.5</v>
      </c>
      <c r="I18" s="176">
        <v>5.5</v>
      </c>
      <c r="J18" s="177">
        <f t="shared" si="5"/>
        <v>4.6749999999999998</v>
      </c>
      <c r="K18" s="176"/>
      <c r="L18" s="177">
        <f t="shared" si="0"/>
        <v>4.6749999999999998</v>
      </c>
      <c r="M18" s="178"/>
      <c r="N18" s="179">
        <v>7.5</v>
      </c>
      <c r="O18" s="179"/>
      <c r="P18" s="177">
        <f t="shared" si="1"/>
        <v>7.5</v>
      </c>
      <c r="Q18" s="180"/>
      <c r="R18" s="177">
        <f t="shared" si="2"/>
        <v>4.6749999999999998</v>
      </c>
      <c r="S18" s="177">
        <f t="shared" si="3"/>
        <v>7.5</v>
      </c>
      <c r="T18" s="181">
        <f t="shared" si="4"/>
        <v>6.0875000000000004</v>
      </c>
      <c r="U18" s="164"/>
    </row>
    <row r="19" spans="1:21" x14ac:dyDescent="0.25">
      <c r="A19" s="214">
        <v>3</v>
      </c>
      <c r="B19" s="161" t="s">
        <v>165</v>
      </c>
      <c r="C19" s="161" t="s">
        <v>168</v>
      </c>
      <c r="D19" s="175"/>
      <c r="E19" s="176">
        <v>4.5</v>
      </c>
      <c r="F19" s="176">
        <v>4</v>
      </c>
      <c r="G19" s="176">
        <v>4.5</v>
      </c>
      <c r="H19" s="176">
        <v>4</v>
      </c>
      <c r="I19" s="176">
        <v>4</v>
      </c>
      <c r="J19" s="177">
        <f t="shared" si="5"/>
        <v>4.2250000000000005</v>
      </c>
      <c r="K19" s="176"/>
      <c r="L19" s="177">
        <f t="shared" si="0"/>
        <v>4.2250000000000005</v>
      </c>
      <c r="M19" s="178"/>
      <c r="N19" s="179">
        <v>7.3</v>
      </c>
      <c r="O19" s="179"/>
      <c r="P19" s="177">
        <f t="shared" si="1"/>
        <v>7.3</v>
      </c>
      <c r="Q19" s="180"/>
      <c r="R19" s="177">
        <f t="shared" si="2"/>
        <v>4.2250000000000005</v>
      </c>
      <c r="S19" s="177">
        <f t="shared" si="3"/>
        <v>7.3</v>
      </c>
      <c r="T19" s="181">
        <f t="shared" si="4"/>
        <v>5.7625000000000002</v>
      </c>
    </row>
    <row r="20" spans="1:21" x14ac:dyDescent="0.25">
      <c r="A20" s="214">
        <v>10</v>
      </c>
      <c r="B20" s="162" t="s">
        <v>135</v>
      </c>
      <c r="C20" s="162" t="s">
        <v>138</v>
      </c>
      <c r="D20" s="175"/>
      <c r="E20" s="176">
        <v>5</v>
      </c>
      <c r="F20" s="176">
        <v>4</v>
      </c>
      <c r="G20" s="176">
        <v>4</v>
      </c>
      <c r="H20" s="176">
        <v>4</v>
      </c>
      <c r="I20" s="176">
        <v>4</v>
      </c>
      <c r="J20" s="177">
        <f t="shared" si="5"/>
        <v>4.25</v>
      </c>
      <c r="K20" s="176">
        <v>1</v>
      </c>
      <c r="L20" s="177">
        <f t="shared" si="0"/>
        <v>3.25</v>
      </c>
      <c r="M20" s="178"/>
      <c r="N20" s="179">
        <v>6.5</v>
      </c>
      <c r="O20" s="179"/>
      <c r="P20" s="177">
        <f t="shared" si="1"/>
        <v>6.5</v>
      </c>
      <c r="Q20" s="180"/>
      <c r="R20" s="177">
        <f t="shared" si="2"/>
        <v>3.25</v>
      </c>
      <c r="S20" s="177">
        <f t="shared" si="3"/>
        <v>6.5</v>
      </c>
      <c r="T20" s="181">
        <f t="shared" si="4"/>
        <v>5.375</v>
      </c>
    </row>
    <row r="21" spans="1:21" x14ac:dyDescent="0.25">
      <c r="A21" s="139">
        <v>14</v>
      </c>
      <c r="B21" s="161" t="s">
        <v>130</v>
      </c>
      <c r="C21" s="161" t="s">
        <v>131</v>
      </c>
      <c r="D21" s="175"/>
      <c r="E21" s="176">
        <v>1.5</v>
      </c>
      <c r="F21" s="176">
        <v>2</v>
      </c>
      <c r="G21" s="176">
        <v>4</v>
      </c>
      <c r="H21" s="176">
        <v>4</v>
      </c>
      <c r="I21" s="176">
        <v>4</v>
      </c>
      <c r="J21" s="177">
        <f t="shared" si="5"/>
        <v>2.875</v>
      </c>
      <c r="K21" s="176"/>
      <c r="L21" s="177">
        <f t="shared" si="0"/>
        <v>2.875</v>
      </c>
      <c r="M21" s="178"/>
      <c r="N21" s="179">
        <v>6.6</v>
      </c>
      <c r="O21" s="179"/>
      <c r="P21" s="177">
        <f t="shared" si="1"/>
        <v>6.6</v>
      </c>
      <c r="Q21" s="180"/>
      <c r="R21" s="177">
        <f t="shared" si="2"/>
        <v>2.875</v>
      </c>
      <c r="S21" s="177">
        <f t="shared" si="3"/>
        <v>6.6</v>
      </c>
      <c r="T21" s="181">
        <f t="shared" si="4"/>
        <v>4.7374999999999998</v>
      </c>
      <c r="U21" s="164"/>
    </row>
  </sheetData>
  <sortState ref="A10:AC21">
    <sortCondition descending="1" ref="T10:T21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G1" workbookViewId="0">
      <selection activeCell="T12" sqref="T12"/>
    </sheetView>
  </sheetViews>
  <sheetFormatPr defaultColWidth="8.85546875" defaultRowHeight="15" x14ac:dyDescent="0.25"/>
  <cols>
    <col min="1" max="1" width="8.85546875" style="161"/>
    <col min="2" max="2" width="18.85546875" style="161" customWidth="1"/>
    <col min="3" max="3" width="22.42578125" style="161" customWidth="1"/>
    <col min="4" max="16384" width="8.85546875" style="161"/>
  </cols>
  <sheetData>
    <row r="1" spans="1:27" ht="15.75" x14ac:dyDescent="0.25">
      <c r="A1" s="1" t="s">
        <v>95</v>
      </c>
      <c r="B1" s="162"/>
      <c r="C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5">
        <f ca="1">NOW()</f>
        <v>43814.354363888888</v>
      </c>
    </row>
    <row r="2" spans="1:27" ht="15.75" x14ac:dyDescent="0.25">
      <c r="A2" s="1"/>
      <c r="B2" s="162"/>
      <c r="C2" s="74" t="s">
        <v>236</v>
      </c>
      <c r="D2" s="74"/>
      <c r="E2" s="74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6">
        <f ca="1">NOW()</f>
        <v>43814.354363888888</v>
      </c>
    </row>
    <row r="3" spans="1:27" ht="15.75" x14ac:dyDescent="0.25">
      <c r="A3" s="1" t="s">
        <v>96</v>
      </c>
      <c r="B3" s="162"/>
      <c r="C3" s="74" t="s">
        <v>237</v>
      </c>
      <c r="D3" s="74"/>
      <c r="E3" s="74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5" spans="1:27" ht="15.75" x14ac:dyDescent="0.25">
      <c r="A5" s="159" t="s">
        <v>214</v>
      </c>
      <c r="B5" s="140"/>
      <c r="C5" s="138"/>
      <c r="D5" s="164"/>
      <c r="E5" s="140"/>
      <c r="F5" s="138"/>
      <c r="G5" s="138"/>
      <c r="H5" s="140"/>
      <c r="I5" s="138"/>
      <c r="J5" s="164"/>
      <c r="K5" s="164"/>
      <c r="L5" s="165"/>
      <c r="M5" s="166"/>
      <c r="N5" s="164"/>
      <c r="O5" s="164"/>
      <c r="P5" s="164"/>
      <c r="Q5" s="164"/>
      <c r="R5" s="164"/>
      <c r="S5" s="164"/>
    </row>
    <row r="6" spans="1:27" ht="15.75" x14ac:dyDescent="0.25">
      <c r="A6" s="159" t="s">
        <v>60</v>
      </c>
      <c r="B6" s="140">
        <v>20</v>
      </c>
      <c r="C6" s="138"/>
      <c r="D6" s="164"/>
      <c r="E6" s="138" t="str">
        <f>C2</f>
        <v>Judge A: Nina Fritzell</v>
      </c>
      <c r="F6" s="138"/>
      <c r="G6" s="138"/>
      <c r="H6" s="138"/>
      <c r="I6" s="138"/>
      <c r="J6" s="164"/>
      <c r="K6" s="164"/>
      <c r="L6" s="164" t="str">
        <f>C3</f>
        <v>Judge B: Robyn Bruderer</v>
      </c>
      <c r="M6" s="164"/>
      <c r="N6" s="164"/>
      <c r="O6" s="164"/>
      <c r="P6" s="164"/>
      <c r="Q6" s="164"/>
      <c r="R6" s="164"/>
      <c r="S6" s="164"/>
    </row>
    <row r="7" spans="1:27" x14ac:dyDescent="0.25">
      <c r="A7" s="138"/>
      <c r="B7" s="138"/>
      <c r="C7" s="138"/>
      <c r="D7" s="164"/>
      <c r="E7" s="140"/>
      <c r="F7" s="138"/>
      <c r="G7" s="138"/>
      <c r="H7" s="138"/>
      <c r="I7" s="138"/>
      <c r="J7" s="167"/>
      <c r="K7" s="167"/>
      <c r="L7" s="164"/>
      <c r="M7" s="164"/>
      <c r="N7" s="167"/>
      <c r="O7" s="164"/>
      <c r="P7" s="164"/>
      <c r="Q7" s="164"/>
      <c r="R7" s="168"/>
      <c r="S7" s="164"/>
    </row>
    <row r="8" spans="1:27" x14ac:dyDescent="0.25">
      <c r="A8" s="212" t="s">
        <v>12</v>
      </c>
      <c r="B8" s="212" t="s">
        <v>13</v>
      </c>
      <c r="C8" s="212" t="s">
        <v>15</v>
      </c>
      <c r="D8" s="170"/>
      <c r="E8" s="171" t="s">
        <v>44</v>
      </c>
      <c r="F8" s="169"/>
      <c r="G8" s="169"/>
      <c r="H8" s="169"/>
      <c r="I8" s="169"/>
      <c r="J8" s="172" t="s">
        <v>44</v>
      </c>
      <c r="K8" s="173"/>
      <c r="L8" s="167"/>
      <c r="M8" s="167"/>
      <c r="N8" s="172" t="s">
        <v>84</v>
      </c>
      <c r="O8" s="170"/>
      <c r="P8" s="167"/>
      <c r="Q8" s="167"/>
      <c r="R8" s="174" t="s">
        <v>33</v>
      </c>
      <c r="S8" s="167"/>
    </row>
    <row r="9" spans="1:27" x14ac:dyDescent="0.25">
      <c r="A9" s="169"/>
      <c r="B9" s="169"/>
      <c r="C9" s="169"/>
      <c r="D9" s="175"/>
      <c r="E9" s="169" t="s">
        <v>34</v>
      </c>
      <c r="F9" s="169" t="s">
        <v>35</v>
      </c>
      <c r="G9" s="169" t="s">
        <v>36</v>
      </c>
      <c r="H9" s="169" t="s">
        <v>37</v>
      </c>
      <c r="I9" s="169" t="s">
        <v>38</v>
      </c>
      <c r="J9" s="172" t="s">
        <v>33</v>
      </c>
      <c r="K9" s="173"/>
      <c r="L9" s="164" t="s">
        <v>31</v>
      </c>
      <c r="M9" s="164" t="s">
        <v>211</v>
      </c>
      <c r="N9" s="172" t="s">
        <v>33</v>
      </c>
      <c r="O9" s="175"/>
      <c r="P9" s="167" t="s">
        <v>212</v>
      </c>
      <c r="Q9" s="167" t="s">
        <v>213</v>
      </c>
      <c r="R9" s="174" t="s">
        <v>41</v>
      </c>
      <c r="S9" s="167" t="s">
        <v>43</v>
      </c>
    </row>
    <row r="10" spans="1:27" x14ac:dyDescent="0.25">
      <c r="A10" s="139">
        <v>17</v>
      </c>
      <c r="B10" s="161" t="s">
        <v>179</v>
      </c>
      <c r="C10" s="161" t="s">
        <v>131</v>
      </c>
      <c r="D10" s="175"/>
      <c r="E10" s="176">
        <v>6</v>
      </c>
      <c r="F10" s="176">
        <v>6.5</v>
      </c>
      <c r="G10" s="176">
        <v>7</v>
      </c>
      <c r="H10" s="176">
        <v>6.5</v>
      </c>
      <c r="I10" s="176">
        <v>6.5</v>
      </c>
      <c r="J10" s="177">
        <f>SUM((E10*0.25)+(F10*0.25)+(G10*0.2)+(H10*0.2)+(I10*0.1))</f>
        <v>6.4750000000000005</v>
      </c>
      <c r="K10" s="178"/>
      <c r="L10" s="179">
        <v>8.3000000000000007</v>
      </c>
      <c r="M10" s="179"/>
      <c r="N10" s="177">
        <f>L10-M10</f>
        <v>8.3000000000000007</v>
      </c>
      <c r="O10" s="180"/>
      <c r="P10" s="177">
        <f>J10</f>
        <v>6.4750000000000005</v>
      </c>
      <c r="Q10" s="177">
        <f>N10</f>
        <v>8.3000000000000007</v>
      </c>
      <c r="R10" s="181">
        <f>(N10+J10)/2</f>
        <v>7.3875000000000011</v>
      </c>
      <c r="S10" s="164">
        <v>1</v>
      </c>
    </row>
    <row r="11" spans="1:27" x14ac:dyDescent="0.25">
      <c r="A11" s="139">
        <v>6</v>
      </c>
      <c r="B11" s="161" t="s">
        <v>175</v>
      </c>
      <c r="C11" s="161" t="s">
        <v>160</v>
      </c>
      <c r="D11" s="175"/>
      <c r="E11" s="176">
        <v>6</v>
      </c>
      <c r="F11" s="176">
        <v>5.5</v>
      </c>
      <c r="G11" s="176">
        <v>6</v>
      </c>
      <c r="H11" s="176">
        <v>5</v>
      </c>
      <c r="I11" s="176">
        <v>5.5</v>
      </c>
      <c r="J11" s="177">
        <f t="shared" ref="J11:J12" si="0">SUM((E11*0.25)+(F11*0.25)+(G11*0.2)+(H11*0.2)+(I11*0.1))</f>
        <v>5.625</v>
      </c>
      <c r="K11" s="178"/>
      <c r="L11" s="179">
        <v>8.8000000000000007</v>
      </c>
      <c r="M11" s="179"/>
      <c r="N11" s="177">
        <f t="shared" ref="N11:N12" si="1">L11-M11</f>
        <v>8.8000000000000007</v>
      </c>
      <c r="O11" s="180"/>
      <c r="P11" s="177">
        <f t="shared" ref="P11:P12" si="2">J11</f>
        <v>5.625</v>
      </c>
      <c r="Q11" s="177">
        <f t="shared" ref="Q11:Q12" si="3">N11</f>
        <v>8.8000000000000007</v>
      </c>
      <c r="R11" s="181">
        <f t="shared" ref="R11:R12" si="4">(N11+J11)/2</f>
        <v>7.2125000000000004</v>
      </c>
      <c r="S11" s="164">
        <v>2</v>
      </c>
    </row>
    <row r="12" spans="1:27" x14ac:dyDescent="0.25">
      <c r="A12" s="139">
        <v>9</v>
      </c>
      <c r="B12" s="161" t="s">
        <v>173</v>
      </c>
      <c r="C12" s="161" t="s">
        <v>160</v>
      </c>
      <c r="D12" s="175"/>
      <c r="E12" s="176">
        <v>6</v>
      </c>
      <c r="F12" s="176">
        <v>6</v>
      </c>
      <c r="G12" s="176">
        <v>7</v>
      </c>
      <c r="H12" s="176">
        <v>7</v>
      </c>
      <c r="I12" s="176">
        <v>6.5</v>
      </c>
      <c r="J12" s="177">
        <f t="shared" si="0"/>
        <v>6.4500000000000011</v>
      </c>
      <c r="K12" s="178"/>
      <c r="L12" s="179">
        <v>7.8</v>
      </c>
      <c r="M12" s="179"/>
      <c r="N12" s="177">
        <f t="shared" si="1"/>
        <v>7.8</v>
      </c>
      <c r="O12" s="180"/>
      <c r="P12" s="177">
        <f t="shared" si="2"/>
        <v>6.4500000000000011</v>
      </c>
      <c r="Q12" s="177">
        <f t="shared" si="3"/>
        <v>7.8</v>
      </c>
      <c r="R12" s="181">
        <f t="shared" si="4"/>
        <v>7.125</v>
      </c>
      <c r="S12" s="164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G1" workbookViewId="0">
      <selection activeCell="S11" sqref="S11"/>
    </sheetView>
  </sheetViews>
  <sheetFormatPr defaultColWidth="8.85546875" defaultRowHeight="15" x14ac:dyDescent="0.25"/>
  <cols>
    <col min="1" max="1" width="8.85546875" style="161"/>
    <col min="2" max="2" width="14.7109375" style="161" customWidth="1"/>
    <col min="3" max="3" width="22.85546875" style="161" customWidth="1"/>
    <col min="4" max="4" width="2.5703125" style="161" customWidth="1"/>
    <col min="5" max="16384" width="8.85546875" style="161"/>
  </cols>
  <sheetData>
    <row r="1" spans="1:27" ht="15.75" x14ac:dyDescent="0.25">
      <c r="A1" s="1" t="s">
        <v>95</v>
      </c>
      <c r="B1" s="162"/>
      <c r="C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5">
        <f ca="1">NOW()</f>
        <v>43814.354363888888</v>
      </c>
    </row>
    <row r="2" spans="1:27" ht="15.75" x14ac:dyDescent="0.25">
      <c r="A2" s="1"/>
      <c r="B2" s="162"/>
      <c r="C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6">
        <f ca="1">NOW()</f>
        <v>43814.354363888888</v>
      </c>
    </row>
    <row r="3" spans="1:27" ht="15.75" x14ac:dyDescent="0.25">
      <c r="A3" s="1" t="s">
        <v>96</v>
      </c>
      <c r="B3" s="162"/>
      <c r="D3" s="3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27" ht="15.75" x14ac:dyDescent="0.25">
      <c r="A4" s="1"/>
      <c r="B4" s="162"/>
      <c r="C4" s="74" t="s">
        <v>236</v>
      </c>
      <c r="D4" s="3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</row>
    <row r="5" spans="1:27" x14ac:dyDescent="0.25">
      <c r="C5" s="74" t="s">
        <v>237</v>
      </c>
    </row>
    <row r="6" spans="1:27" ht="15.75" x14ac:dyDescent="0.25">
      <c r="A6" s="159" t="s">
        <v>215</v>
      </c>
      <c r="B6" s="140"/>
      <c r="C6" s="138"/>
      <c r="D6" s="164"/>
      <c r="E6" s="140" t="str">
        <f>C4</f>
        <v>Judge A: Nina Fritzell</v>
      </c>
      <c r="F6" s="138"/>
      <c r="G6" s="138"/>
      <c r="H6" s="140"/>
      <c r="I6" s="138"/>
      <c r="J6" s="164"/>
      <c r="K6" s="164"/>
      <c r="L6" s="165" t="str">
        <f>C5</f>
        <v>Judge B: Robyn Bruderer</v>
      </c>
      <c r="M6" s="166"/>
      <c r="N6" s="164"/>
      <c r="O6" s="164"/>
      <c r="P6" s="164"/>
      <c r="Q6" s="164"/>
      <c r="R6" s="164"/>
      <c r="S6" s="164"/>
    </row>
    <row r="7" spans="1:27" ht="15.75" x14ac:dyDescent="0.25">
      <c r="A7" s="159" t="s">
        <v>60</v>
      </c>
      <c r="B7" s="140">
        <v>19</v>
      </c>
      <c r="C7" s="138"/>
      <c r="D7" s="164"/>
      <c r="E7" s="138"/>
      <c r="F7" s="138"/>
      <c r="G7" s="138"/>
      <c r="H7" s="138"/>
      <c r="I7" s="138"/>
      <c r="J7" s="164"/>
      <c r="K7" s="164"/>
      <c r="L7" s="164"/>
      <c r="M7" s="164"/>
      <c r="N7" s="164"/>
      <c r="O7" s="164"/>
      <c r="P7" s="164"/>
      <c r="Q7" s="164"/>
      <c r="R7" s="164"/>
      <c r="S7" s="164"/>
    </row>
    <row r="8" spans="1:27" x14ac:dyDescent="0.25">
      <c r="A8" s="138"/>
      <c r="B8" s="138"/>
      <c r="C8" s="138"/>
      <c r="D8" s="164"/>
      <c r="E8" s="140"/>
      <c r="F8" s="138"/>
      <c r="G8" s="138"/>
      <c r="H8" s="138"/>
      <c r="I8" s="138"/>
      <c r="J8" s="167"/>
      <c r="K8" s="167"/>
      <c r="L8" s="164"/>
      <c r="M8" s="164"/>
      <c r="N8" s="167"/>
      <c r="O8" s="164"/>
      <c r="P8" s="164"/>
      <c r="Q8" s="164"/>
      <c r="R8" s="168"/>
      <c r="S8" s="164"/>
    </row>
    <row r="9" spans="1:27" x14ac:dyDescent="0.25">
      <c r="A9" s="212" t="s">
        <v>12</v>
      </c>
      <c r="B9" s="212" t="s">
        <v>13</v>
      </c>
      <c r="C9" s="212" t="s">
        <v>15</v>
      </c>
      <c r="D9" s="170"/>
      <c r="E9" s="171" t="s">
        <v>44</v>
      </c>
      <c r="F9" s="169"/>
      <c r="G9" s="169"/>
      <c r="H9" s="169"/>
      <c r="I9" s="169"/>
      <c r="J9" s="172" t="s">
        <v>44</v>
      </c>
      <c r="K9" s="173"/>
      <c r="L9" s="167"/>
      <c r="M9" s="167"/>
      <c r="N9" s="172" t="s">
        <v>84</v>
      </c>
      <c r="O9" s="170"/>
      <c r="P9" s="167"/>
      <c r="Q9" s="167"/>
      <c r="R9" s="174" t="s">
        <v>33</v>
      </c>
      <c r="S9" s="167"/>
    </row>
    <row r="10" spans="1:27" x14ac:dyDescent="0.25">
      <c r="A10" s="169"/>
      <c r="B10" s="169"/>
      <c r="C10" s="169"/>
      <c r="D10" s="175"/>
      <c r="E10" s="169" t="s">
        <v>34</v>
      </c>
      <c r="F10" s="169" t="s">
        <v>35</v>
      </c>
      <c r="G10" s="169" t="s">
        <v>36</v>
      </c>
      <c r="H10" s="169" t="s">
        <v>37</v>
      </c>
      <c r="I10" s="169" t="s">
        <v>38</v>
      </c>
      <c r="J10" s="172" t="s">
        <v>33</v>
      </c>
      <c r="K10" s="173"/>
      <c r="L10" s="164" t="s">
        <v>31</v>
      </c>
      <c r="M10" s="164" t="s">
        <v>211</v>
      </c>
      <c r="N10" s="172" t="s">
        <v>33</v>
      </c>
      <c r="O10" s="175"/>
      <c r="P10" s="167" t="s">
        <v>212</v>
      </c>
      <c r="Q10" s="167" t="s">
        <v>213</v>
      </c>
      <c r="R10" s="174" t="s">
        <v>41</v>
      </c>
      <c r="S10" s="167" t="s">
        <v>43</v>
      </c>
    </row>
    <row r="11" spans="1:27" x14ac:dyDescent="0.25">
      <c r="A11" s="139">
        <v>50</v>
      </c>
      <c r="B11" s="161" t="s">
        <v>218</v>
      </c>
      <c r="C11" s="161" t="s">
        <v>100</v>
      </c>
      <c r="D11" s="175"/>
      <c r="E11" s="176">
        <v>4.5</v>
      </c>
      <c r="F11" s="176">
        <v>5</v>
      </c>
      <c r="G11" s="176">
        <v>5</v>
      </c>
      <c r="H11" s="176">
        <v>4</v>
      </c>
      <c r="I11" s="176">
        <v>4.5</v>
      </c>
      <c r="J11" s="177">
        <f t="shared" ref="J11" si="0">SUM((E11*0.25)+(F11*0.25)+(G11*0.2)+(H11*0.2)+(I11*0.1))</f>
        <v>4.625</v>
      </c>
      <c r="K11" s="178"/>
      <c r="L11" s="179">
        <v>8.58</v>
      </c>
      <c r="M11" s="179"/>
      <c r="N11" s="177">
        <f t="shared" ref="N11" si="1">L11-M11</f>
        <v>8.58</v>
      </c>
      <c r="O11" s="180"/>
      <c r="P11" s="177">
        <f t="shared" ref="P11" si="2">J11</f>
        <v>4.625</v>
      </c>
      <c r="Q11" s="177">
        <f t="shared" ref="Q11" si="3">N11</f>
        <v>8.58</v>
      </c>
      <c r="R11" s="181">
        <f t="shared" ref="R11" si="4">(N11+J11)/2</f>
        <v>6.6025</v>
      </c>
      <c r="S11" s="164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T21" sqref="T21"/>
    </sheetView>
  </sheetViews>
  <sheetFormatPr defaultColWidth="8.85546875" defaultRowHeight="15" x14ac:dyDescent="0.25"/>
  <cols>
    <col min="1" max="1" width="8.85546875" style="161"/>
    <col min="2" max="2" width="18.85546875" style="161" customWidth="1"/>
    <col min="3" max="3" width="22.140625" style="161" customWidth="1"/>
    <col min="4" max="18" width="8.85546875" style="161"/>
    <col min="19" max="19" width="13" style="161" customWidth="1"/>
    <col min="20" max="16384" width="8.85546875" style="161"/>
  </cols>
  <sheetData>
    <row r="1" spans="1:27" ht="15.75" x14ac:dyDescent="0.25">
      <c r="A1" s="1" t="s">
        <v>95</v>
      </c>
      <c r="B1" s="162"/>
      <c r="C1" s="162" t="s">
        <v>238</v>
      </c>
      <c r="E1" s="3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5">
        <f ca="1">NOW()</f>
        <v>43814.354363888888</v>
      </c>
      <c r="T1" s="162"/>
      <c r="U1" s="162"/>
      <c r="V1" s="162"/>
      <c r="W1" s="162"/>
      <c r="X1" s="162"/>
      <c r="Y1" s="162"/>
      <c r="Z1" s="162"/>
    </row>
    <row r="2" spans="1:27" ht="15.75" x14ac:dyDescent="0.25">
      <c r="A2" s="1"/>
      <c r="B2" s="162"/>
      <c r="C2" s="162"/>
      <c r="E2" s="3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6">
        <f ca="1">NOW()</f>
        <v>43814.354363888888</v>
      </c>
      <c r="T2" s="162"/>
      <c r="U2" s="162"/>
      <c r="V2" s="162"/>
      <c r="W2" s="162"/>
      <c r="X2" s="162"/>
      <c r="Y2" s="162"/>
      <c r="Z2" s="162"/>
    </row>
    <row r="3" spans="1:27" ht="15.75" x14ac:dyDescent="0.25">
      <c r="A3" s="1" t="s">
        <v>96</v>
      </c>
      <c r="B3" s="162"/>
      <c r="C3" s="162"/>
      <c r="D3" s="3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5" spans="1:27" ht="15.75" x14ac:dyDescent="0.25">
      <c r="A5" s="159" t="s">
        <v>230</v>
      </c>
      <c r="B5" s="140"/>
      <c r="C5" s="138"/>
      <c r="D5" s="164"/>
      <c r="E5" s="140"/>
      <c r="F5" s="138"/>
      <c r="G5" s="138"/>
      <c r="H5" s="140"/>
      <c r="I5" s="138"/>
      <c r="J5" s="164"/>
      <c r="K5" s="164"/>
      <c r="L5" s="165"/>
      <c r="M5" s="166"/>
      <c r="N5" s="164"/>
      <c r="O5" s="164"/>
      <c r="P5" s="164"/>
      <c r="Q5" s="164"/>
      <c r="R5" s="164"/>
      <c r="S5" s="164"/>
    </row>
    <row r="6" spans="1:27" ht="15.75" x14ac:dyDescent="0.25">
      <c r="A6" s="159" t="s">
        <v>60</v>
      </c>
      <c r="B6" s="140">
        <v>23</v>
      </c>
      <c r="C6" s="138"/>
      <c r="D6" s="164"/>
      <c r="E6" s="138"/>
      <c r="F6" s="138"/>
      <c r="G6" s="138"/>
      <c r="H6" s="138"/>
      <c r="I6" s="138"/>
      <c r="J6" s="164"/>
      <c r="K6" s="164"/>
      <c r="L6" s="164"/>
      <c r="M6" s="164"/>
      <c r="N6" s="164"/>
      <c r="O6" s="164"/>
      <c r="P6" s="164"/>
      <c r="Q6" s="164"/>
      <c r="R6" s="164"/>
      <c r="S6" s="164"/>
    </row>
    <row r="7" spans="1:27" x14ac:dyDescent="0.25">
      <c r="A7" s="138"/>
      <c r="B7" s="138"/>
      <c r="C7" s="138"/>
      <c r="D7" s="164"/>
      <c r="E7" s="140"/>
      <c r="F7" s="138"/>
      <c r="G7" s="138"/>
      <c r="H7" s="138"/>
      <c r="I7" s="138"/>
      <c r="J7" s="167"/>
      <c r="K7" s="167"/>
      <c r="L7" s="164"/>
      <c r="M7" s="164"/>
      <c r="N7" s="167"/>
      <c r="O7" s="164"/>
      <c r="P7" s="164"/>
      <c r="Q7" s="164"/>
      <c r="R7" s="168"/>
      <c r="S7" s="164"/>
    </row>
    <row r="8" spans="1:27" x14ac:dyDescent="0.25">
      <c r="A8" s="212" t="s">
        <v>12</v>
      </c>
      <c r="B8" s="212" t="s">
        <v>13</v>
      </c>
      <c r="C8" s="212" t="s">
        <v>15</v>
      </c>
      <c r="D8" s="170"/>
      <c r="E8" s="171" t="s">
        <v>44</v>
      </c>
      <c r="F8" s="169"/>
      <c r="G8" s="169"/>
      <c r="H8" s="169"/>
      <c r="I8" s="169"/>
      <c r="J8" s="172" t="s">
        <v>44</v>
      </c>
      <c r="K8" s="173"/>
      <c r="L8" s="167"/>
      <c r="M8" s="167"/>
      <c r="N8" s="172" t="s">
        <v>84</v>
      </c>
      <c r="O8" s="170"/>
      <c r="P8" s="167"/>
      <c r="Q8" s="167"/>
      <c r="R8" s="182" t="s">
        <v>33</v>
      </c>
      <c r="S8" s="167"/>
    </row>
    <row r="9" spans="1:27" x14ac:dyDescent="0.25">
      <c r="A9" s="169"/>
      <c r="B9" s="169"/>
      <c r="C9" s="169"/>
      <c r="D9" s="175"/>
      <c r="E9" s="169" t="s">
        <v>34</v>
      </c>
      <c r="F9" s="169" t="s">
        <v>35</v>
      </c>
      <c r="G9" s="169" t="s">
        <v>36</v>
      </c>
      <c r="H9" s="169" t="s">
        <v>37</v>
      </c>
      <c r="I9" s="169" t="s">
        <v>38</v>
      </c>
      <c r="J9" s="172" t="s">
        <v>33</v>
      </c>
      <c r="K9" s="173"/>
      <c r="L9" s="164" t="s">
        <v>31</v>
      </c>
      <c r="M9" s="164" t="s">
        <v>211</v>
      </c>
      <c r="N9" s="172" t="s">
        <v>33</v>
      </c>
      <c r="O9" s="175"/>
      <c r="P9" s="167" t="s">
        <v>44</v>
      </c>
      <c r="Q9" s="167" t="s">
        <v>84</v>
      </c>
      <c r="R9" s="182" t="s">
        <v>41</v>
      </c>
      <c r="S9" s="167" t="s">
        <v>43</v>
      </c>
    </row>
    <row r="10" spans="1:27" x14ac:dyDescent="0.25">
      <c r="A10" s="139">
        <v>44</v>
      </c>
      <c r="B10" s="161" t="s">
        <v>123</v>
      </c>
      <c r="C10" s="183"/>
      <c r="D10" s="184"/>
      <c r="E10" s="185"/>
      <c r="F10" s="185"/>
      <c r="G10" s="185"/>
      <c r="H10" s="185"/>
      <c r="I10" s="185"/>
      <c r="J10" s="53"/>
      <c r="K10" s="53"/>
      <c r="L10" s="186"/>
      <c r="M10" s="186"/>
      <c r="N10" s="53"/>
      <c r="O10" s="156"/>
      <c r="P10" s="156"/>
      <c r="Q10" s="156"/>
      <c r="R10" s="187"/>
      <c r="S10" s="184"/>
    </row>
    <row r="11" spans="1:27" ht="15" customHeight="1" x14ac:dyDescent="0.25">
      <c r="A11" s="188">
        <v>46</v>
      </c>
      <c r="B11" s="98" t="s">
        <v>120</v>
      </c>
      <c r="C11" s="98" t="s">
        <v>128</v>
      </c>
      <c r="D11" s="189"/>
      <c r="E11" s="190">
        <v>9</v>
      </c>
      <c r="F11" s="190">
        <v>9</v>
      </c>
      <c r="G11" s="190">
        <v>9</v>
      </c>
      <c r="H11" s="190">
        <v>9</v>
      </c>
      <c r="I11" s="190">
        <v>9</v>
      </c>
      <c r="J11" s="191">
        <f t="shared" ref="J11" si="0">SUM((E11*0.25)+(F11*0.25)+(G11*0.2)+(H11*0.2)+(I11*0.1))</f>
        <v>9</v>
      </c>
      <c r="K11" s="192"/>
      <c r="L11" s="193">
        <v>9.5</v>
      </c>
      <c r="M11" s="193"/>
      <c r="N11" s="191">
        <f t="shared" ref="N11" si="1">L11-M11</f>
        <v>9.5</v>
      </c>
      <c r="O11" s="194"/>
      <c r="P11" s="191">
        <f t="shared" ref="P11" si="2">J11</f>
        <v>9</v>
      </c>
      <c r="Q11" s="191">
        <f t="shared" ref="Q11" si="3">N11</f>
        <v>9.5</v>
      </c>
      <c r="R11" s="195">
        <f t="shared" ref="R11" si="4">(N11+J11)/2</f>
        <v>9.25</v>
      </c>
      <c r="S11" s="196">
        <v>1</v>
      </c>
    </row>
    <row r="12" spans="1:27" x14ac:dyDescent="0.25">
      <c r="A12" s="139">
        <v>39</v>
      </c>
      <c r="B12" s="161" t="s">
        <v>121</v>
      </c>
      <c r="C12" s="183"/>
      <c r="D12" s="184"/>
      <c r="E12" s="185"/>
      <c r="F12" s="185"/>
      <c r="G12" s="185"/>
      <c r="H12" s="185"/>
      <c r="I12" s="185"/>
      <c r="J12" s="53"/>
      <c r="K12" s="53"/>
      <c r="L12" s="186"/>
      <c r="M12" s="186"/>
      <c r="N12" s="53"/>
      <c r="O12" s="156"/>
      <c r="P12" s="156"/>
      <c r="Q12" s="156"/>
      <c r="R12" s="187"/>
      <c r="S12" s="184"/>
    </row>
    <row r="13" spans="1:27" x14ac:dyDescent="0.25">
      <c r="A13" s="188">
        <v>47</v>
      </c>
      <c r="B13" s="98" t="s">
        <v>122</v>
      </c>
      <c r="C13" s="98" t="s">
        <v>128</v>
      </c>
      <c r="D13" s="189"/>
      <c r="E13" s="190">
        <v>9</v>
      </c>
      <c r="F13" s="190">
        <v>9</v>
      </c>
      <c r="G13" s="190">
        <v>9</v>
      </c>
      <c r="H13" s="190">
        <v>7.5</v>
      </c>
      <c r="I13" s="190">
        <v>8</v>
      </c>
      <c r="J13" s="191">
        <f>SUM((E13*0.25)+(F13*0.25)+(G13*0.2)+(H13*0.2)+(I13*0.1))</f>
        <v>8.6</v>
      </c>
      <c r="K13" s="192"/>
      <c r="L13" s="193">
        <v>8.9</v>
      </c>
      <c r="M13" s="193"/>
      <c r="N13" s="191">
        <f>L13-M13</f>
        <v>8.9</v>
      </c>
      <c r="O13" s="194"/>
      <c r="P13" s="191">
        <f>J13</f>
        <v>8.6</v>
      </c>
      <c r="Q13" s="191">
        <f>N13</f>
        <v>8.9</v>
      </c>
      <c r="R13" s="195">
        <f>(N13+J13)/2</f>
        <v>8.75</v>
      </c>
      <c r="S13" s="196">
        <v>2</v>
      </c>
    </row>
    <row r="14" spans="1:27" x14ac:dyDescent="0.25">
      <c r="A14" s="139">
        <v>27</v>
      </c>
      <c r="B14" s="161" t="s">
        <v>111</v>
      </c>
      <c r="C14" s="183"/>
      <c r="D14" s="184"/>
      <c r="E14" s="185"/>
      <c r="F14" s="185"/>
      <c r="G14" s="185"/>
      <c r="H14" s="185"/>
      <c r="I14" s="185"/>
      <c r="J14" s="53"/>
      <c r="K14" s="53"/>
      <c r="L14" s="186"/>
      <c r="M14" s="186"/>
      <c r="N14" s="53"/>
      <c r="O14" s="156"/>
      <c r="P14" s="156"/>
      <c r="Q14" s="156"/>
      <c r="R14" s="187"/>
      <c r="S14" s="184"/>
    </row>
    <row r="15" spans="1:27" x14ac:dyDescent="0.25">
      <c r="A15" s="188">
        <v>28</v>
      </c>
      <c r="B15" s="98" t="s">
        <v>113</v>
      </c>
      <c r="C15" s="98" t="s">
        <v>119</v>
      </c>
      <c r="D15" s="189"/>
      <c r="E15" s="190">
        <v>8.8000000000000007</v>
      </c>
      <c r="F15" s="190">
        <v>9</v>
      </c>
      <c r="G15" s="190">
        <v>8</v>
      </c>
      <c r="H15" s="190">
        <v>7</v>
      </c>
      <c r="I15" s="190">
        <v>8</v>
      </c>
      <c r="J15" s="191">
        <f>SUM((E15*0.25)+(F15*0.25)+(G15*0.2)+(H15*0.2)+(I15*0.1))</f>
        <v>8.2500000000000018</v>
      </c>
      <c r="K15" s="192"/>
      <c r="L15" s="193">
        <v>9</v>
      </c>
      <c r="M15" s="193"/>
      <c r="N15" s="191">
        <f>L15-M15</f>
        <v>9</v>
      </c>
      <c r="O15" s="194"/>
      <c r="P15" s="191">
        <f>J15</f>
        <v>8.2500000000000018</v>
      </c>
      <c r="Q15" s="191">
        <f>N15</f>
        <v>9</v>
      </c>
      <c r="R15" s="195">
        <f>(N15+J15)/2</f>
        <v>8.625</v>
      </c>
      <c r="S15" s="196">
        <v>3</v>
      </c>
    </row>
    <row r="16" spans="1:27" x14ac:dyDescent="0.25">
      <c r="A16" s="139">
        <v>45</v>
      </c>
      <c r="B16" s="161" t="s">
        <v>125</v>
      </c>
      <c r="C16" s="183"/>
      <c r="D16" s="184"/>
      <c r="E16" s="185"/>
      <c r="F16" s="185"/>
      <c r="G16" s="185"/>
      <c r="H16" s="185"/>
      <c r="I16" s="185"/>
      <c r="J16" s="53"/>
      <c r="K16" s="53"/>
      <c r="L16" s="186"/>
      <c r="M16" s="186"/>
      <c r="N16" s="53"/>
      <c r="O16" s="156"/>
      <c r="P16" s="156"/>
      <c r="Q16" s="156"/>
      <c r="R16" s="187"/>
      <c r="S16" s="184"/>
    </row>
    <row r="17" spans="1:19" x14ac:dyDescent="0.25">
      <c r="A17" s="188">
        <v>43</v>
      </c>
      <c r="B17" s="98" t="s">
        <v>124</v>
      </c>
      <c r="C17" s="98" t="s">
        <v>128</v>
      </c>
      <c r="D17" s="189"/>
      <c r="E17" s="190">
        <v>9</v>
      </c>
      <c r="F17" s="190">
        <v>8.6</v>
      </c>
      <c r="G17" s="190">
        <v>8.8000000000000007</v>
      </c>
      <c r="H17" s="190">
        <v>7.8</v>
      </c>
      <c r="I17" s="190">
        <v>7.8</v>
      </c>
      <c r="J17" s="191">
        <f>SUM((E17*0.25)+(F17*0.25)+(G17*0.2)+(H17*0.2)+(I17*0.1))</f>
        <v>8.5</v>
      </c>
      <c r="K17" s="192"/>
      <c r="L17" s="193">
        <v>8.6</v>
      </c>
      <c r="M17" s="193"/>
      <c r="N17" s="191">
        <f>L17-M17</f>
        <v>8.6</v>
      </c>
      <c r="O17" s="194"/>
      <c r="P17" s="191">
        <f>J17</f>
        <v>8.5</v>
      </c>
      <c r="Q17" s="191">
        <f>N17</f>
        <v>8.6</v>
      </c>
      <c r="R17" s="195">
        <f>(N17+J17)/2</f>
        <v>8.5500000000000007</v>
      </c>
      <c r="S17" s="196">
        <v>4</v>
      </c>
    </row>
    <row r="18" spans="1:19" x14ac:dyDescent="0.25">
      <c r="A18" s="139">
        <v>72</v>
      </c>
      <c r="B18" s="161" t="s">
        <v>225</v>
      </c>
      <c r="C18" s="183"/>
      <c r="D18" s="184"/>
      <c r="E18" s="185"/>
      <c r="F18" s="185"/>
      <c r="G18" s="185"/>
      <c r="H18" s="185"/>
      <c r="I18" s="185"/>
      <c r="J18" s="53"/>
      <c r="K18" s="53"/>
      <c r="L18" s="186"/>
      <c r="M18" s="186"/>
      <c r="N18" s="53"/>
      <c r="O18" s="156"/>
      <c r="P18" s="156"/>
      <c r="Q18" s="156"/>
      <c r="R18" s="187"/>
      <c r="S18" s="184"/>
    </row>
    <row r="19" spans="1:19" x14ac:dyDescent="0.25">
      <c r="A19" s="188">
        <v>71</v>
      </c>
      <c r="B19" s="98" t="s">
        <v>204</v>
      </c>
      <c r="C19" s="98" t="s">
        <v>164</v>
      </c>
      <c r="D19" s="189"/>
      <c r="E19" s="190">
        <v>7.9</v>
      </c>
      <c r="F19" s="190">
        <v>7.9</v>
      </c>
      <c r="G19" s="190">
        <v>8</v>
      </c>
      <c r="H19" s="190">
        <v>5.6</v>
      </c>
      <c r="I19" s="190">
        <v>6.8</v>
      </c>
      <c r="J19" s="191">
        <f t="shared" ref="J19" si="5">SUM((E19*0.25)+(F19*0.25)+(G19*0.2)+(H19*0.2)+(I19*0.1))</f>
        <v>7.3500000000000005</v>
      </c>
      <c r="K19" s="192"/>
      <c r="L19" s="193">
        <v>7.9</v>
      </c>
      <c r="M19" s="193"/>
      <c r="N19" s="191">
        <f t="shared" ref="N19" si="6">L19-M19</f>
        <v>7.9</v>
      </c>
      <c r="O19" s="194"/>
      <c r="P19" s="191">
        <f t="shared" ref="P19" si="7">J19</f>
        <v>7.3500000000000005</v>
      </c>
      <c r="Q19" s="191">
        <f t="shared" ref="Q19" si="8">N19</f>
        <v>7.9</v>
      </c>
      <c r="R19" s="195">
        <f t="shared" ref="R19" si="9">(N19+J19)/2</f>
        <v>7.625</v>
      </c>
      <c r="S19" s="196">
        <v>5</v>
      </c>
    </row>
    <row r="20" spans="1:19" x14ac:dyDescent="0.25">
      <c r="A20" s="139">
        <v>8</v>
      </c>
      <c r="B20" s="161" t="s">
        <v>198</v>
      </c>
      <c r="C20" s="183"/>
      <c r="D20" s="184"/>
      <c r="E20" s="185"/>
      <c r="F20" s="185"/>
      <c r="G20" s="185"/>
      <c r="H20" s="185"/>
      <c r="I20" s="185"/>
      <c r="J20" s="53"/>
      <c r="K20" s="53"/>
      <c r="L20" s="186"/>
      <c r="M20" s="186"/>
      <c r="N20" s="53"/>
      <c r="O20" s="156"/>
      <c r="P20" s="156"/>
      <c r="Q20" s="156"/>
      <c r="R20" s="187"/>
      <c r="S20" s="184"/>
    </row>
    <row r="21" spans="1:19" x14ac:dyDescent="0.25">
      <c r="A21" s="188">
        <v>4</v>
      </c>
      <c r="B21" s="98" t="s">
        <v>174</v>
      </c>
      <c r="C21" s="98" t="s">
        <v>160</v>
      </c>
      <c r="D21" s="189"/>
      <c r="E21" s="190">
        <v>7.8</v>
      </c>
      <c r="F21" s="190">
        <v>8</v>
      </c>
      <c r="G21" s="190">
        <v>7</v>
      </c>
      <c r="H21" s="190">
        <v>5.5</v>
      </c>
      <c r="I21" s="190">
        <v>6</v>
      </c>
      <c r="J21" s="191">
        <f t="shared" ref="J21" si="10">SUM((E21*0.25)+(F21*0.25)+(G21*0.2)+(H21*0.2)+(I21*0.1))</f>
        <v>7.0500000000000007</v>
      </c>
      <c r="K21" s="192"/>
      <c r="L21" s="193">
        <v>8</v>
      </c>
      <c r="M21" s="193"/>
      <c r="N21" s="191">
        <f t="shared" ref="N21" si="11">L21-M21</f>
        <v>8</v>
      </c>
      <c r="O21" s="194"/>
      <c r="P21" s="191">
        <f t="shared" ref="P21" si="12">J21</f>
        <v>7.0500000000000007</v>
      </c>
      <c r="Q21" s="191">
        <f t="shared" ref="Q21" si="13">N21</f>
        <v>8</v>
      </c>
      <c r="R21" s="195">
        <f t="shared" ref="R21" si="14">(N21+J21)/2</f>
        <v>7.5250000000000004</v>
      </c>
      <c r="S21" s="196">
        <v>6</v>
      </c>
    </row>
    <row r="22" spans="1:19" x14ac:dyDescent="0.25">
      <c r="A22" s="139">
        <v>29</v>
      </c>
      <c r="B22" s="161" t="s">
        <v>114</v>
      </c>
      <c r="C22" s="183"/>
      <c r="D22" s="184"/>
      <c r="E22" s="185"/>
      <c r="F22" s="185"/>
      <c r="G22" s="185"/>
      <c r="H22" s="185"/>
      <c r="I22" s="185"/>
      <c r="J22" s="53"/>
      <c r="K22" s="53"/>
      <c r="L22" s="186"/>
      <c r="M22" s="186"/>
      <c r="N22" s="53"/>
      <c r="O22" s="156"/>
      <c r="P22" s="156"/>
      <c r="Q22" s="156"/>
      <c r="R22" s="187"/>
      <c r="S22" s="184"/>
    </row>
    <row r="23" spans="1:19" x14ac:dyDescent="0.25">
      <c r="A23" s="188">
        <v>26</v>
      </c>
      <c r="B23" s="98" t="s">
        <v>182</v>
      </c>
      <c r="C23" s="98" t="s">
        <v>119</v>
      </c>
      <c r="D23" s="189"/>
      <c r="E23" s="190">
        <v>7</v>
      </c>
      <c r="F23" s="190">
        <v>7.5</v>
      </c>
      <c r="G23" s="190">
        <v>6.8</v>
      </c>
      <c r="H23" s="190">
        <v>7</v>
      </c>
      <c r="I23" s="190">
        <v>6.2</v>
      </c>
      <c r="J23" s="191">
        <f>SUM((E23*0.25)+(F23*0.25)+(G23*0.2)+(H23*0.2)+(I23*0.1))</f>
        <v>7.0050000000000008</v>
      </c>
      <c r="K23" s="192"/>
      <c r="L23" s="193">
        <v>7.6</v>
      </c>
      <c r="M23" s="193"/>
      <c r="N23" s="191">
        <f>L23-M23</f>
        <v>7.6</v>
      </c>
      <c r="O23" s="194"/>
      <c r="P23" s="191">
        <f>J23</f>
        <v>7.0050000000000008</v>
      </c>
      <c r="Q23" s="191">
        <f>N23</f>
        <v>7.6</v>
      </c>
      <c r="R23" s="195">
        <f>(N23+J23)/2</f>
        <v>7.3025000000000002</v>
      </c>
      <c r="S23" s="196"/>
    </row>
    <row r="24" spans="1:19" x14ac:dyDescent="0.25">
      <c r="A24" s="139">
        <v>60</v>
      </c>
      <c r="B24" s="161" t="s">
        <v>101</v>
      </c>
      <c r="C24" s="183"/>
      <c r="D24" s="184"/>
      <c r="E24" s="185"/>
      <c r="F24" s="185"/>
      <c r="G24" s="185"/>
      <c r="H24" s="185"/>
      <c r="I24" s="185"/>
      <c r="J24" s="53"/>
      <c r="K24" s="53"/>
      <c r="L24" s="186"/>
      <c r="M24" s="186"/>
      <c r="N24" s="53"/>
      <c r="O24" s="156"/>
      <c r="P24" s="156"/>
      <c r="Q24" s="156"/>
      <c r="R24" s="187"/>
      <c r="S24" s="184"/>
    </row>
    <row r="25" spans="1:19" x14ac:dyDescent="0.25">
      <c r="A25" s="188">
        <v>63</v>
      </c>
      <c r="B25" s="73" t="s">
        <v>102</v>
      </c>
      <c r="C25" s="98" t="s">
        <v>110</v>
      </c>
      <c r="D25" s="189"/>
      <c r="E25" s="190">
        <v>7.3</v>
      </c>
      <c r="F25" s="190">
        <v>7.5</v>
      </c>
      <c r="G25" s="190">
        <v>7.3</v>
      </c>
      <c r="H25" s="190">
        <v>6</v>
      </c>
      <c r="I25" s="190">
        <v>6.3</v>
      </c>
      <c r="J25" s="191">
        <f>SUM((E25*0.25)+(F25*0.25)+(G25*0.2)+(H25*0.2)+(I25*0.1))</f>
        <v>6.99</v>
      </c>
      <c r="K25" s="192"/>
      <c r="L25" s="193">
        <v>6.5</v>
      </c>
      <c r="M25" s="193"/>
      <c r="N25" s="191">
        <f>L25-M25</f>
        <v>6.5</v>
      </c>
      <c r="O25" s="194"/>
      <c r="P25" s="191">
        <f>J25</f>
        <v>6.99</v>
      </c>
      <c r="Q25" s="191">
        <f>N25</f>
        <v>6.5</v>
      </c>
      <c r="R25" s="195">
        <f>(N25+J25)/2</f>
        <v>6.7450000000000001</v>
      </c>
      <c r="S25" s="196"/>
    </row>
    <row r="26" spans="1:19" x14ac:dyDescent="0.25">
      <c r="A26" s="139">
        <v>19</v>
      </c>
      <c r="B26" s="161" t="s">
        <v>190</v>
      </c>
      <c r="C26" s="183"/>
      <c r="D26" s="184"/>
      <c r="E26" s="185"/>
      <c r="F26" s="185"/>
      <c r="G26" s="185"/>
      <c r="H26" s="185"/>
      <c r="I26" s="185"/>
      <c r="J26" s="53"/>
      <c r="K26" s="53"/>
      <c r="L26" s="186"/>
      <c r="M26" s="186"/>
      <c r="N26" s="53"/>
      <c r="O26" s="156"/>
      <c r="P26" s="156"/>
      <c r="Q26" s="156"/>
      <c r="R26" s="187"/>
      <c r="S26" s="184"/>
    </row>
    <row r="27" spans="1:19" x14ac:dyDescent="0.25">
      <c r="A27" s="188">
        <v>15</v>
      </c>
      <c r="B27" s="73" t="s">
        <v>162</v>
      </c>
      <c r="C27" s="98" t="s">
        <v>131</v>
      </c>
      <c r="D27" s="189"/>
      <c r="E27" s="190">
        <v>6.7</v>
      </c>
      <c r="F27" s="190">
        <v>6.5</v>
      </c>
      <c r="G27" s="190">
        <v>7</v>
      </c>
      <c r="H27" s="190">
        <v>6</v>
      </c>
      <c r="I27" s="190">
        <v>6</v>
      </c>
      <c r="J27" s="191">
        <f t="shared" ref="J27" si="15">SUM((E27*0.25)+(F27*0.25)+(G27*0.2)+(H27*0.2)+(I27*0.1))</f>
        <v>6.5</v>
      </c>
      <c r="K27" s="192"/>
      <c r="L27" s="193">
        <v>6.3</v>
      </c>
      <c r="M27" s="193"/>
      <c r="N27" s="191">
        <f t="shared" ref="N27" si="16">L27-M27</f>
        <v>6.3</v>
      </c>
      <c r="O27" s="194"/>
      <c r="P27" s="191">
        <f t="shared" ref="P27" si="17">J27</f>
        <v>6.5</v>
      </c>
      <c r="Q27" s="191">
        <f t="shared" ref="Q27" si="18">N27</f>
        <v>6.3</v>
      </c>
      <c r="R27" s="195">
        <f t="shared" ref="R27" si="19">(N27+J27)/2</f>
        <v>6.4</v>
      </c>
      <c r="S27" s="196"/>
    </row>
    <row r="28" spans="1:19" x14ac:dyDescent="0.25">
      <c r="A28" s="139">
        <v>11</v>
      </c>
      <c r="B28" s="161" t="s">
        <v>207</v>
      </c>
      <c r="C28" s="213" t="s">
        <v>138</v>
      </c>
      <c r="D28" s="184"/>
      <c r="E28" s="185"/>
      <c r="F28" s="185"/>
      <c r="G28" s="185"/>
      <c r="H28" s="185"/>
      <c r="I28" s="185"/>
      <c r="J28" s="53"/>
      <c r="K28" s="53"/>
      <c r="L28" s="186"/>
      <c r="M28" s="186"/>
      <c r="N28" s="53"/>
      <c r="O28" s="156"/>
      <c r="P28" s="156"/>
      <c r="Q28" s="156"/>
      <c r="R28" s="187"/>
      <c r="S28" s="184"/>
    </row>
    <row r="29" spans="1:19" x14ac:dyDescent="0.25">
      <c r="A29" s="188">
        <v>1</v>
      </c>
      <c r="B29" s="98" t="s">
        <v>216</v>
      </c>
      <c r="C29" s="98" t="s">
        <v>168</v>
      </c>
      <c r="D29" s="189"/>
      <c r="E29" s="190">
        <v>6</v>
      </c>
      <c r="F29" s="190">
        <v>5.8</v>
      </c>
      <c r="G29" s="190">
        <v>5.3</v>
      </c>
      <c r="H29" s="190">
        <v>5</v>
      </c>
      <c r="I29" s="190">
        <v>5</v>
      </c>
      <c r="J29" s="191">
        <f t="shared" ref="J29" si="20">SUM((E29*0.25)+(F29*0.25)+(G29*0.2)+(H29*0.2)+(I29*0.1))</f>
        <v>5.51</v>
      </c>
      <c r="K29" s="192"/>
      <c r="L29" s="193">
        <v>7</v>
      </c>
      <c r="M29" s="193"/>
      <c r="N29" s="191">
        <f t="shared" ref="N29" si="21">L29-M29</f>
        <v>7</v>
      </c>
      <c r="O29" s="194"/>
      <c r="P29" s="191">
        <f t="shared" ref="P29" si="22">J29</f>
        <v>5.51</v>
      </c>
      <c r="Q29" s="191">
        <f t="shared" ref="Q29" si="23">N29</f>
        <v>7</v>
      </c>
      <c r="R29" s="195">
        <f t="shared" ref="R29" si="24">(N29+J29)/2</f>
        <v>6.2549999999999999</v>
      </c>
      <c r="S29" s="196"/>
    </row>
    <row r="30" spans="1:19" x14ac:dyDescent="0.25">
      <c r="A30" s="139">
        <v>9</v>
      </c>
      <c r="B30" s="220" t="s">
        <v>173</v>
      </c>
      <c r="C30" s="183"/>
      <c r="D30" s="184"/>
      <c r="E30" s="185"/>
      <c r="F30" s="185"/>
      <c r="G30" s="185"/>
      <c r="H30" s="185"/>
      <c r="I30" s="185"/>
      <c r="J30" s="53"/>
      <c r="K30" s="53"/>
      <c r="L30" s="186"/>
      <c r="M30" s="186"/>
      <c r="N30" s="53"/>
      <c r="O30" s="156"/>
      <c r="P30" s="156"/>
      <c r="Q30" s="156"/>
      <c r="R30" s="187"/>
      <c r="S30" s="184"/>
    </row>
    <row r="31" spans="1:19" x14ac:dyDescent="0.25">
      <c r="A31" s="188">
        <v>6</v>
      </c>
      <c r="B31" s="244" t="s">
        <v>175</v>
      </c>
      <c r="C31" s="244" t="s">
        <v>160</v>
      </c>
      <c r="D31" s="189"/>
      <c r="E31" s="190"/>
      <c r="F31" s="190"/>
      <c r="G31" s="190"/>
      <c r="H31" s="190"/>
      <c r="I31" s="190"/>
      <c r="J31" s="191">
        <f t="shared" ref="J31" si="25">SUM((E31*0.25)+(F31*0.25)+(G31*0.2)+(H31*0.2)+(I31*0.1))</f>
        <v>0</v>
      </c>
      <c r="K31" s="192"/>
      <c r="L31" s="193"/>
      <c r="M31" s="193"/>
      <c r="N31" s="191">
        <f t="shared" ref="N31" si="26">L31-M31</f>
        <v>0</v>
      </c>
      <c r="O31" s="194"/>
      <c r="P31" s="242">
        <f t="shared" ref="P31" si="27">J31</f>
        <v>0</v>
      </c>
      <c r="Q31" s="242">
        <f t="shared" ref="Q31" si="28">N31</f>
        <v>0</v>
      </c>
      <c r="R31" s="243">
        <f t="shared" ref="R31" si="29">(N31+J31)/2</f>
        <v>0</v>
      </c>
      <c r="S31" s="241" t="s">
        <v>242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A5" sqref="A5"/>
    </sheetView>
  </sheetViews>
  <sheetFormatPr defaultColWidth="8.85546875" defaultRowHeight="15" x14ac:dyDescent="0.25"/>
  <cols>
    <col min="1" max="1" width="8.85546875" style="161"/>
    <col min="2" max="2" width="18.85546875" style="161" customWidth="1"/>
    <col min="3" max="3" width="19.28515625" style="161" customWidth="1"/>
    <col min="4" max="18" width="8.85546875" style="161"/>
    <col min="19" max="19" width="13" style="161" customWidth="1"/>
    <col min="20" max="16384" width="8.85546875" style="161"/>
  </cols>
  <sheetData>
    <row r="1" spans="1:27" ht="15.75" x14ac:dyDescent="0.25">
      <c r="A1" s="1" t="s">
        <v>95</v>
      </c>
      <c r="B1" s="162"/>
      <c r="C1" s="162" t="s">
        <v>238</v>
      </c>
      <c r="E1" s="3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5">
        <f ca="1">NOW()</f>
        <v>43814.354363773149</v>
      </c>
      <c r="T1" s="162"/>
      <c r="U1" s="162"/>
      <c r="V1" s="162"/>
      <c r="W1" s="162"/>
      <c r="X1" s="162"/>
      <c r="Y1" s="162"/>
      <c r="Z1" s="162"/>
    </row>
    <row r="2" spans="1:27" ht="15.75" x14ac:dyDescent="0.25">
      <c r="A2" s="1"/>
      <c r="B2" s="162"/>
      <c r="C2" s="162"/>
      <c r="E2" s="3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6">
        <f ca="1">NOW()</f>
        <v>43814.354363773149</v>
      </c>
      <c r="T2" s="162"/>
      <c r="U2" s="162"/>
      <c r="V2" s="162"/>
      <c r="W2" s="162"/>
      <c r="X2" s="162"/>
      <c r="Y2" s="162"/>
      <c r="Z2" s="162"/>
    </row>
    <row r="3" spans="1:27" ht="15.75" x14ac:dyDescent="0.25">
      <c r="A3" s="1" t="s">
        <v>96</v>
      </c>
      <c r="B3" s="162"/>
      <c r="C3" s="162"/>
      <c r="D3" s="3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5" spans="1:27" ht="15.75" x14ac:dyDescent="0.25">
      <c r="A5" s="159" t="s">
        <v>247</v>
      </c>
      <c r="B5" s="140"/>
      <c r="C5" s="138"/>
      <c r="D5" s="164"/>
      <c r="E5" s="140"/>
      <c r="F5" s="138"/>
      <c r="G5" s="138"/>
      <c r="H5" s="140"/>
      <c r="I5" s="138"/>
      <c r="J5" s="164"/>
      <c r="K5" s="164"/>
      <c r="L5" s="165"/>
      <c r="M5" s="166"/>
      <c r="N5" s="164"/>
      <c r="O5" s="164"/>
      <c r="P5" s="164"/>
      <c r="Q5" s="164"/>
      <c r="R5" s="164"/>
      <c r="S5" s="164"/>
    </row>
    <row r="6" spans="1:27" ht="15.75" x14ac:dyDescent="0.25">
      <c r="A6" s="159" t="s">
        <v>60</v>
      </c>
      <c r="B6" s="140">
        <v>23</v>
      </c>
      <c r="C6" s="138"/>
      <c r="D6" s="164"/>
      <c r="E6" s="138"/>
      <c r="F6" s="138"/>
      <c r="G6" s="138"/>
      <c r="H6" s="138"/>
      <c r="I6" s="138"/>
      <c r="J6" s="164"/>
      <c r="K6" s="164"/>
      <c r="L6" s="164"/>
      <c r="M6" s="164"/>
      <c r="N6" s="164"/>
      <c r="O6" s="164"/>
      <c r="P6" s="164"/>
      <c r="Q6" s="164"/>
      <c r="R6" s="164"/>
      <c r="S6" s="164"/>
    </row>
    <row r="7" spans="1:27" x14ac:dyDescent="0.25">
      <c r="A7" s="138"/>
      <c r="B7" s="138"/>
      <c r="C7" s="138"/>
      <c r="D7" s="164"/>
      <c r="E7" s="140"/>
      <c r="F7" s="138"/>
      <c r="G7" s="138"/>
      <c r="H7" s="138"/>
      <c r="I7" s="138"/>
      <c r="J7" s="167"/>
      <c r="K7" s="167"/>
      <c r="L7" s="164"/>
      <c r="M7" s="164"/>
      <c r="N7" s="167"/>
      <c r="O7" s="164"/>
      <c r="P7" s="164"/>
      <c r="Q7" s="164"/>
      <c r="R7" s="168"/>
      <c r="S7" s="164"/>
    </row>
    <row r="8" spans="1:27" x14ac:dyDescent="0.25">
      <c r="A8" s="212" t="s">
        <v>12</v>
      </c>
      <c r="B8" s="212" t="s">
        <v>13</v>
      </c>
      <c r="C8" s="212" t="s">
        <v>15</v>
      </c>
      <c r="D8" s="170"/>
      <c r="E8" s="171" t="s">
        <v>44</v>
      </c>
      <c r="F8" s="169"/>
      <c r="G8" s="169"/>
      <c r="H8" s="169"/>
      <c r="I8" s="169"/>
      <c r="J8" s="172" t="s">
        <v>44</v>
      </c>
      <c r="K8" s="173"/>
      <c r="L8" s="167"/>
      <c r="M8" s="167"/>
      <c r="N8" s="172" t="s">
        <v>84</v>
      </c>
      <c r="O8" s="170"/>
      <c r="P8" s="167"/>
      <c r="Q8" s="167"/>
      <c r="R8" s="182" t="s">
        <v>33</v>
      </c>
      <c r="S8" s="167"/>
    </row>
    <row r="9" spans="1:27" x14ac:dyDescent="0.25">
      <c r="A9" s="169"/>
      <c r="B9" s="169"/>
      <c r="C9" s="169"/>
      <c r="D9" s="175"/>
      <c r="E9" s="169" t="s">
        <v>34</v>
      </c>
      <c r="F9" s="169" t="s">
        <v>35</v>
      </c>
      <c r="G9" s="169" t="s">
        <v>36</v>
      </c>
      <c r="H9" s="169" t="s">
        <v>37</v>
      </c>
      <c r="I9" s="169" t="s">
        <v>38</v>
      </c>
      <c r="J9" s="172" t="s">
        <v>33</v>
      </c>
      <c r="K9" s="173"/>
      <c r="L9" s="164" t="s">
        <v>31</v>
      </c>
      <c r="M9" s="164" t="s">
        <v>211</v>
      </c>
      <c r="N9" s="172" t="s">
        <v>33</v>
      </c>
      <c r="O9" s="175"/>
      <c r="P9" s="167" t="s">
        <v>44</v>
      </c>
      <c r="Q9" s="167" t="s">
        <v>84</v>
      </c>
      <c r="R9" s="182" t="s">
        <v>41</v>
      </c>
      <c r="S9" s="167" t="s">
        <v>43</v>
      </c>
    </row>
    <row r="10" spans="1:27" x14ac:dyDescent="0.25">
      <c r="A10" s="139">
        <v>24</v>
      </c>
      <c r="B10" s="161" t="s">
        <v>115</v>
      </c>
      <c r="C10" s="183"/>
      <c r="D10" s="184"/>
      <c r="E10" s="185"/>
      <c r="F10" s="185"/>
      <c r="G10" s="185"/>
      <c r="H10" s="185"/>
      <c r="I10" s="185"/>
      <c r="J10" s="53"/>
      <c r="K10" s="53"/>
      <c r="L10" s="186"/>
      <c r="M10" s="186"/>
      <c r="N10" s="53"/>
      <c r="O10" s="156"/>
      <c r="P10" s="156"/>
      <c r="Q10" s="156"/>
      <c r="R10" s="187"/>
      <c r="S10" s="184"/>
    </row>
    <row r="11" spans="1:27" x14ac:dyDescent="0.25">
      <c r="A11" s="188">
        <v>22</v>
      </c>
      <c r="B11" s="98" t="s">
        <v>116</v>
      </c>
      <c r="C11" s="98" t="s">
        <v>119</v>
      </c>
      <c r="D11" s="189"/>
      <c r="E11" s="190">
        <v>7</v>
      </c>
      <c r="F11" s="190">
        <v>7.2</v>
      </c>
      <c r="G11" s="190">
        <v>7</v>
      </c>
      <c r="H11" s="190">
        <v>5.3</v>
      </c>
      <c r="I11" s="190">
        <v>6</v>
      </c>
      <c r="J11" s="191">
        <f t="shared" ref="J11" si="0">SUM((E11*0.25)+(F11*0.25)+(G11*0.2)+(H11*0.2)+(I11*0.1))</f>
        <v>6.6099999999999994</v>
      </c>
      <c r="K11" s="192"/>
      <c r="L11" s="193">
        <v>8.3000000000000007</v>
      </c>
      <c r="M11" s="193"/>
      <c r="N11" s="191">
        <f t="shared" ref="N11" si="1">L11-M11</f>
        <v>8.3000000000000007</v>
      </c>
      <c r="O11" s="194"/>
      <c r="P11" s="191">
        <f t="shared" ref="P11" si="2">J11</f>
        <v>6.6099999999999994</v>
      </c>
      <c r="Q11" s="191">
        <f t="shared" ref="Q11" si="3">N11</f>
        <v>8.3000000000000007</v>
      </c>
      <c r="R11" s="195">
        <f t="shared" ref="R11" si="4">(N11+J11)/2</f>
        <v>7.4550000000000001</v>
      </c>
      <c r="S11" s="196">
        <v>1</v>
      </c>
    </row>
    <row r="12" spans="1:27" x14ac:dyDescent="0.25">
      <c r="A12" s="139">
        <v>68</v>
      </c>
      <c r="B12" s="161" t="s">
        <v>201</v>
      </c>
      <c r="C12" s="183"/>
      <c r="D12" s="184"/>
      <c r="E12" s="185"/>
      <c r="F12" s="185"/>
      <c r="G12" s="185"/>
      <c r="H12" s="185"/>
      <c r="I12" s="185"/>
      <c r="J12" s="53"/>
      <c r="K12" s="53"/>
      <c r="L12" s="186"/>
      <c r="M12" s="186"/>
      <c r="N12" s="53"/>
      <c r="O12" s="156"/>
      <c r="P12" s="156"/>
      <c r="Q12" s="156"/>
      <c r="R12" s="187"/>
      <c r="S12" s="184"/>
    </row>
    <row r="13" spans="1:27" x14ac:dyDescent="0.25">
      <c r="A13" s="188">
        <v>65</v>
      </c>
      <c r="B13" s="98" t="s">
        <v>180</v>
      </c>
      <c r="C13" s="98" t="s">
        <v>156</v>
      </c>
      <c r="D13" s="189"/>
      <c r="E13" s="190">
        <v>6.3</v>
      </c>
      <c r="F13" s="190">
        <v>6.5</v>
      </c>
      <c r="G13" s="190">
        <v>5.4</v>
      </c>
      <c r="H13" s="190">
        <v>5</v>
      </c>
      <c r="I13" s="190">
        <v>5.5</v>
      </c>
      <c r="J13" s="191">
        <f t="shared" ref="J13" si="5">SUM((E13*0.25)+(F13*0.25)+(G13*0.2)+(H13*0.2)+(I13*0.1))</f>
        <v>5.83</v>
      </c>
      <c r="K13" s="192"/>
      <c r="L13" s="193">
        <v>7</v>
      </c>
      <c r="M13" s="193"/>
      <c r="N13" s="191">
        <f t="shared" ref="N13" si="6">L13-M13</f>
        <v>7</v>
      </c>
      <c r="O13" s="194"/>
      <c r="P13" s="191">
        <f t="shared" ref="P13" si="7">J13</f>
        <v>5.83</v>
      </c>
      <c r="Q13" s="191">
        <f t="shared" ref="Q13" si="8">N13</f>
        <v>7</v>
      </c>
      <c r="R13" s="195">
        <f t="shared" ref="R13" si="9">(N13+J13)/2</f>
        <v>6.415</v>
      </c>
      <c r="S13" s="196">
        <v>2</v>
      </c>
    </row>
    <row r="14" spans="1:27" x14ac:dyDescent="0.25">
      <c r="A14" s="139">
        <v>52</v>
      </c>
      <c r="B14" s="161" t="s">
        <v>146</v>
      </c>
      <c r="C14" s="183"/>
      <c r="D14" s="184"/>
      <c r="E14" s="185"/>
      <c r="F14" s="185"/>
      <c r="G14" s="185"/>
      <c r="H14" s="185"/>
      <c r="I14" s="185"/>
      <c r="J14" s="53"/>
      <c r="K14" s="53"/>
      <c r="L14" s="186"/>
      <c r="M14" s="186"/>
      <c r="N14" s="53"/>
      <c r="O14" s="156"/>
      <c r="P14" s="156"/>
      <c r="Q14" s="156"/>
      <c r="R14" s="187"/>
      <c r="S14" s="184"/>
    </row>
    <row r="15" spans="1:27" x14ac:dyDescent="0.25">
      <c r="A15" s="188">
        <v>54</v>
      </c>
      <c r="B15" s="98" t="s">
        <v>150</v>
      </c>
      <c r="C15" s="98" t="s">
        <v>149</v>
      </c>
      <c r="D15" s="189"/>
      <c r="E15" s="190">
        <v>6</v>
      </c>
      <c r="F15" s="190">
        <v>6.2</v>
      </c>
      <c r="G15" s="190">
        <v>5.3</v>
      </c>
      <c r="H15" s="190">
        <v>5.3</v>
      </c>
      <c r="I15" s="190">
        <v>4.8</v>
      </c>
      <c r="J15" s="191">
        <f t="shared" ref="J15" si="10">SUM((E15*0.25)+(F15*0.25)+(G15*0.2)+(H15*0.2)+(I15*0.1))</f>
        <v>5.65</v>
      </c>
      <c r="K15" s="192"/>
      <c r="L15" s="193">
        <v>6.8</v>
      </c>
      <c r="M15" s="193"/>
      <c r="N15" s="191">
        <f t="shared" ref="N15" si="11">L15-M15</f>
        <v>6.8</v>
      </c>
      <c r="O15" s="194"/>
      <c r="P15" s="191">
        <f t="shared" ref="P15" si="12">J15</f>
        <v>5.65</v>
      </c>
      <c r="Q15" s="191">
        <f t="shared" ref="Q15" si="13">N15</f>
        <v>6.8</v>
      </c>
      <c r="R15" s="195">
        <f t="shared" ref="R15" si="14">(N15+J15)/2</f>
        <v>6.2249999999999996</v>
      </c>
      <c r="S15" s="196">
        <v>3</v>
      </c>
    </row>
    <row r="16" spans="1:27" x14ac:dyDescent="0.25">
      <c r="A16" s="139">
        <v>34</v>
      </c>
      <c r="B16" s="161" t="s">
        <v>142</v>
      </c>
      <c r="C16" s="183"/>
      <c r="D16" s="184"/>
      <c r="E16" s="185"/>
      <c r="F16" s="185"/>
      <c r="G16" s="185"/>
      <c r="H16" s="185"/>
      <c r="I16" s="185"/>
      <c r="J16" s="53"/>
      <c r="K16" s="53"/>
      <c r="L16" s="186"/>
      <c r="M16" s="186"/>
      <c r="N16" s="53"/>
      <c r="O16" s="156"/>
      <c r="P16" s="156"/>
      <c r="Q16" s="156"/>
      <c r="R16" s="187"/>
      <c r="S16" s="184"/>
    </row>
    <row r="17" spans="1:19" x14ac:dyDescent="0.25">
      <c r="A17" s="188">
        <v>31</v>
      </c>
      <c r="B17" s="98" t="s">
        <v>143</v>
      </c>
      <c r="C17" s="98" t="s">
        <v>141</v>
      </c>
      <c r="D17" s="189"/>
      <c r="E17" s="190">
        <v>6</v>
      </c>
      <c r="F17" s="190">
        <v>6</v>
      </c>
      <c r="G17" s="190">
        <v>5.3</v>
      </c>
      <c r="H17" s="190">
        <v>5</v>
      </c>
      <c r="I17" s="190">
        <v>5</v>
      </c>
      <c r="J17" s="191">
        <f t="shared" ref="J17" si="15">SUM((E17*0.25)+(F17*0.25)+(G17*0.2)+(H17*0.2)+(I17*0.1))</f>
        <v>5.5600000000000005</v>
      </c>
      <c r="K17" s="192"/>
      <c r="L17" s="193">
        <v>6.4</v>
      </c>
      <c r="M17" s="193"/>
      <c r="N17" s="191">
        <f t="shared" ref="N17" si="16">L17-M17</f>
        <v>6.4</v>
      </c>
      <c r="O17" s="194"/>
      <c r="P17" s="191">
        <f t="shared" ref="P17" si="17">J17</f>
        <v>5.5600000000000005</v>
      </c>
      <c r="Q17" s="191">
        <f t="shared" ref="Q17" si="18">N17</f>
        <v>6.4</v>
      </c>
      <c r="R17" s="195">
        <f t="shared" ref="R17" si="19">(N17+J17)/2</f>
        <v>5.98</v>
      </c>
      <c r="S17" s="196">
        <v>4</v>
      </c>
    </row>
    <row r="18" spans="1:19" x14ac:dyDescent="0.25">
      <c r="A18" s="139">
        <v>3</v>
      </c>
      <c r="B18" s="161" t="s">
        <v>165</v>
      </c>
      <c r="C18" s="183"/>
      <c r="D18" s="184"/>
      <c r="E18" s="185"/>
      <c r="F18" s="185"/>
      <c r="G18" s="185"/>
      <c r="H18" s="185"/>
      <c r="I18" s="185"/>
      <c r="J18" s="53"/>
      <c r="K18" s="53"/>
      <c r="L18" s="186"/>
      <c r="M18" s="186"/>
      <c r="N18" s="53"/>
      <c r="O18" s="156"/>
      <c r="P18" s="156"/>
      <c r="Q18" s="156"/>
      <c r="R18" s="187"/>
      <c r="S18" s="184"/>
    </row>
    <row r="19" spans="1:19" x14ac:dyDescent="0.25">
      <c r="A19" s="188">
        <v>2</v>
      </c>
      <c r="B19" s="98" t="s">
        <v>217</v>
      </c>
      <c r="C19" s="98" t="s">
        <v>168</v>
      </c>
      <c r="D19" s="189"/>
      <c r="E19" s="190">
        <v>5</v>
      </c>
      <c r="F19" s="190">
        <v>5.5</v>
      </c>
      <c r="G19" s="190">
        <v>5.8</v>
      </c>
      <c r="H19" s="190">
        <v>4.5</v>
      </c>
      <c r="I19" s="190">
        <v>4</v>
      </c>
      <c r="J19" s="191">
        <f t="shared" ref="J19" si="20">SUM((E19*0.25)+(F19*0.25)+(G19*0.2)+(H19*0.2)+(I19*0.1))</f>
        <v>5.0850000000000009</v>
      </c>
      <c r="K19" s="192"/>
      <c r="L19" s="193">
        <v>6.2</v>
      </c>
      <c r="M19" s="193"/>
      <c r="N19" s="191">
        <f t="shared" ref="N19" si="21">L19-M19</f>
        <v>6.2</v>
      </c>
      <c r="O19" s="194"/>
      <c r="P19" s="191">
        <f t="shared" ref="P19" si="22">J19</f>
        <v>5.0850000000000009</v>
      </c>
      <c r="Q19" s="191">
        <f t="shared" ref="Q19" si="23">N19</f>
        <v>6.2</v>
      </c>
      <c r="R19" s="195">
        <f t="shared" ref="R19" si="24">(N19+J19)/2</f>
        <v>5.6425000000000001</v>
      </c>
      <c r="S19" s="196">
        <v>5</v>
      </c>
    </row>
    <row r="20" spans="1:19" x14ac:dyDescent="0.25">
      <c r="A20" s="139">
        <v>53</v>
      </c>
      <c r="B20" s="161" t="s">
        <v>153</v>
      </c>
      <c r="C20" s="183"/>
      <c r="D20" s="184"/>
      <c r="E20" s="185"/>
      <c r="F20" s="185"/>
      <c r="G20" s="185"/>
      <c r="H20" s="185"/>
      <c r="I20" s="185"/>
      <c r="J20" s="53"/>
      <c r="K20" s="53"/>
      <c r="L20" s="186"/>
      <c r="M20" s="186"/>
      <c r="N20" s="53"/>
      <c r="O20" s="156"/>
      <c r="P20" s="156"/>
      <c r="Q20" s="156"/>
      <c r="R20" s="187"/>
      <c r="S20" s="184"/>
    </row>
    <row r="21" spans="1:19" x14ac:dyDescent="0.25">
      <c r="A21" s="188">
        <v>55</v>
      </c>
      <c r="B21" s="98" t="s">
        <v>152</v>
      </c>
      <c r="C21" s="98" t="s">
        <v>149</v>
      </c>
      <c r="D21" s="189"/>
      <c r="E21" s="190">
        <v>5.5</v>
      </c>
      <c r="F21" s="190">
        <v>5.5</v>
      </c>
      <c r="G21" s="190">
        <v>5.2</v>
      </c>
      <c r="H21" s="190">
        <v>4</v>
      </c>
      <c r="I21" s="190">
        <v>5</v>
      </c>
      <c r="J21" s="191">
        <f t="shared" ref="J21" si="25">SUM((E21*0.25)+(F21*0.25)+(G21*0.2)+(H21*0.2)+(I21*0.1))</f>
        <v>5.09</v>
      </c>
      <c r="K21" s="192"/>
      <c r="L21" s="193">
        <v>5.8</v>
      </c>
      <c r="M21" s="193"/>
      <c r="N21" s="191">
        <f t="shared" ref="N21" si="26">L21-M21</f>
        <v>5.8</v>
      </c>
      <c r="O21" s="194"/>
      <c r="P21" s="191">
        <f t="shared" ref="P21" si="27">J21</f>
        <v>5.09</v>
      </c>
      <c r="Q21" s="191">
        <f t="shared" ref="Q21" si="28">N21</f>
        <v>5.8</v>
      </c>
      <c r="R21" s="195">
        <f t="shared" ref="R21" si="29">(N21+J21)/2</f>
        <v>5.4450000000000003</v>
      </c>
      <c r="S21" s="196">
        <v>6</v>
      </c>
    </row>
    <row r="22" spans="1:19" x14ac:dyDescent="0.25">
      <c r="A22" s="139">
        <v>62</v>
      </c>
      <c r="B22" s="161" t="s">
        <v>103</v>
      </c>
      <c r="C22" s="183"/>
      <c r="D22" s="184"/>
      <c r="E22" s="185"/>
      <c r="F22" s="185"/>
      <c r="G22" s="185"/>
      <c r="H22" s="185"/>
      <c r="I22" s="185"/>
      <c r="J22" s="53"/>
      <c r="K22" s="53"/>
      <c r="L22" s="186"/>
      <c r="M22" s="186"/>
      <c r="N22" s="53"/>
      <c r="O22" s="156"/>
      <c r="P22" s="156"/>
      <c r="Q22" s="156"/>
      <c r="R22" s="187"/>
      <c r="S22" s="184"/>
    </row>
    <row r="23" spans="1:19" x14ac:dyDescent="0.25">
      <c r="A23" s="188">
        <v>61</v>
      </c>
      <c r="B23" s="98" t="s">
        <v>104</v>
      </c>
      <c r="C23" s="98" t="s">
        <v>110</v>
      </c>
      <c r="D23" s="189"/>
      <c r="E23" s="190">
        <v>5.3</v>
      </c>
      <c r="F23" s="190">
        <v>5.8</v>
      </c>
      <c r="G23" s="190">
        <v>5.2</v>
      </c>
      <c r="H23" s="190">
        <v>5</v>
      </c>
      <c r="I23" s="190">
        <v>4.8</v>
      </c>
      <c r="J23" s="191">
        <f>SUM((E23*0.25)+(F23*0.25)+(G23*0.2)+(H23*0.2)+(I23*0.1))</f>
        <v>5.2949999999999999</v>
      </c>
      <c r="K23" s="192"/>
      <c r="L23" s="193">
        <v>5.7</v>
      </c>
      <c r="M23" s="193">
        <v>0.5</v>
      </c>
      <c r="N23" s="191">
        <f>L23-M23</f>
        <v>5.2</v>
      </c>
      <c r="O23" s="194"/>
      <c r="P23" s="191">
        <f>J23</f>
        <v>5.2949999999999999</v>
      </c>
      <c r="Q23" s="191">
        <f>N23</f>
        <v>5.2</v>
      </c>
      <c r="R23" s="195">
        <f>(N23+J23)/2</f>
        <v>5.2475000000000005</v>
      </c>
      <c r="S23" s="196"/>
    </row>
    <row r="24" spans="1:19" x14ac:dyDescent="0.25">
      <c r="A24" s="139">
        <v>32</v>
      </c>
      <c r="B24" s="161" t="s">
        <v>140</v>
      </c>
      <c r="C24" s="183"/>
      <c r="D24" s="184"/>
      <c r="E24" s="185"/>
      <c r="F24" s="185"/>
      <c r="G24" s="185"/>
      <c r="H24" s="185"/>
      <c r="I24" s="185"/>
      <c r="J24" s="53"/>
      <c r="K24" s="53"/>
      <c r="L24" s="186"/>
      <c r="M24" s="186"/>
      <c r="N24" s="53"/>
      <c r="O24" s="156"/>
      <c r="P24" s="156"/>
      <c r="Q24" s="156"/>
      <c r="R24" s="187"/>
      <c r="S24" s="184"/>
    </row>
    <row r="25" spans="1:19" x14ac:dyDescent="0.25">
      <c r="A25" s="188">
        <v>33</v>
      </c>
      <c r="B25" s="98" t="s">
        <v>144</v>
      </c>
      <c r="C25" s="98" t="s">
        <v>141</v>
      </c>
      <c r="D25" s="189"/>
      <c r="E25" s="190">
        <v>4.8</v>
      </c>
      <c r="F25" s="190">
        <v>5.3</v>
      </c>
      <c r="G25" s="190">
        <v>5</v>
      </c>
      <c r="H25" s="190">
        <v>3</v>
      </c>
      <c r="I25" s="190">
        <v>4.2</v>
      </c>
      <c r="J25" s="191">
        <f>SUM((E25*0.25)+(F25*0.25)+(G25*0.2)+(H25*0.2)+(I25*0.1))</f>
        <v>4.5449999999999999</v>
      </c>
      <c r="K25" s="192"/>
      <c r="L25" s="193">
        <v>5.4</v>
      </c>
      <c r="M25" s="193"/>
      <c r="N25" s="191">
        <f>L25-M25</f>
        <v>5.4</v>
      </c>
      <c r="O25" s="194"/>
      <c r="P25" s="191">
        <f>J25</f>
        <v>4.5449999999999999</v>
      </c>
      <c r="Q25" s="191">
        <f>N25</f>
        <v>5.4</v>
      </c>
      <c r="R25" s="195">
        <f>(N25+J25)/2</f>
        <v>4.9725000000000001</v>
      </c>
      <c r="S25" s="196"/>
    </row>
    <row r="26" spans="1:19" x14ac:dyDescent="0.25">
      <c r="A26" s="139">
        <v>11</v>
      </c>
      <c r="B26" s="161" t="s">
        <v>231</v>
      </c>
      <c r="C26" s="183"/>
      <c r="D26" s="184"/>
      <c r="E26" s="185"/>
      <c r="F26" s="185"/>
      <c r="G26" s="185"/>
      <c r="H26" s="185"/>
      <c r="I26" s="185"/>
      <c r="J26" s="53"/>
      <c r="K26" s="53"/>
      <c r="L26" s="186"/>
      <c r="M26" s="186"/>
      <c r="N26" s="53"/>
      <c r="O26" s="156"/>
      <c r="P26" s="156"/>
      <c r="Q26" s="156"/>
      <c r="R26" s="187"/>
      <c r="S26" s="184"/>
    </row>
    <row r="27" spans="1:19" x14ac:dyDescent="0.25">
      <c r="A27" s="188">
        <v>10</v>
      </c>
      <c r="B27" s="98" t="s">
        <v>135</v>
      </c>
      <c r="C27" s="98" t="s">
        <v>138</v>
      </c>
      <c r="D27" s="189"/>
      <c r="E27" s="190">
        <v>5.8</v>
      </c>
      <c r="F27" s="190">
        <v>5.8</v>
      </c>
      <c r="G27" s="190">
        <v>5</v>
      </c>
      <c r="H27" s="190">
        <v>4.8</v>
      </c>
      <c r="I27" s="190">
        <v>5</v>
      </c>
      <c r="J27" s="191">
        <f t="shared" ref="J27" si="30">SUM((E27*0.25)+(F27*0.25)+(G27*0.2)+(H27*0.2)+(I27*0.1))</f>
        <v>5.3599999999999994</v>
      </c>
      <c r="K27" s="192"/>
      <c r="L27" s="193">
        <v>6.3</v>
      </c>
      <c r="M27" s="193"/>
      <c r="N27" s="191">
        <f t="shared" ref="N27" si="31">L27-M27</f>
        <v>6.3</v>
      </c>
      <c r="O27" s="194"/>
      <c r="P27" s="191">
        <f t="shared" ref="P27" si="32">J27</f>
        <v>5.3599999999999994</v>
      </c>
      <c r="Q27" s="191">
        <f t="shared" ref="Q27" si="33">N27</f>
        <v>6.3</v>
      </c>
      <c r="R27" s="195">
        <f t="shared" ref="R27" si="34">(N27+J27)/2</f>
        <v>5.83</v>
      </c>
      <c r="S27" s="241" t="s">
        <v>240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3"/>
  <sheetViews>
    <sheetView topLeftCell="AO4" workbookViewId="0">
      <selection activeCell="BH16" sqref="BH16:BH23"/>
    </sheetView>
  </sheetViews>
  <sheetFormatPr defaultRowHeight="15" x14ac:dyDescent="0.25"/>
  <cols>
    <col min="1" max="1" width="5.7109375" customWidth="1"/>
    <col min="2" max="2" width="20" customWidth="1"/>
    <col min="3" max="3" width="27.28515625" customWidth="1"/>
    <col min="4" max="4" width="20" customWidth="1"/>
    <col min="5" max="5" width="21.140625" customWidth="1"/>
    <col min="12" max="12" width="3" customWidth="1"/>
    <col min="23" max="23" width="2.85546875" customWidth="1"/>
    <col min="30" max="30" width="2.85546875" customWidth="1"/>
    <col min="38" max="38" width="2.85546875" customWidth="1"/>
    <col min="49" max="49" width="3" customWidth="1"/>
    <col min="50" max="53" width="9.140625" style="77"/>
    <col min="54" max="54" width="2.85546875" customWidth="1"/>
    <col min="55" max="55" width="10" style="77" customWidth="1"/>
    <col min="56" max="56" width="2.85546875" style="77" customWidth="1"/>
    <col min="57" max="57" width="9.28515625" style="77" bestFit="1" customWidth="1"/>
    <col min="58" max="58" width="2.85546875" style="77" customWidth="1"/>
    <col min="59" max="59" width="9.140625" style="77"/>
    <col min="60" max="60" width="17.42578125" customWidth="1"/>
  </cols>
  <sheetData>
    <row r="1" spans="1:62" ht="15.75" x14ac:dyDescent="0.25">
      <c r="A1" s="1" t="s">
        <v>95</v>
      </c>
      <c r="B1" s="2"/>
      <c r="C1" s="2"/>
      <c r="D1" s="3" t="s">
        <v>0</v>
      </c>
      <c r="E1" s="2" t="s">
        <v>233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81"/>
      <c r="AY1" s="81"/>
      <c r="AZ1" s="81"/>
      <c r="BA1" s="81"/>
      <c r="BB1" s="2"/>
      <c r="BC1" s="74"/>
      <c r="BD1" s="74"/>
      <c r="BE1" s="74"/>
      <c r="BF1" s="74"/>
      <c r="BG1" s="74"/>
      <c r="BH1" s="5">
        <f ca="1">NOW()</f>
        <v>43814.354363888888</v>
      </c>
      <c r="BI1" s="2"/>
      <c r="BJ1" s="2"/>
    </row>
    <row r="2" spans="1:62" ht="15.75" x14ac:dyDescent="0.25">
      <c r="A2" s="1"/>
      <c r="B2" s="2"/>
      <c r="C2" s="2"/>
      <c r="D2" s="3" t="s">
        <v>1</v>
      </c>
      <c r="E2" s="2" t="s">
        <v>234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81"/>
      <c r="AY2" s="81"/>
      <c r="AZ2" s="81"/>
      <c r="BA2" s="81"/>
      <c r="BB2" s="2"/>
      <c r="BC2" s="74"/>
      <c r="BD2" s="74"/>
      <c r="BE2" s="74"/>
      <c r="BF2" s="74"/>
      <c r="BG2" s="74"/>
      <c r="BH2" s="6">
        <f ca="1">NOW()</f>
        <v>43814.354363888888</v>
      </c>
      <c r="BI2" s="2"/>
      <c r="BJ2" s="2"/>
    </row>
    <row r="3" spans="1:62" ht="15.75" x14ac:dyDescent="0.25">
      <c r="A3" s="1" t="s">
        <v>96</v>
      </c>
      <c r="B3" s="2"/>
      <c r="C3" s="2"/>
      <c r="D3" s="3"/>
      <c r="E3" s="2"/>
      <c r="F3" s="122" t="s">
        <v>81</v>
      </c>
      <c r="G3" s="121"/>
      <c r="H3" s="122"/>
      <c r="I3" s="121"/>
      <c r="J3" s="121"/>
      <c r="K3" s="121"/>
      <c r="L3" s="121"/>
      <c r="M3" s="122"/>
      <c r="N3" s="121"/>
      <c r="O3" s="121"/>
      <c r="P3" s="121"/>
      <c r="Q3" s="121"/>
      <c r="R3" s="121"/>
      <c r="S3" s="121"/>
      <c r="T3" s="121"/>
      <c r="U3" s="121"/>
      <c r="V3" s="121"/>
      <c r="W3" s="2"/>
      <c r="X3" s="123" t="s">
        <v>2</v>
      </c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2"/>
      <c r="AM3" s="122" t="s">
        <v>81</v>
      </c>
      <c r="AN3" s="121"/>
      <c r="AO3" s="121"/>
      <c r="AP3" s="121"/>
      <c r="AQ3" s="121"/>
      <c r="AR3" s="121"/>
      <c r="AS3" s="121"/>
      <c r="AT3" s="121"/>
      <c r="AU3" s="121"/>
      <c r="AV3" s="121"/>
      <c r="AW3" s="2"/>
      <c r="AX3" s="126" t="s">
        <v>2</v>
      </c>
      <c r="AY3" s="125"/>
      <c r="AZ3" s="125"/>
      <c r="BA3" s="125"/>
      <c r="BB3" s="2"/>
      <c r="BC3" s="74"/>
      <c r="BD3" s="74"/>
      <c r="BE3" s="74"/>
      <c r="BF3" s="74"/>
      <c r="BG3" s="74"/>
      <c r="BH3" s="2"/>
      <c r="BI3" s="2"/>
      <c r="BJ3" s="2"/>
    </row>
    <row r="4" spans="1:62" ht="15.75" x14ac:dyDescent="0.25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81"/>
      <c r="AY4" s="81"/>
      <c r="AZ4" s="81"/>
      <c r="BA4" s="81"/>
      <c r="BB4" s="2"/>
      <c r="BC4" s="74"/>
      <c r="BD4" s="74"/>
      <c r="BE4" s="74"/>
      <c r="BF4" s="74"/>
      <c r="BG4" s="74"/>
      <c r="BH4" s="2"/>
      <c r="BI4" s="2"/>
      <c r="BJ4" s="2"/>
    </row>
    <row r="5" spans="1:62" ht="15.75" x14ac:dyDescent="0.25">
      <c r="A5" s="1" t="s">
        <v>45</v>
      </c>
      <c r="B5" s="7"/>
      <c r="C5" s="2"/>
      <c r="D5" s="2"/>
      <c r="E5" s="2"/>
      <c r="F5" s="7" t="s">
        <v>3</v>
      </c>
      <c r="G5" s="7"/>
      <c r="H5" s="2"/>
      <c r="I5" s="7"/>
      <c r="J5" s="2"/>
      <c r="K5" s="2"/>
      <c r="L5" s="2"/>
      <c r="M5" s="7" t="s">
        <v>92</v>
      </c>
      <c r="N5" s="7"/>
      <c r="O5" s="2"/>
      <c r="P5" s="2"/>
      <c r="Q5" s="2"/>
      <c r="R5" s="2"/>
      <c r="S5" s="2"/>
      <c r="T5" s="2"/>
      <c r="U5" s="2"/>
      <c r="V5" s="2"/>
      <c r="W5" s="7"/>
      <c r="X5" s="7" t="s">
        <v>3</v>
      </c>
      <c r="Y5" s="2"/>
      <c r="Z5" s="2"/>
      <c r="AA5" s="2"/>
      <c r="AB5" s="2"/>
      <c r="AC5" s="2"/>
      <c r="AD5" s="2"/>
      <c r="AE5" s="7" t="s">
        <v>3</v>
      </c>
      <c r="AF5" s="2"/>
      <c r="AG5" s="2"/>
      <c r="AH5" s="2"/>
      <c r="AI5" s="2"/>
      <c r="AJ5" s="7"/>
      <c r="AK5" s="7"/>
      <c r="AL5" s="56"/>
      <c r="AM5" s="7" t="s">
        <v>4</v>
      </c>
      <c r="AN5" s="7"/>
      <c r="AO5" s="2"/>
      <c r="AP5" s="2"/>
      <c r="AQ5" s="2"/>
      <c r="AR5" s="2"/>
      <c r="AS5" s="2"/>
      <c r="AT5" s="2"/>
      <c r="AU5" s="2"/>
      <c r="AV5" s="2"/>
      <c r="AW5" s="2"/>
      <c r="AX5" s="82" t="s">
        <v>5</v>
      </c>
      <c r="AY5" s="81"/>
      <c r="AZ5" s="81"/>
      <c r="BA5" s="81"/>
      <c r="BB5" s="56"/>
      <c r="BC5" s="52" t="s">
        <v>6</v>
      </c>
      <c r="BD5" s="74"/>
      <c r="BE5" s="74"/>
      <c r="BF5" s="74"/>
      <c r="BG5" s="74"/>
      <c r="BH5" s="2"/>
      <c r="BI5" s="2"/>
      <c r="BJ5" s="2"/>
    </row>
    <row r="6" spans="1:62" ht="15.75" x14ac:dyDescent="0.25">
      <c r="A6" s="1" t="s">
        <v>46</v>
      </c>
      <c r="B6" s="7">
        <v>6</v>
      </c>
      <c r="C6" s="2"/>
      <c r="D6" s="2"/>
      <c r="E6" s="2"/>
      <c r="F6" s="2" t="str">
        <f>E1</f>
        <v>Robyn Bruderer</v>
      </c>
      <c r="G6" s="2"/>
      <c r="H6" s="2"/>
      <c r="I6" s="2"/>
      <c r="J6" s="2"/>
      <c r="K6" s="2"/>
      <c r="L6" s="2"/>
      <c r="M6" s="2" t="str">
        <f>E1</f>
        <v>Robyn Bruderer</v>
      </c>
      <c r="N6" s="2"/>
      <c r="O6" s="2"/>
      <c r="P6" s="2"/>
      <c r="Q6" s="2"/>
      <c r="R6" s="2"/>
      <c r="S6" s="2"/>
      <c r="T6" s="2"/>
      <c r="U6" s="2"/>
      <c r="V6" s="2"/>
      <c r="W6" s="2"/>
      <c r="X6" s="2" t="str">
        <f>E1</f>
        <v>Robyn Bruderer</v>
      </c>
      <c r="Y6" s="2"/>
      <c r="Z6" s="2"/>
      <c r="AA6" s="2"/>
      <c r="AB6" s="2"/>
      <c r="AC6" s="2"/>
      <c r="AD6" s="2"/>
      <c r="AE6" s="2">
        <f>F1</f>
        <v>0</v>
      </c>
      <c r="AF6" s="2"/>
      <c r="AG6" s="2"/>
      <c r="AH6" s="2"/>
      <c r="AI6" s="2"/>
      <c r="AJ6" s="2"/>
      <c r="AK6" s="2"/>
      <c r="AL6" s="56"/>
      <c r="AM6" s="2" t="str">
        <f>E2</f>
        <v>Nina Fritzell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81" t="str">
        <f>E2</f>
        <v>Nina Fritzell</v>
      </c>
      <c r="AY6" s="81"/>
      <c r="AZ6" s="81"/>
      <c r="BA6" s="81"/>
      <c r="BB6" s="56"/>
      <c r="BC6" s="74"/>
      <c r="BD6" s="74"/>
      <c r="BE6" s="74"/>
      <c r="BF6" s="74"/>
      <c r="BG6" s="74"/>
      <c r="BH6" s="2"/>
      <c r="BI6" s="2"/>
      <c r="BJ6" s="2"/>
    </row>
    <row r="7" spans="1:62" x14ac:dyDescent="0.2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2"/>
      <c r="L7" s="9"/>
      <c r="M7" s="2"/>
      <c r="N7" s="2"/>
      <c r="O7" s="2"/>
      <c r="P7" s="2"/>
      <c r="Q7" s="2"/>
      <c r="R7" s="2"/>
      <c r="S7" s="2"/>
      <c r="T7" s="2"/>
      <c r="U7" s="2"/>
      <c r="V7" s="2"/>
      <c r="W7" s="9"/>
      <c r="X7" s="9" t="s">
        <v>7</v>
      </c>
      <c r="Y7" s="9"/>
      <c r="Z7" s="9"/>
      <c r="AA7" s="9"/>
      <c r="AB7" s="10"/>
      <c r="AC7" s="2"/>
      <c r="AD7" s="2"/>
      <c r="AE7" s="2" t="s">
        <v>44</v>
      </c>
      <c r="AF7" s="2"/>
      <c r="AG7" s="2"/>
      <c r="AH7" s="2"/>
      <c r="AI7" s="2"/>
      <c r="AJ7" s="2"/>
      <c r="AK7" s="9" t="s">
        <v>44</v>
      </c>
      <c r="AL7" s="56"/>
      <c r="AM7" s="2"/>
      <c r="AN7" s="2"/>
      <c r="AO7" s="2"/>
      <c r="AP7" s="2"/>
      <c r="AQ7" s="2"/>
      <c r="AR7" s="2"/>
      <c r="AS7" s="2"/>
      <c r="AT7" s="2"/>
      <c r="AU7" s="2"/>
      <c r="AV7" s="2"/>
      <c r="AW7" s="9"/>
      <c r="AX7" s="82"/>
      <c r="AY7" s="81"/>
      <c r="AZ7" s="81" t="s">
        <v>8</v>
      </c>
      <c r="BA7" s="81" t="s">
        <v>9</v>
      </c>
      <c r="BB7" s="56"/>
      <c r="BC7" s="52" t="s">
        <v>10</v>
      </c>
      <c r="BD7" s="74"/>
      <c r="BE7" s="52" t="s">
        <v>2</v>
      </c>
      <c r="BF7" s="74"/>
      <c r="BG7" s="50" t="s">
        <v>11</v>
      </c>
      <c r="BH7" s="12"/>
      <c r="BI7" s="2"/>
      <c r="BJ7" s="2"/>
    </row>
    <row r="8" spans="1:62" x14ac:dyDescent="0.25">
      <c r="A8" s="13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4" t="s">
        <v>7</v>
      </c>
      <c r="L8" s="15"/>
      <c r="M8" s="13" t="s">
        <v>21</v>
      </c>
      <c r="N8" s="13" t="s">
        <v>22</v>
      </c>
      <c r="O8" s="13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5"/>
      <c r="X8" s="14" t="s">
        <v>16</v>
      </c>
      <c r="Y8" s="14" t="s">
        <v>17</v>
      </c>
      <c r="Z8" s="14" t="s">
        <v>18</v>
      </c>
      <c r="AA8" s="14" t="s">
        <v>19</v>
      </c>
      <c r="AB8" s="14" t="s">
        <v>20</v>
      </c>
      <c r="AC8" s="14" t="s">
        <v>7</v>
      </c>
      <c r="AD8" s="17"/>
      <c r="AE8" s="14" t="s">
        <v>34</v>
      </c>
      <c r="AF8" s="14" t="s">
        <v>35</v>
      </c>
      <c r="AG8" s="14" t="s">
        <v>36</v>
      </c>
      <c r="AH8" s="14" t="s">
        <v>37</v>
      </c>
      <c r="AI8" s="14" t="s">
        <v>39</v>
      </c>
      <c r="AJ8" s="13" t="s">
        <v>40</v>
      </c>
      <c r="AK8" s="13" t="s">
        <v>33</v>
      </c>
      <c r="AL8" s="58"/>
      <c r="AM8" s="13" t="s">
        <v>21</v>
      </c>
      <c r="AN8" s="13" t="s">
        <v>22</v>
      </c>
      <c r="AO8" s="13" t="s">
        <v>23</v>
      </c>
      <c r="AP8" s="13" t="s">
        <v>24</v>
      </c>
      <c r="AQ8" s="13" t="s">
        <v>25</v>
      </c>
      <c r="AR8" s="13" t="s">
        <v>26</v>
      </c>
      <c r="AS8" s="13" t="s">
        <v>27</v>
      </c>
      <c r="AT8" s="13" t="s">
        <v>28</v>
      </c>
      <c r="AU8" s="13" t="s">
        <v>29</v>
      </c>
      <c r="AV8" s="13" t="s">
        <v>30</v>
      </c>
      <c r="AW8" s="15"/>
      <c r="AX8" s="83" t="s">
        <v>31</v>
      </c>
      <c r="AY8" s="83" t="s">
        <v>9</v>
      </c>
      <c r="AZ8" s="83" t="s">
        <v>32</v>
      </c>
      <c r="BA8" s="83" t="s">
        <v>33</v>
      </c>
      <c r="BB8" s="59"/>
      <c r="BC8" s="79" t="s">
        <v>41</v>
      </c>
      <c r="BD8" s="75"/>
      <c r="BE8" s="79" t="s">
        <v>41</v>
      </c>
      <c r="BF8" s="93"/>
      <c r="BG8" s="80" t="s">
        <v>41</v>
      </c>
      <c r="BH8" s="19" t="s">
        <v>43</v>
      </c>
      <c r="BI8" s="9"/>
      <c r="BJ8" s="9"/>
    </row>
    <row r="9" spans="1:62" x14ac:dyDescent="0.25">
      <c r="A9" s="9"/>
      <c r="B9" s="9"/>
      <c r="C9" s="9"/>
      <c r="D9" s="9"/>
      <c r="E9" s="9"/>
      <c r="F9" s="12"/>
      <c r="G9" s="12"/>
      <c r="H9" s="12"/>
      <c r="I9" s="12"/>
      <c r="J9" s="12"/>
      <c r="K9" s="12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15"/>
      <c r="X9" s="12"/>
      <c r="Y9" s="12"/>
      <c r="Z9" s="12"/>
      <c r="AA9" s="12"/>
      <c r="AB9" s="12"/>
      <c r="AC9" s="12"/>
      <c r="AD9" s="17"/>
      <c r="AE9" s="12"/>
      <c r="AF9" s="12"/>
      <c r="AG9" s="12"/>
      <c r="AH9" s="12"/>
      <c r="AI9" s="12"/>
      <c r="AJ9" s="9"/>
      <c r="AK9" s="9"/>
      <c r="AL9" s="58"/>
      <c r="AM9" s="9"/>
      <c r="AN9" s="9"/>
      <c r="AO9" s="9"/>
      <c r="AP9" s="9"/>
      <c r="AQ9" s="9"/>
      <c r="AR9" s="9"/>
      <c r="AS9" s="9"/>
      <c r="AT9" s="9"/>
      <c r="AU9" s="9"/>
      <c r="AV9" s="9"/>
      <c r="AW9" s="15"/>
      <c r="AX9" s="81"/>
      <c r="AY9" s="81"/>
      <c r="AZ9" s="81"/>
      <c r="BA9" s="81"/>
      <c r="BB9" s="59"/>
      <c r="BC9" s="52"/>
      <c r="BD9" s="74"/>
      <c r="BE9" s="52"/>
      <c r="BF9" s="90"/>
      <c r="BG9" s="50"/>
      <c r="BH9" s="11"/>
      <c r="BI9" s="2"/>
      <c r="BJ9" s="2"/>
    </row>
    <row r="10" spans="1:62" s="161" customFormat="1" x14ac:dyDescent="0.25">
      <c r="A10" s="76">
        <v>53</v>
      </c>
      <c r="B10" s="161" t="s">
        <v>153</v>
      </c>
      <c r="C10" s="161" t="s">
        <v>147</v>
      </c>
      <c r="D10" s="161" t="s">
        <v>148</v>
      </c>
      <c r="E10" s="161" t="s">
        <v>149</v>
      </c>
      <c r="F10" s="22">
        <v>5.8</v>
      </c>
      <c r="G10" s="22">
        <v>5.5</v>
      </c>
      <c r="H10" s="22">
        <v>5.2</v>
      </c>
      <c r="I10" s="22">
        <v>5.6</v>
      </c>
      <c r="J10" s="22">
        <v>6</v>
      </c>
      <c r="K10" s="4">
        <f t="shared" ref="K10:K23" si="0">SUM((F10*0.1),(G10*0.1),(H10*0.3),(I10*0.3),(J10*0.2))</f>
        <v>5.57</v>
      </c>
      <c r="L10" s="23"/>
      <c r="M10" s="25">
        <v>7</v>
      </c>
      <c r="N10" s="25">
        <v>6.5</v>
      </c>
      <c r="O10" s="25">
        <v>6.5</v>
      </c>
      <c r="P10" s="25">
        <v>7</v>
      </c>
      <c r="Q10" s="25">
        <v>6.8</v>
      </c>
      <c r="R10" s="25">
        <v>7</v>
      </c>
      <c r="S10" s="25">
        <v>7</v>
      </c>
      <c r="T10" s="25">
        <v>6.2</v>
      </c>
      <c r="U10" s="26">
        <f t="shared" ref="U10:U23" si="1">SUM(M10:T10)</f>
        <v>54</v>
      </c>
      <c r="V10" s="4">
        <f t="shared" ref="V10:V23" si="2">U10/8</f>
        <v>6.75</v>
      </c>
      <c r="W10" s="23"/>
      <c r="X10" s="22">
        <v>5.6</v>
      </c>
      <c r="Y10" s="22">
        <v>5.3</v>
      </c>
      <c r="Z10" s="22">
        <v>5.2</v>
      </c>
      <c r="AA10" s="22">
        <v>5.6</v>
      </c>
      <c r="AB10" s="22">
        <v>6</v>
      </c>
      <c r="AC10" s="4">
        <f t="shared" ref="AC10:AC23" si="3">SUM((X10*0.1),(Y10*0.1),(Z10*0.3),(AA10*0.3),(AB10*0.2))</f>
        <v>5.53</v>
      </c>
      <c r="AD10" s="156"/>
      <c r="AE10" s="25">
        <v>6.5</v>
      </c>
      <c r="AF10" s="25">
        <v>7</v>
      </c>
      <c r="AG10" s="25">
        <v>6</v>
      </c>
      <c r="AH10" s="25">
        <v>3</v>
      </c>
      <c r="AI10" s="4">
        <f t="shared" ref="AI10:AI23" si="4">SUM((AE10*0.3),(AF10*0.25),(AG10*0.35),(AH10*0.1))</f>
        <v>6.1</v>
      </c>
      <c r="AJ10" s="30"/>
      <c r="AK10" s="4">
        <f t="shared" ref="AK10:AK23" si="5">AI10-AJ10</f>
        <v>6.1</v>
      </c>
      <c r="AL10" s="62"/>
      <c r="AM10" s="25">
        <v>7</v>
      </c>
      <c r="AN10" s="25">
        <v>5</v>
      </c>
      <c r="AO10" s="25">
        <v>7</v>
      </c>
      <c r="AP10" s="25">
        <v>6.5</v>
      </c>
      <c r="AQ10" s="25">
        <v>6.5</v>
      </c>
      <c r="AR10" s="25">
        <v>6.5</v>
      </c>
      <c r="AS10" s="25">
        <v>7.5</v>
      </c>
      <c r="AT10" s="25">
        <v>6</v>
      </c>
      <c r="AU10" s="26">
        <f t="shared" ref="AU10:AU23" si="6">SUM(AM10:AT10)</f>
        <v>52</v>
      </c>
      <c r="AV10" s="4">
        <f t="shared" ref="AV10:AV23" si="7">AU10/8</f>
        <v>6.5</v>
      </c>
      <c r="AW10" s="23"/>
      <c r="AX10" s="84">
        <v>7.5</v>
      </c>
      <c r="AY10" s="81">
        <f t="shared" ref="AY10:AY23" si="8">AX10</f>
        <v>7.5</v>
      </c>
      <c r="AZ10" s="85"/>
      <c r="BA10" s="81">
        <f t="shared" ref="BA10:BA23" si="9">SUM(AY10-AZ10)</f>
        <v>7.5</v>
      </c>
      <c r="BB10" s="62"/>
      <c r="BC10" s="81">
        <f t="shared" ref="BC10:BC23" si="10">SUM((K10*0.25)+(V10*0.375)+(AV10*0.375))</f>
        <v>6.3612500000000001</v>
      </c>
      <c r="BD10" s="74"/>
      <c r="BE10" s="81">
        <f t="shared" ref="BE10:BE23" si="11">SUM((AC10*0.25),(AK10*0.25),(BA10*0.5))</f>
        <v>6.6574999999999998</v>
      </c>
      <c r="BF10" s="74"/>
      <c r="BG10" s="82">
        <f t="shared" ref="BG10:BG23" si="12">AVERAGE(BC10:BE10)</f>
        <v>6.5093750000000004</v>
      </c>
      <c r="BH10" s="31">
        <f t="shared" ref="BH10:BH15" si="13">RANK(BG10,BG$10:BG$996)</f>
        <v>1</v>
      </c>
      <c r="BI10" s="162"/>
      <c r="BJ10" s="162"/>
    </row>
    <row r="11" spans="1:62" s="161" customFormat="1" x14ac:dyDescent="0.25">
      <c r="A11" s="76">
        <v>31</v>
      </c>
      <c r="B11" s="161" t="s">
        <v>143</v>
      </c>
      <c r="C11" s="161" t="s">
        <v>139</v>
      </c>
      <c r="D11" s="161" t="s">
        <v>140</v>
      </c>
      <c r="E11" s="161" t="s">
        <v>141</v>
      </c>
      <c r="F11" s="22">
        <v>6.2</v>
      </c>
      <c r="G11" s="22">
        <v>6</v>
      </c>
      <c r="H11" s="22">
        <v>6.5</v>
      </c>
      <c r="I11" s="22">
        <v>7</v>
      </c>
      <c r="J11" s="22">
        <v>6.5</v>
      </c>
      <c r="K11" s="4">
        <f t="shared" si="0"/>
        <v>6.5699999999999994</v>
      </c>
      <c r="L11" s="23"/>
      <c r="M11" s="25">
        <v>6</v>
      </c>
      <c r="N11" s="25">
        <v>6</v>
      </c>
      <c r="O11" s="25">
        <v>5.2</v>
      </c>
      <c r="P11" s="25">
        <v>6</v>
      </c>
      <c r="Q11" s="25">
        <v>6.2</v>
      </c>
      <c r="R11" s="25">
        <v>6</v>
      </c>
      <c r="S11" s="25">
        <v>6.3</v>
      </c>
      <c r="T11" s="25">
        <v>6</v>
      </c>
      <c r="U11" s="26">
        <f t="shared" si="1"/>
        <v>47.699999999999996</v>
      </c>
      <c r="V11" s="4">
        <f t="shared" si="2"/>
        <v>5.9624999999999995</v>
      </c>
      <c r="W11" s="23"/>
      <c r="X11" s="22">
        <v>6</v>
      </c>
      <c r="Y11" s="22">
        <v>6</v>
      </c>
      <c r="Z11" s="22">
        <v>5.8</v>
      </c>
      <c r="AA11" s="22">
        <v>6.3</v>
      </c>
      <c r="AB11" s="22">
        <v>6.5</v>
      </c>
      <c r="AC11" s="4">
        <f t="shared" si="3"/>
        <v>6.13</v>
      </c>
      <c r="AD11" s="156"/>
      <c r="AE11" s="25">
        <v>7</v>
      </c>
      <c r="AF11" s="25">
        <v>6.8</v>
      </c>
      <c r="AG11" s="25">
        <v>5.2</v>
      </c>
      <c r="AH11" s="25">
        <v>3.5</v>
      </c>
      <c r="AI11" s="4">
        <f t="shared" si="4"/>
        <v>5.9699999999999989</v>
      </c>
      <c r="AJ11" s="30"/>
      <c r="AK11" s="4">
        <f t="shared" si="5"/>
        <v>5.9699999999999989</v>
      </c>
      <c r="AL11" s="62"/>
      <c r="AM11" s="25">
        <v>6.5</v>
      </c>
      <c r="AN11" s="25">
        <v>6</v>
      </c>
      <c r="AO11" s="25">
        <v>4.5</v>
      </c>
      <c r="AP11" s="25">
        <v>6.5</v>
      </c>
      <c r="AQ11" s="25">
        <v>6</v>
      </c>
      <c r="AR11" s="25">
        <v>6.5</v>
      </c>
      <c r="AS11" s="25">
        <v>6</v>
      </c>
      <c r="AT11" s="25">
        <v>5</v>
      </c>
      <c r="AU11" s="26">
        <f t="shared" si="6"/>
        <v>47</v>
      </c>
      <c r="AV11" s="4">
        <f t="shared" si="7"/>
        <v>5.875</v>
      </c>
      <c r="AW11" s="23"/>
      <c r="AX11" s="84">
        <v>7.6</v>
      </c>
      <c r="AY11" s="81">
        <f t="shared" si="8"/>
        <v>7.6</v>
      </c>
      <c r="AZ11" s="85"/>
      <c r="BA11" s="81">
        <f t="shared" si="9"/>
        <v>7.6</v>
      </c>
      <c r="BB11" s="62"/>
      <c r="BC11" s="81">
        <f t="shared" si="10"/>
        <v>6.0815624999999995</v>
      </c>
      <c r="BD11" s="74"/>
      <c r="BE11" s="81">
        <f t="shared" si="11"/>
        <v>6.8249999999999993</v>
      </c>
      <c r="BF11" s="74"/>
      <c r="BG11" s="82">
        <f t="shared" si="12"/>
        <v>6.4532812499999999</v>
      </c>
      <c r="BH11" s="31">
        <f t="shared" si="13"/>
        <v>2</v>
      </c>
      <c r="BI11" s="162"/>
      <c r="BJ11" s="162"/>
    </row>
    <row r="12" spans="1:62" s="161" customFormat="1" x14ac:dyDescent="0.25">
      <c r="A12" s="76">
        <v>55</v>
      </c>
      <c r="B12" s="161" t="s">
        <v>152</v>
      </c>
      <c r="C12" s="161" t="s">
        <v>147</v>
      </c>
      <c r="D12" s="161" t="s">
        <v>151</v>
      </c>
      <c r="E12" s="161" t="s">
        <v>149</v>
      </c>
      <c r="F12" s="22">
        <v>6.2</v>
      </c>
      <c r="G12" s="22">
        <v>6</v>
      </c>
      <c r="H12" s="22">
        <v>6.2</v>
      </c>
      <c r="I12" s="22">
        <v>7.2</v>
      </c>
      <c r="J12" s="22">
        <v>7</v>
      </c>
      <c r="K12" s="4">
        <f t="shared" si="0"/>
        <v>6.6400000000000006</v>
      </c>
      <c r="L12" s="23"/>
      <c r="M12" s="25">
        <v>5.2</v>
      </c>
      <c r="N12" s="25">
        <v>6.2</v>
      </c>
      <c r="O12" s="25">
        <v>6.2</v>
      </c>
      <c r="P12" s="25">
        <v>6</v>
      </c>
      <c r="Q12" s="25">
        <v>6.5</v>
      </c>
      <c r="R12" s="25">
        <v>6.5</v>
      </c>
      <c r="S12" s="25">
        <v>7</v>
      </c>
      <c r="T12" s="25">
        <v>6.2</v>
      </c>
      <c r="U12" s="26">
        <f t="shared" si="1"/>
        <v>49.800000000000004</v>
      </c>
      <c r="V12" s="4">
        <f t="shared" si="2"/>
        <v>6.2250000000000005</v>
      </c>
      <c r="W12" s="23"/>
      <c r="X12" s="22">
        <v>6</v>
      </c>
      <c r="Y12" s="22">
        <v>6</v>
      </c>
      <c r="Z12" s="22">
        <v>6</v>
      </c>
      <c r="AA12" s="22">
        <v>7</v>
      </c>
      <c r="AB12" s="22">
        <v>7</v>
      </c>
      <c r="AC12" s="4">
        <f t="shared" si="3"/>
        <v>6.5</v>
      </c>
      <c r="AD12" s="156"/>
      <c r="AE12" s="25">
        <v>6.8</v>
      </c>
      <c r="AF12" s="25">
        <v>7.4</v>
      </c>
      <c r="AG12" s="25">
        <v>6.8</v>
      </c>
      <c r="AH12" s="25">
        <v>4</v>
      </c>
      <c r="AI12" s="4">
        <f t="shared" si="4"/>
        <v>6.67</v>
      </c>
      <c r="AJ12" s="30"/>
      <c r="AK12" s="4">
        <f t="shared" si="5"/>
        <v>6.67</v>
      </c>
      <c r="AL12" s="62"/>
      <c r="AM12" s="25">
        <v>5</v>
      </c>
      <c r="AN12" s="25">
        <v>6</v>
      </c>
      <c r="AO12" s="25">
        <v>6.5</v>
      </c>
      <c r="AP12" s="25">
        <v>6</v>
      </c>
      <c r="AQ12" s="25">
        <v>6</v>
      </c>
      <c r="AR12" s="25">
        <v>6</v>
      </c>
      <c r="AS12" s="25">
        <v>7</v>
      </c>
      <c r="AT12" s="25">
        <v>5.5</v>
      </c>
      <c r="AU12" s="26">
        <f t="shared" si="6"/>
        <v>48</v>
      </c>
      <c r="AV12" s="4">
        <f t="shared" si="7"/>
        <v>6</v>
      </c>
      <c r="AW12" s="23"/>
      <c r="AX12" s="84">
        <v>6.5</v>
      </c>
      <c r="AY12" s="81">
        <f t="shared" si="8"/>
        <v>6.5</v>
      </c>
      <c r="AZ12" s="85"/>
      <c r="BA12" s="81">
        <f t="shared" si="9"/>
        <v>6.5</v>
      </c>
      <c r="BB12" s="62"/>
      <c r="BC12" s="81">
        <f t="shared" si="10"/>
        <v>6.2443749999999998</v>
      </c>
      <c r="BD12" s="74"/>
      <c r="BE12" s="81">
        <f t="shared" si="11"/>
        <v>6.5425000000000004</v>
      </c>
      <c r="BF12" s="74"/>
      <c r="BG12" s="82">
        <f t="shared" si="12"/>
        <v>6.3934375000000001</v>
      </c>
      <c r="BH12" s="31">
        <f t="shared" si="13"/>
        <v>3</v>
      </c>
      <c r="BI12" s="162"/>
      <c r="BJ12" s="162"/>
    </row>
    <row r="13" spans="1:62" s="161" customFormat="1" x14ac:dyDescent="0.25">
      <c r="A13" s="76">
        <v>52</v>
      </c>
      <c r="B13" s="161" t="s">
        <v>146</v>
      </c>
      <c r="C13" s="161" t="s">
        <v>147</v>
      </c>
      <c r="D13" s="161" t="s">
        <v>148</v>
      </c>
      <c r="E13" s="161" t="s">
        <v>149</v>
      </c>
      <c r="F13" s="22">
        <v>5.8</v>
      </c>
      <c r="G13" s="22">
        <v>5.5</v>
      </c>
      <c r="H13" s="22">
        <v>5.2</v>
      </c>
      <c r="I13" s="22">
        <v>5.6</v>
      </c>
      <c r="J13" s="22">
        <v>6</v>
      </c>
      <c r="K13" s="4">
        <f t="shared" si="0"/>
        <v>5.57</v>
      </c>
      <c r="L13" s="23"/>
      <c r="M13" s="25">
        <v>5</v>
      </c>
      <c r="N13" s="25">
        <v>5</v>
      </c>
      <c r="O13" s="25">
        <v>4.5</v>
      </c>
      <c r="P13" s="25">
        <v>6.3</v>
      </c>
      <c r="Q13" s="25">
        <v>5</v>
      </c>
      <c r="R13" s="25">
        <v>5.3</v>
      </c>
      <c r="S13" s="25">
        <v>6.5</v>
      </c>
      <c r="T13" s="25">
        <v>6</v>
      </c>
      <c r="U13" s="26">
        <f t="shared" si="1"/>
        <v>43.6</v>
      </c>
      <c r="V13" s="4">
        <f t="shared" si="2"/>
        <v>5.45</v>
      </c>
      <c r="W13" s="23"/>
      <c r="X13" s="22">
        <v>5.8</v>
      </c>
      <c r="Y13" s="22">
        <v>5.5</v>
      </c>
      <c r="Z13" s="22">
        <v>5.2</v>
      </c>
      <c r="AA13" s="22">
        <v>5.6</v>
      </c>
      <c r="AB13" s="22">
        <v>6</v>
      </c>
      <c r="AC13" s="4">
        <f t="shared" si="3"/>
        <v>5.57</v>
      </c>
      <c r="AD13" s="156"/>
      <c r="AE13" s="25">
        <v>8</v>
      </c>
      <c r="AF13" s="25">
        <v>8</v>
      </c>
      <c r="AG13" s="25">
        <v>6.5</v>
      </c>
      <c r="AH13" s="25">
        <v>5.3</v>
      </c>
      <c r="AI13" s="4">
        <f t="shared" si="4"/>
        <v>7.205000000000001</v>
      </c>
      <c r="AJ13" s="30"/>
      <c r="AK13" s="4">
        <f t="shared" si="5"/>
        <v>7.205000000000001</v>
      </c>
      <c r="AL13" s="62"/>
      <c r="AM13" s="25">
        <v>5.5</v>
      </c>
      <c r="AN13" s="25">
        <v>4</v>
      </c>
      <c r="AO13" s="25">
        <v>6</v>
      </c>
      <c r="AP13" s="25">
        <v>6.8</v>
      </c>
      <c r="AQ13" s="25">
        <v>6</v>
      </c>
      <c r="AR13" s="25">
        <v>6.5</v>
      </c>
      <c r="AS13" s="25">
        <v>7.5</v>
      </c>
      <c r="AT13" s="25">
        <v>5.5</v>
      </c>
      <c r="AU13" s="26">
        <f t="shared" si="6"/>
        <v>47.8</v>
      </c>
      <c r="AV13" s="4">
        <f t="shared" si="7"/>
        <v>5.9749999999999996</v>
      </c>
      <c r="AW13" s="23"/>
      <c r="AX13" s="84">
        <v>7.6</v>
      </c>
      <c r="AY13" s="81">
        <f t="shared" si="8"/>
        <v>7.6</v>
      </c>
      <c r="AZ13" s="85"/>
      <c r="BA13" s="81">
        <f t="shared" si="9"/>
        <v>7.6</v>
      </c>
      <c r="BB13" s="62"/>
      <c r="BC13" s="81">
        <f t="shared" si="10"/>
        <v>5.6768749999999999</v>
      </c>
      <c r="BD13" s="74"/>
      <c r="BE13" s="81">
        <f t="shared" si="11"/>
        <v>6.9937500000000004</v>
      </c>
      <c r="BF13" s="74"/>
      <c r="BG13" s="82">
        <f t="shared" si="12"/>
        <v>6.3353125000000006</v>
      </c>
      <c r="BH13" s="31">
        <f t="shared" si="13"/>
        <v>4</v>
      </c>
      <c r="BI13" s="162"/>
      <c r="BJ13" s="162"/>
    </row>
    <row r="14" spans="1:62" s="161" customFormat="1" x14ac:dyDescent="0.25">
      <c r="A14" s="76">
        <v>33</v>
      </c>
      <c r="B14" s="161" t="s">
        <v>144</v>
      </c>
      <c r="C14" s="161" t="s">
        <v>139</v>
      </c>
      <c r="D14" s="161" t="s">
        <v>140</v>
      </c>
      <c r="E14" s="161" t="s">
        <v>141</v>
      </c>
      <c r="F14" s="22">
        <v>6.2</v>
      </c>
      <c r="G14" s="22">
        <v>6</v>
      </c>
      <c r="H14" s="22">
        <v>6.5</v>
      </c>
      <c r="I14" s="22">
        <v>7</v>
      </c>
      <c r="J14" s="22">
        <v>6.5</v>
      </c>
      <c r="K14" s="4">
        <f t="shared" si="0"/>
        <v>6.5699999999999994</v>
      </c>
      <c r="L14" s="23"/>
      <c r="M14" s="25">
        <v>5.5</v>
      </c>
      <c r="N14" s="25">
        <v>5.8</v>
      </c>
      <c r="O14" s="25">
        <v>5</v>
      </c>
      <c r="P14" s="25">
        <v>5.5</v>
      </c>
      <c r="Q14" s="25">
        <v>6</v>
      </c>
      <c r="R14" s="25">
        <v>6</v>
      </c>
      <c r="S14" s="25">
        <v>6.2</v>
      </c>
      <c r="T14" s="25">
        <v>6</v>
      </c>
      <c r="U14" s="26">
        <f t="shared" si="1"/>
        <v>46</v>
      </c>
      <c r="V14" s="4">
        <f t="shared" si="2"/>
        <v>5.75</v>
      </c>
      <c r="W14" s="23"/>
      <c r="X14" s="22">
        <v>6</v>
      </c>
      <c r="Y14" s="22">
        <v>6</v>
      </c>
      <c r="Z14" s="22">
        <v>5.3</v>
      </c>
      <c r="AA14" s="22">
        <v>6.3</v>
      </c>
      <c r="AB14" s="22">
        <v>6.5</v>
      </c>
      <c r="AC14" s="4">
        <f t="shared" si="3"/>
        <v>5.9799999999999995</v>
      </c>
      <c r="AD14" s="156"/>
      <c r="AE14" s="25">
        <v>7.5</v>
      </c>
      <c r="AF14" s="25">
        <v>7</v>
      </c>
      <c r="AG14" s="25">
        <v>5</v>
      </c>
      <c r="AH14" s="25">
        <v>2</v>
      </c>
      <c r="AI14" s="4">
        <f t="shared" si="4"/>
        <v>5.95</v>
      </c>
      <c r="AJ14" s="30"/>
      <c r="AK14" s="4">
        <f t="shared" si="5"/>
        <v>5.95</v>
      </c>
      <c r="AL14" s="62"/>
      <c r="AM14" s="25">
        <v>6</v>
      </c>
      <c r="AN14" s="25">
        <v>6</v>
      </c>
      <c r="AO14" s="25">
        <v>4</v>
      </c>
      <c r="AP14" s="25">
        <v>5</v>
      </c>
      <c r="AQ14" s="25">
        <v>5.5</v>
      </c>
      <c r="AR14" s="25">
        <v>6</v>
      </c>
      <c r="AS14" s="25">
        <v>5.5</v>
      </c>
      <c r="AT14" s="25">
        <v>5.5</v>
      </c>
      <c r="AU14" s="26">
        <f t="shared" si="6"/>
        <v>43.5</v>
      </c>
      <c r="AV14" s="4">
        <f t="shared" si="7"/>
        <v>5.4375</v>
      </c>
      <c r="AW14" s="23"/>
      <c r="AX14" s="84">
        <v>7.5</v>
      </c>
      <c r="AY14" s="81">
        <f t="shared" si="8"/>
        <v>7.5</v>
      </c>
      <c r="AZ14" s="85"/>
      <c r="BA14" s="81">
        <f t="shared" si="9"/>
        <v>7.5</v>
      </c>
      <c r="BB14" s="62"/>
      <c r="BC14" s="81">
        <f t="shared" si="10"/>
        <v>5.8378125000000001</v>
      </c>
      <c r="BD14" s="74"/>
      <c r="BE14" s="81">
        <f t="shared" si="11"/>
        <v>6.7324999999999999</v>
      </c>
      <c r="BF14" s="74"/>
      <c r="BG14" s="82">
        <f t="shared" si="12"/>
        <v>6.28515625</v>
      </c>
      <c r="BH14" s="31">
        <f t="shared" si="13"/>
        <v>5</v>
      </c>
      <c r="BI14" s="162"/>
      <c r="BJ14" s="162"/>
    </row>
    <row r="15" spans="1:62" s="161" customFormat="1" x14ac:dyDescent="0.25">
      <c r="A15" s="76">
        <v>15</v>
      </c>
      <c r="B15" s="161" t="s">
        <v>162</v>
      </c>
      <c r="C15" s="161" t="s">
        <v>158</v>
      </c>
      <c r="D15" s="161" t="s">
        <v>159</v>
      </c>
      <c r="E15" s="161" t="s">
        <v>131</v>
      </c>
      <c r="F15" s="22">
        <v>6</v>
      </c>
      <c r="G15" s="22">
        <v>5.5</v>
      </c>
      <c r="H15" s="22">
        <v>6</v>
      </c>
      <c r="I15" s="22">
        <v>6.3</v>
      </c>
      <c r="J15" s="22">
        <v>7.3</v>
      </c>
      <c r="K15" s="4">
        <f t="shared" si="0"/>
        <v>6.3</v>
      </c>
      <c r="L15" s="23"/>
      <c r="M15" s="25">
        <v>4.8</v>
      </c>
      <c r="N15" s="25">
        <v>4.8</v>
      </c>
      <c r="O15" s="25">
        <v>5</v>
      </c>
      <c r="P15" s="25">
        <v>5</v>
      </c>
      <c r="Q15" s="25">
        <v>4</v>
      </c>
      <c r="R15" s="25">
        <v>3.8</v>
      </c>
      <c r="S15" s="25">
        <v>5.8</v>
      </c>
      <c r="T15" s="25">
        <v>5.2</v>
      </c>
      <c r="U15" s="26">
        <f t="shared" si="1"/>
        <v>38.400000000000006</v>
      </c>
      <c r="V15" s="4">
        <f t="shared" si="2"/>
        <v>4.8000000000000007</v>
      </c>
      <c r="W15" s="23"/>
      <c r="X15" s="22">
        <v>6</v>
      </c>
      <c r="Y15" s="22">
        <v>5.5</v>
      </c>
      <c r="Z15" s="22">
        <v>6</v>
      </c>
      <c r="AA15" s="22">
        <v>6.3</v>
      </c>
      <c r="AB15" s="22">
        <v>7.3</v>
      </c>
      <c r="AC15" s="4">
        <f t="shared" si="3"/>
        <v>6.3</v>
      </c>
      <c r="AD15" s="156"/>
      <c r="AE15" s="25">
        <v>6.5</v>
      </c>
      <c r="AF15" s="25">
        <v>6.8</v>
      </c>
      <c r="AG15" s="25">
        <v>6.5</v>
      </c>
      <c r="AH15" s="25">
        <v>5</v>
      </c>
      <c r="AI15" s="4">
        <f t="shared" si="4"/>
        <v>6.4249999999999998</v>
      </c>
      <c r="AJ15" s="30"/>
      <c r="AK15" s="4">
        <f t="shared" si="5"/>
        <v>6.4249999999999998</v>
      </c>
      <c r="AL15" s="62"/>
      <c r="AM15" s="25">
        <v>5</v>
      </c>
      <c r="AN15" s="25">
        <v>4</v>
      </c>
      <c r="AO15" s="25">
        <v>5</v>
      </c>
      <c r="AP15" s="25">
        <v>6</v>
      </c>
      <c r="AQ15" s="25">
        <v>6</v>
      </c>
      <c r="AR15" s="25">
        <v>6</v>
      </c>
      <c r="AS15" s="25">
        <v>5.5</v>
      </c>
      <c r="AT15" s="25">
        <v>5.5</v>
      </c>
      <c r="AU15" s="26">
        <f t="shared" si="6"/>
        <v>43</v>
      </c>
      <c r="AV15" s="4">
        <f t="shared" si="7"/>
        <v>5.375</v>
      </c>
      <c r="AW15" s="23"/>
      <c r="AX15" s="84">
        <v>7.8</v>
      </c>
      <c r="AY15" s="81">
        <f t="shared" si="8"/>
        <v>7.8</v>
      </c>
      <c r="AZ15" s="85"/>
      <c r="BA15" s="81">
        <f t="shared" si="9"/>
        <v>7.8</v>
      </c>
      <c r="BB15" s="62"/>
      <c r="BC15" s="81">
        <f t="shared" si="10"/>
        <v>5.390625</v>
      </c>
      <c r="BD15" s="74"/>
      <c r="BE15" s="81">
        <f t="shared" si="11"/>
        <v>7.0812499999999998</v>
      </c>
      <c r="BF15" s="74"/>
      <c r="BG15" s="82">
        <f t="shared" si="12"/>
        <v>6.2359375000000004</v>
      </c>
      <c r="BH15" s="31">
        <f t="shared" si="13"/>
        <v>6</v>
      </c>
      <c r="BI15" s="162"/>
      <c r="BJ15" s="162"/>
    </row>
    <row r="16" spans="1:62" s="161" customFormat="1" x14ac:dyDescent="0.25">
      <c r="A16" s="76">
        <v>34</v>
      </c>
      <c r="B16" s="161" t="s">
        <v>142</v>
      </c>
      <c r="C16" s="161" t="s">
        <v>139</v>
      </c>
      <c r="D16" s="161" t="s">
        <v>140</v>
      </c>
      <c r="E16" s="161" t="s">
        <v>141</v>
      </c>
      <c r="F16" s="22">
        <v>6.2</v>
      </c>
      <c r="G16" s="22">
        <v>6</v>
      </c>
      <c r="H16" s="22">
        <v>6.5</v>
      </c>
      <c r="I16" s="22">
        <v>7</v>
      </c>
      <c r="J16" s="22">
        <v>6.5</v>
      </c>
      <c r="K16" s="4">
        <f t="shared" si="0"/>
        <v>6.5699999999999994</v>
      </c>
      <c r="L16" s="23"/>
      <c r="M16" s="25">
        <v>6.5</v>
      </c>
      <c r="N16" s="25">
        <v>6</v>
      </c>
      <c r="O16" s="25">
        <v>5.3</v>
      </c>
      <c r="P16" s="25">
        <v>6</v>
      </c>
      <c r="Q16" s="25">
        <v>5</v>
      </c>
      <c r="R16" s="25">
        <v>5</v>
      </c>
      <c r="S16" s="25">
        <v>6.5</v>
      </c>
      <c r="T16" s="25">
        <v>6</v>
      </c>
      <c r="U16" s="26">
        <f t="shared" si="1"/>
        <v>46.3</v>
      </c>
      <c r="V16" s="4">
        <f t="shared" si="2"/>
        <v>5.7874999999999996</v>
      </c>
      <c r="W16" s="23"/>
      <c r="X16" s="22">
        <v>6</v>
      </c>
      <c r="Y16" s="22">
        <v>6</v>
      </c>
      <c r="Z16" s="22">
        <v>6</v>
      </c>
      <c r="AA16" s="22">
        <v>6.5</v>
      </c>
      <c r="AB16" s="22">
        <v>6.5</v>
      </c>
      <c r="AC16" s="4">
        <f t="shared" si="3"/>
        <v>6.25</v>
      </c>
      <c r="AD16" s="156"/>
      <c r="AE16" s="25">
        <v>6</v>
      </c>
      <c r="AF16" s="25">
        <v>7</v>
      </c>
      <c r="AG16" s="25">
        <v>4.5</v>
      </c>
      <c r="AH16" s="25">
        <v>2.5</v>
      </c>
      <c r="AI16" s="4">
        <f t="shared" si="4"/>
        <v>5.375</v>
      </c>
      <c r="AJ16" s="30"/>
      <c r="AK16" s="4">
        <f t="shared" si="5"/>
        <v>5.375</v>
      </c>
      <c r="AL16" s="62"/>
      <c r="AM16" s="25">
        <v>5.8</v>
      </c>
      <c r="AN16" s="25">
        <v>4.5</v>
      </c>
      <c r="AO16" s="25">
        <v>4.5</v>
      </c>
      <c r="AP16" s="25">
        <v>6</v>
      </c>
      <c r="AQ16" s="25">
        <v>4.8</v>
      </c>
      <c r="AR16" s="25">
        <v>5</v>
      </c>
      <c r="AS16" s="25">
        <v>6.5</v>
      </c>
      <c r="AT16" s="25">
        <v>4.5</v>
      </c>
      <c r="AU16" s="26">
        <f t="shared" si="6"/>
        <v>41.6</v>
      </c>
      <c r="AV16" s="4">
        <f t="shared" si="7"/>
        <v>5.2</v>
      </c>
      <c r="AW16" s="23"/>
      <c r="AX16" s="84">
        <v>7.5</v>
      </c>
      <c r="AY16" s="81">
        <f t="shared" si="8"/>
        <v>7.5</v>
      </c>
      <c r="AZ16" s="85"/>
      <c r="BA16" s="81">
        <f t="shared" si="9"/>
        <v>7.5</v>
      </c>
      <c r="BB16" s="62"/>
      <c r="BC16" s="81">
        <f t="shared" si="10"/>
        <v>5.7628124999999999</v>
      </c>
      <c r="BD16" s="74"/>
      <c r="BE16" s="81">
        <f t="shared" si="11"/>
        <v>6.65625</v>
      </c>
      <c r="BF16" s="74"/>
      <c r="BG16" s="82">
        <f t="shared" si="12"/>
        <v>6.2095312499999995</v>
      </c>
      <c r="BH16" s="31"/>
      <c r="BI16" s="162"/>
      <c r="BJ16" s="162"/>
    </row>
    <row r="17" spans="1:62" s="161" customFormat="1" x14ac:dyDescent="0.25">
      <c r="A17" s="76">
        <v>3</v>
      </c>
      <c r="B17" s="21" t="s">
        <v>165</v>
      </c>
      <c r="C17" s="21" t="s">
        <v>166</v>
      </c>
      <c r="D17" s="21" t="s">
        <v>167</v>
      </c>
      <c r="E17" s="21" t="s">
        <v>168</v>
      </c>
      <c r="F17" s="22">
        <v>6.5</v>
      </c>
      <c r="G17" s="22">
        <v>6</v>
      </c>
      <c r="H17" s="22">
        <v>6</v>
      </c>
      <c r="I17" s="22">
        <v>6.8</v>
      </c>
      <c r="J17" s="22">
        <v>7</v>
      </c>
      <c r="K17" s="4">
        <f t="shared" si="0"/>
        <v>6.49</v>
      </c>
      <c r="L17" s="23"/>
      <c r="M17" s="25">
        <v>5.2</v>
      </c>
      <c r="N17" s="25">
        <v>6</v>
      </c>
      <c r="O17" s="25">
        <v>5</v>
      </c>
      <c r="P17" s="25">
        <v>6</v>
      </c>
      <c r="Q17" s="25">
        <v>5.2</v>
      </c>
      <c r="R17" s="25">
        <v>5.2</v>
      </c>
      <c r="S17" s="25">
        <v>6.5</v>
      </c>
      <c r="T17" s="25">
        <v>5.3</v>
      </c>
      <c r="U17" s="26">
        <f t="shared" si="1"/>
        <v>44.4</v>
      </c>
      <c r="V17" s="4">
        <f t="shared" si="2"/>
        <v>5.55</v>
      </c>
      <c r="W17" s="23"/>
      <c r="X17" s="22">
        <v>6.5</v>
      </c>
      <c r="Y17" s="22">
        <v>6</v>
      </c>
      <c r="Z17" s="22">
        <v>6</v>
      </c>
      <c r="AA17" s="22">
        <v>6.8</v>
      </c>
      <c r="AB17" s="22">
        <v>7</v>
      </c>
      <c r="AC17" s="4">
        <f t="shared" si="3"/>
        <v>6.49</v>
      </c>
      <c r="AD17" s="156"/>
      <c r="AE17" s="25">
        <v>6.2</v>
      </c>
      <c r="AF17" s="25">
        <v>6.2</v>
      </c>
      <c r="AG17" s="25">
        <v>5.5</v>
      </c>
      <c r="AH17" s="25">
        <v>4.5</v>
      </c>
      <c r="AI17" s="4">
        <f t="shared" si="4"/>
        <v>5.7850000000000001</v>
      </c>
      <c r="AJ17" s="30"/>
      <c r="AK17" s="4">
        <f t="shared" si="5"/>
        <v>5.7850000000000001</v>
      </c>
      <c r="AL17" s="62"/>
      <c r="AM17" s="25">
        <v>5</v>
      </c>
      <c r="AN17" s="25">
        <v>6</v>
      </c>
      <c r="AO17" s="25">
        <v>5</v>
      </c>
      <c r="AP17" s="25">
        <v>4.8</v>
      </c>
      <c r="AQ17" s="25">
        <v>5</v>
      </c>
      <c r="AR17" s="25">
        <v>4.8</v>
      </c>
      <c r="AS17" s="25">
        <v>7</v>
      </c>
      <c r="AT17" s="25">
        <v>5.5</v>
      </c>
      <c r="AU17" s="26">
        <f t="shared" si="6"/>
        <v>43.1</v>
      </c>
      <c r="AV17" s="4">
        <f t="shared" si="7"/>
        <v>5.3875000000000002</v>
      </c>
      <c r="AW17" s="23"/>
      <c r="AX17" s="84">
        <v>6.7</v>
      </c>
      <c r="AY17" s="81">
        <f t="shared" si="8"/>
        <v>6.7</v>
      </c>
      <c r="AZ17" s="85"/>
      <c r="BA17" s="81">
        <f t="shared" si="9"/>
        <v>6.7</v>
      </c>
      <c r="BB17" s="62"/>
      <c r="BC17" s="81">
        <f t="shared" si="10"/>
        <v>5.7240625000000005</v>
      </c>
      <c r="BD17" s="74"/>
      <c r="BE17" s="81">
        <f t="shared" si="11"/>
        <v>6.4187500000000002</v>
      </c>
      <c r="BF17" s="74"/>
      <c r="BG17" s="82">
        <f t="shared" si="12"/>
        <v>6.0714062500000008</v>
      </c>
      <c r="BH17" s="31"/>
      <c r="BI17" s="162"/>
      <c r="BJ17" s="162"/>
    </row>
    <row r="18" spans="1:62" s="161" customFormat="1" x14ac:dyDescent="0.25">
      <c r="A18" s="76">
        <v>54</v>
      </c>
      <c r="B18" s="161" t="s">
        <v>150</v>
      </c>
      <c r="C18" s="161" t="s">
        <v>147</v>
      </c>
      <c r="D18" s="161" t="s">
        <v>151</v>
      </c>
      <c r="E18" s="161" t="s">
        <v>149</v>
      </c>
      <c r="F18" s="22">
        <v>6.2</v>
      </c>
      <c r="G18" s="22">
        <v>6</v>
      </c>
      <c r="H18" s="22">
        <v>6.2</v>
      </c>
      <c r="I18" s="22">
        <v>7.2</v>
      </c>
      <c r="J18" s="22">
        <v>7</v>
      </c>
      <c r="K18" s="4">
        <f t="shared" si="0"/>
        <v>6.6400000000000006</v>
      </c>
      <c r="L18" s="23"/>
      <c r="M18" s="25">
        <v>4</v>
      </c>
      <c r="N18" s="25">
        <v>5</v>
      </c>
      <c r="O18" s="25">
        <v>5.2</v>
      </c>
      <c r="P18" s="25">
        <v>5</v>
      </c>
      <c r="Q18" s="25">
        <v>5</v>
      </c>
      <c r="R18" s="25">
        <v>5</v>
      </c>
      <c r="S18" s="25">
        <v>5.2</v>
      </c>
      <c r="T18" s="25">
        <v>5.2</v>
      </c>
      <c r="U18" s="26">
        <f t="shared" si="1"/>
        <v>39.6</v>
      </c>
      <c r="V18" s="4">
        <f t="shared" si="2"/>
        <v>4.95</v>
      </c>
      <c r="W18" s="23"/>
      <c r="X18" s="22">
        <v>6.2</v>
      </c>
      <c r="Y18" s="22">
        <v>6</v>
      </c>
      <c r="Z18" s="22">
        <v>6</v>
      </c>
      <c r="AA18" s="22">
        <v>7</v>
      </c>
      <c r="AB18" s="22">
        <v>7</v>
      </c>
      <c r="AC18" s="4">
        <f t="shared" si="3"/>
        <v>6.5200000000000005</v>
      </c>
      <c r="AD18" s="156"/>
      <c r="AE18" s="25">
        <v>6.8</v>
      </c>
      <c r="AF18" s="25">
        <v>7</v>
      </c>
      <c r="AG18" s="25">
        <v>6.8</v>
      </c>
      <c r="AH18" s="25">
        <v>4.8</v>
      </c>
      <c r="AI18" s="4">
        <f t="shared" si="4"/>
        <v>6.65</v>
      </c>
      <c r="AJ18" s="30"/>
      <c r="AK18" s="4">
        <f t="shared" si="5"/>
        <v>6.65</v>
      </c>
      <c r="AL18" s="62"/>
      <c r="AM18" s="25">
        <v>4</v>
      </c>
      <c r="AN18" s="25">
        <v>4</v>
      </c>
      <c r="AO18" s="25">
        <v>4</v>
      </c>
      <c r="AP18" s="25">
        <v>5</v>
      </c>
      <c r="AQ18" s="25">
        <v>4.5</v>
      </c>
      <c r="AR18" s="25">
        <v>5</v>
      </c>
      <c r="AS18" s="25">
        <v>4.5</v>
      </c>
      <c r="AT18" s="25">
        <v>4.5</v>
      </c>
      <c r="AU18" s="26">
        <f t="shared" si="6"/>
        <v>35.5</v>
      </c>
      <c r="AV18" s="4">
        <f t="shared" si="7"/>
        <v>4.4375</v>
      </c>
      <c r="AW18" s="23"/>
      <c r="AX18" s="84">
        <v>6.5</v>
      </c>
      <c r="AY18" s="81">
        <f t="shared" si="8"/>
        <v>6.5</v>
      </c>
      <c r="AZ18" s="85"/>
      <c r="BA18" s="81">
        <f t="shared" si="9"/>
        <v>6.5</v>
      </c>
      <c r="BB18" s="62"/>
      <c r="BC18" s="81">
        <f t="shared" si="10"/>
        <v>5.1803125000000003</v>
      </c>
      <c r="BD18" s="74"/>
      <c r="BE18" s="81">
        <f t="shared" si="11"/>
        <v>6.5425000000000004</v>
      </c>
      <c r="BF18" s="74"/>
      <c r="BG18" s="82">
        <f t="shared" si="12"/>
        <v>5.8614062499999999</v>
      </c>
      <c r="BH18" s="31"/>
      <c r="BI18" s="162"/>
      <c r="BJ18" s="162"/>
    </row>
    <row r="19" spans="1:62" s="161" customFormat="1" x14ac:dyDescent="0.25">
      <c r="A19" s="76">
        <v>73</v>
      </c>
      <c r="B19" s="161" t="s">
        <v>163</v>
      </c>
      <c r="C19" s="161" t="s">
        <v>147</v>
      </c>
      <c r="D19" s="161" t="s">
        <v>151</v>
      </c>
      <c r="E19" s="161" t="s">
        <v>164</v>
      </c>
      <c r="F19" s="22">
        <v>6.2</v>
      </c>
      <c r="G19" s="22">
        <v>6</v>
      </c>
      <c r="H19" s="22">
        <v>6.2</v>
      </c>
      <c r="I19" s="22">
        <v>7.2</v>
      </c>
      <c r="J19" s="22">
        <v>7</v>
      </c>
      <c r="K19" s="4">
        <f t="shared" si="0"/>
        <v>6.6400000000000006</v>
      </c>
      <c r="L19" s="23"/>
      <c r="M19" s="25">
        <v>4.5</v>
      </c>
      <c r="N19" s="25">
        <v>5.2</v>
      </c>
      <c r="O19" s="25">
        <v>5</v>
      </c>
      <c r="P19" s="25">
        <v>5</v>
      </c>
      <c r="Q19" s="25">
        <v>4</v>
      </c>
      <c r="R19" s="25">
        <v>4.2</v>
      </c>
      <c r="S19" s="25">
        <v>6</v>
      </c>
      <c r="T19" s="25">
        <v>5.2</v>
      </c>
      <c r="U19" s="26">
        <f t="shared" si="1"/>
        <v>39.1</v>
      </c>
      <c r="V19" s="4">
        <f t="shared" si="2"/>
        <v>4.8875000000000002</v>
      </c>
      <c r="W19" s="23"/>
      <c r="X19" s="22">
        <v>6</v>
      </c>
      <c r="Y19" s="22">
        <v>6</v>
      </c>
      <c r="Z19" s="22">
        <v>6</v>
      </c>
      <c r="AA19" s="22">
        <v>7</v>
      </c>
      <c r="AB19" s="22">
        <v>7</v>
      </c>
      <c r="AC19" s="4">
        <f t="shared" si="3"/>
        <v>6.5</v>
      </c>
      <c r="AD19" s="156"/>
      <c r="AE19" s="25">
        <v>5</v>
      </c>
      <c r="AF19" s="25">
        <v>6</v>
      </c>
      <c r="AG19" s="25">
        <v>4.5</v>
      </c>
      <c r="AH19" s="25">
        <v>5</v>
      </c>
      <c r="AI19" s="4">
        <f t="shared" si="4"/>
        <v>5.0750000000000002</v>
      </c>
      <c r="AJ19" s="30"/>
      <c r="AK19" s="4">
        <f t="shared" si="5"/>
        <v>5.0750000000000002</v>
      </c>
      <c r="AL19" s="62"/>
      <c r="AM19" s="25">
        <v>4</v>
      </c>
      <c r="AN19" s="25">
        <v>6</v>
      </c>
      <c r="AO19" s="25">
        <v>4</v>
      </c>
      <c r="AP19" s="25">
        <v>5.8</v>
      </c>
      <c r="AQ19" s="25">
        <v>5.5</v>
      </c>
      <c r="AR19" s="25">
        <v>5.5</v>
      </c>
      <c r="AS19" s="25">
        <v>6.8</v>
      </c>
      <c r="AT19" s="25">
        <v>4.5</v>
      </c>
      <c r="AU19" s="26">
        <f t="shared" si="6"/>
        <v>42.1</v>
      </c>
      <c r="AV19" s="4">
        <f t="shared" si="7"/>
        <v>5.2625000000000002</v>
      </c>
      <c r="AW19" s="23"/>
      <c r="AX19" s="84">
        <v>6.6</v>
      </c>
      <c r="AY19" s="81">
        <f t="shared" si="8"/>
        <v>6.6</v>
      </c>
      <c r="AZ19" s="85"/>
      <c r="BA19" s="81">
        <f t="shared" si="9"/>
        <v>6.6</v>
      </c>
      <c r="BB19" s="62"/>
      <c r="BC19" s="81">
        <f t="shared" si="10"/>
        <v>5.4662500000000005</v>
      </c>
      <c r="BD19" s="74"/>
      <c r="BE19" s="81">
        <f t="shared" si="11"/>
        <v>6.1937499999999996</v>
      </c>
      <c r="BF19" s="74"/>
      <c r="BG19" s="82">
        <f t="shared" si="12"/>
        <v>5.83</v>
      </c>
      <c r="BH19" s="31"/>
      <c r="BI19" s="162"/>
      <c r="BJ19" s="162"/>
    </row>
    <row r="20" spans="1:62" s="161" customFormat="1" x14ac:dyDescent="0.25">
      <c r="A20" s="76">
        <v>64</v>
      </c>
      <c r="B20" s="161" t="s">
        <v>154</v>
      </c>
      <c r="C20" s="161" t="s">
        <v>136</v>
      </c>
      <c r="D20" s="161" t="s">
        <v>155</v>
      </c>
      <c r="E20" s="161" t="s">
        <v>156</v>
      </c>
      <c r="F20" s="22">
        <v>6</v>
      </c>
      <c r="G20" s="22">
        <v>6</v>
      </c>
      <c r="H20" s="22">
        <v>5</v>
      </c>
      <c r="I20" s="22">
        <v>6.3</v>
      </c>
      <c r="J20" s="22">
        <v>6.5</v>
      </c>
      <c r="K20" s="4">
        <f t="shared" si="0"/>
        <v>5.89</v>
      </c>
      <c r="L20" s="23"/>
      <c r="M20" s="25">
        <v>4.8</v>
      </c>
      <c r="N20" s="25">
        <v>5.3</v>
      </c>
      <c r="O20" s="25">
        <v>4</v>
      </c>
      <c r="P20" s="25">
        <v>5</v>
      </c>
      <c r="Q20" s="25">
        <v>6</v>
      </c>
      <c r="R20" s="25">
        <v>6</v>
      </c>
      <c r="S20" s="25">
        <v>6</v>
      </c>
      <c r="T20" s="25">
        <v>5.3</v>
      </c>
      <c r="U20" s="26">
        <f t="shared" si="1"/>
        <v>42.4</v>
      </c>
      <c r="V20" s="4">
        <f t="shared" si="2"/>
        <v>5.3</v>
      </c>
      <c r="W20" s="23"/>
      <c r="X20" s="22">
        <v>6</v>
      </c>
      <c r="Y20" s="22">
        <v>6</v>
      </c>
      <c r="Z20" s="22">
        <v>5.5</v>
      </c>
      <c r="AA20" s="22">
        <v>6.3</v>
      </c>
      <c r="AB20" s="22">
        <v>6.5</v>
      </c>
      <c r="AC20" s="4">
        <f t="shared" si="3"/>
        <v>6.04</v>
      </c>
      <c r="AD20" s="156"/>
      <c r="AE20" s="25">
        <v>6</v>
      </c>
      <c r="AF20" s="25">
        <v>6</v>
      </c>
      <c r="AG20" s="25">
        <v>4.8</v>
      </c>
      <c r="AH20" s="25">
        <v>4</v>
      </c>
      <c r="AI20" s="4">
        <f t="shared" si="4"/>
        <v>5.38</v>
      </c>
      <c r="AJ20" s="30"/>
      <c r="AK20" s="4">
        <f t="shared" si="5"/>
        <v>5.38</v>
      </c>
      <c r="AL20" s="62"/>
      <c r="AM20" s="25">
        <v>5</v>
      </c>
      <c r="AN20" s="25">
        <v>5</v>
      </c>
      <c r="AO20" s="25">
        <v>5.5</v>
      </c>
      <c r="AP20" s="25">
        <v>5</v>
      </c>
      <c r="AQ20" s="25">
        <v>5.5</v>
      </c>
      <c r="AR20" s="25">
        <v>5.5</v>
      </c>
      <c r="AS20" s="25">
        <v>6</v>
      </c>
      <c r="AT20" s="25">
        <v>5</v>
      </c>
      <c r="AU20" s="26">
        <f t="shared" si="6"/>
        <v>42.5</v>
      </c>
      <c r="AV20" s="4">
        <f t="shared" si="7"/>
        <v>5.3125</v>
      </c>
      <c r="AW20" s="23"/>
      <c r="AX20" s="84">
        <v>6.2</v>
      </c>
      <c r="AY20" s="81">
        <f t="shared" si="8"/>
        <v>6.2</v>
      </c>
      <c r="AZ20" s="85"/>
      <c r="BA20" s="81">
        <f t="shared" si="9"/>
        <v>6.2</v>
      </c>
      <c r="BB20" s="62"/>
      <c r="BC20" s="81">
        <f t="shared" si="10"/>
        <v>5.4521875</v>
      </c>
      <c r="BD20" s="74"/>
      <c r="BE20" s="81">
        <f t="shared" si="11"/>
        <v>5.9550000000000001</v>
      </c>
      <c r="BF20" s="74"/>
      <c r="BG20" s="82">
        <f t="shared" si="12"/>
        <v>5.7035937499999996</v>
      </c>
      <c r="BH20" s="31"/>
      <c r="BI20" s="162"/>
      <c r="BJ20" s="162"/>
    </row>
    <row r="21" spans="1:62" s="161" customFormat="1" x14ac:dyDescent="0.25">
      <c r="A21" s="76">
        <v>49</v>
      </c>
      <c r="B21" s="161" t="s">
        <v>161</v>
      </c>
      <c r="C21" s="161" t="s">
        <v>133</v>
      </c>
      <c r="D21" s="161" t="s">
        <v>134</v>
      </c>
      <c r="E21" s="161" t="s">
        <v>100</v>
      </c>
      <c r="F21" s="22">
        <v>6</v>
      </c>
      <c r="G21" s="22">
        <v>5.8</v>
      </c>
      <c r="H21" s="22">
        <v>5.8</v>
      </c>
      <c r="I21" s="22">
        <v>6</v>
      </c>
      <c r="J21" s="22">
        <v>6.2</v>
      </c>
      <c r="K21" s="4">
        <f t="shared" si="0"/>
        <v>5.96</v>
      </c>
      <c r="L21" s="23"/>
      <c r="M21" s="25">
        <v>4</v>
      </c>
      <c r="N21" s="25">
        <v>5.2</v>
      </c>
      <c r="O21" s="25">
        <v>5.2</v>
      </c>
      <c r="P21" s="25">
        <v>5.6</v>
      </c>
      <c r="Q21" s="25">
        <v>4</v>
      </c>
      <c r="R21" s="25">
        <v>4</v>
      </c>
      <c r="S21" s="25">
        <v>6</v>
      </c>
      <c r="T21" s="25">
        <v>5</v>
      </c>
      <c r="U21" s="26">
        <f t="shared" si="1"/>
        <v>39</v>
      </c>
      <c r="V21" s="4">
        <f t="shared" si="2"/>
        <v>4.875</v>
      </c>
      <c r="W21" s="23"/>
      <c r="X21" s="22">
        <v>6</v>
      </c>
      <c r="Y21" s="22">
        <v>5.5</v>
      </c>
      <c r="Z21" s="22">
        <v>5.8</v>
      </c>
      <c r="AA21" s="22">
        <v>6</v>
      </c>
      <c r="AB21" s="22">
        <v>6.2</v>
      </c>
      <c r="AC21" s="4">
        <f t="shared" si="3"/>
        <v>5.93</v>
      </c>
      <c r="AD21" s="156"/>
      <c r="AE21" s="25">
        <v>5</v>
      </c>
      <c r="AF21" s="25">
        <v>5</v>
      </c>
      <c r="AG21" s="25">
        <v>4.5</v>
      </c>
      <c r="AH21" s="25">
        <v>3.5</v>
      </c>
      <c r="AI21" s="4">
        <f t="shared" si="4"/>
        <v>4.6749999999999998</v>
      </c>
      <c r="AJ21" s="30"/>
      <c r="AK21" s="4">
        <f t="shared" si="5"/>
        <v>4.6749999999999998</v>
      </c>
      <c r="AL21" s="62"/>
      <c r="AM21" s="25">
        <v>4.5</v>
      </c>
      <c r="AN21" s="25">
        <v>4.5</v>
      </c>
      <c r="AO21" s="25">
        <v>4.8</v>
      </c>
      <c r="AP21" s="25">
        <v>4.5</v>
      </c>
      <c r="AQ21" s="25">
        <v>4</v>
      </c>
      <c r="AR21" s="25">
        <v>4.5</v>
      </c>
      <c r="AS21" s="25">
        <v>5</v>
      </c>
      <c r="AT21" s="25">
        <v>4.5</v>
      </c>
      <c r="AU21" s="26">
        <f t="shared" si="6"/>
        <v>36.299999999999997</v>
      </c>
      <c r="AV21" s="4">
        <f t="shared" si="7"/>
        <v>4.5374999999999996</v>
      </c>
      <c r="AW21" s="23"/>
      <c r="AX21" s="84">
        <v>6.2</v>
      </c>
      <c r="AY21" s="81">
        <f t="shared" si="8"/>
        <v>6.2</v>
      </c>
      <c r="AZ21" s="85"/>
      <c r="BA21" s="81">
        <f t="shared" si="9"/>
        <v>6.2</v>
      </c>
      <c r="BB21" s="62"/>
      <c r="BC21" s="81">
        <f t="shared" si="10"/>
        <v>5.0196874999999999</v>
      </c>
      <c r="BD21" s="74"/>
      <c r="BE21" s="81">
        <f t="shared" si="11"/>
        <v>5.7512500000000006</v>
      </c>
      <c r="BF21" s="74"/>
      <c r="BG21" s="82">
        <f t="shared" si="12"/>
        <v>5.3854687500000002</v>
      </c>
      <c r="BH21" s="31"/>
      <c r="BI21" s="162"/>
      <c r="BJ21" s="162"/>
    </row>
    <row r="22" spans="1:62" s="161" customFormat="1" x14ac:dyDescent="0.25">
      <c r="A22" s="76">
        <v>7</v>
      </c>
      <c r="B22" s="161" t="s">
        <v>157</v>
      </c>
      <c r="C22" s="161" t="s">
        <v>158</v>
      </c>
      <c r="D22" s="161" t="s">
        <v>159</v>
      </c>
      <c r="E22" s="161" t="s">
        <v>160</v>
      </c>
      <c r="F22" s="22">
        <v>6</v>
      </c>
      <c r="G22" s="22">
        <v>5.5</v>
      </c>
      <c r="H22" s="22">
        <v>6</v>
      </c>
      <c r="I22" s="22">
        <v>6.3</v>
      </c>
      <c r="J22" s="22">
        <v>7.3</v>
      </c>
      <c r="K22" s="4">
        <f t="shared" si="0"/>
        <v>6.3</v>
      </c>
      <c r="L22" s="23"/>
      <c r="M22" s="25">
        <v>4</v>
      </c>
      <c r="N22" s="25">
        <v>5</v>
      </c>
      <c r="O22" s="25">
        <v>5</v>
      </c>
      <c r="P22" s="25">
        <v>5</v>
      </c>
      <c r="Q22" s="25">
        <v>4.5</v>
      </c>
      <c r="R22" s="25">
        <v>4.5</v>
      </c>
      <c r="S22" s="25">
        <v>6</v>
      </c>
      <c r="T22" s="25">
        <v>5</v>
      </c>
      <c r="U22" s="26">
        <f t="shared" si="1"/>
        <v>39</v>
      </c>
      <c r="V22" s="4">
        <f t="shared" si="2"/>
        <v>4.875</v>
      </c>
      <c r="W22" s="23"/>
      <c r="X22" s="22">
        <v>6</v>
      </c>
      <c r="Y22" s="22">
        <v>5.5</v>
      </c>
      <c r="Z22" s="22">
        <v>6</v>
      </c>
      <c r="AA22" s="22">
        <v>6.3</v>
      </c>
      <c r="AB22" s="22">
        <v>7.3</v>
      </c>
      <c r="AC22" s="4">
        <f t="shared" si="3"/>
        <v>6.3</v>
      </c>
      <c r="AD22" s="156"/>
      <c r="AE22" s="25">
        <v>5</v>
      </c>
      <c r="AF22" s="25">
        <v>5</v>
      </c>
      <c r="AG22" s="25">
        <v>4</v>
      </c>
      <c r="AH22" s="25">
        <v>3</v>
      </c>
      <c r="AI22" s="4">
        <f t="shared" si="4"/>
        <v>4.45</v>
      </c>
      <c r="AJ22" s="30"/>
      <c r="AK22" s="4">
        <f t="shared" si="5"/>
        <v>4.45</v>
      </c>
      <c r="AL22" s="62"/>
      <c r="AM22" s="25">
        <v>4.5</v>
      </c>
      <c r="AN22" s="25">
        <v>4</v>
      </c>
      <c r="AO22" s="25">
        <v>4</v>
      </c>
      <c r="AP22" s="25">
        <v>4</v>
      </c>
      <c r="AQ22" s="25">
        <v>5</v>
      </c>
      <c r="AR22" s="25">
        <v>5</v>
      </c>
      <c r="AS22" s="25">
        <v>4.8</v>
      </c>
      <c r="AT22" s="25">
        <v>4.5</v>
      </c>
      <c r="AU22" s="26">
        <f t="shared" si="6"/>
        <v>35.799999999999997</v>
      </c>
      <c r="AV22" s="4">
        <f t="shared" si="7"/>
        <v>4.4749999999999996</v>
      </c>
      <c r="AW22" s="23"/>
      <c r="AX22" s="84">
        <v>5.5</v>
      </c>
      <c r="AY22" s="81">
        <f t="shared" si="8"/>
        <v>5.5</v>
      </c>
      <c r="AZ22" s="85"/>
      <c r="BA22" s="81">
        <f t="shared" si="9"/>
        <v>5.5</v>
      </c>
      <c r="BB22" s="62"/>
      <c r="BC22" s="81">
        <f t="shared" si="10"/>
        <v>5.0812499999999998</v>
      </c>
      <c r="BD22" s="74"/>
      <c r="BE22" s="81">
        <f t="shared" si="11"/>
        <v>5.4375</v>
      </c>
      <c r="BF22" s="74"/>
      <c r="BG22" s="82">
        <f t="shared" si="12"/>
        <v>5.2593750000000004</v>
      </c>
      <c r="BH22" s="31"/>
      <c r="BI22" s="162"/>
      <c r="BJ22" s="162"/>
    </row>
    <row r="23" spans="1:62" s="161" customFormat="1" x14ac:dyDescent="0.25">
      <c r="A23" s="76">
        <v>42</v>
      </c>
      <c r="B23" s="161" t="s">
        <v>145</v>
      </c>
      <c r="C23" s="161" t="s">
        <v>126</v>
      </c>
      <c r="D23" s="161" t="s">
        <v>127</v>
      </c>
      <c r="E23" s="161" t="s">
        <v>128</v>
      </c>
      <c r="F23" s="22">
        <v>6</v>
      </c>
      <c r="G23" s="22">
        <v>5.5</v>
      </c>
      <c r="H23" s="22">
        <v>6</v>
      </c>
      <c r="I23" s="22">
        <v>6.8</v>
      </c>
      <c r="J23" s="22">
        <v>6.7</v>
      </c>
      <c r="K23" s="4">
        <f t="shared" si="0"/>
        <v>6.33</v>
      </c>
      <c r="L23" s="23"/>
      <c r="M23" s="25">
        <v>2</v>
      </c>
      <c r="N23" s="25">
        <v>5.2</v>
      </c>
      <c r="O23" s="25">
        <v>2.5</v>
      </c>
      <c r="P23" s="25">
        <v>5.5</v>
      </c>
      <c r="Q23" s="25">
        <v>3</v>
      </c>
      <c r="R23" s="25">
        <v>3</v>
      </c>
      <c r="S23" s="25">
        <v>4.5</v>
      </c>
      <c r="T23" s="25">
        <v>4.5</v>
      </c>
      <c r="U23" s="26">
        <f t="shared" si="1"/>
        <v>30.2</v>
      </c>
      <c r="V23" s="4">
        <f t="shared" si="2"/>
        <v>3.7749999999999999</v>
      </c>
      <c r="W23" s="23"/>
      <c r="X23" s="22">
        <v>6</v>
      </c>
      <c r="Y23" s="22">
        <v>6</v>
      </c>
      <c r="Z23" s="22">
        <v>5.2</v>
      </c>
      <c r="AA23" s="22">
        <v>6.5</v>
      </c>
      <c r="AB23" s="22">
        <v>6.7</v>
      </c>
      <c r="AC23" s="4">
        <f t="shared" si="3"/>
        <v>6.05</v>
      </c>
      <c r="AD23" s="156"/>
      <c r="AE23" s="25">
        <v>5</v>
      </c>
      <c r="AF23" s="25">
        <v>5</v>
      </c>
      <c r="AG23" s="25">
        <v>3</v>
      </c>
      <c r="AH23" s="25">
        <v>2</v>
      </c>
      <c r="AI23" s="4">
        <f t="shared" si="4"/>
        <v>4</v>
      </c>
      <c r="AJ23" s="30"/>
      <c r="AK23" s="4">
        <f t="shared" si="5"/>
        <v>4</v>
      </c>
      <c r="AL23" s="62"/>
      <c r="AM23" s="25">
        <v>4</v>
      </c>
      <c r="AN23" s="25">
        <v>4</v>
      </c>
      <c r="AO23" s="25">
        <v>3.5</v>
      </c>
      <c r="AP23" s="25">
        <v>5.5</v>
      </c>
      <c r="AQ23" s="25">
        <v>5</v>
      </c>
      <c r="AR23" s="25">
        <v>3.5</v>
      </c>
      <c r="AS23" s="25">
        <v>5</v>
      </c>
      <c r="AT23" s="25">
        <v>4</v>
      </c>
      <c r="AU23" s="26">
        <f t="shared" si="6"/>
        <v>34.5</v>
      </c>
      <c r="AV23" s="4">
        <f t="shared" si="7"/>
        <v>4.3125</v>
      </c>
      <c r="AW23" s="23"/>
      <c r="AX23" s="84">
        <v>6</v>
      </c>
      <c r="AY23" s="81">
        <f t="shared" si="8"/>
        <v>6</v>
      </c>
      <c r="AZ23" s="85"/>
      <c r="BA23" s="81">
        <f t="shared" si="9"/>
        <v>6</v>
      </c>
      <c r="BB23" s="62"/>
      <c r="BC23" s="81">
        <f t="shared" si="10"/>
        <v>4.6153124999999999</v>
      </c>
      <c r="BD23" s="74"/>
      <c r="BE23" s="81">
        <f t="shared" si="11"/>
        <v>5.5125000000000002</v>
      </c>
      <c r="BF23" s="74"/>
      <c r="BG23" s="82">
        <f t="shared" si="12"/>
        <v>5.0639062500000005</v>
      </c>
      <c r="BH23" s="31"/>
      <c r="BI23" s="162"/>
      <c r="BJ23" s="162"/>
    </row>
  </sheetData>
  <sortState ref="A10:BJ23">
    <sortCondition ref="BH10:BH23"/>
  </sortState>
  <pageMargins left="0.70866141732283472" right="0.70866141732283472" top="0.74803149606299213" bottom="0.74803149606299213" header="0.31496062992125984" footer="0.31496062992125984"/>
  <pageSetup scale="84" fitToHeight="0" orientation="landscape" horizontalDpi="360" verticalDpi="360" r:id="rId1"/>
  <headerFooter>
    <oddFooter>&amp;CPrelim Individual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M11" sqref="M11"/>
    </sheetView>
  </sheetViews>
  <sheetFormatPr defaultColWidth="8.85546875" defaultRowHeight="15" x14ac:dyDescent="0.25"/>
  <cols>
    <col min="1" max="1" width="8.85546875" style="161"/>
    <col min="2" max="2" width="18.85546875" style="161" customWidth="1"/>
    <col min="3" max="3" width="19.28515625" style="161" customWidth="1"/>
    <col min="4" max="10" width="8.85546875" style="161"/>
    <col min="11" max="11" width="3.85546875" style="161" customWidth="1"/>
    <col min="12" max="18" width="8.85546875" style="161"/>
    <col min="19" max="19" width="13" style="161" customWidth="1"/>
    <col min="20" max="16384" width="8.85546875" style="161"/>
  </cols>
  <sheetData>
    <row r="1" spans="1:27" ht="15.75" x14ac:dyDescent="0.25">
      <c r="A1" s="1" t="s">
        <v>95</v>
      </c>
      <c r="B1" s="162"/>
      <c r="C1" s="162" t="s">
        <v>238</v>
      </c>
      <c r="E1" s="3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5">
        <f ca="1">NOW()</f>
        <v>43814.354363888888</v>
      </c>
      <c r="T1" s="162"/>
      <c r="U1" s="162"/>
      <c r="V1" s="162"/>
      <c r="W1" s="162"/>
      <c r="X1" s="162"/>
      <c r="Y1" s="162"/>
      <c r="Z1" s="162"/>
    </row>
    <row r="2" spans="1:27" ht="15.75" x14ac:dyDescent="0.25">
      <c r="A2" s="1"/>
      <c r="B2" s="162"/>
      <c r="C2" s="162"/>
      <c r="E2" s="3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6">
        <f ca="1">NOW()</f>
        <v>43814.354363888888</v>
      </c>
      <c r="T2" s="162"/>
      <c r="U2" s="162"/>
      <c r="V2" s="162"/>
      <c r="W2" s="162"/>
      <c r="X2" s="162"/>
      <c r="Y2" s="162"/>
      <c r="Z2" s="162"/>
    </row>
    <row r="3" spans="1:27" ht="15.75" x14ac:dyDescent="0.25">
      <c r="A3" s="1" t="s">
        <v>96</v>
      </c>
      <c r="B3" s="162"/>
      <c r="C3" s="162"/>
      <c r="D3" s="3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5" spans="1:27" ht="15.75" x14ac:dyDescent="0.25">
      <c r="A5" s="159" t="s">
        <v>232</v>
      </c>
      <c r="B5" s="140"/>
      <c r="C5" s="138"/>
      <c r="D5" s="164"/>
      <c r="E5" s="140"/>
      <c r="F5" s="138"/>
      <c r="G5" s="138"/>
      <c r="H5" s="140"/>
      <c r="I5" s="138"/>
      <c r="J5" s="164"/>
      <c r="K5" s="164"/>
      <c r="L5" s="165"/>
      <c r="M5" s="166"/>
      <c r="N5" s="164"/>
      <c r="O5" s="164"/>
      <c r="P5" s="164"/>
      <c r="Q5" s="164"/>
      <c r="R5" s="164"/>
      <c r="S5" s="164"/>
    </row>
    <row r="6" spans="1:27" ht="15.75" x14ac:dyDescent="0.25">
      <c r="A6" s="159" t="s">
        <v>60</v>
      </c>
      <c r="B6" s="140">
        <v>23</v>
      </c>
      <c r="C6" s="138"/>
      <c r="D6" s="164"/>
      <c r="E6" s="138"/>
      <c r="F6" s="138"/>
      <c r="G6" s="138"/>
      <c r="H6" s="138"/>
      <c r="I6" s="138"/>
      <c r="J6" s="164"/>
      <c r="K6" s="164"/>
      <c r="L6" s="164"/>
      <c r="M6" s="164"/>
      <c r="N6" s="164"/>
      <c r="O6" s="164"/>
      <c r="P6" s="164"/>
      <c r="Q6" s="164"/>
      <c r="R6" s="164"/>
      <c r="S6" s="164"/>
    </row>
    <row r="7" spans="1:27" x14ac:dyDescent="0.25">
      <c r="A7" s="138"/>
      <c r="B7" s="138"/>
      <c r="C7" s="138"/>
      <c r="D7" s="164"/>
      <c r="E7" s="140"/>
      <c r="F7" s="138"/>
      <c r="G7" s="138"/>
      <c r="H7" s="138"/>
      <c r="I7" s="138"/>
      <c r="J7" s="167"/>
      <c r="K7" s="167"/>
      <c r="L7" s="164"/>
      <c r="M7" s="164"/>
      <c r="N7" s="167"/>
      <c r="O7" s="164"/>
      <c r="P7" s="164"/>
      <c r="Q7" s="164"/>
      <c r="R7" s="168"/>
      <c r="S7" s="164"/>
    </row>
    <row r="8" spans="1:27" x14ac:dyDescent="0.25">
      <c r="A8" s="212" t="s">
        <v>12</v>
      </c>
      <c r="B8" s="212" t="s">
        <v>13</v>
      </c>
      <c r="C8" s="212" t="s">
        <v>15</v>
      </c>
      <c r="D8" s="170"/>
      <c r="E8" s="171" t="s">
        <v>44</v>
      </c>
      <c r="F8" s="169"/>
      <c r="G8" s="169"/>
      <c r="H8" s="169"/>
      <c r="I8" s="169"/>
      <c r="J8" s="172" t="s">
        <v>44</v>
      </c>
      <c r="K8" s="173"/>
      <c r="L8" s="167"/>
      <c r="M8" s="167"/>
      <c r="N8" s="172" t="s">
        <v>84</v>
      </c>
      <c r="O8" s="170"/>
      <c r="P8" s="167"/>
      <c r="Q8" s="167"/>
      <c r="R8" s="182" t="s">
        <v>33</v>
      </c>
      <c r="S8" s="167"/>
    </row>
    <row r="9" spans="1:27" x14ac:dyDescent="0.25">
      <c r="A9" s="169"/>
      <c r="B9" s="169"/>
      <c r="C9" s="169"/>
      <c r="D9" s="175"/>
      <c r="E9" s="169" t="s">
        <v>34</v>
      </c>
      <c r="F9" s="169" t="s">
        <v>35</v>
      </c>
      <c r="G9" s="169" t="s">
        <v>36</v>
      </c>
      <c r="H9" s="169" t="s">
        <v>37</v>
      </c>
      <c r="I9" s="169" t="s">
        <v>38</v>
      </c>
      <c r="J9" s="172" t="s">
        <v>33</v>
      </c>
      <c r="K9" s="173"/>
      <c r="L9" s="164" t="s">
        <v>31</v>
      </c>
      <c r="M9" s="164" t="s">
        <v>211</v>
      </c>
      <c r="N9" s="172" t="s">
        <v>33</v>
      </c>
      <c r="O9" s="175"/>
      <c r="P9" s="167" t="s">
        <v>44</v>
      </c>
      <c r="Q9" s="167" t="s">
        <v>84</v>
      </c>
      <c r="R9" s="182" t="s">
        <v>41</v>
      </c>
      <c r="S9" s="167" t="s">
        <v>43</v>
      </c>
    </row>
    <row r="10" spans="1:27" x14ac:dyDescent="0.25">
      <c r="A10" s="139">
        <v>14</v>
      </c>
      <c r="B10" s="161" t="s">
        <v>130</v>
      </c>
      <c r="C10" s="183" t="s">
        <v>131</v>
      </c>
      <c r="D10" s="184"/>
      <c r="E10" s="185"/>
      <c r="F10" s="185"/>
      <c r="G10" s="185"/>
      <c r="H10" s="185"/>
      <c r="I10" s="185"/>
      <c r="J10" s="53"/>
      <c r="K10" s="53"/>
      <c r="L10" s="186"/>
      <c r="M10" s="186"/>
      <c r="N10" s="53"/>
      <c r="O10" s="156"/>
      <c r="P10" s="156"/>
      <c r="Q10" s="156"/>
      <c r="R10" s="187"/>
      <c r="S10" s="184"/>
    </row>
    <row r="11" spans="1:27" x14ac:dyDescent="0.25">
      <c r="A11" s="188">
        <v>73</v>
      </c>
      <c r="B11" s="98" t="s">
        <v>163</v>
      </c>
      <c r="C11" s="98" t="s">
        <v>188</v>
      </c>
      <c r="D11" s="189"/>
      <c r="E11" s="190">
        <v>4</v>
      </c>
      <c r="F11" s="190">
        <v>4.8</v>
      </c>
      <c r="G11" s="190">
        <v>4</v>
      </c>
      <c r="H11" s="190">
        <v>2.5</v>
      </c>
      <c r="I11" s="190">
        <v>2</v>
      </c>
      <c r="J11" s="191">
        <f>SUM((E11*0.25)+(F11*0.25)+(G11*0.2)+(H11*0.2)+(I11*0.1))</f>
        <v>3.7</v>
      </c>
      <c r="K11" s="192"/>
      <c r="L11" s="193">
        <v>4.8</v>
      </c>
      <c r="M11" s="193"/>
      <c r="N11" s="191">
        <f>L11-M11</f>
        <v>4.8</v>
      </c>
      <c r="O11" s="194"/>
      <c r="P11" s="191">
        <f>J11</f>
        <v>3.7</v>
      </c>
      <c r="Q11" s="191">
        <f>N11</f>
        <v>4.8</v>
      </c>
      <c r="R11" s="195">
        <f>(N11+J11)/2</f>
        <v>4.25</v>
      </c>
      <c r="S11" s="196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opLeftCell="AL1" workbookViewId="0">
      <selection activeCell="BH16" sqref="BH16"/>
    </sheetView>
  </sheetViews>
  <sheetFormatPr defaultRowHeight="15" x14ac:dyDescent="0.25"/>
  <cols>
    <col min="1" max="1" width="5.7109375" style="161" customWidth="1"/>
    <col min="2" max="2" width="20" style="141" customWidth="1"/>
    <col min="3" max="3" width="18.140625" style="141" customWidth="1"/>
    <col min="4" max="4" width="20" style="141" customWidth="1"/>
    <col min="5" max="5" width="16.85546875" style="141" customWidth="1"/>
    <col min="6" max="11" width="9.140625" style="161"/>
    <col min="12" max="12" width="2.85546875" style="161" customWidth="1"/>
    <col min="13" max="22" width="9.140625" style="161"/>
    <col min="23" max="23" width="2.85546875" style="161" customWidth="1"/>
    <col min="24" max="29" width="9.140625" style="161"/>
    <col min="30" max="30" width="2.85546875" style="161" customWidth="1"/>
    <col min="31" max="37" width="9.140625" style="161"/>
    <col min="38" max="38" width="2.85546875" style="161" customWidth="1"/>
    <col min="39" max="48" width="9.140625" style="161"/>
    <col min="49" max="49" width="2.85546875" style="161" customWidth="1"/>
    <col min="50" max="53" width="9.140625" style="141"/>
    <col min="54" max="54" width="2.85546875" style="141" customWidth="1"/>
    <col min="55" max="55" width="11.42578125" style="141" customWidth="1"/>
    <col min="56" max="56" width="3" style="141" customWidth="1"/>
    <col min="57" max="57" width="10" style="141" customWidth="1"/>
    <col min="58" max="58" width="2.85546875" style="141" customWidth="1"/>
    <col min="59" max="59" width="9.140625" style="141"/>
    <col min="60" max="60" width="12.5703125" style="161" customWidth="1"/>
    <col min="61" max="16384" width="9.140625" style="161"/>
  </cols>
  <sheetData>
    <row r="1" spans="1:60" ht="15.75" x14ac:dyDescent="0.25">
      <c r="A1" s="1" t="s">
        <v>95</v>
      </c>
      <c r="B1" s="74"/>
      <c r="C1" s="74"/>
      <c r="D1" s="74" t="s">
        <v>0</v>
      </c>
      <c r="E1" s="162" t="s">
        <v>233</v>
      </c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81"/>
      <c r="AY1" s="81"/>
      <c r="AZ1" s="81"/>
      <c r="BA1" s="81"/>
      <c r="BB1" s="74"/>
      <c r="BC1" s="74"/>
      <c r="BD1" s="74"/>
      <c r="BE1" s="74"/>
      <c r="BF1" s="74"/>
      <c r="BG1" s="74"/>
      <c r="BH1" s="5">
        <f ca="1">NOW()</f>
        <v>43814.354363773149</v>
      </c>
    </row>
    <row r="2" spans="1:60" ht="15.75" x14ac:dyDescent="0.25">
      <c r="A2" s="1"/>
      <c r="B2" s="74"/>
      <c r="C2" s="74"/>
      <c r="D2" s="74" t="s">
        <v>1</v>
      </c>
      <c r="E2" s="162" t="s">
        <v>234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81"/>
      <c r="AY2" s="81"/>
      <c r="AZ2" s="81"/>
      <c r="BA2" s="81"/>
      <c r="BB2" s="74"/>
      <c r="BC2" s="74"/>
      <c r="BD2" s="74"/>
      <c r="BE2" s="74"/>
      <c r="BF2" s="74"/>
      <c r="BG2" s="74"/>
      <c r="BH2" s="6">
        <f ca="1">NOW()</f>
        <v>43814.354363773149</v>
      </c>
    </row>
    <row r="3" spans="1:60" ht="15.75" x14ac:dyDescent="0.25">
      <c r="A3" s="1" t="s">
        <v>96</v>
      </c>
      <c r="B3" s="74"/>
      <c r="C3" s="74"/>
      <c r="D3" s="74"/>
      <c r="E3" s="74"/>
      <c r="F3" s="127" t="s">
        <v>81</v>
      </c>
      <c r="G3" s="121"/>
      <c r="H3" s="122"/>
      <c r="I3" s="121"/>
      <c r="J3" s="121"/>
      <c r="K3" s="121"/>
      <c r="L3" s="121"/>
      <c r="M3" s="122"/>
      <c r="N3" s="121"/>
      <c r="O3" s="121"/>
      <c r="P3" s="121"/>
      <c r="Q3" s="121"/>
      <c r="R3" s="121"/>
      <c r="S3" s="121"/>
      <c r="T3" s="121"/>
      <c r="U3" s="121"/>
      <c r="V3" s="121"/>
      <c r="W3" s="162"/>
      <c r="X3" s="123" t="s">
        <v>2</v>
      </c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62"/>
      <c r="AM3" s="122" t="s">
        <v>81</v>
      </c>
      <c r="AN3" s="121"/>
      <c r="AO3" s="121"/>
      <c r="AP3" s="121"/>
      <c r="AQ3" s="121"/>
      <c r="AR3" s="121"/>
      <c r="AS3" s="121"/>
      <c r="AT3" s="121"/>
      <c r="AU3" s="121"/>
      <c r="AV3" s="121"/>
      <c r="AW3" s="162"/>
      <c r="AX3" s="126" t="s">
        <v>2</v>
      </c>
      <c r="AY3" s="126"/>
      <c r="AZ3" s="126"/>
      <c r="BA3" s="126"/>
      <c r="BB3" s="74"/>
      <c r="BC3" s="74"/>
      <c r="BD3" s="74"/>
      <c r="BE3" s="74"/>
      <c r="BF3" s="74"/>
      <c r="BG3" s="74"/>
      <c r="BH3" s="162"/>
    </row>
    <row r="4" spans="1:60" ht="15.75" x14ac:dyDescent="0.25">
      <c r="A4" s="1"/>
      <c r="B4" s="74"/>
      <c r="C4" s="74"/>
      <c r="D4" s="74"/>
      <c r="E4" s="74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81"/>
      <c r="AY4" s="81"/>
      <c r="AZ4" s="81"/>
      <c r="BA4" s="81"/>
      <c r="BB4" s="74"/>
      <c r="BC4" s="74"/>
      <c r="BD4" s="74"/>
      <c r="BE4" s="74"/>
      <c r="BF4" s="74"/>
      <c r="BG4" s="74"/>
      <c r="BH4" s="162"/>
    </row>
    <row r="5" spans="1:60" ht="15.75" x14ac:dyDescent="0.25">
      <c r="A5" s="1" t="s">
        <v>47</v>
      </c>
      <c r="B5" s="52"/>
      <c r="C5" s="74"/>
      <c r="D5" s="74"/>
      <c r="E5" s="74"/>
      <c r="F5" s="7" t="s">
        <v>3</v>
      </c>
      <c r="G5" s="7"/>
      <c r="H5" s="162"/>
      <c r="I5" s="7"/>
      <c r="J5" s="162"/>
      <c r="K5" s="162"/>
      <c r="L5" s="162"/>
      <c r="M5" s="7" t="s">
        <v>92</v>
      </c>
      <c r="N5" s="7"/>
      <c r="O5" s="162"/>
      <c r="P5" s="162"/>
      <c r="Q5" s="162"/>
      <c r="R5" s="162"/>
      <c r="S5" s="162"/>
      <c r="T5" s="162"/>
      <c r="U5" s="162"/>
      <c r="V5" s="162"/>
      <c r="W5" s="7"/>
      <c r="X5" s="7" t="s">
        <v>3</v>
      </c>
      <c r="Y5" s="162"/>
      <c r="Z5" s="162"/>
      <c r="AA5" s="162"/>
      <c r="AB5" s="162"/>
      <c r="AC5" s="162"/>
      <c r="AD5" s="162"/>
      <c r="AE5" s="7"/>
      <c r="AF5" s="162"/>
      <c r="AG5" s="162"/>
      <c r="AH5" s="162"/>
      <c r="AI5" s="162"/>
      <c r="AJ5" s="7"/>
      <c r="AK5" s="7"/>
      <c r="AL5" s="56"/>
      <c r="AM5" s="7" t="s">
        <v>4</v>
      </c>
      <c r="AN5" s="7"/>
      <c r="AO5" s="162"/>
      <c r="AP5" s="162"/>
      <c r="AQ5" s="162"/>
      <c r="AR5" s="162"/>
      <c r="AS5" s="162"/>
      <c r="AT5" s="162"/>
      <c r="AU5" s="162"/>
      <c r="AV5" s="162"/>
      <c r="AW5" s="162"/>
      <c r="AX5" s="82" t="s">
        <v>5</v>
      </c>
      <c r="AY5" s="81"/>
      <c r="AZ5" s="81"/>
      <c r="BA5" s="81"/>
      <c r="BB5" s="86"/>
      <c r="BC5" s="52" t="s">
        <v>6</v>
      </c>
      <c r="BD5" s="74"/>
      <c r="BE5" s="74"/>
      <c r="BF5" s="74"/>
      <c r="BG5" s="74"/>
      <c r="BH5" s="162"/>
    </row>
    <row r="6" spans="1:60" ht="15.75" x14ac:dyDescent="0.25">
      <c r="A6" s="1" t="s">
        <v>46</v>
      </c>
      <c r="B6" s="137">
        <v>5</v>
      </c>
      <c r="C6" s="74"/>
      <c r="D6" s="74"/>
      <c r="E6" s="74"/>
      <c r="F6" s="162" t="str">
        <f>E1</f>
        <v>Robyn Bruderer</v>
      </c>
      <c r="G6" s="162"/>
      <c r="H6" s="162"/>
      <c r="I6" s="162"/>
      <c r="J6" s="162"/>
      <c r="K6" s="162"/>
      <c r="L6" s="162"/>
      <c r="M6" s="162" t="str">
        <f>E1</f>
        <v>Robyn Bruderer</v>
      </c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 t="str">
        <f>E1</f>
        <v>Robyn Bruderer</v>
      </c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56"/>
      <c r="AM6" s="162" t="str">
        <f>E2</f>
        <v>Nina Fritzell</v>
      </c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81" t="str">
        <f>E2</f>
        <v>Nina Fritzell</v>
      </c>
      <c r="AY6" s="81"/>
      <c r="AZ6" s="81"/>
      <c r="BA6" s="81"/>
      <c r="BB6" s="86"/>
      <c r="BC6" s="74"/>
      <c r="BD6" s="74"/>
      <c r="BE6" s="74"/>
      <c r="BF6" s="74"/>
      <c r="BG6" s="74"/>
      <c r="BH6" s="162"/>
    </row>
    <row r="7" spans="1:60" x14ac:dyDescent="0.25">
      <c r="A7" s="162"/>
      <c r="B7" s="74"/>
      <c r="C7" s="74"/>
      <c r="D7" s="74"/>
      <c r="E7" s="74"/>
      <c r="F7" s="162" t="s">
        <v>7</v>
      </c>
      <c r="G7" s="162"/>
      <c r="H7" s="162"/>
      <c r="I7" s="162"/>
      <c r="J7" s="162"/>
      <c r="K7" s="162"/>
      <c r="L7" s="215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215"/>
      <c r="X7" s="215" t="s">
        <v>7</v>
      </c>
      <c r="Y7" s="215"/>
      <c r="Z7" s="215"/>
      <c r="AA7" s="215"/>
      <c r="AB7" s="10"/>
      <c r="AC7" s="162"/>
      <c r="AD7" s="162"/>
      <c r="AE7" s="162" t="s">
        <v>44</v>
      </c>
      <c r="AF7" s="162"/>
      <c r="AG7" s="162"/>
      <c r="AH7" s="162"/>
      <c r="AI7" s="162"/>
      <c r="AJ7" s="162"/>
      <c r="AK7" s="215" t="s">
        <v>44</v>
      </c>
      <c r="AL7" s="56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215"/>
      <c r="AX7" s="82"/>
      <c r="AY7" s="81"/>
      <c r="AZ7" s="81" t="s">
        <v>8</v>
      </c>
      <c r="BA7" s="81" t="s">
        <v>9</v>
      </c>
      <c r="BB7" s="86"/>
      <c r="BC7" s="52" t="s">
        <v>10</v>
      </c>
      <c r="BD7" s="74"/>
      <c r="BE7" s="52" t="s">
        <v>2</v>
      </c>
      <c r="BF7" s="105"/>
      <c r="BG7" s="50" t="s">
        <v>11</v>
      </c>
      <c r="BH7" s="153"/>
    </row>
    <row r="8" spans="1:60" x14ac:dyDescent="0.25">
      <c r="A8" s="13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154" t="s">
        <v>16</v>
      </c>
      <c r="G8" s="154" t="s">
        <v>17</v>
      </c>
      <c r="H8" s="154" t="s">
        <v>18</v>
      </c>
      <c r="I8" s="154" t="s">
        <v>19</v>
      </c>
      <c r="J8" s="154" t="s">
        <v>20</v>
      </c>
      <c r="K8" s="154" t="s">
        <v>7</v>
      </c>
      <c r="L8" s="15"/>
      <c r="M8" s="13" t="s">
        <v>21</v>
      </c>
      <c r="N8" s="13" t="s">
        <v>22</v>
      </c>
      <c r="O8" s="13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5"/>
      <c r="X8" s="154" t="s">
        <v>16</v>
      </c>
      <c r="Y8" s="154" t="s">
        <v>17</v>
      </c>
      <c r="Z8" s="154" t="s">
        <v>18</v>
      </c>
      <c r="AA8" s="154" t="s">
        <v>19</v>
      </c>
      <c r="AB8" s="154" t="s">
        <v>20</v>
      </c>
      <c r="AC8" s="154" t="s">
        <v>7</v>
      </c>
      <c r="AD8" s="17"/>
      <c r="AE8" s="154" t="s">
        <v>34</v>
      </c>
      <c r="AF8" s="154" t="s">
        <v>35</v>
      </c>
      <c r="AG8" s="154" t="s">
        <v>36</v>
      </c>
      <c r="AH8" s="154" t="s">
        <v>37</v>
      </c>
      <c r="AI8" s="154" t="s">
        <v>39</v>
      </c>
      <c r="AJ8" s="13" t="s">
        <v>40</v>
      </c>
      <c r="AK8" s="13" t="s">
        <v>33</v>
      </c>
      <c r="AL8" s="58"/>
      <c r="AM8" s="13" t="s">
        <v>21</v>
      </c>
      <c r="AN8" s="13" t="s">
        <v>22</v>
      </c>
      <c r="AO8" s="13" t="s">
        <v>23</v>
      </c>
      <c r="AP8" s="13" t="s">
        <v>24</v>
      </c>
      <c r="AQ8" s="13" t="s">
        <v>25</v>
      </c>
      <c r="AR8" s="13" t="s">
        <v>26</v>
      </c>
      <c r="AS8" s="13" t="s">
        <v>27</v>
      </c>
      <c r="AT8" s="13" t="s">
        <v>28</v>
      </c>
      <c r="AU8" s="13" t="s">
        <v>29</v>
      </c>
      <c r="AV8" s="13" t="s">
        <v>30</v>
      </c>
      <c r="AW8" s="15"/>
      <c r="AX8" s="83" t="s">
        <v>31</v>
      </c>
      <c r="AY8" s="83" t="s">
        <v>9</v>
      </c>
      <c r="AZ8" s="83" t="s">
        <v>32</v>
      </c>
      <c r="BA8" s="83" t="s">
        <v>33</v>
      </c>
      <c r="BB8" s="86"/>
      <c r="BC8" s="79" t="s">
        <v>41</v>
      </c>
      <c r="BD8" s="75"/>
      <c r="BE8" s="79" t="s">
        <v>41</v>
      </c>
      <c r="BF8" s="106"/>
      <c r="BG8" s="80" t="s">
        <v>41</v>
      </c>
      <c r="BH8" s="19" t="s">
        <v>43</v>
      </c>
    </row>
    <row r="9" spans="1:60" x14ac:dyDescent="0.25">
      <c r="A9" s="215"/>
      <c r="B9" s="74"/>
      <c r="C9" s="74"/>
      <c r="D9" s="74"/>
      <c r="E9" s="74"/>
      <c r="F9" s="153"/>
      <c r="G9" s="153"/>
      <c r="H9" s="153"/>
      <c r="I9" s="153"/>
      <c r="J9" s="153"/>
      <c r="K9" s="153"/>
      <c r="L9" s="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15"/>
      <c r="X9" s="153"/>
      <c r="Y9" s="153"/>
      <c r="Z9" s="153"/>
      <c r="AA9" s="153"/>
      <c r="AB9" s="153"/>
      <c r="AC9" s="153"/>
      <c r="AD9" s="17"/>
      <c r="AE9" s="153"/>
      <c r="AF9" s="153"/>
      <c r="AG9" s="153"/>
      <c r="AH9" s="153"/>
      <c r="AI9" s="153"/>
      <c r="AJ9" s="215"/>
      <c r="AK9" s="215"/>
      <c r="AL9" s="58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15"/>
      <c r="AX9" s="81"/>
      <c r="AY9" s="81"/>
      <c r="AZ9" s="81"/>
      <c r="BA9" s="81"/>
      <c r="BB9" s="86"/>
      <c r="BC9" s="52"/>
      <c r="BD9" s="74"/>
      <c r="BE9" s="52"/>
      <c r="BF9" s="107"/>
      <c r="BG9" s="50"/>
      <c r="BH9" s="11"/>
    </row>
    <row r="10" spans="1:60" x14ac:dyDescent="0.25">
      <c r="A10" s="76">
        <v>58</v>
      </c>
      <c r="B10" s="161" t="s">
        <v>107</v>
      </c>
      <c r="C10" s="161" t="s">
        <v>169</v>
      </c>
      <c r="D10" s="161" t="s">
        <v>170</v>
      </c>
      <c r="E10" s="161" t="s">
        <v>171</v>
      </c>
      <c r="F10" s="22">
        <v>7</v>
      </c>
      <c r="G10" s="22">
        <v>7</v>
      </c>
      <c r="H10" s="22">
        <v>7</v>
      </c>
      <c r="I10" s="22">
        <v>7.5</v>
      </c>
      <c r="J10" s="22">
        <v>7.5</v>
      </c>
      <c r="K10" s="4">
        <f t="shared" ref="K10:K16" si="0">SUM((F10*0.3),(G10*0.25),(H10*0.25),(I10*0.15),(J10*0.05))</f>
        <v>7.1</v>
      </c>
      <c r="L10" s="23"/>
      <c r="M10" s="25">
        <v>3</v>
      </c>
      <c r="N10" s="25">
        <v>6.5</v>
      </c>
      <c r="O10" s="25">
        <v>6</v>
      </c>
      <c r="P10" s="25">
        <v>7</v>
      </c>
      <c r="Q10" s="25">
        <v>7</v>
      </c>
      <c r="R10" s="25">
        <v>7</v>
      </c>
      <c r="S10" s="25">
        <v>6.5</v>
      </c>
      <c r="T10" s="25">
        <v>6.5</v>
      </c>
      <c r="U10" s="26">
        <f t="shared" ref="U10:U16" si="1">SUM(M10:T10)</f>
        <v>49.5</v>
      </c>
      <c r="V10" s="4">
        <f t="shared" ref="V10:V16" si="2">U10/8</f>
        <v>6.1875</v>
      </c>
      <c r="W10" s="23"/>
      <c r="X10" s="22">
        <v>6.8</v>
      </c>
      <c r="Y10" s="22">
        <v>6.8</v>
      </c>
      <c r="Z10" s="22">
        <v>6.5</v>
      </c>
      <c r="AA10" s="22">
        <v>7.2</v>
      </c>
      <c r="AB10" s="22">
        <v>7.5</v>
      </c>
      <c r="AC10" s="4">
        <f t="shared" ref="AC10:AC16" si="3">SUM((X10*0.1),(Y10*0.1),(Z10*0.3),(AA10*0.3),(AB10*0.2))</f>
        <v>6.9700000000000006</v>
      </c>
      <c r="AD10" s="156"/>
      <c r="AE10" s="25">
        <v>7.5</v>
      </c>
      <c r="AF10" s="25">
        <v>7.5</v>
      </c>
      <c r="AG10" s="25">
        <v>7</v>
      </c>
      <c r="AH10" s="25">
        <v>4</v>
      </c>
      <c r="AI10" s="4">
        <f t="shared" ref="AI10:AI16" si="4">SUM((AE10*0.3),(AF10*0.25),(AG10*0.35),(AH10*0.1))</f>
        <v>6.9749999999999996</v>
      </c>
      <c r="AJ10" s="30"/>
      <c r="AK10" s="4">
        <f t="shared" ref="AK10:AK16" si="5">AI10-AJ10</f>
        <v>6.9749999999999996</v>
      </c>
      <c r="AL10" s="62"/>
      <c r="AM10" s="25">
        <v>4.5</v>
      </c>
      <c r="AN10" s="25">
        <v>5</v>
      </c>
      <c r="AO10" s="25">
        <v>5.5</v>
      </c>
      <c r="AP10" s="25">
        <v>5.8</v>
      </c>
      <c r="AQ10" s="25">
        <v>7</v>
      </c>
      <c r="AR10" s="25">
        <v>7</v>
      </c>
      <c r="AS10" s="25">
        <v>6</v>
      </c>
      <c r="AT10" s="25">
        <v>5</v>
      </c>
      <c r="AU10" s="26">
        <f t="shared" ref="AU10:AU16" si="6">SUM(AM10:AT10)</f>
        <v>45.8</v>
      </c>
      <c r="AV10" s="4">
        <f t="shared" ref="AV10:AV16" si="7">AU10/8</f>
        <v>5.7249999999999996</v>
      </c>
      <c r="AW10" s="23"/>
      <c r="AX10" s="84">
        <v>7.5</v>
      </c>
      <c r="AY10" s="81">
        <v>8.1999999999999993</v>
      </c>
      <c r="AZ10" s="85"/>
      <c r="BA10" s="81">
        <f t="shared" ref="BA10:BA16" si="8">SUM(AY10-AZ10)</f>
        <v>8.1999999999999993</v>
      </c>
      <c r="BB10" s="87"/>
      <c r="BC10" s="81">
        <f t="shared" ref="BC10:BC16" si="9">SUM((K10*0.25)+(V10*0.375)+(AV10*0.375))</f>
        <v>6.2421875</v>
      </c>
      <c r="BD10" s="74"/>
      <c r="BE10" s="81">
        <f t="shared" ref="BE10:BE16" si="10">SUM((AC10*0.25),(AK10*0.25),(BA10*0.5))</f>
        <v>7.5862499999999997</v>
      </c>
      <c r="BF10" s="105"/>
      <c r="BG10" s="82">
        <f t="shared" ref="BG10:BG16" si="11">AVERAGE(BC10:BE10)</f>
        <v>6.9142187499999999</v>
      </c>
      <c r="BH10" s="31">
        <v>1</v>
      </c>
    </row>
    <row r="11" spans="1:60" x14ac:dyDescent="0.25">
      <c r="A11" s="76">
        <v>9</v>
      </c>
      <c r="B11" s="161" t="s">
        <v>173</v>
      </c>
      <c r="C11" s="161" t="s">
        <v>158</v>
      </c>
      <c r="D11" s="161" t="s">
        <v>159</v>
      </c>
      <c r="E11" s="161" t="s">
        <v>160</v>
      </c>
      <c r="F11" s="22">
        <v>6.5</v>
      </c>
      <c r="G11" s="22">
        <v>6.2</v>
      </c>
      <c r="H11" s="22">
        <v>6</v>
      </c>
      <c r="I11" s="22">
        <v>6.5</v>
      </c>
      <c r="J11" s="22">
        <v>6.8</v>
      </c>
      <c r="K11" s="4">
        <f t="shared" si="0"/>
        <v>6.3149999999999995</v>
      </c>
      <c r="L11" s="23"/>
      <c r="M11" s="25">
        <v>4.8</v>
      </c>
      <c r="N11" s="25">
        <v>6</v>
      </c>
      <c r="O11" s="25">
        <v>4.8</v>
      </c>
      <c r="P11" s="25">
        <v>5.3</v>
      </c>
      <c r="Q11" s="25">
        <v>5.3</v>
      </c>
      <c r="R11" s="25">
        <v>5.8</v>
      </c>
      <c r="S11" s="25">
        <v>6.2</v>
      </c>
      <c r="T11" s="25">
        <v>6</v>
      </c>
      <c r="U11" s="26">
        <f t="shared" si="1"/>
        <v>44.2</v>
      </c>
      <c r="V11" s="4">
        <f t="shared" si="2"/>
        <v>5.5250000000000004</v>
      </c>
      <c r="W11" s="23"/>
      <c r="X11" s="22">
        <v>6</v>
      </c>
      <c r="Y11" s="22">
        <v>6</v>
      </c>
      <c r="Z11" s="22">
        <v>6</v>
      </c>
      <c r="AA11" s="22">
        <v>6.2</v>
      </c>
      <c r="AB11" s="22">
        <v>6.8</v>
      </c>
      <c r="AC11" s="4">
        <f t="shared" si="3"/>
        <v>6.22</v>
      </c>
      <c r="AD11" s="156"/>
      <c r="AE11" s="25">
        <v>7</v>
      </c>
      <c r="AF11" s="25">
        <v>7</v>
      </c>
      <c r="AG11" s="25">
        <v>6.5</v>
      </c>
      <c r="AH11" s="25">
        <v>7</v>
      </c>
      <c r="AI11" s="4">
        <f t="shared" si="4"/>
        <v>6.8250000000000002</v>
      </c>
      <c r="AJ11" s="30"/>
      <c r="AK11" s="4">
        <f t="shared" si="5"/>
        <v>6.8250000000000002</v>
      </c>
      <c r="AL11" s="62"/>
      <c r="AM11" s="25">
        <v>5.5</v>
      </c>
      <c r="AN11" s="25">
        <v>6</v>
      </c>
      <c r="AO11" s="25">
        <v>5.5</v>
      </c>
      <c r="AP11" s="25">
        <v>6</v>
      </c>
      <c r="AQ11" s="25">
        <v>5</v>
      </c>
      <c r="AR11" s="25">
        <v>5</v>
      </c>
      <c r="AS11" s="25">
        <v>6</v>
      </c>
      <c r="AT11" s="25">
        <v>4.8</v>
      </c>
      <c r="AU11" s="26">
        <f t="shared" si="6"/>
        <v>43.8</v>
      </c>
      <c r="AV11" s="4">
        <f t="shared" si="7"/>
        <v>5.4749999999999996</v>
      </c>
      <c r="AW11" s="23"/>
      <c r="AX11" s="84">
        <v>8.3000000000000007</v>
      </c>
      <c r="AY11" s="81">
        <f t="shared" ref="AY11:AY16" si="12">AX11</f>
        <v>8.3000000000000007</v>
      </c>
      <c r="AZ11" s="85"/>
      <c r="BA11" s="81">
        <f t="shared" si="8"/>
        <v>8.3000000000000007</v>
      </c>
      <c r="BB11" s="87"/>
      <c r="BC11" s="81">
        <f t="shared" si="9"/>
        <v>5.7037499999999994</v>
      </c>
      <c r="BD11" s="74"/>
      <c r="BE11" s="81">
        <f t="shared" si="10"/>
        <v>7.4112500000000008</v>
      </c>
      <c r="BF11" s="105"/>
      <c r="BG11" s="82">
        <f t="shared" si="11"/>
        <v>6.5575000000000001</v>
      </c>
      <c r="BH11" s="31">
        <v>2</v>
      </c>
    </row>
    <row r="12" spans="1:60" x14ac:dyDescent="0.25">
      <c r="A12" s="76">
        <v>6</v>
      </c>
      <c r="B12" s="161" t="s">
        <v>175</v>
      </c>
      <c r="C12" s="161" t="s">
        <v>158</v>
      </c>
      <c r="D12" s="161" t="s">
        <v>159</v>
      </c>
      <c r="E12" s="161" t="s">
        <v>160</v>
      </c>
      <c r="F12" s="22">
        <v>6.5</v>
      </c>
      <c r="G12" s="22">
        <v>6.2</v>
      </c>
      <c r="H12" s="22">
        <v>6</v>
      </c>
      <c r="I12" s="22">
        <v>6.5</v>
      </c>
      <c r="J12" s="22">
        <v>6.8</v>
      </c>
      <c r="K12" s="4">
        <f t="shared" si="0"/>
        <v>6.3149999999999995</v>
      </c>
      <c r="L12" s="23"/>
      <c r="M12" s="25">
        <v>5.7</v>
      </c>
      <c r="N12" s="25">
        <v>6.5</v>
      </c>
      <c r="O12" s="25">
        <v>6.2</v>
      </c>
      <c r="P12" s="25">
        <v>7</v>
      </c>
      <c r="Q12" s="25">
        <v>6</v>
      </c>
      <c r="R12" s="25">
        <v>6.2</v>
      </c>
      <c r="S12" s="25">
        <v>7</v>
      </c>
      <c r="T12" s="25">
        <v>6</v>
      </c>
      <c r="U12" s="26">
        <f t="shared" si="1"/>
        <v>50.6</v>
      </c>
      <c r="V12" s="4">
        <f t="shared" si="2"/>
        <v>6.3250000000000002</v>
      </c>
      <c r="W12" s="23"/>
      <c r="X12" s="22">
        <v>6</v>
      </c>
      <c r="Y12" s="22">
        <v>6</v>
      </c>
      <c r="Z12" s="22">
        <v>6</v>
      </c>
      <c r="AA12" s="22">
        <v>6.2</v>
      </c>
      <c r="AB12" s="22">
        <v>6.8</v>
      </c>
      <c r="AC12" s="4">
        <f t="shared" si="3"/>
        <v>6.22</v>
      </c>
      <c r="AD12" s="156"/>
      <c r="AE12" s="25">
        <v>7.2</v>
      </c>
      <c r="AF12" s="25">
        <v>7.5</v>
      </c>
      <c r="AG12" s="25">
        <v>7</v>
      </c>
      <c r="AH12" s="25">
        <v>6.2</v>
      </c>
      <c r="AI12" s="4">
        <f t="shared" si="4"/>
        <v>7.1049999999999995</v>
      </c>
      <c r="AJ12" s="30"/>
      <c r="AK12" s="4">
        <f t="shared" si="5"/>
        <v>7.1049999999999995</v>
      </c>
      <c r="AL12" s="62"/>
      <c r="AM12" s="25">
        <v>5</v>
      </c>
      <c r="AN12" s="25">
        <v>5</v>
      </c>
      <c r="AO12" s="25">
        <v>5</v>
      </c>
      <c r="AP12" s="25">
        <v>7</v>
      </c>
      <c r="AQ12" s="25">
        <v>0</v>
      </c>
      <c r="AR12" s="25">
        <v>6.5</v>
      </c>
      <c r="AS12" s="25">
        <v>6</v>
      </c>
      <c r="AT12" s="25">
        <v>4</v>
      </c>
      <c r="AU12" s="26">
        <f t="shared" si="6"/>
        <v>38.5</v>
      </c>
      <c r="AV12" s="4">
        <f t="shared" si="7"/>
        <v>4.8125</v>
      </c>
      <c r="AW12" s="23"/>
      <c r="AX12" s="84">
        <v>7.8</v>
      </c>
      <c r="AY12" s="81">
        <f t="shared" si="12"/>
        <v>7.8</v>
      </c>
      <c r="AZ12" s="85"/>
      <c r="BA12" s="81">
        <f t="shared" si="8"/>
        <v>7.8</v>
      </c>
      <c r="BB12" s="87"/>
      <c r="BC12" s="81">
        <f t="shared" si="9"/>
        <v>5.7553125000000005</v>
      </c>
      <c r="BD12" s="74"/>
      <c r="BE12" s="81">
        <f t="shared" si="10"/>
        <v>7.2312499999999993</v>
      </c>
      <c r="BF12" s="105"/>
      <c r="BG12" s="82">
        <f t="shared" si="11"/>
        <v>6.4932812499999999</v>
      </c>
      <c r="BH12" s="31">
        <v>3</v>
      </c>
    </row>
    <row r="13" spans="1:60" x14ac:dyDescent="0.25">
      <c r="A13" s="76">
        <v>59</v>
      </c>
      <c r="B13" s="161" t="s">
        <v>172</v>
      </c>
      <c r="C13" s="161" t="s">
        <v>169</v>
      </c>
      <c r="D13" s="161" t="s">
        <v>170</v>
      </c>
      <c r="E13" s="161" t="s">
        <v>171</v>
      </c>
      <c r="F13" s="22">
        <v>7</v>
      </c>
      <c r="G13" s="22">
        <v>7</v>
      </c>
      <c r="H13" s="22">
        <v>7</v>
      </c>
      <c r="I13" s="22">
        <v>8</v>
      </c>
      <c r="J13" s="22">
        <v>7</v>
      </c>
      <c r="K13" s="4">
        <f t="shared" si="0"/>
        <v>7.1499999999999995</v>
      </c>
      <c r="L13" s="23"/>
      <c r="M13" s="25">
        <v>4.8</v>
      </c>
      <c r="N13" s="25">
        <v>6.5</v>
      </c>
      <c r="O13" s="25">
        <v>5.8</v>
      </c>
      <c r="P13" s="25">
        <v>6.2</v>
      </c>
      <c r="Q13" s="25">
        <v>5.2</v>
      </c>
      <c r="R13" s="25">
        <v>6.5</v>
      </c>
      <c r="S13" s="25">
        <v>6.8</v>
      </c>
      <c r="T13" s="25">
        <v>6.5</v>
      </c>
      <c r="U13" s="26">
        <f t="shared" si="1"/>
        <v>48.3</v>
      </c>
      <c r="V13" s="4">
        <f t="shared" si="2"/>
        <v>6.0374999999999996</v>
      </c>
      <c r="W13" s="23"/>
      <c r="X13" s="22">
        <v>6.5</v>
      </c>
      <c r="Y13" s="22">
        <v>6</v>
      </c>
      <c r="Z13" s="22">
        <v>6</v>
      </c>
      <c r="AA13" s="22">
        <v>6.8</v>
      </c>
      <c r="AB13" s="22">
        <v>7</v>
      </c>
      <c r="AC13" s="4">
        <f t="shared" si="3"/>
        <v>6.49</v>
      </c>
      <c r="AD13" s="156"/>
      <c r="AE13" s="25">
        <v>6.7</v>
      </c>
      <c r="AF13" s="25">
        <v>6.7</v>
      </c>
      <c r="AG13" s="25">
        <v>6.3</v>
      </c>
      <c r="AH13" s="25">
        <v>4.2</v>
      </c>
      <c r="AI13" s="4">
        <f t="shared" si="4"/>
        <v>6.3099999999999987</v>
      </c>
      <c r="AJ13" s="30"/>
      <c r="AK13" s="4">
        <f t="shared" si="5"/>
        <v>6.3099999999999987</v>
      </c>
      <c r="AL13" s="62"/>
      <c r="AM13" s="25">
        <v>4.8</v>
      </c>
      <c r="AN13" s="25">
        <v>4.5</v>
      </c>
      <c r="AO13" s="25">
        <v>3</v>
      </c>
      <c r="AP13" s="25">
        <v>5.5</v>
      </c>
      <c r="AQ13" s="25">
        <v>5</v>
      </c>
      <c r="AR13" s="25">
        <v>4.8</v>
      </c>
      <c r="AS13" s="25">
        <v>5.5</v>
      </c>
      <c r="AT13" s="25">
        <v>6</v>
      </c>
      <c r="AU13" s="26">
        <f t="shared" si="6"/>
        <v>39.1</v>
      </c>
      <c r="AV13" s="4">
        <f t="shared" si="7"/>
        <v>4.8875000000000002</v>
      </c>
      <c r="AW13" s="23"/>
      <c r="AX13" s="84">
        <v>7.4</v>
      </c>
      <c r="AY13" s="81">
        <f t="shared" si="12"/>
        <v>7.4</v>
      </c>
      <c r="AZ13" s="85"/>
      <c r="BA13" s="81">
        <f t="shared" si="8"/>
        <v>7.4</v>
      </c>
      <c r="BB13" s="87"/>
      <c r="BC13" s="81">
        <f t="shared" si="9"/>
        <v>5.8843749999999995</v>
      </c>
      <c r="BD13" s="74"/>
      <c r="BE13" s="81">
        <f t="shared" si="10"/>
        <v>6.9</v>
      </c>
      <c r="BF13" s="105"/>
      <c r="BG13" s="82">
        <f t="shared" si="11"/>
        <v>6.3921875000000004</v>
      </c>
      <c r="BH13" s="31">
        <v>4</v>
      </c>
    </row>
    <row r="14" spans="1:60" x14ac:dyDescent="0.25">
      <c r="A14" s="76">
        <v>4</v>
      </c>
      <c r="B14" s="161" t="s">
        <v>174</v>
      </c>
      <c r="C14" s="161" t="s">
        <v>158</v>
      </c>
      <c r="D14" s="161" t="s">
        <v>159</v>
      </c>
      <c r="E14" s="161" t="s">
        <v>160</v>
      </c>
      <c r="F14" s="22">
        <v>6.5</v>
      </c>
      <c r="G14" s="22">
        <v>6.2</v>
      </c>
      <c r="H14" s="22">
        <v>6</v>
      </c>
      <c r="I14" s="22">
        <v>6.5</v>
      </c>
      <c r="J14" s="22">
        <v>6.8</v>
      </c>
      <c r="K14" s="4">
        <f t="shared" si="0"/>
        <v>6.3149999999999995</v>
      </c>
      <c r="L14" s="23"/>
      <c r="M14" s="25">
        <v>4.5</v>
      </c>
      <c r="N14" s="25">
        <v>6</v>
      </c>
      <c r="O14" s="25">
        <v>5</v>
      </c>
      <c r="P14" s="25">
        <v>5</v>
      </c>
      <c r="Q14" s="25">
        <v>6.5</v>
      </c>
      <c r="R14" s="25">
        <v>6.5</v>
      </c>
      <c r="S14" s="25">
        <v>5.5</v>
      </c>
      <c r="T14" s="25">
        <v>6</v>
      </c>
      <c r="U14" s="26">
        <f t="shared" si="1"/>
        <v>45</v>
      </c>
      <c r="V14" s="4">
        <f t="shared" si="2"/>
        <v>5.625</v>
      </c>
      <c r="W14" s="23"/>
      <c r="X14" s="22">
        <v>6</v>
      </c>
      <c r="Y14" s="22">
        <v>6</v>
      </c>
      <c r="Z14" s="22">
        <v>6</v>
      </c>
      <c r="AA14" s="22">
        <v>6.2</v>
      </c>
      <c r="AB14" s="22">
        <v>6.8</v>
      </c>
      <c r="AC14" s="4">
        <f t="shared" si="3"/>
        <v>6.22</v>
      </c>
      <c r="AD14" s="156"/>
      <c r="AE14" s="25">
        <v>6.5</v>
      </c>
      <c r="AF14" s="25">
        <v>7.2</v>
      </c>
      <c r="AG14" s="25">
        <v>6</v>
      </c>
      <c r="AH14" s="25">
        <v>5</v>
      </c>
      <c r="AI14" s="4">
        <f t="shared" si="4"/>
        <v>6.35</v>
      </c>
      <c r="AJ14" s="30"/>
      <c r="AK14" s="4">
        <f t="shared" si="5"/>
        <v>6.35</v>
      </c>
      <c r="AL14" s="62"/>
      <c r="AM14" s="25">
        <v>4.8</v>
      </c>
      <c r="AN14" s="25">
        <v>5</v>
      </c>
      <c r="AO14" s="25">
        <v>6</v>
      </c>
      <c r="AP14" s="25">
        <v>6</v>
      </c>
      <c r="AQ14" s="25">
        <v>6</v>
      </c>
      <c r="AR14" s="25">
        <v>6.2</v>
      </c>
      <c r="AS14" s="25">
        <v>4.5</v>
      </c>
      <c r="AT14" s="25">
        <v>4.8</v>
      </c>
      <c r="AU14" s="26">
        <f t="shared" si="6"/>
        <v>43.3</v>
      </c>
      <c r="AV14" s="4">
        <f t="shared" si="7"/>
        <v>5.4124999999999996</v>
      </c>
      <c r="AW14" s="23"/>
      <c r="AX14" s="84">
        <v>7.5</v>
      </c>
      <c r="AY14" s="81">
        <f t="shared" si="12"/>
        <v>7.5</v>
      </c>
      <c r="AZ14" s="85"/>
      <c r="BA14" s="81">
        <f t="shared" si="8"/>
        <v>7.5</v>
      </c>
      <c r="BB14" s="87"/>
      <c r="BC14" s="81">
        <f t="shared" si="9"/>
        <v>5.7178124999999991</v>
      </c>
      <c r="BD14" s="74"/>
      <c r="BE14" s="81">
        <f t="shared" si="10"/>
        <v>6.8925000000000001</v>
      </c>
      <c r="BF14" s="105"/>
      <c r="BG14" s="82">
        <f t="shared" si="11"/>
        <v>6.3051562499999996</v>
      </c>
      <c r="BH14" s="31">
        <v>5</v>
      </c>
    </row>
    <row r="15" spans="1:60" x14ac:dyDescent="0.25">
      <c r="A15" s="76">
        <v>57</v>
      </c>
      <c r="B15" s="161" t="s">
        <v>106</v>
      </c>
      <c r="C15" s="161" t="s">
        <v>169</v>
      </c>
      <c r="D15" s="161" t="s">
        <v>170</v>
      </c>
      <c r="E15" s="161" t="s">
        <v>171</v>
      </c>
      <c r="F15" s="22">
        <v>7</v>
      </c>
      <c r="G15" s="22">
        <v>7</v>
      </c>
      <c r="H15" s="22">
        <v>7</v>
      </c>
      <c r="I15" s="22">
        <v>8</v>
      </c>
      <c r="J15" s="22">
        <v>7</v>
      </c>
      <c r="K15" s="4">
        <f t="shared" si="0"/>
        <v>7.1499999999999995</v>
      </c>
      <c r="L15" s="23"/>
      <c r="M15" s="25">
        <v>3.5</v>
      </c>
      <c r="N15" s="25">
        <v>6.5</v>
      </c>
      <c r="O15" s="25">
        <v>6</v>
      </c>
      <c r="P15" s="25">
        <v>6.5</v>
      </c>
      <c r="Q15" s="25">
        <v>6.2</v>
      </c>
      <c r="R15" s="25">
        <v>6.2</v>
      </c>
      <c r="S15" s="25">
        <v>6.2</v>
      </c>
      <c r="T15" s="25">
        <v>6.5</v>
      </c>
      <c r="U15" s="26">
        <f t="shared" si="1"/>
        <v>47.6</v>
      </c>
      <c r="V15" s="4">
        <f t="shared" si="2"/>
        <v>5.95</v>
      </c>
      <c r="W15" s="23"/>
      <c r="X15" s="22">
        <v>6.5</v>
      </c>
      <c r="Y15" s="22">
        <v>6.5</v>
      </c>
      <c r="Z15" s="22">
        <v>6.2</v>
      </c>
      <c r="AA15" s="22">
        <v>7</v>
      </c>
      <c r="AB15" s="22">
        <v>7</v>
      </c>
      <c r="AC15" s="4">
        <f t="shared" si="3"/>
        <v>6.66</v>
      </c>
      <c r="AD15" s="156"/>
      <c r="AE15" s="25">
        <v>6.5</v>
      </c>
      <c r="AF15" s="25">
        <v>7</v>
      </c>
      <c r="AG15" s="25">
        <v>6</v>
      </c>
      <c r="AH15" s="25">
        <v>3</v>
      </c>
      <c r="AI15" s="4">
        <f t="shared" si="4"/>
        <v>6.1</v>
      </c>
      <c r="AJ15" s="30"/>
      <c r="AK15" s="4">
        <f t="shared" si="5"/>
        <v>6.1</v>
      </c>
      <c r="AL15" s="62"/>
      <c r="AM15" s="25">
        <v>4.5</v>
      </c>
      <c r="AN15" s="25">
        <v>5.5</v>
      </c>
      <c r="AO15" s="25">
        <v>5</v>
      </c>
      <c r="AP15" s="25">
        <v>4.8</v>
      </c>
      <c r="AQ15" s="25">
        <v>5.5</v>
      </c>
      <c r="AR15" s="25">
        <v>5</v>
      </c>
      <c r="AS15" s="25">
        <v>5</v>
      </c>
      <c r="AT15" s="25">
        <v>4.8</v>
      </c>
      <c r="AU15" s="26">
        <f t="shared" si="6"/>
        <v>40.099999999999994</v>
      </c>
      <c r="AV15" s="4">
        <f t="shared" si="7"/>
        <v>5.0124999999999993</v>
      </c>
      <c r="AW15" s="23"/>
      <c r="AX15" s="84">
        <v>7</v>
      </c>
      <c r="AY15" s="81">
        <f t="shared" si="12"/>
        <v>7</v>
      </c>
      <c r="AZ15" s="85"/>
      <c r="BA15" s="81">
        <f t="shared" si="8"/>
        <v>7</v>
      </c>
      <c r="BB15" s="87"/>
      <c r="BC15" s="81">
        <f t="shared" si="9"/>
        <v>5.8984375</v>
      </c>
      <c r="BD15" s="74"/>
      <c r="BE15" s="81">
        <f t="shared" si="10"/>
        <v>6.6899999999999995</v>
      </c>
      <c r="BF15" s="105"/>
      <c r="BG15" s="82">
        <f t="shared" si="11"/>
        <v>6.2942187499999998</v>
      </c>
      <c r="BH15" s="31">
        <v>6</v>
      </c>
    </row>
    <row r="16" spans="1:60" x14ac:dyDescent="0.25">
      <c r="A16" s="76">
        <v>56</v>
      </c>
      <c r="B16" s="161" t="s">
        <v>105</v>
      </c>
      <c r="C16" s="161" t="s">
        <v>169</v>
      </c>
      <c r="D16" s="161" t="s">
        <v>170</v>
      </c>
      <c r="E16" s="161" t="s">
        <v>171</v>
      </c>
      <c r="F16" s="22">
        <v>7</v>
      </c>
      <c r="G16" s="22">
        <v>7</v>
      </c>
      <c r="H16" s="22">
        <v>7</v>
      </c>
      <c r="I16" s="22">
        <v>7.5</v>
      </c>
      <c r="J16" s="22">
        <v>7.5</v>
      </c>
      <c r="K16" s="4">
        <f t="shared" si="0"/>
        <v>7.1</v>
      </c>
      <c r="L16" s="23"/>
      <c r="M16" s="25">
        <v>2.5</v>
      </c>
      <c r="N16" s="25">
        <v>5</v>
      </c>
      <c r="O16" s="25">
        <v>5</v>
      </c>
      <c r="P16" s="25">
        <v>6.2</v>
      </c>
      <c r="Q16" s="25">
        <v>4.5</v>
      </c>
      <c r="R16" s="25">
        <v>4.5</v>
      </c>
      <c r="S16" s="25">
        <v>6</v>
      </c>
      <c r="T16" s="25">
        <v>5.5</v>
      </c>
      <c r="U16" s="26">
        <f t="shared" si="1"/>
        <v>39.200000000000003</v>
      </c>
      <c r="V16" s="4">
        <f t="shared" si="2"/>
        <v>4.9000000000000004</v>
      </c>
      <c r="W16" s="23"/>
      <c r="X16" s="22">
        <v>6.8</v>
      </c>
      <c r="Y16" s="22">
        <v>6.8</v>
      </c>
      <c r="Z16" s="22">
        <v>6.3</v>
      </c>
      <c r="AA16" s="22">
        <v>7</v>
      </c>
      <c r="AB16" s="22">
        <v>7.5</v>
      </c>
      <c r="AC16" s="4">
        <f t="shared" si="3"/>
        <v>6.85</v>
      </c>
      <c r="AD16" s="156"/>
      <c r="AE16" s="25">
        <v>6.3</v>
      </c>
      <c r="AF16" s="25">
        <v>6.3</v>
      </c>
      <c r="AG16" s="25">
        <v>6</v>
      </c>
      <c r="AH16" s="25">
        <v>4</v>
      </c>
      <c r="AI16" s="4">
        <f t="shared" si="4"/>
        <v>5.9649999999999999</v>
      </c>
      <c r="AJ16" s="30"/>
      <c r="AK16" s="4">
        <f t="shared" si="5"/>
        <v>5.9649999999999999</v>
      </c>
      <c r="AL16" s="62"/>
      <c r="AM16" s="25">
        <v>4.5</v>
      </c>
      <c r="AN16" s="25">
        <v>5</v>
      </c>
      <c r="AO16" s="25">
        <v>4.5</v>
      </c>
      <c r="AP16" s="25">
        <v>5</v>
      </c>
      <c r="AQ16" s="25">
        <v>5</v>
      </c>
      <c r="AR16" s="25">
        <v>4</v>
      </c>
      <c r="AS16" s="25">
        <v>4.5</v>
      </c>
      <c r="AT16" s="25">
        <v>5</v>
      </c>
      <c r="AU16" s="26">
        <f t="shared" si="6"/>
        <v>37.5</v>
      </c>
      <c r="AV16" s="4">
        <f t="shared" si="7"/>
        <v>4.6875</v>
      </c>
      <c r="AW16" s="23"/>
      <c r="AX16" s="84">
        <v>7.5</v>
      </c>
      <c r="AY16" s="81">
        <f t="shared" si="12"/>
        <v>7.5</v>
      </c>
      <c r="AZ16" s="85">
        <v>2</v>
      </c>
      <c r="BA16" s="81">
        <f t="shared" si="8"/>
        <v>5.5</v>
      </c>
      <c r="BB16" s="87"/>
      <c r="BC16" s="81">
        <f t="shared" si="9"/>
        <v>5.3703124999999998</v>
      </c>
      <c r="BD16" s="74"/>
      <c r="BE16" s="81">
        <f t="shared" si="10"/>
        <v>5.9537499999999994</v>
      </c>
      <c r="BF16" s="105"/>
      <c r="BG16" s="82">
        <f t="shared" si="11"/>
        <v>5.6620312500000001</v>
      </c>
      <c r="BH16" s="31"/>
    </row>
    <row r="17" spans="1:60" x14ac:dyDescent="0.25">
      <c r="A17" s="76">
        <v>76</v>
      </c>
      <c r="B17" s="161" t="s">
        <v>176</v>
      </c>
      <c r="C17" s="161" t="s">
        <v>177</v>
      </c>
      <c r="D17" s="161" t="s">
        <v>99</v>
      </c>
      <c r="E17" s="161" t="s">
        <v>178</v>
      </c>
      <c r="F17" s="22">
        <v>6.2</v>
      </c>
      <c r="G17" s="22">
        <v>6.4</v>
      </c>
      <c r="H17" s="22">
        <v>6</v>
      </c>
      <c r="I17" s="22">
        <v>7.5</v>
      </c>
      <c r="J17" s="22">
        <v>7.2</v>
      </c>
      <c r="K17" s="4">
        <f t="shared" ref="K17" si="13">SUM((F17*0.3),(G17*0.25),(H17*0.25),(I17*0.15),(J17*0.05))</f>
        <v>6.4450000000000003</v>
      </c>
      <c r="L17" s="23"/>
      <c r="M17" s="25">
        <v>5.3</v>
      </c>
      <c r="N17" s="25">
        <v>7</v>
      </c>
      <c r="O17" s="25">
        <v>6.5</v>
      </c>
      <c r="P17" s="25">
        <v>5.2</v>
      </c>
      <c r="Q17" s="25">
        <v>6</v>
      </c>
      <c r="R17" s="25">
        <v>6.2</v>
      </c>
      <c r="S17" s="25">
        <v>0</v>
      </c>
      <c r="T17" s="25">
        <v>5.5</v>
      </c>
      <c r="U17" s="26">
        <f t="shared" ref="U17" si="14">SUM(M17:T17)</f>
        <v>41.7</v>
      </c>
      <c r="V17" s="4">
        <f t="shared" ref="V17" si="15">U17/8</f>
        <v>5.2125000000000004</v>
      </c>
      <c r="W17" s="23"/>
      <c r="X17" s="22">
        <v>6.5</v>
      </c>
      <c r="Y17" s="22">
        <v>7</v>
      </c>
      <c r="Z17" s="22">
        <v>6</v>
      </c>
      <c r="AA17" s="22">
        <v>7</v>
      </c>
      <c r="AB17" s="22">
        <v>7.2</v>
      </c>
      <c r="AC17" s="4">
        <f t="shared" ref="AC17" si="16">SUM((X17*0.1),(Y17*0.1),(Z17*0.3),(AA17*0.3),(AB17*0.2))</f>
        <v>6.69</v>
      </c>
      <c r="AD17" s="156"/>
      <c r="AE17" s="25">
        <v>8</v>
      </c>
      <c r="AF17" s="25">
        <v>8</v>
      </c>
      <c r="AG17" s="25">
        <v>7</v>
      </c>
      <c r="AH17" s="25">
        <v>5</v>
      </c>
      <c r="AI17" s="4">
        <f t="shared" ref="AI17" si="17">SUM((AE17*0.3),(AF17*0.25),(AG17*0.35),(AH17*0.1))</f>
        <v>7.35</v>
      </c>
      <c r="AJ17" s="30"/>
      <c r="AK17" s="4">
        <f t="shared" ref="AK17" si="18">AI17-AJ17</f>
        <v>7.35</v>
      </c>
      <c r="AL17" s="62"/>
      <c r="AM17" s="25">
        <v>5.2</v>
      </c>
      <c r="AN17" s="25">
        <v>6.5</v>
      </c>
      <c r="AO17" s="25">
        <v>6.5</v>
      </c>
      <c r="AP17" s="25">
        <v>6</v>
      </c>
      <c r="AQ17" s="25">
        <v>7</v>
      </c>
      <c r="AR17" s="25">
        <v>7</v>
      </c>
      <c r="AS17" s="25">
        <v>0</v>
      </c>
      <c r="AT17" s="25">
        <v>5</v>
      </c>
      <c r="AU17" s="26">
        <f t="shared" ref="AU17" si="19">SUM(AM17:AT17)</f>
        <v>43.2</v>
      </c>
      <c r="AV17" s="4">
        <f t="shared" ref="AV17" si="20">AU17/8</f>
        <v>5.4</v>
      </c>
      <c r="AW17" s="23"/>
      <c r="AX17" s="84">
        <v>7.8</v>
      </c>
      <c r="AY17" s="81">
        <f t="shared" ref="AY17" si="21">AX17</f>
        <v>7.8</v>
      </c>
      <c r="AZ17" s="85"/>
      <c r="BA17" s="81">
        <f t="shared" ref="BA17" si="22">SUM(AY17-AZ17)</f>
        <v>7.8</v>
      </c>
      <c r="BB17" s="87"/>
      <c r="BC17" s="81">
        <f t="shared" ref="BC17" si="23">SUM((K17*0.25)+(V17*0.375)+(AV17*0.375))</f>
        <v>5.5909375000000008</v>
      </c>
      <c r="BD17" s="74"/>
      <c r="BE17" s="81">
        <f t="shared" ref="BE17" si="24">SUM((AC17*0.25),(AK17*0.25),(BA17*0.5))</f>
        <v>7.41</v>
      </c>
      <c r="BF17" s="105"/>
      <c r="BG17" s="82">
        <f t="shared" ref="BG17" si="25">AVERAGE(BC17:BE17)</f>
        <v>6.5004687500000005</v>
      </c>
      <c r="BH17" s="217" t="s">
        <v>240</v>
      </c>
    </row>
  </sheetData>
  <sortState ref="A10:BH16">
    <sortCondition descending="1" ref="BG10:BG16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7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0" customWidth="1"/>
    <col min="3" max="3" width="17.140625" customWidth="1"/>
    <col min="4" max="4" width="20" customWidth="1"/>
    <col min="5" max="5" width="19.7109375" customWidth="1"/>
    <col min="12" max="12" width="2.85546875" customWidth="1"/>
    <col min="22" max="22" width="2.85546875" customWidth="1"/>
    <col min="29" max="29" width="2.85546875" customWidth="1"/>
    <col min="37" max="37" width="2.85546875" customWidth="1"/>
    <col min="47" max="47" width="2.85546875" customWidth="1"/>
    <col min="52" max="52" width="2.85546875" customWidth="1"/>
    <col min="53" max="53" width="11.42578125" customWidth="1"/>
    <col min="54" max="54" width="2.85546875" customWidth="1"/>
    <col min="55" max="55" width="10" customWidth="1"/>
    <col min="56" max="56" width="2.7109375" customWidth="1"/>
    <col min="58" max="58" width="12.28515625" customWidth="1"/>
  </cols>
  <sheetData>
    <row r="1" spans="1:58" ht="15.75" x14ac:dyDescent="0.25">
      <c r="A1" s="1" t="s">
        <v>95</v>
      </c>
      <c r="B1" s="2"/>
      <c r="C1" s="2"/>
      <c r="D1" s="3" t="s">
        <v>0</v>
      </c>
      <c r="E1" s="162" t="s">
        <v>233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4"/>
      <c r="AZ1" s="2"/>
      <c r="BA1" s="2"/>
      <c r="BB1" s="2"/>
      <c r="BC1" s="2"/>
      <c r="BD1" s="2"/>
      <c r="BE1" s="2"/>
      <c r="BF1" s="5">
        <f ca="1">NOW()</f>
        <v>43814.354363888888</v>
      </c>
    </row>
    <row r="2" spans="1:58" ht="15.75" x14ac:dyDescent="0.25">
      <c r="A2" s="1"/>
      <c r="B2" s="2"/>
      <c r="C2" s="2"/>
      <c r="D2" s="3" t="s">
        <v>1</v>
      </c>
      <c r="E2" s="162" t="s">
        <v>234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2"/>
      <c r="BA2" s="2"/>
      <c r="BB2" s="2"/>
      <c r="BC2" s="2"/>
      <c r="BD2" s="2"/>
      <c r="BE2" s="2"/>
      <c r="BF2" s="6">
        <f ca="1">NOW()</f>
        <v>43814.354363888888</v>
      </c>
    </row>
    <row r="3" spans="1:58" ht="15.75" x14ac:dyDescent="0.25">
      <c r="A3" s="1" t="s">
        <v>96</v>
      </c>
      <c r="B3" s="2"/>
      <c r="C3" s="2"/>
      <c r="D3" s="3"/>
      <c r="E3" s="2"/>
      <c r="F3" s="127" t="s">
        <v>81</v>
      </c>
      <c r="G3" s="121"/>
      <c r="H3" s="122"/>
      <c r="I3" s="121"/>
      <c r="J3" s="121"/>
      <c r="K3" s="121"/>
      <c r="L3" s="121"/>
      <c r="M3" s="122"/>
      <c r="N3" s="121"/>
      <c r="O3" s="121"/>
      <c r="P3" s="121"/>
      <c r="Q3" s="121"/>
      <c r="R3" s="121"/>
      <c r="S3" s="121"/>
      <c r="T3" s="121"/>
      <c r="U3" s="121"/>
      <c r="V3" s="2"/>
      <c r="W3" s="123" t="s">
        <v>2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2"/>
      <c r="AL3" s="122" t="s">
        <v>81</v>
      </c>
      <c r="AM3" s="121"/>
      <c r="AN3" s="121"/>
      <c r="AO3" s="121"/>
      <c r="AP3" s="121"/>
      <c r="AQ3" s="121"/>
      <c r="AR3" s="121"/>
      <c r="AS3" s="121"/>
      <c r="AT3" s="121"/>
      <c r="AU3" s="2"/>
      <c r="AV3" s="128" t="s">
        <v>2</v>
      </c>
      <c r="AW3" s="129"/>
      <c r="AX3" s="129"/>
      <c r="AY3" s="129"/>
      <c r="AZ3" s="2"/>
      <c r="BA3" s="2"/>
      <c r="BB3" s="2"/>
      <c r="BC3" s="2"/>
      <c r="BD3" s="2"/>
      <c r="BE3" s="2"/>
      <c r="BF3" s="2"/>
    </row>
    <row r="4" spans="1:58" ht="15.75" x14ac:dyDescent="0.25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2"/>
      <c r="BA4" s="2"/>
      <c r="BB4" s="2"/>
      <c r="BC4" s="2"/>
      <c r="BD4" s="2"/>
      <c r="BE4" s="2"/>
      <c r="BF4" s="2"/>
    </row>
    <row r="5" spans="1:58" ht="15.75" x14ac:dyDescent="0.25">
      <c r="A5" s="1" t="s">
        <v>48</v>
      </c>
      <c r="B5" s="7"/>
      <c r="C5" s="2"/>
      <c r="D5" s="2"/>
      <c r="E5" s="2"/>
      <c r="F5" s="7" t="s">
        <v>3</v>
      </c>
      <c r="G5" s="7"/>
      <c r="H5" s="2"/>
      <c r="I5" s="7"/>
      <c r="J5" s="2"/>
      <c r="K5" s="2"/>
      <c r="L5" s="2"/>
      <c r="M5" s="7" t="s">
        <v>92</v>
      </c>
      <c r="N5" s="7"/>
      <c r="O5" s="2"/>
      <c r="P5" s="2"/>
      <c r="Q5" s="2"/>
      <c r="R5" s="2"/>
      <c r="S5" s="2"/>
      <c r="T5" s="2"/>
      <c r="U5" s="2"/>
      <c r="V5" s="7"/>
      <c r="W5" s="7" t="s">
        <v>3</v>
      </c>
      <c r="X5" s="2"/>
      <c r="Y5" s="2"/>
      <c r="Z5" s="2"/>
      <c r="AA5" s="2"/>
      <c r="AB5" s="2"/>
      <c r="AC5" s="2"/>
      <c r="AD5" s="7" t="s">
        <v>3</v>
      </c>
      <c r="AE5" s="2"/>
      <c r="AF5" s="2"/>
      <c r="AG5" s="2"/>
      <c r="AH5" s="2"/>
      <c r="AI5" s="7"/>
      <c r="AJ5" s="7"/>
      <c r="AK5" s="56"/>
      <c r="AL5" s="7" t="s">
        <v>4</v>
      </c>
      <c r="AM5" s="7"/>
      <c r="AN5" s="2"/>
      <c r="AO5" s="2"/>
      <c r="AP5" s="2"/>
      <c r="AQ5" s="2"/>
      <c r="AR5" s="2"/>
      <c r="AS5" s="2"/>
      <c r="AT5" s="2"/>
      <c r="AU5" s="2"/>
      <c r="AV5" s="8" t="s">
        <v>5</v>
      </c>
      <c r="AW5" s="4"/>
      <c r="AX5" s="4"/>
      <c r="AY5" s="4"/>
      <c r="AZ5" s="56"/>
      <c r="BA5" s="7" t="s">
        <v>6</v>
      </c>
      <c r="BB5" s="2"/>
      <c r="BC5" s="2"/>
      <c r="BD5" s="2"/>
      <c r="BE5" s="2"/>
      <c r="BF5" s="2"/>
    </row>
    <row r="6" spans="1:58" ht="15.75" x14ac:dyDescent="0.25">
      <c r="A6" s="1" t="s">
        <v>46</v>
      </c>
      <c r="B6" s="7">
        <v>4</v>
      </c>
      <c r="C6" s="2"/>
      <c r="D6" s="2"/>
      <c r="E6" s="2"/>
      <c r="F6" s="2" t="str">
        <f>E1</f>
        <v>Robyn Bruderer</v>
      </c>
      <c r="G6" s="2"/>
      <c r="H6" s="2"/>
      <c r="I6" s="2"/>
      <c r="J6" s="2"/>
      <c r="K6" s="2"/>
      <c r="L6" s="2"/>
      <c r="M6" s="2" t="str">
        <f>E1</f>
        <v>Robyn Bruderer</v>
      </c>
      <c r="N6" s="2"/>
      <c r="O6" s="2"/>
      <c r="P6" s="2"/>
      <c r="Q6" s="2"/>
      <c r="R6" s="2"/>
      <c r="S6" s="2"/>
      <c r="T6" s="2"/>
      <c r="U6" s="2"/>
      <c r="V6" s="2"/>
      <c r="W6" s="2" t="str">
        <f>E1</f>
        <v>Robyn Bruderer</v>
      </c>
      <c r="X6" s="2"/>
      <c r="Y6" s="2"/>
      <c r="Z6" s="2"/>
      <c r="AA6" s="2"/>
      <c r="AB6" s="2"/>
      <c r="AC6" s="2"/>
      <c r="AD6" s="2" t="str">
        <f>E1</f>
        <v>Robyn Bruderer</v>
      </c>
      <c r="AE6" s="2"/>
      <c r="AF6" s="2"/>
      <c r="AG6" s="2"/>
      <c r="AH6" s="2"/>
      <c r="AI6" s="2"/>
      <c r="AJ6" s="2"/>
      <c r="AK6" s="56"/>
      <c r="AL6" s="2" t="str">
        <f>E2</f>
        <v>Nina Fritzell</v>
      </c>
      <c r="AM6" s="2"/>
      <c r="AN6" s="2"/>
      <c r="AO6" s="2"/>
      <c r="AP6" s="2"/>
      <c r="AQ6" s="2"/>
      <c r="AR6" s="2"/>
      <c r="AS6" s="2"/>
      <c r="AT6" s="2"/>
      <c r="AU6" s="2"/>
      <c r="AV6" s="4" t="str">
        <f>E2</f>
        <v>Nina Fritzell</v>
      </c>
      <c r="AW6" s="4"/>
      <c r="AX6" s="4"/>
      <c r="AY6" s="4"/>
      <c r="AZ6" s="56"/>
      <c r="BA6" s="2"/>
      <c r="BB6" s="2"/>
      <c r="BC6" s="2"/>
      <c r="BD6" s="2"/>
      <c r="BE6" s="2"/>
      <c r="BF6" s="2"/>
    </row>
    <row r="7" spans="1:58" x14ac:dyDescent="0.2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2"/>
      <c r="L7" s="9"/>
      <c r="M7" s="2"/>
      <c r="N7" s="2"/>
      <c r="O7" s="2"/>
      <c r="P7" s="2"/>
      <c r="Q7" s="2"/>
      <c r="R7" s="2"/>
      <c r="S7" s="2"/>
      <c r="T7" s="2"/>
      <c r="U7" s="2"/>
      <c r="V7" s="9"/>
      <c r="W7" s="9" t="s">
        <v>7</v>
      </c>
      <c r="X7" s="9"/>
      <c r="Y7" s="9"/>
      <c r="Z7" s="9"/>
      <c r="AA7" s="10"/>
      <c r="AB7" s="2"/>
      <c r="AC7" s="2"/>
      <c r="AD7" s="2" t="s">
        <v>44</v>
      </c>
      <c r="AE7" s="2"/>
      <c r="AF7" s="2"/>
      <c r="AG7" s="2"/>
      <c r="AH7" s="2"/>
      <c r="AI7" s="2"/>
      <c r="AJ7" s="9" t="s">
        <v>44</v>
      </c>
      <c r="AK7" s="56"/>
      <c r="AL7" s="2"/>
      <c r="AM7" s="2"/>
      <c r="AN7" s="2"/>
      <c r="AO7" s="2"/>
      <c r="AP7" s="2"/>
      <c r="AQ7" s="2"/>
      <c r="AR7" s="2"/>
      <c r="AS7" s="2"/>
      <c r="AT7" s="2"/>
      <c r="AU7" s="9"/>
      <c r="AV7" s="8"/>
      <c r="AW7" s="4"/>
      <c r="AX7" s="4" t="s">
        <v>8</v>
      </c>
      <c r="AY7" s="4" t="s">
        <v>9</v>
      </c>
      <c r="AZ7" s="56"/>
      <c r="BA7" s="10" t="s">
        <v>10</v>
      </c>
      <c r="BB7" s="2"/>
      <c r="BC7" s="10" t="s">
        <v>2</v>
      </c>
      <c r="BD7" s="108"/>
      <c r="BE7" s="11" t="s">
        <v>11</v>
      </c>
      <c r="BF7" s="12"/>
    </row>
    <row r="8" spans="1:58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4" t="s">
        <v>7</v>
      </c>
      <c r="L8" s="15"/>
      <c r="M8" s="13" t="s">
        <v>21</v>
      </c>
      <c r="N8" s="13" t="s">
        <v>22</v>
      </c>
      <c r="O8" s="13" t="s">
        <v>49</v>
      </c>
      <c r="P8" s="13" t="s">
        <v>50</v>
      </c>
      <c r="Q8" s="13" t="s">
        <v>51</v>
      </c>
      <c r="R8" s="13" t="s">
        <v>52</v>
      </c>
      <c r="S8" s="13" t="s">
        <v>53</v>
      </c>
      <c r="T8" s="13" t="s">
        <v>29</v>
      </c>
      <c r="U8" s="13" t="s">
        <v>30</v>
      </c>
      <c r="V8" s="15"/>
      <c r="W8" s="14" t="s">
        <v>16</v>
      </c>
      <c r="X8" s="14" t="s">
        <v>17</v>
      </c>
      <c r="Y8" s="14" t="s">
        <v>18</v>
      </c>
      <c r="Z8" s="14" t="s">
        <v>19</v>
      </c>
      <c r="AA8" s="14" t="s">
        <v>20</v>
      </c>
      <c r="AB8" s="14" t="s">
        <v>7</v>
      </c>
      <c r="AC8" s="17"/>
      <c r="AD8" s="14" t="s">
        <v>34</v>
      </c>
      <c r="AE8" s="14" t="s">
        <v>35</v>
      </c>
      <c r="AF8" s="14" t="s">
        <v>36</v>
      </c>
      <c r="AG8" s="14" t="s">
        <v>37</v>
      </c>
      <c r="AH8" s="14" t="s">
        <v>39</v>
      </c>
      <c r="AI8" s="13" t="s">
        <v>40</v>
      </c>
      <c r="AJ8" s="13" t="s">
        <v>33</v>
      </c>
      <c r="AK8" s="58"/>
      <c r="AL8" s="13" t="s">
        <v>21</v>
      </c>
      <c r="AM8" s="13" t="s">
        <v>22</v>
      </c>
      <c r="AN8" s="13" t="s">
        <v>49</v>
      </c>
      <c r="AO8" s="13" t="s">
        <v>50</v>
      </c>
      <c r="AP8" s="13" t="s">
        <v>51</v>
      </c>
      <c r="AQ8" s="13" t="s">
        <v>52</v>
      </c>
      <c r="AR8" s="13" t="s">
        <v>53</v>
      </c>
      <c r="AS8" s="13" t="s">
        <v>29</v>
      </c>
      <c r="AT8" s="13" t="s">
        <v>30</v>
      </c>
      <c r="AU8" s="15"/>
      <c r="AV8" s="16" t="s">
        <v>31</v>
      </c>
      <c r="AW8" s="16" t="s">
        <v>9</v>
      </c>
      <c r="AX8" s="16" t="s">
        <v>32</v>
      </c>
      <c r="AY8" s="16" t="s">
        <v>33</v>
      </c>
      <c r="AZ8" s="59"/>
      <c r="BA8" s="18" t="s">
        <v>41</v>
      </c>
      <c r="BB8" s="13"/>
      <c r="BC8" s="18" t="s">
        <v>41</v>
      </c>
      <c r="BD8" s="109"/>
      <c r="BE8" s="19" t="s">
        <v>41</v>
      </c>
      <c r="BF8" s="19" t="s">
        <v>43</v>
      </c>
    </row>
    <row r="9" spans="1:58" x14ac:dyDescent="0.25">
      <c r="A9" s="74"/>
      <c r="B9" s="74"/>
      <c r="C9" s="74"/>
      <c r="D9" s="74"/>
      <c r="E9" s="74"/>
      <c r="F9" s="12"/>
      <c r="G9" s="12"/>
      <c r="H9" s="12"/>
      <c r="I9" s="12"/>
      <c r="J9" s="12"/>
      <c r="K9" s="12"/>
      <c r="L9" s="15"/>
      <c r="M9" s="9"/>
      <c r="N9" s="9"/>
      <c r="O9" s="9"/>
      <c r="P9" s="9"/>
      <c r="Q9" s="9"/>
      <c r="R9" s="9"/>
      <c r="S9" s="9"/>
      <c r="T9" s="9"/>
      <c r="U9" s="9"/>
      <c r="V9" s="15"/>
      <c r="W9" s="12"/>
      <c r="X9" s="12"/>
      <c r="Y9" s="12"/>
      <c r="Z9" s="12"/>
      <c r="AA9" s="12"/>
      <c r="AB9" s="12"/>
      <c r="AC9" s="17"/>
      <c r="AD9" s="12"/>
      <c r="AE9" s="12"/>
      <c r="AF9" s="12"/>
      <c r="AG9" s="12"/>
      <c r="AH9" s="12"/>
      <c r="AI9" s="9"/>
      <c r="AJ9" s="9"/>
      <c r="AK9" s="58"/>
      <c r="AL9" s="9"/>
      <c r="AM9" s="9"/>
      <c r="AN9" s="9"/>
      <c r="AO9" s="9"/>
      <c r="AP9" s="9"/>
      <c r="AQ9" s="9"/>
      <c r="AR9" s="9"/>
      <c r="AS9" s="9"/>
      <c r="AT9" s="9"/>
      <c r="AU9" s="15"/>
      <c r="AV9" s="20"/>
      <c r="AW9" s="20"/>
      <c r="AX9" s="20"/>
      <c r="AY9" s="20"/>
      <c r="AZ9" s="59"/>
      <c r="BA9" s="10"/>
      <c r="BB9" s="9"/>
      <c r="BC9" s="10"/>
      <c r="BD9" s="110"/>
      <c r="BE9" s="11"/>
      <c r="BF9" s="11"/>
    </row>
    <row r="10" spans="1:58" s="161" customFormat="1" x14ac:dyDescent="0.25">
      <c r="A10" s="76">
        <v>26</v>
      </c>
      <c r="B10" s="161" t="s">
        <v>182</v>
      </c>
      <c r="C10" s="161" t="s">
        <v>183</v>
      </c>
      <c r="D10" s="161" t="s">
        <v>113</v>
      </c>
      <c r="E10" s="161" t="s">
        <v>119</v>
      </c>
      <c r="F10" s="22">
        <v>6.8</v>
      </c>
      <c r="G10" s="22">
        <v>6.8</v>
      </c>
      <c r="H10" s="22">
        <v>6.8</v>
      </c>
      <c r="I10" s="22">
        <v>7.3</v>
      </c>
      <c r="J10" s="22">
        <v>7.8</v>
      </c>
      <c r="K10" s="4">
        <f>SUM((F10*0.3),(G10*0.25),(H10*0.25),(I10*0.15),(J10*0.05))</f>
        <v>6.9249999999999998</v>
      </c>
      <c r="L10" s="23"/>
      <c r="M10" s="25">
        <v>6.5</v>
      </c>
      <c r="N10" s="25">
        <v>6.5</v>
      </c>
      <c r="O10" s="25">
        <v>6.5</v>
      </c>
      <c r="P10" s="25">
        <v>7</v>
      </c>
      <c r="Q10" s="25">
        <v>4.8</v>
      </c>
      <c r="R10" s="25">
        <v>5.5</v>
      </c>
      <c r="S10" s="25">
        <v>6</v>
      </c>
      <c r="T10" s="26">
        <f>SUM(M10:S10)</f>
        <v>42.8</v>
      </c>
      <c r="U10" s="4">
        <f>T10/7</f>
        <v>6.1142857142857139</v>
      </c>
      <c r="V10" s="23"/>
      <c r="W10" s="22">
        <v>7</v>
      </c>
      <c r="X10" s="22">
        <v>6.8</v>
      </c>
      <c r="Y10" s="22">
        <v>6.8</v>
      </c>
      <c r="Z10" s="22">
        <v>7.2</v>
      </c>
      <c r="AA10" s="22">
        <v>7.8</v>
      </c>
      <c r="AB10" s="4">
        <f>SUM((W10*0.3),(X10*0.25),(Y10*0.25),(Z10*0.15),(AA10*0.05))</f>
        <v>6.97</v>
      </c>
      <c r="AC10" s="156"/>
      <c r="AD10" s="25">
        <v>7</v>
      </c>
      <c r="AE10" s="25">
        <v>7.2</v>
      </c>
      <c r="AF10" s="25">
        <v>6.8</v>
      </c>
      <c r="AG10" s="25">
        <v>6</v>
      </c>
      <c r="AH10" s="4">
        <f>SUM((AD10*0.3),(AE10*0.25),(AF10*0.35),(AG10*0.1))</f>
        <v>6.8800000000000008</v>
      </c>
      <c r="AI10" s="30"/>
      <c r="AJ10" s="4">
        <f>AH10-AI10</f>
        <v>6.8800000000000008</v>
      </c>
      <c r="AK10" s="62"/>
      <c r="AL10" s="25">
        <v>5</v>
      </c>
      <c r="AM10" s="25">
        <v>5</v>
      </c>
      <c r="AN10" s="25">
        <v>5</v>
      </c>
      <c r="AO10" s="25">
        <v>7.5</v>
      </c>
      <c r="AP10" s="25">
        <v>5.5</v>
      </c>
      <c r="AQ10" s="25">
        <v>5</v>
      </c>
      <c r="AR10" s="25">
        <v>5</v>
      </c>
      <c r="AS10" s="26">
        <f>SUM(AL10:AR10)</f>
        <v>38</v>
      </c>
      <c r="AT10" s="4">
        <f>AS10/7</f>
        <v>5.4285714285714288</v>
      </c>
      <c r="AU10" s="23"/>
      <c r="AV10" s="27">
        <v>7.2</v>
      </c>
      <c r="AW10" s="4">
        <f>AV10</f>
        <v>7.2</v>
      </c>
      <c r="AX10" s="28"/>
      <c r="AY10" s="4">
        <f>SUM(AW10-AX10)</f>
        <v>7.2</v>
      </c>
      <c r="AZ10" s="62"/>
      <c r="BA10" s="4">
        <f>SUM((K10*0.25)+(U10*0.375)+(AT10*0.375))</f>
        <v>6.0598214285714285</v>
      </c>
      <c r="BB10" s="162"/>
      <c r="BC10" s="4">
        <f>SUM((AB10*0.25),(AJ10*0.25),(AY10*0.5))</f>
        <v>7.0625</v>
      </c>
      <c r="BD10" s="108"/>
      <c r="BE10" s="8">
        <f>AVERAGE(BA10:BC10)</f>
        <v>6.5611607142857142</v>
      </c>
      <c r="BF10" s="31">
        <v>1</v>
      </c>
    </row>
    <row r="11" spans="1:58" s="161" customFormat="1" x14ac:dyDescent="0.25">
      <c r="A11" s="76">
        <v>60</v>
      </c>
      <c r="B11" s="161" t="s">
        <v>101</v>
      </c>
      <c r="C11" s="161" t="s">
        <v>169</v>
      </c>
      <c r="D11" s="161" t="s">
        <v>109</v>
      </c>
      <c r="E11" s="161" t="s">
        <v>110</v>
      </c>
      <c r="F11" s="22">
        <v>6.8</v>
      </c>
      <c r="G11" s="22">
        <v>6.8</v>
      </c>
      <c r="H11" s="22">
        <v>6.8</v>
      </c>
      <c r="I11" s="22">
        <v>7.5</v>
      </c>
      <c r="J11" s="22">
        <v>8</v>
      </c>
      <c r="K11" s="4">
        <f>SUM((F11*0.3),(G11*0.25),(H11*0.25),(I11*0.15),(J11*0.05))</f>
        <v>6.9650000000000007</v>
      </c>
      <c r="L11" s="23"/>
      <c r="M11" s="25">
        <v>4.8</v>
      </c>
      <c r="N11" s="25">
        <v>6.3</v>
      </c>
      <c r="O11" s="25">
        <v>6</v>
      </c>
      <c r="P11" s="25">
        <v>5</v>
      </c>
      <c r="Q11" s="25">
        <v>5.3</v>
      </c>
      <c r="R11" s="25">
        <v>5.2</v>
      </c>
      <c r="S11" s="25">
        <v>5.5</v>
      </c>
      <c r="T11" s="26">
        <f>SUM(M11:S11)</f>
        <v>38.1</v>
      </c>
      <c r="U11" s="4">
        <f>T11/7</f>
        <v>5.4428571428571431</v>
      </c>
      <c r="V11" s="23"/>
      <c r="W11" s="22">
        <v>6.9</v>
      </c>
      <c r="X11" s="22">
        <v>7</v>
      </c>
      <c r="Y11" s="22">
        <v>7</v>
      </c>
      <c r="Z11" s="22">
        <v>8</v>
      </c>
      <c r="AA11" s="22">
        <v>8</v>
      </c>
      <c r="AB11" s="4">
        <f>SUM((W11*0.3),(X11*0.25),(Y11*0.25),(Z11*0.15),(AA11*0.05))</f>
        <v>7.1700000000000008</v>
      </c>
      <c r="AC11" s="156"/>
      <c r="AD11" s="25">
        <v>7</v>
      </c>
      <c r="AE11" s="25">
        <v>7.2</v>
      </c>
      <c r="AF11" s="25">
        <v>6.5</v>
      </c>
      <c r="AG11" s="25">
        <v>6</v>
      </c>
      <c r="AH11" s="4">
        <f>SUM((AD11*0.3),(AE11*0.25),(AF11*0.35),(AG11*0.1))</f>
        <v>6.7750000000000004</v>
      </c>
      <c r="AI11" s="30"/>
      <c r="AJ11" s="4">
        <f>AH11-AI11</f>
        <v>6.7750000000000004</v>
      </c>
      <c r="AK11" s="62"/>
      <c r="AL11" s="25">
        <v>5</v>
      </c>
      <c r="AM11" s="25">
        <v>5.5</v>
      </c>
      <c r="AN11" s="25">
        <v>5</v>
      </c>
      <c r="AO11" s="25">
        <v>4.8</v>
      </c>
      <c r="AP11" s="25">
        <v>5.5</v>
      </c>
      <c r="AQ11" s="25">
        <v>4.5</v>
      </c>
      <c r="AR11" s="25">
        <v>5.5</v>
      </c>
      <c r="AS11" s="26">
        <f>SUM(AL11:AR11)</f>
        <v>35.799999999999997</v>
      </c>
      <c r="AT11" s="4">
        <f>AS11/7</f>
        <v>5.1142857142857139</v>
      </c>
      <c r="AU11" s="23"/>
      <c r="AV11" s="27">
        <v>7.6</v>
      </c>
      <c r="AW11" s="4">
        <f>AV11</f>
        <v>7.6</v>
      </c>
      <c r="AX11" s="28"/>
      <c r="AY11" s="4">
        <f>SUM(AW11-AX11)</f>
        <v>7.6</v>
      </c>
      <c r="AZ11" s="62"/>
      <c r="BA11" s="4">
        <f>SUM((K11*0.25)+(U11*0.375)+(AT11*0.375))</f>
        <v>5.7001785714285713</v>
      </c>
      <c r="BB11" s="162"/>
      <c r="BC11" s="4">
        <f>SUM((AB11*0.25),(AJ11*0.25),(AY11*0.5))</f>
        <v>7.2862499999999999</v>
      </c>
      <c r="BD11" s="108"/>
      <c r="BE11" s="8">
        <f>AVERAGE(BA11:BC11)</f>
        <v>6.493214285714286</v>
      </c>
      <c r="BF11" s="31">
        <v>2</v>
      </c>
    </row>
    <row r="12" spans="1:58" s="161" customFormat="1" x14ac:dyDescent="0.25">
      <c r="A12" s="76">
        <v>61</v>
      </c>
      <c r="B12" s="161" t="s">
        <v>104</v>
      </c>
      <c r="C12" s="161" t="s">
        <v>169</v>
      </c>
      <c r="D12" s="161" t="s">
        <v>109</v>
      </c>
      <c r="E12" s="161" t="s">
        <v>110</v>
      </c>
      <c r="F12" s="22">
        <v>6.8</v>
      </c>
      <c r="G12" s="22">
        <v>6.8</v>
      </c>
      <c r="H12" s="22">
        <v>6.8</v>
      </c>
      <c r="I12" s="22">
        <v>7.5</v>
      </c>
      <c r="J12" s="22">
        <v>8</v>
      </c>
      <c r="K12" s="4">
        <f>SUM((F12*0.3),(G12*0.25),(H12*0.25),(I12*0.15),(J12*0.05))</f>
        <v>6.9650000000000007</v>
      </c>
      <c r="L12" s="23"/>
      <c r="M12" s="25">
        <v>5</v>
      </c>
      <c r="N12" s="25">
        <v>5.5</v>
      </c>
      <c r="O12" s="25">
        <v>1</v>
      </c>
      <c r="P12" s="25">
        <v>5</v>
      </c>
      <c r="Q12" s="25">
        <v>5.5</v>
      </c>
      <c r="R12" s="25">
        <v>5</v>
      </c>
      <c r="S12" s="25">
        <v>5.2</v>
      </c>
      <c r="T12" s="26">
        <f>SUM(M12:S12)</f>
        <v>32.200000000000003</v>
      </c>
      <c r="U12" s="4">
        <f>T12/7</f>
        <v>4.6000000000000005</v>
      </c>
      <c r="V12" s="23"/>
      <c r="W12" s="22">
        <v>6.9</v>
      </c>
      <c r="X12" s="22">
        <v>7</v>
      </c>
      <c r="Y12" s="22">
        <v>7</v>
      </c>
      <c r="Z12" s="22">
        <v>8</v>
      </c>
      <c r="AA12" s="22">
        <v>8</v>
      </c>
      <c r="AB12" s="4">
        <f>SUM((W12*0.3),(X12*0.25),(Y12*0.25),(Z12*0.15),(AA12*0.05))</f>
        <v>7.1700000000000008</v>
      </c>
      <c r="AC12" s="156"/>
      <c r="AD12" s="25">
        <v>7</v>
      </c>
      <c r="AE12" s="25">
        <v>7</v>
      </c>
      <c r="AF12" s="25">
        <v>6.5</v>
      </c>
      <c r="AG12" s="25">
        <v>5</v>
      </c>
      <c r="AH12" s="4">
        <f>SUM((AD12*0.3),(AE12*0.25),(AF12*0.35),(AG12*0.1))</f>
        <v>6.625</v>
      </c>
      <c r="AI12" s="30"/>
      <c r="AJ12" s="4">
        <f>AH12-AI12</f>
        <v>6.625</v>
      </c>
      <c r="AK12" s="62"/>
      <c r="AL12" s="25">
        <v>4.8</v>
      </c>
      <c r="AM12" s="25">
        <v>6</v>
      </c>
      <c r="AN12" s="25">
        <v>2.5</v>
      </c>
      <c r="AO12" s="25">
        <v>4.8</v>
      </c>
      <c r="AP12" s="25">
        <v>4.5</v>
      </c>
      <c r="AQ12" s="25">
        <v>5</v>
      </c>
      <c r="AR12" s="25">
        <v>4.8</v>
      </c>
      <c r="AS12" s="26">
        <f>SUM(AL12:AR12)</f>
        <v>32.4</v>
      </c>
      <c r="AT12" s="4">
        <f>AS12/7</f>
        <v>4.6285714285714281</v>
      </c>
      <c r="AU12" s="23"/>
      <c r="AV12" s="27">
        <v>7.5</v>
      </c>
      <c r="AW12" s="4">
        <f>AV12</f>
        <v>7.5</v>
      </c>
      <c r="AX12" s="28"/>
      <c r="AY12" s="4">
        <f>SUM(AW12-AX12)</f>
        <v>7.5</v>
      </c>
      <c r="AZ12" s="62"/>
      <c r="BA12" s="4">
        <f>SUM((K12*0.25)+(U12*0.375)+(AT12*0.375))</f>
        <v>5.2019642857142863</v>
      </c>
      <c r="BB12" s="162"/>
      <c r="BC12" s="4">
        <f>SUM((AB12*0.25),(AJ12*0.25),(AY12*0.5))</f>
        <v>7.1987500000000004</v>
      </c>
      <c r="BD12" s="108"/>
      <c r="BE12" s="8">
        <f>AVERAGE(BA12:BC12)</f>
        <v>6.2003571428571433</v>
      </c>
      <c r="BF12" s="31">
        <v>3</v>
      </c>
    </row>
    <row r="13" spans="1:58" s="161" customFormat="1" x14ac:dyDescent="0.25">
      <c r="A13" s="76">
        <v>62</v>
      </c>
      <c r="B13" s="161" t="s">
        <v>103</v>
      </c>
      <c r="C13" s="161" t="s">
        <v>169</v>
      </c>
      <c r="D13" s="161" t="s">
        <v>109</v>
      </c>
      <c r="E13" s="161" t="s">
        <v>110</v>
      </c>
      <c r="F13" s="22">
        <v>7.2</v>
      </c>
      <c r="G13" s="22">
        <v>7</v>
      </c>
      <c r="H13" s="22">
        <v>7</v>
      </c>
      <c r="I13" s="22">
        <v>7.8</v>
      </c>
      <c r="J13" s="22">
        <v>8</v>
      </c>
      <c r="K13" s="4">
        <f>SUM((F13*0.3),(G13*0.25),(H13*0.25),(I13*0.15),(J13*0.05))</f>
        <v>7.23</v>
      </c>
      <c r="L13" s="23"/>
      <c r="M13" s="25">
        <v>6.3</v>
      </c>
      <c r="N13" s="25">
        <v>6.3</v>
      </c>
      <c r="O13" s="25">
        <v>5.2</v>
      </c>
      <c r="P13" s="25">
        <v>4.5999999999999996</v>
      </c>
      <c r="Q13" s="25">
        <v>5.2</v>
      </c>
      <c r="R13" s="25">
        <v>5</v>
      </c>
      <c r="S13" s="25">
        <v>5.5</v>
      </c>
      <c r="T13" s="26">
        <f>SUM(M13:S13)</f>
        <v>38.099999999999994</v>
      </c>
      <c r="U13" s="4">
        <f>T13/7</f>
        <v>5.4428571428571422</v>
      </c>
      <c r="V13" s="23"/>
      <c r="W13" s="22">
        <v>6.2</v>
      </c>
      <c r="X13" s="22">
        <v>6.2</v>
      </c>
      <c r="Y13" s="22">
        <v>6</v>
      </c>
      <c r="Z13" s="22">
        <v>7.5</v>
      </c>
      <c r="AA13" s="22">
        <v>8</v>
      </c>
      <c r="AB13" s="4">
        <f>SUM((W13*0.3),(X13*0.25),(Y13*0.25),(Z13*0.15),(AA13*0.05))</f>
        <v>6.4350000000000005</v>
      </c>
      <c r="AC13" s="156"/>
      <c r="AD13" s="25">
        <v>6.5</v>
      </c>
      <c r="AE13" s="25">
        <v>7</v>
      </c>
      <c r="AF13" s="25">
        <v>6.2</v>
      </c>
      <c r="AG13" s="25">
        <v>5.2</v>
      </c>
      <c r="AH13" s="4">
        <f>SUM((AD13*0.3),(AE13*0.25),(AF13*0.35),(AG13*0.1))</f>
        <v>6.3900000000000006</v>
      </c>
      <c r="AI13" s="30"/>
      <c r="AJ13" s="4">
        <f>AH13-AI13</f>
        <v>6.3900000000000006</v>
      </c>
      <c r="AK13" s="62"/>
      <c r="AL13" s="25">
        <v>5</v>
      </c>
      <c r="AM13" s="25">
        <v>5</v>
      </c>
      <c r="AN13" s="25">
        <v>4.5</v>
      </c>
      <c r="AO13" s="25">
        <v>4</v>
      </c>
      <c r="AP13" s="25">
        <v>5.5</v>
      </c>
      <c r="AQ13" s="25">
        <v>4.5</v>
      </c>
      <c r="AR13" s="25">
        <v>5</v>
      </c>
      <c r="AS13" s="26">
        <f>SUM(AL13:AR13)</f>
        <v>33.5</v>
      </c>
      <c r="AT13" s="4">
        <f>AS13/7</f>
        <v>4.7857142857142856</v>
      </c>
      <c r="AU13" s="23"/>
      <c r="AV13" s="27">
        <v>7.1</v>
      </c>
      <c r="AW13" s="4">
        <f>AV13</f>
        <v>7.1</v>
      </c>
      <c r="AX13" s="28"/>
      <c r="AY13" s="4">
        <f>SUM(AW13-AX13)</f>
        <v>7.1</v>
      </c>
      <c r="AZ13" s="62"/>
      <c r="BA13" s="4">
        <f>SUM((K13*0.25)+(U13*0.375)+(AT13*0.375))</f>
        <v>5.6432142857142855</v>
      </c>
      <c r="BB13" s="162"/>
      <c r="BC13" s="4">
        <f>SUM((AB13*0.25),(AJ13*0.25),(AY13*0.5))</f>
        <v>6.7562499999999996</v>
      </c>
      <c r="BD13" s="108"/>
      <c r="BE13" s="8">
        <f>AVERAGE(BA13:BC13)</f>
        <v>6.1997321428571421</v>
      </c>
      <c r="BF13" s="31">
        <v>4</v>
      </c>
    </row>
    <row r="14" spans="1:58" s="161" customFormat="1" x14ac:dyDescent="0.25">
      <c r="A14" s="76">
        <v>65</v>
      </c>
      <c r="B14" s="161" t="s">
        <v>180</v>
      </c>
      <c r="C14" s="161" t="s">
        <v>181</v>
      </c>
      <c r="D14" s="161" t="s">
        <v>137</v>
      </c>
      <c r="E14" s="161" t="s">
        <v>156</v>
      </c>
      <c r="F14" s="22">
        <v>5.8</v>
      </c>
      <c r="G14" s="22">
        <v>6</v>
      </c>
      <c r="H14" s="22">
        <v>5.8</v>
      </c>
      <c r="I14" s="22">
        <v>7</v>
      </c>
      <c r="J14" s="22">
        <v>7.2</v>
      </c>
      <c r="K14" s="4">
        <f>SUM((F14*0.3),(G14*0.25),(H14*0.25),(I14*0.15),(J14*0.05))</f>
        <v>6.1000000000000005</v>
      </c>
      <c r="L14" s="23"/>
      <c r="M14" s="25">
        <v>5.5</v>
      </c>
      <c r="N14" s="25">
        <v>6.5</v>
      </c>
      <c r="O14" s="25">
        <v>6.3</v>
      </c>
      <c r="P14" s="25">
        <v>1</v>
      </c>
      <c r="Q14" s="25">
        <v>4.8</v>
      </c>
      <c r="R14" s="25">
        <v>5.8</v>
      </c>
      <c r="S14" s="25">
        <v>6.2</v>
      </c>
      <c r="T14" s="26">
        <f>SUM(M14:S14)</f>
        <v>36.1</v>
      </c>
      <c r="U14" s="4">
        <f>T14/7</f>
        <v>5.1571428571428575</v>
      </c>
      <c r="V14" s="23"/>
      <c r="W14" s="22">
        <v>6.5</v>
      </c>
      <c r="X14" s="22">
        <v>6.5</v>
      </c>
      <c r="Y14" s="22">
        <v>6</v>
      </c>
      <c r="Z14" s="22">
        <v>7</v>
      </c>
      <c r="AA14" s="22">
        <v>7.2</v>
      </c>
      <c r="AB14" s="4">
        <f>SUM((W14*0.3),(X14*0.25),(Y14*0.25),(Z14*0.15),(AA14*0.05))</f>
        <v>6.4850000000000003</v>
      </c>
      <c r="AC14" s="156"/>
      <c r="AD14" s="25">
        <v>7</v>
      </c>
      <c r="AE14" s="25">
        <v>7</v>
      </c>
      <c r="AF14" s="25">
        <v>6.5</v>
      </c>
      <c r="AG14" s="25">
        <v>4</v>
      </c>
      <c r="AH14" s="4">
        <f>SUM((AD14*0.3),(AE14*0.25),(AF14*0.35),(AG14*0.1))</f>
        <v>6.5250000000000004</v>
      </c>
      <c r="AI14" s="30"/>
      <c r="AJ14" s="4">
        <f>AH14-AI14</f>
        <v>6.5250000000000004</v>
      </c>
      <c r="AK14" s="62"/>
      <c r="AL14" s="25">
        <v>0</v>
      </c>
      <c r="AM14" s="25">
        <v>6</v>
      </c>
      <c r="AN14" s="25">
        <v>5.5</v>
      </c>
      <c r="AO14" s="25">
        <v>0</v>
      </c>
      <c r="AP14" s="25">
        <v>5.5</v>
      </c>
      <c r="AQ14" s="25">
        <v>5.5</v>
      </c>
      <c r="AR14" s="25">
        <v>5</v>
      </c>
      <c r="AS14" s="26">
        <f>SUM(AL14:AR14)</f>
        <v>27.5</v>
      </c>
      <c r="AT14" s="4">
        <f>AS14/7</f>
        <v>3.9285714285714284</v>
      </c>
      <c r="AU14" s="23"/>
      <c r="AV14" s="27">
        <v>7.4</v>
      </c>
      <c r="AW14" s="4">
        <f>AV14</f>
        <v>7.4</v>
      </c>
      <c r="AX14" s="28"/>
      <c r="AY14" s="4">
        <f>SUM(AW14-AX14)</f>
        <v>7.4</v>
      </c>
      <c r="AZ14" s="62"/>
      <c r="BA14" s="4">
        <f>SUM((K14*0.25)+(U14*0.375)+(AT14*0.375))</f>
        <v>4.9321428571428569</v>
      </c>
      <c r="BB14" s="162"/>
      <c r="BC14" s="4">
        <f>SUM((AB14*0.25),(AJ14*0.25),(AY14*0.5))</f>
        <v>6.9525000000000006</v>
      </c>
      <c r="BD14" s="108"/>
      <c r="BE14" s="8">
        <f>AVERAGE(BA14:BC14)</f>
        <v>5.9423214285714288</v>
      </c>
      <c r="BF14" s="31">
        <v>5</v>
      </c>
    </row>
    <row r="15" spans="1:58" s="161" customFormat="1" x14ac:dyDescent="0.25">
      <c r="A15" s="76">
        <v>77</v>
      </c>
      <c r="B15" s="161" t="s">
        <v>184</v>
      </c>
      <c r="C15" s="161" t="s">
        <v>177</v>
      </c>
      <c r="D15" s="161" t="s">
        <v>99</v>
      </c>
      <c r="E15" s="161" t="s">
        <v>178</v>
      </c>
      <c r="F15" s="22">
        <v>6.2</v>
      </c>
      <c r="G15" s="22">
        <v>6.5</v>
      </c>
      <c r="H15" s="22">
        <v>6</v>
      </c>
      <c r="I15" s="22">
        <v>7.2</v>
      </c>
      <c r="J15" s="22">
        <v>7.2</v>
      </c>
      <c r="K15" s="4">
        <f t="shared" ref="K15:K16" si="0">SUM((F15*0.3),(G15*0.25),(H15*0.25),(I15*0.15),(J15*0.05))</f>
        <v>6.4249999999999998</v>
      </c>
      <c r="L15" s="23"/>
      <c r="M15" s="25">
        <v>6.5</v>
      </c>
      <c r="N15" s="25">
        <v>7.2</v>
      </c>
      <c r="O15" s="25">
        <v>7</v>
      </c>
      <c r="P15" s="25">
        <v>6</v>
      </c>
      <c r="Q15" s="25">
        <v>7.2</v>
      </c>
      <c r="R15" s="25">
        <v>6.5</v>
      </c>
      <c r="S15" s="25">
        <v>6.5</v>
      </c>
      <c r="T15" s="26">
        <f t="shared" ref="T15:T16" si="1">SUM(M15:S15)</f>
        <v>46.9</v>
      </c>
      <c r="U15" s="4">
        <f t="shared" ref="U15:U16" si="2">T15/7</f>
        <v>6.7</v>
      </c>
      <c r="V15" s="23"/>
      <c r="W15" s="22">
        <v>7</v>
      </c>
      <c r="X15" s="22">
        <v>7</v>
      </c>
      <c r="Y15" s="22">
        <v>6.2</v>
      </c>
      <c r="Z15" s="22">
        <v>7.8</v>
      </c>
      <c r="AA15" s="22">
        <v>7.2</v>
      </c>
      <c r="AB15" s="4">
        <f t="shared" ref="AB15:AB16" si="3">SUM((W15*0.3),(X15*0.25),(Y15*0.25),(Z15*0.15),(AA15*0.05))</f>
        <v>6.9300000000000006</v>
      </c>
      <c r="AC15" s="156"/>
      <c r="AD15" s="25">
        <v>7.5</v>
      </c>
      <c r="AE15" s="25">
        <v>8</v>
      </c>
      <c r="AF15" s="25">
        <v>6.8</v>
      </c>
      <c r="AG15" s="25">
        <v>6</v>
      </c>
      <c r="AH15" s="4">
        <f t="shared" ref="AH15:AH16" si="4">SUM((AD15*0.3),(AE15*0.25),(AF15*0.35),(AG15*0.1))</f>
        <v>7.23</v>
      </c>
      <c r="AI15" s="30"/>
      <c r="AJ15" s="4">
        <f t="shared" ref="AJ15:AJ16" si="5">AH15-AI15</f>
        <v>7.23</v>
      </c>
      <c r="AK15" s="62"/>
      <c r="AL15" s="25">
        <v>6.5</v>
      </c>
      <c r="AM15" s="25">
        <v>6</v>
      </c>
      <c r="AN15" s="25">
        <v>5</v>
      </c>
      <c r="AO15" s="25">
        <v>6.5</v>
      </c>
      <c r="AP15" s="25">
        <v>6.5</v>
      </c>
      <c r="AQ15" s="25">
        <v>6</v>
      </c>
      <c r="AR15" s="25">
        <v>7</v>
      </c>
      <c r="AS15" s="26">
        <f t="shared" ref="AS15:AS16" si="6">SUM(AL15:AR15)</f>
        <v>43.5</v>
      </c>
      <c r="AT15" s="4">
        <f t="shared" ref="AT15:AT16" si="7">AS15/7</f>
        <v>6.2142857142857144</v>
      </c>
      <c r="AU15" s="23"/>
      <c r="AV15" s="27">
        <v>7.8</v>
      </c>
      <c r="AW15" s="4">
        <f t="shared" ref="AW15:AW16" si="8">AV15</f>
        <v>7.8</v>
      </c>
      <c r="AX15" s="28"/>
      <c r="AY15" s="4">
        <f t="shared" ref="AY15:AY16" si="9">SUM(AW15-AX15)</f>
        <v>7.8</v>
      </c>
      <c r="AZ15" s="62"/>
      <c r="BA15" s="4">
        <f t="shared" ref="BA15:BA16" si="10">SUM((K15*0.25)+(U15*0.375)+(AT15*0.375))</f>
        <v>6.4491071428571427</v>
      </c>
      <c r="BB15" s="162"/>
      <c r="BC15" s="4">
        <f t="shared" ref="BC15:BC16" si="11">SUM((AB15*0.25),(AJ15*0.25),(AY15*0.5))</f>
        <v>7.4399999999999995</v>
      </c>
      <c r="BD15" s="108"/>
      <c r="BE15" s="8">
        <f t="shared" ref="BE15:BE16" si="12">AVERAGE(BA15:BC15)</f>
        <v>6.9445535714285711</v>
      </c>
      <c r="BF15" s="217" t="s">
        <v>240</v>
      </c>
    </row>
    <row r="16" spans="1:58" s="161" customFormat="1" x14ac:dyDescent="0.25">
      <c r="A16" s="76">
        <v>72</v>
      </c>
      <c r="B16" s="161" t="s">
        <v>185</v>
      </c>
      <c r="C16" s="161" t="s">
        <v>186</v>
      </c>
      <c r="D16" s="161" t="s">
        <v>202</v>
      </c>
      <c r="E16" s="161" t="s">
        <v>188</v>
      </c>
      <c r="F16" s="22">
        <v>6</v>
      </c>
      <c r="G16" s="22">
        <v>6</v>
      </c>
      <c r="H16" s="22">
        <v>5</v>
      </c>
      <c r="I16" s="22">
        <v>5.2</v>
      </c>
      <c r="J16" s="22">
        <v>6</v>
      </c>
      <c r="K16" s="4">
        <f t="shared" si="0"/>
        <v>5.63</v>
      </c>
      <c r="L16" s="23"/>
      <c r="M16" s="25">
        <v>5.8</v>
      </c>
      <c r="N16" s="25">
        <v>6.5</v>
      </c>
      <c r="O16" s="25">
        <v>4</v>
      </c>
      <c r="P16" s="25">
        <v>0</v>
      </c>
      <c r="Q16" s="25">
        <v>6</v>
      </c>
      <c r="R16" s="25">
        <v>5.2</v>
      </c>
      <c r="S16" s="25">
        <v>6.2</v>
      </c>
      <c r="T16" s="26">
        <f t="shared" si="1"/>
        <v>33.700000000000003</v>
      </c>
      <c r="U16" s="4">
        <f t="shared" si="2"/>
        <v>4.8142857142857149</v>
      </c>
      <c r="V16" s="23"/>
      <c r="W16" s="22">
        <v>6.5</v>
      </c>
      <c r="X16" s="22">
        <v>6</v>
      </c>
      <c r="Y16" s="22">
        <v>5.2</v>
      </c>
      <c r="Z16" s="22">
        <v>5.2</v>
      </c>
      <c r="AA16" s="22">
        <v>6</v>
      </c>
      <c r="AB16" s="4">
        <f t="shared" si="3"/>
        <v>5.83</v>
      </c>
      <c r="AC16" s="156"/>
      <c r="AD16" s="25">
        <v>6.5</v>
      </c>
      <c r="AE16" s="25">
        <v>6.5</v>
      </c>
      <c r="AF16" s="25">
        <v>6.2</v>
      </c>
      <c r="AG16" s="25">
        <v>6</v>
      </c>
      <c r="AH16" s="4">
        <f t="shared" si="4"/>
        <v>6.3450000000000006</v>
      </c>
      <c r="AI16" s="30"/>
      <c r="AJ16" s="4">
        <f t="shared" si="5"/>
        <v>6.3450000000000006</v>
      </c>
      <c r="AK16" s="62"/>
      <c r="AL16" s="25">
        <v>0</v>
      </c>
      <c r="AM16" s="25">
        <v>6</v>
      </c>
      <c r="AN16" s="25">
        <v>5</v>
      </c>
      <c r="AO16" s="25">
        <v>0</v>
      </c>
      <c r="AP16" s="25">
        <v>5.5</v>
      </c>
      <c r="AQ16" s="25">
        <v>5.5</v>
      </c>
      <c r="AR16" s="25">
        <v>5.5</v>
      </c>
      <c r="AS16" s="26">
        <f t="shared" si="6"/>
        <v>27.5</v>
      </c>
      <c r="AT16" s="4">
        <f t="shared" si="7"/>
        <v>3.9285714285714284</v>
      </c>
      <c r="AU16" s="23"/>
      <c r="AV16" s="27">
        <v>8</v>
      </c>
      <c r="AW16" s="4">
        <f t="shared" si="8"/>
        <v>8</v>
      </c>
      <c r="AX16" s="28"/>
      <c r="AY16" s="4">
        <f t="shared" si="9"/>
        <v>8</v>
      </c>
      <c r="AZ16" s="62"/>
      <c r="BA16" s="4">
        <f t="shared" si="10"/>
        <v>4.6860714285714291</v>
      </c>
      <c r="BB16" s="162"/>
      <c r="BC16" s="4">
        <f t="shared" si="11"/>
        <v>7.0437500000000002</v>
      </c>
      <c r="BD16" s="108"/>
      <c r="BE16" s="8">
        <f t="shared" si="12"/>
        <v>5.8649107142857151</v>
      </c>
      <c r="BF16" s="217" t="s">
        <v>240</v>
      </c>
    </row>
    <row r="17" spans="1:58" s="161" customFormat="1" x14ac:dyDescent="0.25">
      <c r="A17" s="76">
        <v>71</v>
      </c>
      <c r="B17" s="161" t="s">
        <v>228</v>
      </c>
      <c r="C17" s="161" t="s">
        <v>186</v>
      </c>
      <c r="D17" s="161" t="s">
        <v>202</v>
      </c>
      <c r="E17" s="161" t="s">
        <v>188</v>
      </c>
      <c r="F17" s="22">
        <v>6.5</v>
      </c>
      <c r="G17" s="22">
        <v>6.2</v>
      </c>
      <c r="H17" s="22">
        <v>5.5</v>
      </c>
      <c r="I17" s="22">
        <v>6</v>
      </c>
      <c r="J17" s="22">
        <v>6</v>
      </c>
      <c r="K17" s="4">
        <f t="shared" ref="K17" si="13">SUM((F17*0.3),(G17*0.25),(H17*0.25),(I17*0.15),(J17*0.05))</f>
        <v>6.0750000000000002</v>
      </c>
      <c r="L17" s="23"/>
      <c r="M17" s="25">
        <v>6</v>
      </c>
      <c r="N17" s="25">
        <v>7</v>
      </c>
      <c r="O17" s="25">
        <v>6.2</v>
      </c>
      <c r="P17" s="25">
        <v>6</v>
      </c>
      <c r="Q17" s="25">
        <v>8</v>
      </c>
      <c r="R17" s="25">
        <v>6.2</v>
      </c>
      <c r="S17" s="25">
        <v>7.2</v>
      </c>
      <c r="T17" s="26">
        <f t="shared" ref="T17" si="14">SUM(M17:S17)</f>
        <v>46.600000000000009</v>
      </c>
      <c r="U17" s="4">
        <f t="shared" ref="U17" si="15">T17/7</f>
        <v>6.6571428571428584</v>
      </c>
      <c r="V17" s="23"/>
      <c r="W17" s="22">
        <v>6.5</v>
      </c>
      <c r="X17" s="22">
        <v>6</v>
      </c>
      <c r="Y17" s="22">
        <v>5.2</v>
      </c>
      <c r="Z17" s="22">
        <v>5.2</v>
      </c>
      <c r="AA17" s="22">
        <v>6</v>
      </c>
      <c r="AB17" s="4">
        <f t="shared" ref="AB17" si="16">SUM((W17*0.3),(X17*0.25),(Y17*0.25),(Z17*0.15),(AA17*0.05))</f>
        <v>5.83</v>
      </c>
      <c r="AC17" s="156"/>
      <c r="AD17" s="25">
        <v>6</v>
      </c>
      <c r="AE17" s="25">
        <v>6.5</v>
      </c>
      <c r="AF17" s="25">
        <v>6</v>
      </c>
      <c r="AG17" s="25">
        <v>6</v>
      </c>
      <c r="AH17" s="4">
        <f t="shared" ref="AH17" si="17">SUM((AD17*0.3),(AE17*0.25),(AF17*0.35),(AG17*0.1))</f>
        <v>6.125</v>
      </c>
      <c r="AI17" s="30"/>
      <c r="AJ17" s="4">
        <f t="shared" ref="AJ17" si="18">AH17-AI17</f>
        <v>6.125</v>
      </c>
      <c r="AK17" s="62"/>
      <c r="AL17" s="25">
        <v>0</v>
      </c>
      <c r="AM17" s="25">
        <v>5.8</v>
      </c>
      <c r="AN17" s="25">
        <v>6</v>
      </c>
      <c r="AO17" s="25">
        <v>6.5</v>
      </c>
      <c r="AP17" s="25">
        <v>7</v>
      </c>
      <c r="AQ17" s="25">
        <v>6</v>
      </c>
      <c r="AR17" s="25">
        <v>7.5</v>
      </c>
      <c r="AS17" s="26">
        <f t="shared" ref="AS17" si="19">SUM(AL17:AR17)</f>
        <v>38.799999999999997</v>
      </c>
      <c r="AT17" s="4">
        <f t="shared" ref="AT17" si="20">AS17/7</f>
        <v>5.5428571428571427</v>
      </c>
      <c r="AU17" s="23"/>
      <c r="AV17" s="27">
        <v>8.1999999999999993</v>
      </c>
      <c r="AW17" s="4">
        <f t="shared" ref="AW17" si="21">AV17</f>
        <v>8.1999999999999993</v>
      </c>
      <c r="AX17" s="28"/>
      <c r="AY17" s="4">
        <f t="shared" ref="AY17" si="22">SUM(AW17-AX17)</f>
        <v>8.1999999999999993</v>
      </c>
      <c r="AZ17" s="62"/>
      <c r="BA17" s="4">
        <f t="shared" ref="BA17" si="23">SUM((K17*0.25)+(U17*0.375)+(AT17*0.375))</f>
        <v>6.09375</v>
      </c>
      <c r="BB17" s="162"/>
      <c r="BC17" s="4">
        <f t="shared" ref="BC17" si="24">SUM((AB17*0.25),(AJ17*0.25),(AY17*0.5))</f>
        <v>7.0887499999999992</v>
      </c>
      <c r="BD17" s="108"/>
      <c r="BE17" s="8">
        <f t="shared" ref="BE17" si="25">AVERAGE(BA17:BC17)</f>
        <v>6.5912499999999996</v>
      </c>
      <c r="BF17" s="217" t="s">
        <v>240</v>
      </c>
    </row>
  </sheetData>
  <sortState ref="A10:BF14">
    <sortCondition descending="1" ref="BE10:BE14"/>
  </sortState>
  <pageMargins left="0.70866141732283472" right="0.70866141732283472" top="0.74803149606299213" bottom="0.74803149606299213" header="0.31496062992125984" footer="0.31496062992125984"/>
  <pageSetup scale="93" fitToHeight="0" orientation="landscape" horizontalDpi="360" verticalDpi="360" r:id="rId1"/>
  <headerFooter>
    <oddFooter>&amp;CNovice Individual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"/>
  <sheetViews>
    <sheetView topLeftCell="U4" workbookViewId="0">
      <selection activeCell="AT17" sqref="AT17"/>
    </sheetView>
  </sheetViews>
  <sheetFormatPr defaultRowHeight="15" x14ac:dyDescent="0.25"/>
  <cols>
    <col min="1" max="1" width="5.7109375" customWidth="1"/>
    <col min="2" max="2" width="20" customWidth="1"/>
    <col min="3" max="3" width="26.42578125" customWidth="1"/>
    <col min="4" max="4" width="20" customWidth="1"/>
    <col min="5" max="5" width="18.28515625" customWidth="1"/>
    <col min="12" max="12" width="2.85546875" customWidth="1"/>
    <col min="22" max="22" width="2.85546875" customWidth="1"/>
    <col min="29" max="29" width="2.85546875" customWidth="1"/>
    <col min="37" max="37" width="2.85546875" customWidth="1"/>
    <col min="47" max="47" width="2.85546875" customWidth="1"/>
    <col min="52" max="52" width="2.85546875" customWidth="1"/>
    <col min="53" max="53" width="10.7109375" customWidth="1"/>
    <col min="54" max="54" width="2.85546875" customWidth="1"/>
    <col min="56" max="56" width="2.85546875" customWidth="1"/>
    <col min="58" max="58" width="13.140625" customWidth="1"/>
  </cols>
  <sheetData>
    <row r="1" spans="1:58" ht="15.75" x14ac:dyDescent="0.25">
      <c r="A1" s="1" t="s">
        <v>95</v>
      </c>
      <c r="B1" s="2"/>
      <c r="C1" s="2"/>
      <c r="D1" s="3" t="s">
        <v>0</v>
      </c>
      <c r="E1" s="162" t="s">
        <v>234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4"/>
      <c r="AZ1" s="2"/>
      <c r="BA1" s="2"/>
      <c r="BB1" s="2"/>
      <c r="BC1" s="2"/>
      <c r="BD1" s="2"/>
      <c r="BE1" s="2"/>
      <c r="BF1" s="5">
        <f ca="1">NOW()</f>
        <v>43814.354363888888</v>
      </c>
    </row>
    <row r="2" spans="1:58" ht="15.75" x14ac:dyDescent="0.25">
      <c r="A2" s="1"/>
      <c r="B2" s="2"/>
      <c r="C2" s="2"/>
      <c r="D2" s="3" t="s">
        <v>1</v>
      </c>
      <c r="E2" t="s">
        <v>233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2"/>
      <c r="BA2" s="2"/>
      <c r="BB2" s="2"/>
      <c r="BC2" s="2"/>
      <c r="BD2" s="2"/>
      <c r="BE2" s="2"/>
      <c r="BF2" s="6">
        <f ca="1">NOW()</f>
        <v>43814.354363888888</v>
      </c>
    </row>
    <row r="3" spans="1:58" ht="15.75" x14ac:dyDescent="0.25">
      <c r="A3" s="1" t="s">
        <v>96</v>
      </c>
      <c r="B3" s="2"/>
      <c r="C3" s="2"/>
      <c r="D3" s="3"/>
      <c r="E3" s="2"/>
      <c r="F3" s="127" t="s">
        <v>81</v>
      </c>
      <c r="G3" s="121"/>
      <c r="H3" s="122"/>
      <c r="I3" s="121"/>
      <c r="J3" s="121"/>
      <c r="K3" s="121"/>
      <c r="L3" s="121"/>
      <c r="M3" s="122"/>
      <c r="N3" s="121"/>
      <c r="O3" s="121"/>
      <c r="P3" s="121"/>
      <c r="Q3" s="121"/>
      <c r="R3" s="121"/>
      <c r="S3" s="121"/>
      <c r="T3" s="121"/>
      <c r="U3" s="121"/>
      <c r="V3" s="2"/>
      <c r="W3" s="123" t="s">
        <v>2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2"/>
      <c r="AL3" s="122" t="s">
        <v>81</v>
      </c>
      <c r="AM3" s="121"/>
      <c r="AN3" s="121"/>
      <c r="AO3" s="121"/>
      <c r="AP3" s="121"/>
      <c r="AQ3" s="121"/>
      <c r="AR3" s="121"/>
      <c r="AS3" s="121"/>
      <c r="AT3" s="121"/>
      <c r="AU3" s="2"/>
      <c r="AV3" s="128" t="s">
        <v>2</v>
      </c>
      <c r="AW3" s="129"/>
      <c r="AX3" s="129"/>
      <c r="AY3" s="129"/>
      <c r="AZ3" s="2"/>
      <c r="BA3" s="2"/>
      <c r="BB3" s="2"/>
      <c r="BC3" s="2"/>
      <c r="BD3" s="2"/>
      <c r="BE3" s="2"/>
      <c r="BF3" s="2"/>
    </row>
    <row r="4" spans="1:58" ht="15.75" x14ac:dyDescent="0.25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2"/>
      <c r="BA4" s="2"/>
      <c r="BB4" s="2"/>
      <c r="BC4" s="2"/>
      <c r="BD4" s="2"/>
      <c r="BE4" s="2"/>
      <c r="BF4" s="2"/>
    </row>
    <row r="5" spans="1:58" ht="15.75" x14ac:dyDescent="0.25">
      <c r="A5" s="1" t="s">
        <v>54</v>
      </c>
      <c r="B5" s="7"/>
      <c r="C5" s="2"/>
      <c r="D5" s="2"/>
      <c r="E5" s="2"/>
      <c r="F5" s="7" t="s">
        <v>3</v>
      </c>
      <c r="G5" s="7"/>
      <c r="H5" s="2"/>
      <c r="I5" s="7"/>
      <c r="J5" s="2"/>
      <c r="K5" s="2"/>
      <c r="L5" s="2"/>
      <c r="M5" s="7"/>
      <c r="N5" s="7"/>
      <c r="O5" s="2"/>
      <c r="P5" s="2"/>
      <c r="Q5" s="2"/>
      <c r="R5" s="2"/>
      <c r="S5" s="2"/>
      <c r="T5" s="2"/>
      <c r="U5" s="2"/>
      <c r="V5" s="7"/>
      <c r="W5" s="7" t="s">
        <v>3</v>
      </c>
      <c r="X5" s="2"/>
      <c r="Y5" s="2"/>
      <c r="Z5" s="2"/>
      <c r="AA5" s="2"/>
      <c r="AB5" s="2"/>
      <c r="AC5" s="2"/>
      <c r="AD5" s="7"/>
      <c r="AE5" s="2"/>
      <c r="AF5" s="2"/>
      <c r="AG5" s="2"/>
      <c r="AH5" s="2"/>
      <c r="AI5" s="7"/>
      <c r="AJ5" s="7"/>
      <c r="AK5" s="56"/>
      <c r="AL5" s="7" t="s">
        <v>4</v>
      </c>
      <c r="AM5" s="7"/>
      <c r="AN5" s="2"/>
      <c r="AO5" s="2"/>
      <c r="AP5" s="2"/>
      <c r="AQ5" s="2"/>
      <c r="AR5" s="2"/>
      <c r="AS5" s="2"/>
      <c r="AT5" s="2"/>
      <c r="AU5" s="2"/>
      <c r="AV5" s="8" t="s">
        <v>5</v>
      </c>
      <c r="AW5" s="4"/>
      <c r="AX5" s="4"/>
      <c r="AY5" s="4"/>
      <c r="AZ5" s="56"/>
      <c r="BA5" s="7" t="s">
        <v>6</v>
      </c>
      <c r="BB5" s="2"/>
      <c r="BC5" s="2"/>
      <c r="BD5" s="2"/>
      <c r="BE5" s="2"/>
      <c r="BF5" s="2"/>
    </row>
    <row r="6" spans="1:58" ht="15.75" x14ac:dyDescent="0.25">
      <c r="A6" s="1" t="s">
        <v>46</v>
      </c>
      <c r="B6" s="7">
        <v>3</v>
      </c>
      <c r="C6" s="2"/>
      <c r="D6" s="2"/>
      <c r="E6" s="2"/>
      <c r="F6" s="2" t="str">
        <f>E1</f>
        <v>Nina Fritzell</v>
      </c>
      <c r="G6" s="2"/>
      <c r="H6" s="2"/>
      <c r="I6" s="2"/>
      <c r="J6" s="2"/>
      <c r="K6" s="2"/>
      <c r="L6" s="2"/>
      <c r="M6" s="162"/>
      <c r="N6" s="2"/>
      <c r="O6" s="2"/>
      <c r="P6" s="2"/>
      <c r="Q6" s="2"/>
      <c r="R6" s="2"/>
      <c r="S6" s="2"/>
      <c r="T6" s="2"/>
      <c r="U6" s="2"/>
      <c r="V6" s="2"/>
      <c r="W6" s="2" t="str">
        <f>E1</f>
        <v>Nina Fritzell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6"/>
      <c r="AL6" s="2" t="str">
        <f>E2</f>
        <v>Robyn Bruderer</v>
      </c>
      <c r="AM6" s="2"/>
      <c r="AN6" s="2"/>
      <c r="AO6" s="2"/>
      <c r="AP6" s="2"/>
      <c r="AQ6" s="2"/>
      <c r="AR6" s="2"/>
      <c r="AS6" s="2"/>
      <c r="AT6" s="2"/>
      <c r="AU6" s="2"/>
      <c r="AV6" s="4" t="str">
        <f>E2</f>
        <v>Robyn Bruderer</v>
      </c>
      <c r="AW6" s="4"/>
      <c r="AX6" s="4"/>
      <c r="AY6" s="4"/>
      <c r="AZ6" s="56"/>
      <c r="BA6" s="2"/>
      <c r="BB6" s="2"/>
      <c r="BC6" s="2"/>
      <c r="BD6" s="2"/>
      <c r="BE6" s="2"/>
      <c r="BF6" s="2"/>
    </row>
    <row r="7" spans="1:58" x14ac:dyDescent="0.2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2"/>
      <c r="L7" s="9"/>
      <c r="M7" s="2"/>
      <c r="N7" s="2"/>
      <c r="O7" s="2"/>
      <c r="P7" s="2"/>
      <c r="Q7" s="2"/>
      <c r="R7" s="2"/>
      <c r="S7" s="2"/>
      <c r="T7" s="2"/>
      <c r="U7" s="2"/>
      <c r="V7" s="9"/>
      <c r="W7" s="9" t="s">
        <v>7</v>
      </c>
      <c r="X7" s="9"/>
      <c r="Y7" s="9"/>
      <c r="Z7" s="9"/>
      <c r="AA7" s="10"/>
      <c r="AB7" s="2"/>
      <c r="AC7" s="2"/>
      <c r="AD7" s="2" t="s">
        <v>44</v>
      </c>
      <c r="AE7" s="2"/>
      <c r="AF7" s="2"/>
      <c r="AG7" s="2"/>
      <c r="AH7" s="2"/>
      <c r="AI7" s="2"/>
      <c r="AJ7" s="9" t="s">
        <v>44</v>
      </c>
      <c r="AK7" s="56"/>
      <c r="AL7" s="2"/>
      <c r="AM7" s="2"/>
      <c r="AN7" s="2"/>
      <c r="AO7" s="2"/>
      <c r="AP7" s="2"/>
      <c r="AQ7" s="2"/>
      <c r="AR7" s="2"/>
      <c r="AS7" s="2"/>
      <c r="AT7" s="2"/>
      <c r="AU7" s="9"/>
      <c r="AV7" s="8"/>
      <c r="AW7" s="4"/>
      <c r="AX7" s="4" t="s">
        <v>8</v>
      </c>
      <c r="AY7" s="4" t="s">
        <v>9</v>
      </c>
      <c r="AZ7" s="56"/>
      <c r="BA7" s="10" t="s">
        <v>10</v>
      </c>
      <c r="BB7" s="2"/>
      <c r="BC7" s="10" t="s">
        <v>2</v>
      </c>
      <c r="BD7" s="108"/>
      <c r="BE7" s="11" t="s">
        <v>11</v>
      </c>
      <c r="BF7" s="12"/>
    </row>
    <row r="8" spans="1:58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4" t="s">
        <v>7</v>
      </c>
      <c r="L8" s="15"/>
      <c r="M8" s="13" t="s">
        <v>21</v>
      </c>
      <c r="N8" s="13" t="s">
        <v>22</v>
      </c>
      <c r="O8" s="13" t="s">
        <v>49</v>
      </c>
      <c r="P8" s="13" t="s">
        <v>50</v>
      </c>
      <c r="Q8" s="13" t="s">
        <v>51</v>
      </c>
      <c r="R8" s="13" t="s">
        <v>52</v>
      </c>
      <c r="S8" s="13" t="s">
        <v>53</v>
      </c>
      <c r="T8" s="13" t="s">
        <v>29</v>
      </c>
      <c r="U8" s="13" t="s">
        <v>30</v>
      </c>
      <c r="V8" s="15"/>
      <c r="W8" s="14" t="s">
        <v>16</v>
      </c>
      <c r="X8" s="14" t="s">
        <v>17</v>
      </c>
      <c r="Y8" s="14" t="s">
        <v>18</v>
      </c>
      <c r="Z8" s="14" t="s">
        <v>19</v>
      </c>
      <c r="AA8" s="14" t="s">
        <v>20</v>
      </c>
      <c r="AB8" s="14" t="s">
        <v>7</v>
      </c>
      <c r="AC8" s="17"/>
      <c r="AD8" s="14" t="s">
        <v>34</v>
      </c>
      <c r="AE8" s="14" t="s">
        <v>35</v>
      </c>
      <c r="AF8" s="14" t="s">
        <v>36</v>
      </c>
      <c r="AG8" s="14" t="s">
        <v>37</v>
      </c>
      <c r="AH8" s="14" t="s">
        <v>39</v>
      </c>
      <c r="AI8" s="13" t="s">
        <v>40</v>
      </c>
      <c r="AJ8" s="13" t="s">
        <v>33</v>
      </c>
      <c r="AK8" s="58"/>
      <c r="AL8" s="13" t="s">
        <v>21</v>
      </c>
      <c r="AM8" s="13" t="s">
        <v>22</v>
      </c>
      <c r="AN8" s="13" t="s">
        <v>49</v>
      </c>
      <c r="AO8" s="13" t="s">
        <v>50</v>
      </c>
      <c r="AP8" s="13" t="s">
        <v>51</v>
      </c>
      <c r="AQ8" s="13" t="s">
        <v>52</v>
      </c>
      <c r="AR8" s="13" t="s">
        <v>53</v>
      </c>
      <c r="AS8" s="13" t="s">
        <v>29</v>
      </c>
      <c r="AT8" s="13" t="s">
        <v>30</v>
      </c>
      <c r="AU8" s="15"/>
      <c r="AV8" s="16" t="s">
        <v>31</v>
      </c>
      <c r="AW8" s="16" t="s">
        <v>9</v>
      </c>
      <c r="AX8" s="16" t="s">
        <v>32</v>
      </c>
      <c r="AY8" s="16" t="s">
        <v>33</v>
      </c>
      <c r="AZ8" s="59"/>
      <c r="BA8" s="18" t="s">
        <v>41</v>
      </c>
      <c r="BB8" s="13"/>
      <c r="BC8" s="18" t="s">
        <v>41</v>
      </c>
      <c r="BD8" s="109"/>
      <c r="BE8" s="19" t="s">
        <v>41</v>
      </c>
      <c r="BF8" s="19" t="s">
        <v>43</v>
      </c>
    </row>
    <row r="9" spans="1:58" x14ac:dyDescent="0.25">
      <c r="A9" s="74"/>
      <c r="B9" s="74"/>
      <c r="C9" s="74"/>
      <c r="D9" s="74"/>
      <c r="E9" s="74"/>
      <c r="F9" s="12"/>
      <c r="G9" s="12"/>
      <c r="H9" s="12"/>
      <c r="I9" s="12"/>
      <c r="J9" s="12"/>
      <c r="K9" s="12"/>
      <c r="L9" s="15"/>
      <c r="M9" s="9"/>
      <c r="N9" s="9"/>
      <c r="O9" s="9"/>
      <c r="P9" s="9"/>
      <c r="Q9" s="9"/>
      <c r="R9" s="9"/>
      <c r="S9" s="9"/>
      <c r="T9" s="9"/>
      <c r="U9" s="9"/>
      <c r="V9" s="15"/>
      <c r="W9" s="12"/>
      <c r="X9" s="12"/>
      <c r="Y9" s="12"/>
      <c r="Z9" s="12"/>
      <c r="AA9" s="12"/>
      <c r="AB9" s="12"/>
      <c r="AC9" s="17"/>
      <c r="AD9" s="12"/>
      <c r="AE9" s="12"/>
      <c r="AF9" s="12"/>
      <c r="AG9" s="12"/>
      <c r="AH9" s="12"/>
      <c r="AI9" s="9"/>
      <c r="AJ9" s="9"/>
      <c r="AK9" s="58"/>
      <c r="AL9" s="9"/>
      <c r="AM9" s="9"/>
      <c r="AN9" s="9"/>
      <c r="AO9" s="9"/>
      <c r="AP9" s="9"/>
      <c r="AQ9" s="9"/>
      <c r="AR9" s="9"/>
      <c r="AS9" s="9"/>
      <c r="AT9" s="9"/>
      <c r="AU9" s="15"/>
      <c r="AV9" s="20"/>
      <c r="AW9" s="20"/>
      <c r="AX9" s="20"/>
      <c r="AY9" s="20"/>
      <c r="AZ9" s="59"/>
      <c r="BA9" s="10"/>
      <c r="BB9" s="9"/>
      <c r="BC9" s="10"/>
      <c r="BD9" s="110"/>
      <c r="BE9" s="11"/>
      <c r="BF9" s="11"/>
    </row>
    <row r="10" spans="1:58" s="161" customFormat="1" x14ac:dyDescent="0.25">
      <c r="A10" s="161">
        <v>11</v>
      </c>
      <c r="B10" s="161" t="s">
        <v>207</v>
      </c>
      <c r="C10" s="161" t="s">
        <v>108</v>
      </c>
      <c r="D10" s="161" t="s">
        <v>109</v>
      </c>
      <c r="E10" s="161" t="s">
        <v>138</v>
      </c>
      <c r="F10" s="22">
        <v>8</v>
      </c>
      <c r="G10" s="22">
        <v>7.7</v>
      </c>
      <c r="H10" s="22">
        <v>8</v>
      </c>
      <c r="I10" s="22">
        <v>8</v>
      </c>
      <c r="J10" s="22">
        <v>8</v>
      </c>
      <c r="K10" s="4">
        <f t="shared" ref="K10:K22" si="0">SUM((F10*0.3),(G10*0.25),(H10*0.25),(I10*0.15),(J10*0.05))</f>
        <v>7.9250000000000007</v>
      </c>
      <c r="L10" s="23"/>
      <c r="M10" s="25">
        <v>5.8</v>
      </c>
      <c r="N10" s="25">
        <v>6.5</v>
      </c>
      <c r="O10" s="25">
        <v>6</v>
      </c>
      <c r="P10" s="25">
        <v>0</v>
      </c>
      <c r="Q10" s="25">
        <v>7</v>
      </c>
      <c r="R10" s="25">
        <v>6</v>
      </c>
      <c r="S10" s="25">
        <v>6.5</v>
      </c>
      <c r="T10" s="26">
        <f t="shared" ref="T10:T22" si="1">SUM(M10:S10)</f>
        <v>37.799999999999997</v>
      </c>
      <c r="U10" s="4">
        <f t="shared" ref="U10:U22" si="2">T10/7</f>
        <v>5.3999999999999995</v>
      </c>
      <c r="V10" s="23"/>
      <c r="W10" s="22">
        <v>8</v>
      </c>
      <c r="X10" s="22">
        <v>8</v>
      </c>
      <c r="Y10" s="22">
        <v>8</v>
      </c>
      <c r="Z10" s="22">
        <v>8</v>
      </c>
      <c r="AA10" s="22">
        <v>8</v>
      </c>
      <c r="AB10" s="4">
        <f t="shared" ref="AB10:AB22" si="3">SUM((W10*0.3),(X10*0.25),(Y10*0.25),(Z10*0.15),(AA10*0.05))</f>
        <v>8</v>
      </c>
      <c r="AC10" s="156"/>
      <c r="AD10" s="25">
        <v>8</v>
      </c>
      <c r="AE10" s="25">
        <v>7.5</v>
      </c>
      <c r="AF10" s="25">
        <v>7.5</v>
      </c>
      <c r="AG10" s="25">
        <v>4</v>
      </c>
      <c r="AH10" s="4">
        <f t="shared" ref="AH10:AH22" si="4">SUM((AD10*0.3),(AE10*0.25),(AF10*0.35),(AG10*0.1))</f>
        <v>7.3000000000000007</v>
      </c>
      <c r="AI10" s="30"/>
      <c r="AJ10" s="4">
        <f t="shared" ref="AJ10:AJ22" si="5">AH10-AI10</f>
        <v>7.3000000000000007</v>
      </c>
      <c r="AK10" s="62"/>
      <c r="AL10" s="25">
        <v>4.8</v>
      </c>
      <c r="AM10" s="25">
        <v>6.8</v>
      </c>
      <c r="AN10" s="25">
        <v>6.5</v>
      </c>
      <c r="AO10" s="25">
        <v>0</v>
      </c>
      <c r="AP10" s="25">
        <v>6.8</v>
      </c>
      <c r="AQ10" s="25">
        <v>6.8</v>
      </c>
      <c r="AR10" s="25">
        <v>6.5</v>
      </c>
      <c r="AS10" s="26">
        <f t="shared" ref="AS10:AS22" si="6">SUM(AL10:AR10)</f>
        <v>38.200000000000003</v>
      </c>
      <c r="AT10" s="4">
        <f t="shared" ref="AT10:AT22" si="7">AS10/7</f>
        <v>5.4571428571428573</v>
      </c>
      <c r="AU10" s="23"/>
      <c r="AV10" s="27">
        <v>7.2</v>
      </c>
      <c r="AW10" s="4">
        <f t="shared" ref="AW10:AW22" si="8">AV10</f>
        <v>7.2</v>
      </c>
      <c r="AX10" s="28"/>
      <c r="AY10" s="4">
        <f t="shared" ref="AY10:AY22" si="9">SUM(AW10-AX10)</f>
        <v>7.2</v>
      </c>
      <c r="AZ10" s="62"/>
      <c r="BA10" s="4">
        <f t="shared" ref="BA10:BA22" si="10">SUM((K10*0.25)+(U10*0.375)+(AT10*0.375))</f>
        <v>6.0526785714285714</v>
      </c>
      <c r="BB10" s="162"/>
      <c r="BC10" s="4">
        <f t="shared" ref="BC10:BC22" si="11">SUM((AB10*0.25),(AJ10*0.25),(AY10*0.5))</f>
        <v>7.4250000000000007</v>
      </c>
      <c r="BD10" s="108"/>
      <c r="BE10" s="8">
        <f t="shared" ref="BE10:BE22" si="12">AVERAGE(BA10:BC10)</f>
        <v>6.7388392857142865</v>
      </c>
      <c r="BF10" s="31">
        <v>1</v>
      </c>
    </row>
    <row r="11" spans="1:58" s="161" customFormat="1" x14ac:dyDescent="0.25">
      <c r="A11" s="161">
        <v>63</v>
      </c>
      <c r="B11" s="161" t="s">
        <v>102</v>
      </c>
      <c r="C11" s="161" t="s">
        <v>224</v>
      </c>
      <c r="D11" s="161" t="s">
        <v>109</v>
      </c>
      <c r="E11" s="161" t="s">
        <v>110</v>
      </c>
      <c r="F11" s="22">
        <v>8</v>
      </c>
      <c r="G11" s="22">
        <v>8</v>
      </c>
      <c r="H11" s="22">
        <v>8</v>
      </c>
      <c r="I11" s="22">
        <v>8</v>
      </c>
      <c r="J11" s="22">
        <v>8</v>
      </c>
      <c r="K11" s="4">
        <f t="shared" si="0"/>
        <v>8</v>
      </c>
      <c r="L11" s="23"/>
      <c r="M11" s="25">
        <v>5</v>
      </c>
      <c r="N11" s="25">
        <v>6</v>
      </c>
      <c r="O11" s="25">
        <v>5</v>
      </c>
      <c r="P11" s="25">
        <v>5</v>
      </c>
      <c r="Q11" s="25">
        <v>5.8</v>
      </c>
      <c r="R11" s="25">
        <v>5.5</v>
      </c>
      <c r="S11" s="25">
        <v>5.8</v>
      </c>
      <c r="T11" s="26">
        <f t="shared" si="1"/>
        <v>38.099999999999994</v>
      </c>
      <c r="U11" s="4">
        <f t="shared" si="2"/>
        <v>5.4428571428571422</v>
      </c>
      <c r="V11" s="23"/>
      <c r="W11" s="22">
        <v>8</v>
      </c>
      <c r="X11" s="22">
        <v>8</v>
      </c>
      <c r="Y11" s="22">
        <v>8</v>
      </c>
      <c r="Z11" s="22">
        <v>8</v>
      </c>
      <c r="AA11" s="22">
        <v>8</v>
      </c>
      <c r="AB11" s="4">
        <f t="shared" si="3"/>
        <v>8</v>
      </c>
      <c r="AC11" s="156"/>
      <c r="AD11" s="25">
        <v>4</v>
      </c>
      <c r="AE11" s="25">
        <v>4.5</v>
      </c>
      <c r="AF11" s="25">
        <v>5.5</v>
      </c>
      <c r="AG11" s="25">
        <v>4.5</v>
      </c>
      <c r="AH11" s="4">
        <f t="shared" si="4"/>
        <v>4.7</v>
      </c>
      <c r="AI11" s="30"/>
      <c r="AJ11" s="4">
        <f t="shared" si="5"/>
        <v>4.7</v>
      </c>
      <c r="AK11" s="62"/>
      <c r="AL11" s="25">
        <v>4.8</v>
      </c>
      <c r="AM11" s="25">
        <v>6.5</v>
      </c>
      <c r="AN11" s="25">
        <v>6</v>
      </c>
      <c r="AO11" s="25">
        <v>5</v>
      </c>
      <c r="AP11" s="25">
        <v>4.8</v>
      </c>
      <c r="AQ11" s="25">
        <v>5.2</v>
      </c>
      <c r="AR11" s="25">
        <v>5.8</v>
      </c>
      <c r="AS11" s="26">
        <f t="shared" si="6"/>
        <v>38.1</v>
      </c>
      <c r="AT11" s="4">
        <f t="shared" si="7"/>
        <v>5.4428571428571431</v>
      </c>
      <c r="AU11" s="23"/>
      <c r="AV11" s="27">
        <v>7.7</v>
      </c>
      <c r="AW11" s="4">
        <f t="shared" si="8"/>
        <v>7.7</v>
      </c>
      <c r="AX11" s="28"/>
      <c r="AY11" s="4">
        <f t="shared" si="9"/>
        <v>7.7</v>
      </c>
      <c r="AZ11" s="62"/>
      <c r="BA11" s="4">
        <f t="shared" si="10"/>
        <v>6.0821428571428564</v>
      </c>
      <c r="BB11" s="162"/>
      <c r="BC11" s="4">
        <f t="shared" si="11"/>
        <v>7.0250000000000004</v>
      </c>
      <c r="BD11" s="108"/>
      <c r="BE11" s="8">
        <f t="shared" si="12"/>
        <v>6.5535714285714288</v>
      </c>
      <c r="BF11" s="31">
        <v>2</v>
      </c>
    </row>
    <row r="12" spans="1:58" s="161" customFormat="1" x14ac:dyDescent="0.25">
      <c r="A12" s="161">
        <v>29</v>
      </c>
      <c r="B12" s="161" t="s">
        <v>114</v>
      </c>
      <c r="C12" s="161" t="s">
        <v>183</v>
      </c>
      <c r="D12" s="161" t="s">
        <v>113</v>
      </c>
      <c r="E12" s="161" t="s">
        <v>119</v>
      </c>
      <c r="F12" s="22">
        <v>6.5</v>
      </c>
      <c r="G12" s="22">
        <v>6.2</v>
      </c>
      <c r="H12" s="22">
        <v>6.8</v>
      </c>
      <c r="I12" s="22">
        <v>6.8</v>
      </c>
      <c r="J12" s="22">
        <v>7</v>
      </c>
      <c r="K12" s="4">
        <f t="shared" si="0"/>
        <v>6.57</v>
      </c>
      <c r="L12" s="23"/>
      <c r="M12" s="25">
        <v>6</v>
      </c>
      <c r="N12" s="25">
        <v>6</v>
      </c>
      <c r="O12" s="25">
        <v>5</v>
      </c>
      <c r="P12" s="25">
        <v>6.2</v>
      </c>
      <c r="Q12" s="25">
        <v>7</v>
      </c>
      <c r="R12" s="25">
        <v>6</v>
      </c>
      <c r="S12" s="25">
        <v>6</v>
      </c>
      <c r="T12" s="26">
        <f t="shared" si="1"/>
        <v>42.2</v>
      </c>
      <c r="U12" s="4">
        <f t="shared" si="2"/>
        <v>6.0285714285714294</v>
      </c>
      <c r="V12" s="23"/>
      <c r="W12" s="22">
        <v>6.3</v>
      </c>
      <c r="X12" s="22">
        <v>6</v>
      </c>
      <c r="Y12" s="22">
        <v>6.8</v>
      </c>
      <c r="Z12" s="22">
        <v>6.8</v>
      </c>
      <c r="AA12" s="22">
        <v>7</v>
      </c>
      <c r="AB12" s="4">
        <f t="shared" si="3"/>
        <v>6.4599999999999991</v>
      </c>
      <c r="AC12" s="156"/>
      <c r="AD12" s="25">
        <v>5.5</v>
      </c>
      <c r="AE12" s="25">
        <v>5</v>
      </c>
      <c r="AF12" s="25">
        <v>5.8</v>
      </c>
      <c r="AG12" s="25">
        <v>5</v>
      </c>
      <c r="AH12" s="4">
        <f t="shared" si="4"/>
        <v>5.43</v>
      </c>
      <c r="AI12" s="30"/>
      <c r="AJ12" s="4">
        <f t="shared" si="5"/>
        <v>5.43</v>
      </c>
      <c r="AK12" s="62"/>
      <c r="AL12" s="25">
        <v>5</v>
      </c>
      <c r="AM12" s="25">
        <v>6.5</v>
      </c>
      <c r="AN12" s="25">
        <v>5.3</v>
      </c>
      <c r="AO12" s="25">
        <v>5.5</v>
      </c>
      <c r="AP12" s="25">
        <v>5.2</v>
      </c>
      <c r="AQ12" s="25">
        <v>6.2</v>
      </c>
      <c r="AR12" s="25">
        <v>6.5</v>
      </c>
      <c r="AS12" s="26">
        <f t="shared" si="6"/>
        <v>40.200000000000003</v>
      </c>
      <c r="AT12" s="4">
        <f t="shared" si="7"/>
        <v>5.7428571428571429</v>
      </c>
      <c r="AU12" s="23"/>
      <c r="AV12" s="27">
        <v>7.5</v>
      </c>
      <c r="AW12" s="4">
        <f t="shared" si="8"/>
        <v>7.5</v>
      </c>
      <c r="AX12" s="28"/>
      <c r="AY12" s="4">
        <f t="shared" si="9"/>
        <v>7.5</v>
      </c>
      <c r="AZ12" s="62"/>
      <c r="BA12" s="4">
        <f t="shared" si="10"/>
        <v>6.0567857142857147</v>
      </c>
      <c r="BB12" s="162"/>
      <c r="BC12" s="4">
        <f t="shared" si="11"/>
        <v>6.7225000000000001</v>
      </c>
      <c r="BD12" s="108"/>
      <c r="BE12" s="8">
        <f t="shared" si="12"/>
        <v>6.3896428571428574</v>
      </c>
      <c r="BF12" s="31">
        <v>3</v>
      </c>
    </row>
    <row r="13" spans="1:58" x14ac:dyDescent="0.25">
      <c r="A13">
        <v>74</v>
      </c>
      <c r="B13" s="161" t="s">
        <v>202</v>
      </c>
      <c r="C13" s="161" t="s">
        <v>181</v>
      </c>
      <c r="D13" s="161" t="s">
        <v>245</v>
      </c>
      <c r="E13" s="161" t="s">
        <v>188</v>
      </c>
      <c r="F13" s="22">
        <v>7.5</v>
      </c>
      <c r="G13" s="22">
        <v>7.4</v>
      </c>
      <c r="H13" s="22">
        <v>7.5</v>
      </c>
      <c r="I13" s="22">
        <v>8</v>
      </c>
      <c r="J13" s="22">
        <v>7.5</v>
      </c>
      <c r="K13" s="4">
        <f t="shared" si="0"/>
        <v>7.55</v>
      </c>
      <c r="L13" s="23"/>
      <c r="M13" s="25">
        <v>5.8</v>
      </c>
      <c r="N13" s="25">
        <v>6</v>
      </c>
      <c r="O13" s="25">
        <v>6</v>
      </c>
      <c r="P13" s="25">
        <v>7.5</v>
      </c>
      <c r="Q13" s="25">
        <v>6.8</v>
      </c>
      <c r="R13" s="25">
        <v>6</v>
      </c>
      <c r="S13" s="25">
        <v>6.5</v>
      </c>
      <c r="T13" s="26">
        <f t="shared" si="1"/>
        <v>44.6</v>
      </c>
      <c r="U13" s="4">
        <f t="shared" si="2"/>
        <v>6.3714285714285719</v>
      </c>
      <c r="V13" s="23"/>
      <c r="W13" s="22">
        <v>7.5</v>
      </c>
      <c r="X13" s="22">
        <v>7.4</v>
      </c>
      <c r="Y13" s="22">
        <v>7.5</v>
      </c>
      <c r="Z13" s="22">
        <v>8</v>
      </c>
      <c r="AA13" s="22">
        <v>7.5</v>
      </c>
      <c r="AB13" s="4">
        <f t="shared" si="3"/>
        <v>7.55</v>
      </c>
      <c r="AC13" s="29"/>
      <c r="AD13" s="25">
        <v>6.5</v>
      </c>
      <c r="AE13" s="25">
        <v>6</v>
      </c>
      <c r="AF13" s="25">
        <v>6.5</v>
      </c>
      <c r="AG13" s="25">
        <v>4</v>
      </c>
      <c r="AH13" s="4">
        <f t="shared" si="4"/>
        <v>6.125</v>
      </c>
      <c r="AI13" s="30">
        <v>1</v>
      </c>
      <c r="AJ13" s="4">
        <f t="shared" si="5"/>
        <v>5.125</v>
      </c>
      <c r="AK13" s="62"/>
      <c r="AL13" s="25">
        <v>4.8</v>
      </c>
      <c r="AM13" s="25">
        <v>6.3</v>
      </c>
      <c r="AN13" s="25">
        <v>6.3</v>
      </c>
      <c r="AO13" s="25">
        <v>6.3</v>
      </c>
      <c r="AP13" s="25">
        <v>6</v>
      </c>
      <c r="AQ13" s="25">
        <v>5.7</v>
      </c>
      <c r="AR13" s="25">
        <v>6.2</v>
      </c>
      <c r="AS13" s="26">
        <f t="shared" si="6"/>
        <v>41.6</v>
      </c>
      <c r="AT13" s="4">
        <f t="shared" si="7"/>
        <v>5.9428571428571431</v>
      </c>
      <c r="AU13" s="23"/>
      <c r="AV13" s="27">
        <v>6.2</v>
      </c>
      <c r="AW13" s="4">
        <f t="shared" si="8"/>
        <v>6.2</v>
      </c>
      <c r="AX13" s="28"/>
      <c r="AY13" s="4">
        <f t="shared" si="9"/>
        <v>6.2</v>
      </c>
      <c r="AZ13" s="62"/>
      <c r="BA13" s="4">
        <f t="shared" si="10"/>
        <v>6.5053571428571431</v>
      </c>
      <c r="BB13" s="2"/>
      <c r="BC13" s="4">
        <f t="shared" si="11"/>
        <v>6.2687500000000007</v>
      </c>
      <c r="BD13" s="108"/>
      <c r="BE13" s="8">
        <f t="shared" si="12"/>
        <v>6.3870535714285719</v>
      </c>
      <c r="BF13" s="31">
        <v>4</v>
      </c>
    </row>
    <row r="14" spans="1:58" s="161" customFormat="1" x14ac:dyDescent="0.25">
      <c r="A14" s="161">
        <v>72</v>
      </c>
      <c r="B14" s="161" t="s">
        <v>225</v>
      </c>
      <c r="C14" s="161" t="s">
        <v>226</v>
      </c>
      <c r="D14" s="161" t="s">
        <v>227</v>
      </c>
      <c r="E14" s="161" t="s">
        <v>188</v>
      </c>
      <c r="F14" s="22">
        <v>6</v>
      </c>
      <c r="G14" s="22">
        <v>5</v>
      </c>
      <c r="H14" s="22">
        <v>5</v>
      </c>
      <c r="I14" s="22">
        <v>5.8</v>
      </c>
      <c r="J14" s="22">
        <v>6</v>
      </c>
      <c r="K14" s="4">
        <f t="shared" si="0"/>
        <v>5.47</v>
      </c>
      <c r="L14" s="23"/>
      <c r="M14" s="25">
        <v>4</v>
      </c>
      <c r="N14" s="25">
        <v>5.5</v>
      </c>
      <c r="O14" s="25">
        <v>6</v>
      </c>
      <c r="P14" s="25">
        <v>6</v>
      </c>
      <c r="Q14" s="25">
        <v>6.5</v>
      </c>
      <c r="R14" s="25">
        <v>6</v>
      </c>
      <c r="S14" s="25">
        <v>6</v>
      </c>
      <c r="T14" s="26">
        <f t="shared" si="1"/>
        <v>40</v>
      </c>
      <c r="U14" s="4">
        <f t="shared" si="2"/>
        <v>5.7142857142857144</v>
      </c>
      <c r="V14" s="23"/>
      <c r="W14" s="22">
        <v>6</v>
      </c>
      <c r="X14" s="22">
        <v>5</v>
      </c>
      <c r="Y14" s="22">
        <v>5</v>
      </c>
      <c r="Z14" s="22">
        <v>5.8</v>
      </c>
      <c r="AA14" s="22">
        <v>6</v>
      </c>
      <c r="AB14" s="4">
        <f t="shared" si="3"/>
        <v>5.47</v>
      </c>
      <c r="AC14" s="156"/>
      <c r="AD14" s="25">
        <v>5</v>
      </c>
      <c r="AE14" s="25">
        <v>4.5</v>
      </c>
      <c r="AF14" s="25">
        <v>5.5</v>
      </c>
      <c r="AG14" s="25">
        <v>4</v>
      </c>
      <c r="AH14" s="4">
        <f t="shared" si="4"/>
        <v>4.95</v>
      </c>
      <c r="AI14" s="30"/>
      <c r="AJ14" s="4">
        <f t="shared" si="5"/>
        <v>4.95</v>
      </c>
      <c r="AK14" s="62"/>
      <c r="AL14" s="25">
        <v>3</v>
      </c>
      <c r="AM14" s="25">
        <v>6.5</v>
      </c>
      <c r="AN14" s="25">
        <v>5</v>
      </c>
      <c r="AO14" s="25">
        <v>6</v>
      </c>
      <c r="AP14" s="25">
        <v>6.5</v>
      </c>
      <c r="AQ14" s="25">
        <v>6.2</v>
      </c>
      <c r="AR14" s="25">
        <v>6</v>
      </c>
      <c r="AS14" s="26">
        <f t="shared" si="6"/>
        <v>39.200000000000003</v>
      </c>
      <c r="AT14" s="4">
        <f t="shared" si="7"/>
        <v>5.6000000000000005</v>
      </c>
      <c r="AU14" s="23"/>
      <c r="AV14" s="27">
        <v>7.4</v>
      </c>
      <c r="AW14" s="4">
        <f t="shared" si="8"/>
        <v>7.4</v>
      </c>
      <c r="AX14" s="28"/>
      <c r="AY14" s="4">
        <f t="shared" si="9"/>
        <v>7.4</v>
      </c>
      <c r="AZ14" s="62"/>
      <c r="BA14" s="4">
        <f t="shared" si="10"/>
        <v>5.6103571428571435</v>
      </c>
      <c r="BB14" s="162"/>
      <c r="BC14" s="4">
        <f t="shared" si="11"/>
        <v>6.3049999999999997</v>
      </c>
      <c r="BD14" s="108"/>
      <c r="BE14" s="8">
        <f t="shared" si="12"/>
        <v>5.9576785714285716</v>
      </c>
      <c r="BF14" s="31">
        <v>5</v>
      </c>
    </row>
    <row r="15" spans="1:58" s="161" customFormat="1" x14ac:dyDescent="0.25">
      <c r="A15" s="161">
        <v>75</v>
      </c>
      <c r="B15" s="161" t="s">
        <v>199</v>
      </c>
      <c r="C15" s="161" t="s">
        <v>158</v>
      </c>
      <c r="D15" s="161" t="s">
        <v>159</v>
      </c>
      <c r="E15" s="161" t="s">
        <v>188</v>
      </c>
      <c r="F15" s="22">
        <v>6.5</v>
      </c>
      <c r="G15" s="22">
        <v>6</v>
      </c>
      <c r="H15" s="22">
        <v>7</v>
      </c>
      <c r="I15" s="22">
        <v>7</v>
      </c>
      <c r="J15" s="22">
        <v>7</v>
      </c>
      <c r="K15" s="4">
        <f t="shared" si="0"/>
        <v>6.6</v>
      </c>
      <c r="L15" s="23"/>
      <c r="M15" s="25">
        <v>5</v>
      </c>
      <c r="N15" s="25">
        <v>6</v>
      </c>
      <c r="O15" s="25">
        <v>5.5</v>
      </c>
      <c r="P15" s="25">
        <v>5.8</v>
      </c>
      <c r="Q15" s="25">
        <v>6.5</v>
      </c>
      <c r="R15" s="25">
        <v>5</v>
      </c>
      <c r="S15" s="25">
        <v>5.8</v>
      </c>
      <c r="T15" s="26">
        <f t="shared" si="1"/>
        <v>39.599999999999994</v>
      </c>
      <c r="U15" s="4">
        <f t="shared" si="2"/>
        <v>5.6571428571428566</v>
      </c>
      <c r="V15" s="23"/>
      <c r="W15" s="22">
        <v>6.5</v>
      </c>
      <c r="X15" s="22">
        <v>6</v>
      </c>
      <c r="Y15" s="22">
        <v>6</v>
      </c>
      <c r="Z15" s="22">
        <v>7</v>
      </c>
      <c r="AA15" s="22">
        <v>7</v>
      </c>
      <c r="AB15" s="4">
        <f t="shared" si="3"/>
        <v>6.35</v>
      </c>
      <c r="AC15" s="156"/>
      <c r="AD15" s="25">
        <v>4</v>
      </c>
      <c r="AE15" s="25">
        <v>4</v>
      </c>
      <c r="AF15" s="25">
        <v>4.5</v>
      </c>
      <c r="AG15" s="25">
        <v>4</v>
      </c>
      <c r="AH15" s="4">
        <f t="shared" si="4"/>
        <v>4.1750000000000007</v>
      </c>
      <c r="AI15" s="30">
        <v>1</v>
      </c>
      <c r="AJ15" s="4">
        <f t="shared" si="5"/>
        <v>3.1750000000000007</v>
      </c>
      <c r="AK15" s="62"/>
      <c r="AL15" s="25">
        <v>4.8</v>
      </c>
      <c r="AM15" s="25">
        <v>6.3</v>
      </c>
      <c r="AN15" s="25">
        <v>5.2</v>
      </c>
      <c r="AO15" s="25">
        <v>5</v>
      </c>
      <c r="AP15" s="25">
        <v>6.5</v>
      </c>
      <c r="AQ15" s="25">
        <v>5.5</v>
      </c>
      <c r="AR15" s="25">
        <v>5.5</v>
      </c>
      <c r="AS15" s="26">
        <f t="shared" si="6"/>
        <v>38.799999999999997</v>
      </c>
      <c r="AT15" s="4">
        <f t="shared" si="7"/>
        <v>5.5428571428571427</v>
      </c>
      <c r="AU15" s="23"/>
      <c r="AV15" s="27">
        <v>7.3</v>
      </c>
      <c r="AW15" s="4">
        <f t="shared" si="8"/>
        <v>7.3</v>
      </c>
      <c r="AX15" s="28"/>
      <c r="AY15" s="4">
        <f t="shared" si="9"/>
        <v>7.3</v>
      </c>
      <c r="AZ15" s="62"/>
      <c r="BA15" s="4">
        <f t="shared" si="10"/>
        <v>5.85</v>
      </c>
      <c r="BB15" s="162"/>
      <c r="BC15" s="4">
        <f t="shared" si="11"/>
        <v>6.03125</v>
      </c>
      <c r="BD15" s="108"/>
      <c r="BE15" s="8">
        <f t="shared" si="12"/>
        <v>5.9406249999999998</v>
      </c>
      <c r="BF15" s="31">
        <v>6</v>
      </c>
    </row>
    <row r="16" spans="1:58" s="161" customFormat="1" x14ac:dyDescent="0.25">
      <c r="A16" s="161">
        <v>24</v>
      </c>
      <c r="B16" s="161" t="s">
        <v>115</v>
      </c>
      <c r="C16" s="161" t="s">
        <v>183</v>
      </c>
      <c r="D16" s="161" t="s">
        <v>113</v>
      </c>
      <c r="E16" s="161" t="s">
        <v>119</v>
      </c>
      <c r="F16" s="22">
        <v>6.5</v>
      </c>
      <c r="G16" s="22">
        <v>6.2</v>
      </c>
      <c r="H16" s="22">
        <v>6.8</v>
      </c>
      <c r="I16" s="22">
        <v>6.8</v>
      </c>
      <c r="J16" s="22">
        <v>7</v>
      </c>
      <c r="K16" s="4">
        <f t="shared" si="0"/>
        <v>6.57</v>
      </c>
      <c r="L16" s="23"/>
      <c r="M16" s="25">
        <v>5</v>
      </c>
      <c r="N16" s="25">
        <v>5</v>
      </c>
      <c r="O16" s="25">
        <v>5</v>
      </c>
      <c r="P16" s="25">
        <v>6</v>
      </c>
      <c r="Q16" s="25">
        <v>5.8</v>
      </c>
      <c r="R16" s="25">
        <v>5.5</v>
      </c>
      <c r="S16" s="25">
        <v>6</v>
      </c>
      <c r="T16" s="26">
        <f t="shared" si="1"/>
        <v>38.299999999999997</v>
      </c>
      <c r="U16" s="4">
        <f t="shared" si="2"/>
        <v>5.4714285714285706</v>
      </c>
      <c r="V16" s="23"/>
      <c r="W16" s="22">
        <v>6.3</v>
      </c>
      <c r="X16" s="22">
        <v>6</v>
      </c>
      <c r="Y16" s="22">
        <v>6.8</v>
      </c>
      <c r="Z16" s="22">
        <v>6.8</v>
      </c>
      <c r="AA16" s="22">
        <v>7</v>
      </c>
      <c r="AB16" s="4">
        <f t="shared" si="3"/>
        <v>6.4599999999999991</v>
      </c>
      <c r="AC16" s="156"/>
      <c r="AD16" s="25">
        <v>4.5</v>
      </c>
      <c r="AE16" s="25">
        <v>4</v>
      </c>
      <c r="AF16" s="25">
        <v>4.5</v>
      </c>
      <c r="AG16" s="25">
        <v>4</v>
      </c>
      <c r="AH16" s="4">
        <f t="shared" si="4"/>
        <v>4.3250000000000002</v>
      </c>
      <c r="AI16" s="30"/>
      <c r="AJ16" s="4">
        <f t="shared" si="5"/>
        <v>4.3250000000000002</v>
      </c>
      <c r="AK16" s="62"/>
      <c r="AL16" s="25">
        <v>5</v>
      </c>
      <c r="AM16" s="25">
        <v>6.5</v>
      </c>
      <c r="AN16" s="25">
        <v>5.5</v>
      </c>
      <c r="AO16" s="25">
        <v>5.2</v>
      </c>
      <c r="AP16" s="25">
        <v>5</v>
      </c>
      <c r="AQ16" s="25">
        <v>5.7</v>
      </c>
      <c r="AR16" s="25">
        <v>6</v>
      </c>
      <c r="AS16" s="26">
        <f t="shared" si="6"/>
        <v>38.9</v>
      </c>
      <c r="AT16" s="4">
        <f t="shared" si="7"/>
        <v>5.5571428571428569</v>
      </c>
      <c r="AU16" s="23"/>
      <c r="AV16" s="27">
        <v>6.5</v>
      </c>
      <c r="AW16" s="4">
        <f t="shared" si="8"/>
        <v>6.5</v>
      </c>
      <c r="AX16" s="28"/>
      <c r="AY16" s="4">
        <f t="shared" si="9"/>
        <v>6.5</v>
      </c>
      <c r="AZ16" s="62"/>
      <c r="BA16" s="4">
        <f t="shared" si="10"/>
        <v>5.7782142857142853</v>
      </c>
      <c r="BB16" s="162"/>
      <c r="BC16" s="4">
        <f t="shared" si="11"/>
        <v>5.94625</v>
      </c>
      <c r="BD16" s="108"/>
      <c r="BE16" s="8">
        <f t="shared" si="12"/>
        <v>5.8622321428571427</v>
      </c>
      <c r="BF16" s="31"/>
    </row>
    <row r="17" spans="1:58" s="161" customFormat="1" x14ac:dyDescent="0.25">
      <c r="A17" s="161">
        <v>8</v>
      </c>
      <c r="B17" s="161" t="s">
        <v>198</v>
      </c>
      <c r="C17" s="161" t="s">
        <v>158</v>
      </c>
      <c r="D17" s="161" t="s">
        <v>159</v>
      </c>
      <c r="E17" s="161" t="s">
        <v>160</v>
      </c>
      <c r="F17" s="22">
        <v>6.5</v>
      </c>
      <c r="G17" s="22">
        <v>6</v>
      </c>
      <c r="H17" s="22">
        <v>7</v>
      </c>
      <c r="I17" s="22">
        <v>7</v>
      </c>
      <c r="J17" s="22">
        <v>7</v>
      </c>
      <c r="K17" s="4">
        <f t="shared" si="0"/>
        <v>6.6</v>
      </c>
      <c r="L17" s="23"/>
      <c r="M17" s="25">
        <v>5.5</v>
      </c>
      <c r="N17" s="25">
        <v>5.5</v>
      </c>
      <c r="O17" s="25">
        <v>5.8</v>
      </c>
      <c r="P17" s="25">
        <v>6.5</v>
      </c>
      <c r="Q17" s="25">
        <v>6.2</v>
      </c>
      <c r="R17" s="25">
        <v>6</v>
      </c>
      <c r="S17" s="25">
        <v>6</v>
      </c>
      <c r="T17" s="26">
        <f t="shared" si="1"/>
        <v>41.5</v>
      </c>
      <c r="U17" s="4">
        <f t="shared" si="2"/>
        <v>5.9285714285714288</v>
      </c>
      <c r="V17" s="23"/>
      <c r="W17" s="22">
        <v>6</v>
      </c>
      <c r="X17" s="22">
        <v>6</v>
      </c>
      <c r="Y17" s="22">
        <v>6</v>
      </c>
      <c r="Z17" s="22">
        <v>6.5</v>
      </c>
      <c r="AA17" s="22">
        <v>7</v>
      </c>
      <c r="AB17" s="4">
        <f t="shared" si="3"/>
        <v>6.1249999999999991</v>
      </c>
      <c r="AC17" s="156"/>
      <c r="AD17" s="25">
        <v>4</v>
      </c>
      <c r="AE17" s="25">
        <v>4</v>
      </c>
      <c r="AF17" s="25">
        <v>4.5</v>
      </c>
      <c r="AG17" s="25">
        <v>4</v>
      </c>
      <c r="AH17" s="4">
        <f t="shared" si="4"/>
        <v>4.1750000000000007</v>
      </c>
      <c r="AI17" s="30"/>
      <c r="AJ17" s="4">
        <f t="shared" si="5"/>
        <v>4.1750000000000007</v>
      </c>
      <c r="AK17" s="62"/>
      <c r="AL17" s="25">
        <v>5</v>
      </c>
      <c r="AM17" s="25">
        <v>6.5</v>
      </c>
      <c r="AN17" s="25">
        <v>6</v>
      </c>
      <c r="AO17" s="25">
        <v>6.3</v>
      </c>
      <c r="AP17" s="25">
        <v>6.2</v>
      </c>
      <c r="AQ17" s="25">
        <v>6</v>
      </c>
      <c r="AR17" s="25">
        <v>6.2</v>
      </c>
      <c r="AS17" s="26">
        <f t="shared" si="6"/>
        <v>42.2</v>
      </c>
      <c r="AT17" s="4">
        <f t="shared" si="7"/>
        <v>6.0285714285714294</v>
      </c>
      <c r="AU17" s="23"/>
      <c r="AV17" s="27">
        <v>6</v>
      </c>
      <c r="AW17" s="4">
        <f t="shared" si="8"/>
        <v>6</v>
      </c>
      <c r="AX17" s="28">
        <v>2</v>
      </c>
      <c r="AY17" s="4">
        <f t="shared" si="9"/>
        <v>4</v>
      </c>
      <c r="AZ17" s="62"/>
      <c r="BA17" s="4">
        <f t="shared" si="10"/>
        <v>6.1339285714285712</v>
      </c>
      <c r="BB17" s="162"/>
      <c r="BC17" s="4">
        <f t="shared" si="11"/>
        <v>4.5750000000000002</v>
      </c>
      <c r="BD17" s="108"/>
      <c r="BE17" s="8">
        <f t="shared" si="12"/>
        <v>5.3544642857142861</v>
      </c>
      <c r="BF17" s="31"/>
    </row>
    <row r="18" spans="1:58" s="161" customFormat="1" x14ac:dyDescent="0.25">
      <c r="A18" s="161">
        <v>2</v>
      </c>
      <c r="B18" s="161" t="s">
        <v>217</v>
      </c>
      <c r="C18" s="161" t="s">
        <v>166</v>
      </c>
      <c r="D18" s="161" t="s">
        <v>167</v>
      </c>
      <c r="E18" s="161" t="s">
        <v>168</v>
      </c>
      <c r="F18" s="22">
        <v>6</v>
      </c>
      <c r="G18" s="22">
        <v>5</v>
      </c>
      <c r="H18" s="22">
        <v>4.5</v>
      </c>
      <c r="I18" s="22">
        <v>5.5</v>
      </c>
      <c r="J18" s="22">
        <v>7</v>
      </c>
      <c r="K18" s="4">
        <f t="shared" si="0"/>
        <v>5.35</v>
      </c>
      <c r="L18" s="23"/>
      <c r="M18" s="25">
        <v>5</v>
      </c>
      <c r="N18" s="25">
        <v>5.8</v>
      </c>
      <c r="O18" s="25">
        <v>5</v>
      </c>
      <c r="P18" s="25">
        <v>6.8</v>
      </c>
      <c r="Q18" s="25">
        <v>6</v>
      </c>
      <c r="R18" s="25">
        <v>0</v>
      </c>
      <c r="S18" s="25">
        <v>0</v>
      </c>
      <c r="T18" s="26">
        <f t="shared" si="1"/>
        <v>28.6</v>
      </c>
      <c r="U18" s="4">
        <f t="shared" si="2"/>
        <v>4.0857142857142863</v>
      </c>
      <c r="V18" s="23"/>
      <c r="W18" s="22">
        <v>5</v>
      </c>
      <c r="X18" s="22">
        <v>4.5</v>
      </c>
      <c r="Y18" s="22">
        <v>4</v>
      </c>
      <c r="Z18" s="22">
        <v>5</v>
      </c>
      <c r="AA18" s="22">
        <v>7</v>
      </c>
      <c r="AB18" s="4">
        <f t="shared" si="3"/>
        <v>4.7249999999999996</v>
      </c>
      <c r="AC18" s="156"/>
      <c r="AD18" s="25">
        <v>3</v>
      </c>
      <c r="AE18" s="25">
        <v>3</v>
      </c>
      <c r="AF18" s="25">
        <v>3.5</v>
      </c>
      <c r="AG18" s="25">
        <v>3</v>
      </c>
      <c r="AH18" s="4">
        <f t="shared" si="4"/>
        <v>3.1749999999999998</v>
      </c>
      <c r="AI18" s="30"/>
      <c r="AJ18" s="4">
        <f t="shared" si="5"/>
        <v>3.1749999999999998</v>
      </c>
      <c r="AK18" s="62"/>
      <c r="AL18" s="25">
        <v>4.8</v>
      </c>
      <c r="AM18" s="25">
        <v>6.5</v>
      </c>
      <c r="AN18" s="25">
        <v>5</v>
      </c>
      <c r="AO18" s="25">
        <v>6.3</v>
      </c>
      <c r="AP18" s="25">
        <v>6.2</v>
      </c>
      <c r="AQ18" s="25">
        <v>0</v>
      </c>
      <c r="AR18" s="25">
        <v>6</v>
      </c>
      <c r="AS18" s="26">
        <f t="shared" si="6"/>
        <v>34.799999999999997</v>
      </c>
      <c r="AT18" s="4">
        <f t="shared" si="7"/>
        <v>4.9714285714285706</v>
      </c>
      <c r="AU18" s="23"/>
      <c r="AV18" s="27">
        <v>7.1</v>
      </c>
      <c r="AW18" s="4">
        <f t="shared" si="8"/>
        <v>7.1</v>
      </c>
      <c r="AX18" s="28">
        <v>1</v>
      </c>
      <c r="AY18" s="4">
        <f t="shared" si="9"/>
        <v>6.1</v>
      </c>
      <c r="AZ18" s="62"/>
      <c r="BA18" s="4">
        <f t="shared" si="10"/>
        <v>4.7339285714285708</v>
      </c>
      <c r="BB18" s="162"/>
      <c r="BC18" s="4">
        <f t="shared" si="11"/>
        <v>5.0249999999999995</v>
      </c>
      <c r="BD18" s="108"/>
      <c r="BE18" s="8">
        <f t="shared" si="12"/>
        <v>4.8794642857142847</v>
      </c>
      <c r="BF18" s="31"/>
    </row>
    <row r="19" spans="1:58" s="161" customFormat="1" x14ac:dyDescent="0.25">
      <c r="A19" s="161">
        <v>50</v>
      </c>
      <c r="B19" s="161" t="s">
        <v>218</v>
      </c>
      <c r="C19" s="161" t="s">
        <v>133</v>
      </c>
      <c r="D19" s="161" t="s">
        <v>134</v>
      </c>
      <c r="E19" s="161" t="s">
        <v>100</v>
      </c>
      <c r="F19" s="22">
        <v>3.5</v>
      </c>
      <c r="G19" s="22">
        <v>4</v>
      </c>
      <c r="H19" s="22">
        <v>3</v>
      </c>
      <c r="I19" s="22">
        <v>5</v>
      </c>
      <c r="J19" s="22">
        <v>6.5</v>
      </c>
      <c r="K19" s="4">
        <f t="shared" si="0"/>
        <v>3.875</v>
      </c>
      <c r="L19" s="23"/>
      <c r="M19" s="25">
        <v>4</v>
      </c>
      <c r="N19" s="25">
        <v>0</v>
      </c>
      <c r="O19" s="25">
        <v>4.5</v>
      </c>
      <c r="P19" s="25">
        <v>0</v>
      </c>
      <c r="Q19" s="25">
        <v>6</v>
      </c>
      <c r="R19" s="25">
        <v>5</v>
      </c>
      <c r="S19" s="25">
        <v>4</v>
      </c>
      <c r="T19" s="26">
        <f t="shared" si="1"/>
        <v>23.5</v>
      </c>
      <c r="U19" s="4">
        <f t="shared" si="2"/>
        <v>3.3571428571428572</v>
      </c>
      <c r="V19" s="23"/>
      <c r="W19" s="22">
        <v>3.5</v>
      </c>
      <c r="X19" s="22">
        <v>3</v>
      </c>
      <c r="Y19" s="22">
        <v>3</v>
      </c>
      <c r="Z19" s="22">
        <v>5</v>
      </c>
      <c r="AA19" s="22">
        <v>6.5</v>
      </c>
      <c r="AB19" s="4">
        <f t="shared" si="3"/>
        <v>3.625</v>
      </c>
      <c r="AC19" s="156"/>
      <c r="AD19" s="25">
        <v>2</v>
      </c>
      <c r="AE19" s="25">
        <v>2</v>
      </c>
      <c r="AF19" s="25">
        <v>3</v>
      </c>
      <c r="AG19" s="25">
        <v>3</v>
      </c>
      <c r="AH19" s="4">
        <f t="shared" si="4"/>
        <v>2.4500000000000002</v>
      </c>
      <c r="AI19" s="30"/>
      <c r="AJ19" s="4">
        <f t="shared" si="5"/>
        <v>2.4500000000000002</v>
      </c>
      <c r="AK19" s="62"/>
      <c r="AL19" s="25">
        <v>0</v>
      </c>
      <c r="AM19" s="25">
        <v>3</v>
      </c>
      <c r="AN19" s="25">
        <v>5</v>
      </c>
      <c r="AO19" s="25">
        <v>0</v>
      </c>
      <c r="AP19" s="25">
        <v>0</v>
      </c>
      <c r="AQ19" s="25">
        <v>4.8</v>
      </c>
      <c r="AR19" s="25">
        <v>3.5</v>
      </c>
      <c r="AS19" s="26">
        <f t="shared" si="6"/>
        <v>16.3</v>
      </c>
      <c r="AT19" s="4">
        <f t="shared" si="7"/>
        <v>2.3285714285714287</v>
      </c>
      <c r="AU19" s="23"/>
      <c r="AV19" s="27">
        <v>3.3</v>
      </c>
      <c r="AW19" s="4">
        <f t="shared" si="8"/>
        <v>3.3</v>
      </c>
      <c r="AX19" s="28"/>
      <c r="AY19" s="4">
        <f t="shared" si="9"/>
        <v>3.3</v>
      </c>
      <c r="AZ19" s="62"/>
      <c r="BA19" s="4">
        <f t="shared" si="10"/>
        <v>3.1008928571428571</v>
      </c>
      <c r="BB19" s="162"/>
      <c r="BC19" s="4">
        <f t="shared" si="11"/>
        <v>3.1687500000000002</v>
      </c>
      <c r="BD19" s="108"/>
      <c r="BE19" s="8">
        <f t="shared" si="12"/>
        <v>3.1348214285714286</v>
      </c>
      <c r="BF19" s="31"/>
    </row>
    <row r="20" spans="1:58" s="161" customFormat="1" x14ac:dyDescent="0.25">
      <c r="A20" s="161">
        <v>71</v>
      </c>
      <c r="B20" s="161" t="s">
        <v>228</v>
      </c>
      <c r="C20" s="161" t="s">
        <v>186</v>
      </c>
      <c r="D20" s="161" t="s">
        <v>187</v>
      </c>
      <c r="E20" s="161" t="s">
        <v>188</v>
      </c>
      <c r="F20" s="22">
        <v>4.5</v>
      </c>
      <c r="G20" s="22">
        <v>5</v>
      </c>
      <c r="H20" s="22">
        <v>4</v>
      </c>
      <c r="I20" s="22">
        <v>6</v>
      </c>
      <c r="J20" s="22">
        <v>6</v>
      </c>
      <c r="K20" s="4">
        <f t="shared" si="0"/>
        <v>4.8</v>
      </c>
      <c r="L20" s="23"/>
      <c r="M20" s="25">
        <v>6.5</v>
      </c>
      <c r="N20" s="25">
        <v>5.5</v>
      </c>
      <c r="O20" s="25">
        <v>5.5</v>
      </c>
      <c r="P20" s="25">
        <v>6.8</v>
      </c>
      <c r="Q20" s="25">
        <v>7.5</v>
      </c>
      <c r="R20" s="25">
        <v>0</v>
      </c>
      <c r="S20" s="25">
        <v>7</v>
      </c>
      <c r="T20" s="26">
        <f t="shared" si="1"/>
        <v>38.799999999999997</v>
      </c>
      <c r="U20" s="4">
        <f t="shared" si="2"/>
        <v>5.5428571428571427</v>
      </c>
      <c r="V20" s="23"/>
      <c r="W20" s="22">
        <v>4.5</v>
      </c>
      <c r="X20" s="22">
        <v>5</v>
      </c>
      <c r="Y20" s="22">
        <v>4</v>
      </c>
      <c r="Z20" s="22">
        <v>6</v>
      </c>
      <c r="AA20" s="22">
        <v>6</v>
      </c>
      <c r="AB20" s="4">
        <f t="shared" si="3"/>
        <v>4.8</v>
      </c>
      <c r="AC20" s="156"/>
      <c r="AD20" s="25">
        <v>6</v>
      </c>
      <c r="AE20" s="25">
        <v>7</v>
      </c>
      <c r="AF20" s="25">
        <v>6.5</v>
      </c>
      <c r="AG20" s="25">
        <v>3</v>
      </c>
      <c r="AH20" s="4">
        <f t="shared" si="4"/>
        <v>6.1249999999999991</v>
      </c>
      <c r="AI20" s="30"/>
      <c r="AJ20" s="4">
        <f t="shared" si="5"/>
        <v>6.1249999999999991</v>
      </c>
      <c r="AK20" s="62"/>
      <c r="AL20" s="25">
        <v>6.3</v>
      </c>
      <c r="AM20" s="25">
        <v>6.2</v>
      </c>
      <c r="AN20" s="25">
        <v>6</v>
      </c>
      <c r="AO20" s="25">
        <v>6</v>
      </c>
      <c r="AP20" s="25">
        <v>6.3</v>
      </c>
      <c r="AQ20" s="25">
        <v>0</v>
      </c>
      <c r="AR20" s="25">
        <v>6.5</v>
      </c>
      <c r="AS20" s="26">
        <f t="shared" si="6"/>
        <v>37.299999999999997</v>
      </c>
      <c r="AT20" s="4">
        <f t="shared" si="7"/>
        <v>5.3285714285714283</v>
      </c>
      <c r="AU20" s="23"/>
      <c r="AV20" s="27">
        <v>8.1999999999999993</v>
      </c>
      <c r="AW20" s="4">
        <f t="shared" si="8"/>
        <v>8.1999999999999993</v>
      </c>
      <c r="AX20" s="28"/>
      <c r="AY20" s="4">
        <f t="shared" si="9"/>
        <v>8.1999999999999993</v>
      </c>
      <c r="AZ20" s="62"/>
      <c r="BA20" s="4">
        <f t="shared" si="10"/>
        <v>5.2767857142857135</v>
      </c>
      <c r="BB20" s="162"/>
      <c r="BC20" s="4">
        <f t="shared" si="11"/>
        <v>6.8312499999999989</v>
      </c>
      <c r="BD20" s="108"/>
      <c r="BE20" s="8">
        <f t="shared" si="12"/>
        <v>6.0540178571428562</v>
      </c>
      <c r="BF20" s="217" t="s">
        <v>240</v>
      </c>
    </row>
    <row r="21" spans="1:58" s="161" customFormat="1" x14ac:dyDescent="0.25">
      <c r="A21" s="161">
        <v>68</v>
      </c>
      <c r="B21" s="236" t="s">
        <v>246</v>
      </c>
      <c r="C21" s="236" t="s">
        <v>181</v>
      </c>
      <c r="D21" s="236" t="s">
        <v>137</v>
      </c>
      <c r="E21" s="236" t="s">
        <v>156</v>
      </c>
      <c r="F21" s="22">
        <v>7.5</v>
      </c>
      <c r="G21" s="22">
        <v>7.5</v>
      </c>
      <c r="H21" s="22">
        <v>7</v>
      </c>
      <c r="I21" s="22">
        <v>7.5</v>
      </c>
      <c r="J21" s="22">
        <v>7.5</v>
      </c>
      <c r="K21" s="4">
        <f t="shared" si="0"/>
        <v>7.375</v>
      </c>
      <c r="L21" s="23"/>
      <c r="M21" s="25">
        <v>6.5</v>
      </c>
      <c r="N21" s="25">
        <v>6.5</v>
      </c>
      <c r="O21" s="25">
        <v>6</v>
      </c>
      <c r="P21" s="25">
        <v>7.5</v>
      </c>
      <c r="Q21" s="25">
        <v>8</v>
      </c>
      <c r="R21" s="25">
        <v>6.5</v>
      </c>
      <c r="S21" s="25">
        <v>8.5</v>
      </c>
      <c r="T21" s="26">
        <f t="shared" si="1"/>
        <v>49.5</v>
      </c>
      <c r="U21" s="4">
        <f t="shared" si="2"/>
        <v>7.0714285714285712</v>
      </c>
      <c r="V21" s="23"/>
      <c r="W21" s="22">
        <v>7.5</v>
      </c>
      <c r="X21" s="22">
        <v>7.5</v>
      </c>
      <c r="Y21" s="22">
        <v>7</v>
      </c>
      <c r="Z21" s="22">
        <v>7.5</v>
      </c>
      <c r="AA21" s="22">
        <v>7.5</v>
      </c>
      <c r="AB21" s="4">
        <f t="shared" si="3"/>
        <v>7.375</v>
      </c>
      <c r="AC21" s="156"/>
      <c r="AD21" s="25">
        <v>6</v>
      </c>
      <c r="AE21" s="25">
        <v>5.5</v>
      </c>
      <c r="AF21" s="25">
        <v>6</v>
      </c>
      <c r="AG21" s="25">
        <v>3.5</v>
      </c>
      <c r="AH21" s="4">
        <f t="shared" si="4"/>
        <v>5.6249999999999991</v>
      </c>
      <c r="AI21" s="30"/>
      <c r="AJ21" s="4">
        <f t="shared" si="5"/>
        <v>5.6249999999999991</v>
      </c>
      <c r="AK21" s="62"/>
      <c r="AL21" s="25">
        <v>6.8</v>
      </c>
      <c r="AM21" s="25">
        <v>8</v>
      </c>
      <c r="AN21" s="25">
        <v>7.8</v>
      </c>
      <c r="AO21" s="25">
        <v>8.5</v>
      </c>
      <c r="AP21" s="25">
        <v>8</v>
      </c>
      <c r="AQ21" s="25">
        <v>8</v>
      </c>
      <c r="AR21" s="25">
        <v>8.5</v>
      </c>
      <c r="AS21" s="26">
        <f t="shared" si="6"/>
        <v>55.6</v>
      </c>
      <c r="AT21" s="4">
        <f t="shared" si="7"/>
        <v>7.9428571428571431</v>
      </c>
      <c r="AU21" s="23"/>
      <c r="AV21" s="27">
        <v>8.1999999999999993</v>
      </c>
      <c r="AW21" s="4">
        <f t="shared" si="8"/>
        <v>8.1999999999999993</v>
      </c>
      <c r="AX21" s="28"/>
      <c r="AY21" s="4">
        <f t="shared" si="9"/>
        <v>8.1999999999999993</v>
      </c>
      <c r="AZ21" s="62"/>
      <c r="BA21" s="4">
        <f t="shared" si="10"/>
        <v>7.4741071428571431</v>
      </c>
      <c r="BB21" s="162"/>
      <c r="BC21" s="4">
        <f t="shared" si="11"/>
        <v>7.35</v>
      </c>
      <c r="BD21" s="108"/>
      <c r="BE21" s="8">
        <f t="shared" si="12"/>
        <v>7.4120535714285714</v>
      </c>
      <c r="BF21" s="217" t="s">
        <v>240</v>
      </c>
    </row>
    <row r="22" spans="1:58" s="161" customFormat="1" x14ac:dyDescent="0.25">
      <c r="A22" s="220">
        <v>19</v>
      </c>
      <c r="B22" s="220" t="s">
        <v>190</v>
      </c>
      <c r="C22" s="220" t="s">
        <v>224</v>
      </c>
      <c r="D22" s="220" t="s">
        <v>109</v>
      </c>
      <c r="E22" s="220" t="s">
        <v>131</v>
      </c>
      <c r="F22" s="22"/>
      <c r="G22" s="22"/>
      <c r="H22" s="22"/>
      <c r="I22" s="22"/>
      <c r="J22" s="22"/>
      <c r="K22" s="4">
        <f t="shared" si="0"/>
        <v>0</v>
      </c>
      <c r="L22" s="23"/>
      <c r="M22" s="25"/>
      <c r="N22" s="25"/>
      <c r="O22" s="25"/>
      <c r="P22" s="25"/>
      <c r="Q22" s="25"/>
      <c r="R22" s="25"/>
      <c r="S22" s="25"/>
      <c r="T22" s="26">
        <f t="shared" si="1"/>
        <v>0</v>
      </c>
      <c r="U22" s="4">
        <f t="shared" si="2"/>
        <v>0</v>
      </c>
      <c r="V22" s="23"/>
      <c r="W22" s="22"/>
      <c r="X22" s="22"/>
      <c r="Y22" s="22"/>
      <c r="Z22" s="22"/>
      <c r="AA22" s="22"/>
      <c r="AB22" s="4">
        <f t="shared" si="3"/>
        <v>0</v>
      </c>
      <c r="AC22" s="156"/>
      <c r="AD22" s="25"/>
      <c r="AE22" s="25"/>
      <c r="AF22" s="25"/>
      <c r="AG22" s="25"/>
      <c r="AH22" s="4">
        <f t="shared" si="4"/>
        <v>0</v>
      </c>
      <c r="AI22" s="30"/>
      <c r="AJ22" s="4">
        <f t="shared" si="5"/>
        <v>0</v>
      </c>
      <c r="AK22" s="62"/>
      <c r="AL22" s="25"/>
      <c r="AM22" s="25"/>
      <c r="AN22" s="25"/>
      <c r="AO22" s="25"/>
      <c r="AP22" s="25"/>
      <c r="AQ22" s="25"/>
      <c r="AR22" s="25"/>
      <c r="AS22" s="26">
        <f t="shared" si="6"/>
        <v>0</v>
      </c>
      <c r="AT22" s="4">
        <f t="shared" si="7"/>
        <v>0</v>
      </c>
      <c r="AU22" s="23"/>
      <c r="AV22" s="27"/>
      <c r="AW22" s="4">
        <f t="shared" si="8"/>
        <v>0</v>
      </c>
      <c r="AX22" s="28"/>
      <c r="AY22" s="4">
        <f t="shared" si="9"/>
        <v>0</v>
      </c>
      <c r="AZ22" s="62"/>
      <c r="BA22" s="237">
        <f t="shared" si="10"/>
        <v>0</v>
      </c>
      <c r="BB22" s="238"/>
      <c r="BC22" s="237">
        <f t="shared" si="11"/>
        <v>0</v>
      </c>
      <c r="BD22" s="239"/>
      <c r="BE22" s="240">
        <f t="shared" si="12"/>
        <v>0</v>
      </c>
      <c r="BF22" s="217" t="s">
        <v>242</v>
      </c>
    </row>
  </sheetData>
  <sortState ref="A10:BF19">
    <sortCondition descending="1" ref="BE10:BE19"/>
  </sortState>
  <pageMargins left="0.70866141732283472" right="0.70866141732283472" top="0.74803149606299213" bottom="0.74803149606299213" header="0.31496062992125984" footer="0.31496062992125984"/>
  <pageSetup scale="88" fitToHeight="0" orientation="landscape" horizontalDpi="360" verticalDpi="360" r:id="rId1"/>
  <headerFooter>
    <oddFooter>&amp;CIntermediate Individual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6"/>
  <sheetViews>
    <sheetView workbookViewId="0">
      <selection activeCell="B16" sqref="B16:E16"/>
    </sheetView>
  </sheetViews>
  <sheetFormatPr defaultRowHeight="15" x14ac:dyDescent="0.25"/>
  <cols>
    <col min="1" max="1" width="5.7109375" customWidth="1"/>
    <col min="2" max="2" width="20" customWidth="1"/>
    <col min="3" max="3" width="26.7109375" customWidth="1"/>
    <col min="4" max="4" width="20" customWidth="1"/>
    <col min="5" max="5" width="19.140625" customWidth="1"/>
    <col min="12" max="12" width="2.85546875" customWidth="1"/>
    <col min="23" max="23" width="2.85546875" customWidth="1"/>
    <col min="30" max="30" width="2.85546875" customWidth="1"/>
    <col min="38" max="38" width="2.85546875" customWidth="1"/>
    <col min="49" max="49" width="2.85546875" customWidth="1"/>
    <col min="50" max="54" width="9.140625" style="77"/>
    <col min="55" max="55" width="2.85546875" style="77" customWidth="1"/>
    <col min="56" max="56" width="10.7109375" style="77" customWidth="1"/>
    <col min="57" max="57" width="2.85546875" style="77" customWidth="1"/>
    <col min="58" max="58" width="9.140625" style="77"/>
    <col min="59" max="59" width="2.7109375" style="77" customWidth="1"/>
    <col min="60" max="60" width="9.140625" style="77"/>
    <col min="61" max="61" width="12.85546875" customWidth="1"/>
  </cols>
  <sheetData>
    <row r="1" spans="1:61" ht="15.75" x14ac:dyDescent="0.25">
      <c r="A1" s="1" t="s">
        <v>95</v>
      </c>
      <c r="B1" s="2"/>
      <c r="C1" s="2"/>
      <c r="D1" s="3" t="s">
        <v>0</v>
      </c>
      <c r="E1" s="162" t="s">
        <v>234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81"/>
      <c r="AY1" s="81"/>
      <c r="AZ1" s="81"/>
      <c r="BA1" s="81"/>
      <c r="BB1" s="81"/>
      <c r="BC1" s="74"/>
      <c r="BD1" s="74"/>
      <c r="BE1" s="74"/>
      <c r="BF1" s="74"/>
      <c r="BG1" s="74"/>
      <c r="BH1" s="74"/>
      <c r="BI1" s="5">
        <f ca="1">NOW()</f>
        <v>43814.354363888888</v>
      </c>
    </row>
    <row r="2" spans="1:61" ht="15.75" x14ac:dyDescent="0.25">
      <c r="A2" s="1"/>
      <c r="B2" s="2"/>
      <c r="C2" s="2"/>
      <c r="D2" s="3" t="s">
        <v>1</v>
      </c>
      <c r="E2" s="161" t="s">
        <v>233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81"/>
      <c r="AY2" s="81"/>
      <c r="AZ2" s="81"/>
      <c r="BA2" s="81"/>
      <c r="BB2" s="81"/>
      <c r="BC2" s="74"/>
      <c r="BD2" s="74"/>
      <c r="BE2" s="74"/>
      <c r="BF2" s="74"/>
      <c r="BG2" s="74"/>
      <c r="BH2" s="74"/>
      <c r="BI2" s="6">
        <f ca="1">NOW()</f>
        <v>43814.354363888888</v>
      </c>
    </row>
    <row r="3" spans="1:61" ht="15.75" x14ac:dyDescent="0.25">
      <c r="A3" s="1" t="s">
        <v>96</v>
      </c>
      <c r="B3" s="2"/>
      <c r="C3" s="2"/>
      <c r="D3" s="3"/>
      <c r="E3" s="2"/>
      <c r="F3" s="117" t="s">
        <v>90</v>
      </c>
      <c r="G3" s="117"/>
      <c r="H3" s="117"/>
      <c r="I3" s="117"/>
      <c r="J3" s="117"/>
      <c r="K3" s="117"/>
      <c r="L3" s="121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2"/>
      <c r="X3" s="118" t="s">
        <v>91</v>
      </c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2"/>
      <c r="AM3" s="117" t="s">
        <v>90</v>
      </c>
      <c r="AN3" s="117"/>
      <c r="AO3" s="117"/>
      <c r="AP3" s="117"/>
      <c r="AQ3" s="117"/>
      <c r="AR3" s="117"/>
      <c r="AS3" s="117"/>
      <c r="AT3" s="117"/>
      <c r="AU3" s="117"/>
      <c r="AV3" s="117"/>
      <c r="AW3" s="2"/>
      <c r="AX3" s="120" t="s">
        <v>91</v>
      </c>
      <c r="AY3" s="119"/>
      <c r="AZ3" s="119"/>
      <c r="BA3" s="119"/>
      <c r="BB3" s="119"/>
      <c r="BC3" s="74"/>
      <c r="BD3" s="197"/>
      <c r="BE3" s="74"/>
      <c r="BF3" s="111"/>
      <c r="BG3" s="74"/>
      <c r="BH3" s="74"/>
      <c r="BI3" s="2"/>
    </row>
    <row r="4" spans="1:61" ht="15.75" x14ac:dyDescent="0.25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81"/>
      <c r="AY4" s="81"/>
      <c r="AZ4" s="81"/>
      <c r="BA4" s="81"/>
      <c r="BB4" s="81"/>
      <c r="BC4" s="74"/>
      <c r="BD4" s="74"/>
      <c r="BE4" s="74"/>
      <c r="BF4" s="74"/>
      <c r="BG4" s="74"/>
      <c r="BH4" s="74"/>
      <c r="BI4" s="2"/>
    </row>
    <row r="5" spans="1:61" ht="15.75" x14ac:dyDescent="0.25">
      <c r="A5" s="1" t="s">
        <v>58</v>
      </c>
      <c r="B5" s="7"/>
      <c r="C5" s="2"/>
      <c r="D5" s="2"/>
      <c r="E5" s="2"/>
      <c r="F5" s="7" t="s">
        <v>3</v>
      </c>
      <c r="G5" s="7"/>
      <c r="H5" s="2"/>
      <c r="I5" s="7"/>
      <c r="J5" s="2"/>
      <c r="K5" s="2"/>
      <c r="L5" s="7"/>
      <c r="M5" s="7" t="s">
        <v>92</v>
      </c>
      <c r="N5" s="7"/>
      <c r="O5" s="2"/>
      <c r="P5" s="2"/>
      <c r="Q5" s="2"/>
      <c r="R5" s="2"/>
      <c r="S5" s="2"/>
      <c r="T5" s="2"/>
      <c r="U5" s="2"/>
      <c r="V5" s="2"/>
      <c r="W5" s="2"/>
      <c r="X5" s="7" t="s">
        <v>3</v>
      </c>
      <c r="Y5" s="2"/>
      <c r="Z5" s="2"/>
      <c r="AA5" s="2"/>
      <c r="AB5" s="2"/>
      <c r="AC5" s="2"/>
      <c r="AD5" s="2"/>
      <c r="AE5" s="7" t="s">
        <v>3</v>
      </c>
      <c r="AF5" s="2"/>
      <c r="AG5" s="2"/>
      <c r="AH5" s="2"/>
      <c r="AI5" s="2"/>
      <c r="AJ5" s="7"/>
      <c r="AK5" s="7"/>
      <c r="AL5" s="56"/>
      <c r="AM5" s="7" t="s">
        <v>4</v>
      </c>
      <c r="AN5" s="7"/>
      <c r="AO5" s="2"/>
      <c r="AP5" s="2"/>
      <c r="AQ5" s="2"/>
      <c r="AR5" s="2"/>
      <c r="AS5" s="2"/>
      <c r="AT5" s="2"/>
      <c r="AU5" s="2"/>
      <c r="AV5" s="2"/>
      <c r="AW5" s="2"/>
      <c r="AX5" s="82" t="s">
        <v>5</v>
      </c>
      <c r="AY5" s="81"/>
      <c r="AZ5" s="81"/>
      <c r="BA5" s="82"/>
      <c r="BB5" s="81"/>
      <c r="BC5" s="86"/>
      <c r="BD5" s="52" t="s">
        <v>6</v>
      </c>
      <c r="BE5" s="74"/>
      <c r="BF5" s="74"/>
      <c r="BG5" s="74"/>
      <c r="BH5" s="74"/>
      <c r="BI5" s="2"/>
    </row>
    <row r="6" spans="1:61" ht="15.75" x14ac:dyDescent="0.25">
      <c r="A6" s="1" t="s">
        <v>46</v>
      </c>
      <c r="B6" s="7">
        <v>2</v>
      </c>
      <c r="C6" s="2"/>
      <c r="D6" s="2"/>
      <c r="E6" s="2"/>
      <c r="F6" s="2" t="str">
        <f>E1</f>
        <v>Nina Fritzell</v>
      </c>
      <c r="G6" s="2"/>
      <c r="H6" s="2"/>
      <c r="I6" s="2"/>
      <c r="J6" s="2"/>
      <c r="K6" s="2"/>
      <c r="L6" s="2"/>
      <c r="M6" s="2" t="str">
        <f>E1</f>
        <v>Nina Fritzell</v>
      </c>
      <c r="N6" s="2"/>
      <c r="O6" s="2"/>
      <c r="P6" s="2"/>
      <c r="Q6" s="2"/>
      <c r="R6" s="2"/>
      <c r="S6" s="2"/>
      <c r="T6" s="2"/>
      <c r="U6" s="2"/>
      <c r="V6" s="2"/>
      <c r="W6" s="2"/>
      <c r="X6" s="2" t="str">
        <f>E1</f>
        <v>Nina Fritzell</v>
      </c>
      <c r="Y6" s="2"/>
      <c r="Z6" s="2"/>
      <c r="AA6" s="2"/>
      <c r="AB6" s="2"/>
      <c r="AC6" s="2"/>
      <c r="AD6" s="2"/>
      <c r="AE6" s="2" t="str">
        <f>E1</f>
        <v>Nina Fritzell</v>
      </c>
      <c r="AF6" s="2"/>
      <c r="AG6" s="2"/>
      <c r="AH6" s="2"/>
      <c r="AI6" s="2"/>
      <c r="AJ6" s="2"/>
      <c r="AK6" s="2"/>
      <c r="AL6" s="56"/>
      <c r="AM6" s="2" t="str">
        <f>E2</f>
        <v>Robyn Bruderer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81" t="str">
        <f>E2</f>
        <v>Robyn Bruderer</v>
      </c>
      <c r="AY6" s="81"/>
      <c r="AZ6" s="81"/>
      <c r="BA6" s="81"/>
      <c r="BB6" s="81"/>
      <c r="BC6" s="86"/>
      <c r="BD6" s="74"/>
      <c r="BE6" s="74"/>
      <c r="BF6" s="74"/>
      <c r="BG6" s="105"/>
      <c r="BH6" s="74"/>
      <c r="BI6" s="2"/>
    </row>
    <row r="7" spans="1:61" x14ac:dyDescent="0.2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2"/>
      <c r="L7" s="9"/>
      <c r="M7" s="2"/>
      <c r="N7" s="2"/>
      <c r="O7" s="2"/>
      <c r="P7" s="2"/>
      <c r="Q7" s="2"/>
      <c r="R7" s="2"/>
      <c r="S7" s="2"/>
      <c r="T7" s="2"/>
      <c r="U7" s="2"/>
      <c r="V7" s="2"/>
      <c r="W7" s="9"/>
      <c r="X7" s="9" t="s">
        <v>7</v>
      </c>
      <c r="Y7" s="9"/>
      <c r="Z7" s="9"/>
      <c r="AA7" s="9"/>
      <c r="AB7" s="10"/>
      <c r="AC7" s="2"/>
      <c r="AD7" s="2"/>
      <c r="AE7" s="2" t="s">
        <v>44</v>
      </c>
      <c r="AF7" s="2"/>
      <c r="AG7" s="2"/>
      <c r="AH7" s="2"/>
      <c r="AI7" s="2"/>
      <c r="AJ7" s="2"/>
      <c r="AK7" s="9" t="s">
        <v>44</v>
      </c>
      <c r="AL7" s="56"/>
      <c r="AM7" s="2"/>
      <c r="AN7" s="2"/>
      <c r="AO7" s="2"/>
      <c r="AP7" s="2"/>
      <c r="AQ7" s="2"/>
      <c r="AR7" s="2"/>
      <c r="AS7" s="2"/>
      <c r="AT7" s="2"/>
      <c r="AU7" s="2"/>
      <c r="AV7" s="2"/>
      <c r="AW7" s="9"/>
      <c r="AX7" s="82"/>
      <c r="AY7" s="81" t="s">
        <v>8</v>
      </c>
      <c r="AZ7" s="81" t="s">
        <v>31</v>
      </c>
      <c r="BA7" s="82"/>
      <c r="BB7" s="81"/>
      <c r="BC7" s="86"/>
      <c r="BD7" s="52" t="s">
        <v>10</v>
      </c>
      <c r="BE7" s="74"/>
      <c r="BF7" s="52" t="s">
        <v>2</v>
      </c>
      <c r="BG7" s="105"/>
      <c r="BH7" s="50" t="s">
        <v>11</v>
      </c>
      <c r="BI7" s="12"/>
    </row>
    <row r="8" spans="1:61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4" t="s">
        <v>7</v>
      </c>
      <c r="L8" s="15"/>
      <c r="M8" s="13" t="s">
        <v>21</v>
      </c>
      <c r="N8" s="13" t="s">
        <v>22</v>
      </c>
      <c r="O8" s="13" t="s">
        <v>49</v>
      </c>
      <c r="P8" s="13" t="s">
        <v>55</v>
      </c>
      <c r="Q8" s="13" t="s">
        <v>56</v>
      </c>
      <c r="R8" s="13" t="s">
        <v>57</v>
      </c>
      <c r="S8" s="13" t="s">
        <v>50</v>
      </c>
      <c r="T8" s="13" t="s">
        <v>94</v>
      </c>
      <c r="U8" s="13" t="s">
        <v>29</v>
      </c>
      <c r="V8" s="13" t="s">
        <v>30</v>
      </c>
      <c r="W8" s="15"/>
      <c r="X8" s="14" t="s">
        <v>16</v>
      </c>
      <c r="Y8" s="14" t="s">
        <v>17</v>
      </c>
      <c r="Z8" s="14" t="s">
        <v>18</v>
      </c>
      <c r="AA8" s="14" t="s">
        <v>19</v>
      </c>
      <c r="AB8" s="14" t="s">
        <v>20</v>
      </c>
      <c r="AC8" s="14" t="s">
        <v>7</v>
      </c>
      <c r="AD8" s="17"/>
      <c r="AE8" s="14" t="s">
        <v>34</v>
      </c>
      <c r="AF8" s="14" t="s">
        <v>35</v>
      </c>
      <c r="AG8" s="14" t="s">
        <v>36</v>
      </c>
      <c r="AH8" s="14" t="s">
        <v>37</v>
      </c>
      <c r="AI8" s="14" t="s">
        <v>39</v>
      </c>
      <c r="AJ8" s="13" t="s">
        <v>40</v>
      </c>
      <c r="AK8" s="13" t="s">
        <v>33</v>
      </c>
      <c r="AL8" s="58"/>
      <c r="AM8" s="13" t="s">
        <v>21</v>
      </c>
      <c r="AN8" s="13" t="s">
        <v>22</v>
      </c>
      <c r="AO8" s="13" t="s">
        <v>49</v>
      </c>
      <c r="AP8" s="13" t="s">
        <v>55</v>
      </c>
      <c r="AQ8" s="13" t="s">
        <v>56</v>
      </c>
      <c r="AR8" s="13" t="s">
        <v>57</v>
      </c>
      <c r="AS8" s="13" t="s">
        <v>50</v>
      </c>
      <c r="AT8" s="13" t="s">
        <v>94</v>
      </c>
      <c r="AU8" s="13" t="s">
        <v>29</v>
      </c>
      <c r="AV8" s="13" t="s">
        <v>30</v>
      </c>
      <c r="AW8" s="15"/>
      <c r="AX8" s="83" t="s">
        <v>31</v>
      </c>
      <c r="AY8" s="83" t="s">
        <v>32</v>
      </c>
      <c r="AZ8" s="83" t="s">
        <v>33</v>
      </c>
      <c r="BA8" s="83" t="s">
        <v>68</v>
      </c>
      <c r="BB8" s="116" t="s">
        <v>9</v>
      </c>
      <c r="BC8" s="86"/>
      <c r="BD8" s="79" t="s">
        <v>41</v>
      </c>
      <c r="BE8" s="75"/>
      <c r="BF8" s="79" t="s">
        <v>41</v>
      </c>
      <c r="BG8" s="106"/>
      <c r="BH8" s="80" t="s">
        <v>41</v>
      </c>
      <c r="BI8" s="19" t="s">
        <v>43</v>
      </c>
    </row>
    <row r="9" spans="1:61" x14ac:dyDescent="0.25">
      <c r="A9" s="74"/>
      <c r="B9" s="74"/>
      <c r="C9" s="74"/>
      <c r="D9" s="74"/>
      <c r="E9" s="74"/>
      <c r="F9" s="12"/>
      <c r="G9" s="12"/>
      <c r="H9" s="12"/>
      <c r="I9" s="12"/>
      <c r="J9" s="12"/>
      <c r="K9" s="12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15"/>
      <c r="X9" s="12"/>
      <c r="Y9" s="12"/>
      <c r="Z9" s="12"/>
      <c r="AA9" s="12"/>
      <c r="AB9" s="12"/>
      <c r="AC9" s="12"/>
      <c r="AD9" s="17"/>
      <c r="AE9" s="12"/>
      <c r="AF9" s="12"/>
      <c r="AG9" s="12"/>
      <c r="AH9" s="12"/>
      <c r="AI9" s="12"/>
      <c r="AJ9" s="9"/>
      <c r="AK9" s="9"/>
      <c r="AL9" s="58"/>
      <c r="AM9" s="9"/>
      <c r="AN9" s="9"/>
      <c r="AO9" s="9"/>
      <c r="AP9" s="9"/>
      <c r="AQ9" s="9"/>
      <c r="AR9" s="9"/>
      <c r="AS9" s="9"/>
      <c r="AT9" s="9"/>
      <c r="AU9" s="9"/>
      <c r="AV9" s="9"/>
      <c r="AW9" s="15"/>
      <c r="AX9" s="81"/>
      <c r="AY9" s="81"/>
      <c r="AZ9" s="81"/>
      <c r="BA9" s="81"/>
      <c r="BB9" s="81"/>
      <c r="BC9" s="86"/>
      <c r="BD9" s="52"/>
      <c r="BE9" s="74"/>
      <c r="BF9" s="52"/>
      <c r="BG9" s="107"/>
      <c r="BH9" s="50"/>
      <c r="BI9" s="11"/>
    </row>
    <row r="10" spans="1:61" x14ac:dyDescent="0.25">
      <c r="A10" s="76">
        <v>27</v>
      </c>
      <c r="B10" s="161" t="s">
        <v>111</v>
      </c>
      <c r="C10" s="161" t="s">
        <v>117</v>
      </c>
      <c r="D10" s="161" t="s">
        <v>118</v>
      </c>
      <c r="E10" s="161" t="s">
        <v>119</v>
      </c>
      <c r="F10" s="22">
        <v>6.5</v>
      </c>
      <c r="G10" s="22">
        <v>6.5</v>
      </c>
      <c r="H10" s="22">
        <v>7</v>
      </c>
      <c r="I10" s="22">
        <v>7.5</v>
      </c>
      <c r="J10" s="22">
        <v>7</v>
      </c>
      <c r="K10" s="4">
        <f t="shared" ref="K10:K16" si="0">SUM((F10*0.3),(G10*0.25),(H10*0.25),(I10*0.15),(J10*0.05))</f>
        <v>6.8</v>
      </c>
      <c r="L10" s="23"/>
      <c r="M10" s="25">
        <v>6.2</v>
      </c>
      <c r="N10" s="25">
        <v>7.5</v>
      </c>
      <c r="O10" s="25">
        <v>6</v>
      </c>
      <c r="P10" s="25">
        <v>6.5</v>
      </c>
      <c r="Q10" s="25">
        <v>6.8</v>
      </c>
      <c r="R10" s="25">
        <v>6.5</v>
      </c>
      <c r="S10" s="25">
        <v>8.1999999999999993</v>
      </c>
      <c r="T10" s="25">
        <v>6.5</v>
      </c>
      <c r="U10" s="26">
        <f t="shared" ref="U10:U15" si="1">SUM(M10:T10)</f>
        <v>54.2</v>
      </c>
      <c r="V10" s="4">
        <f t="shared" ref="V10:V16" si="2">U10/8</f>
        <v>6.7750000000000004</v>
      </c>
      <c r="W10" s="23"/>
      <c r="X10" s="22">
        <v>6.5</v>
      </c>
      <c r="Y10" s="22">
        <v>6.5</v>
      </c>
      <c r="Z10" s="22">
        <v>7</v>
      </c>
      <c r="AA10" s="22">
        <v>7.5</v>
      </c>
      <c r="AB10" s="22">
        <v>7</v>
      </c>
      <c r="AC10" s="4">
        <f t="shared" ref="AC10:AC16" si="3">SUM((X10*0.3),(Y10*0.25),(Z10*0.25),(AA10*0.15),(AB10*0.05))</f>
        <v>6.8</v>
      </c>
      <c r="AD10" s="29"/>
      <c r="AE10" s="25">
        <v>7</v>
      </c>
      <c r="AF10" s="25">
        <v>7</v>
      </c>
      <c r="AG10" s="25">
        <v>7</v>
      </c>
      <c r="AH10" s="25">
        <v>6.8</v>
      </c>
      <c r="AI10" s="4">
        <f t="shared" ref="AI10:AI16" si="4">SUM((AE10*0.2),(AF10*0.15),(AG10*0.35),(AH10*0.3))</f>
        <v>6.94</v>
      </c>
      <c r="AJ10" s="30"/>
      <c r="AK10" s="4">
        <f t="shared" ref="AK10:AK16" si="5">AI10-AJ10</f>
        <v>6.94</v>
      </c>
      <c r="AL10" s="62"/>
      <c r="AM10" s="25">
        <v>6</v>
      </c>
      <c r="AN10" s="25">
        <v>7.5</v>
      </c>
      <c r="AO10" s="25">
        <v>7</v>
      </c>
      <c r="AP10" s="25">
        <v>6.8</v>
      </c>
      <c r="AQ10" s="25">
        <v>6.8</v>
      </c>
      <c r="AR10" s="25">
        <v>6.5</v>
      </c>
      <c r="AS10" s="25">
        <v>7.8</v>
      </c>
      <c r="AT10" s="25">
        <v>7.2</v>
      </c>
      <c r="AU10" s="26">
        <f t="shared" ref="AU10:AU15" si="6">SUM(AM10:AT10)</f>
        <v>55.6</v>
      </c>
      <c r="AV10" s="4">
        <f t="shared" ref="AV10:AV16" si="7">AU10/8</f>
        <v>6.95</v>
      </c>
      <c r="AW10" s="23"/>
      <c r="AX10" s="84">
        <v>7.6</v>
      </c>
      <c r="AY10" s="85"/>
      <c r="AZ10" s="81">
        <f t="shared" ref="AZ10:AZ16" si="8">SUM(AX10-AY10)</f>
        <v>7.6</v>
      </c>
      <c r="BA10" s="84">
        <v>4.7</v>
      </c>
      <c r="BB10" s="81">
        <f t="shared" ref="BB10:BB16" si="9">SUM((AZ10*0.7),(BA10*0.3))</f>
        <v>6.7299999999999995</v>
      </c>
      <c r="BC10" s="87"/>
      <c r="BD10" s="81">
        <f t="shared" ref="BD10:BD16" si="10">SUM((K10*0.25)+(V10*0.375)+(AV10*0.375))</f>
        <v>6.8468750000000007</v>
      </c>
      <c r="BE10" s="74"/>
      <c r="BF10" s="81">
        <f t="shared" ref="BF10:BF16" si="11">SUM((AC10*0.25),(AK10*0.25),(BB10*0.5))</f>
        <v>6.8</v>
      </c>
      <c r="BG10" s="105"/>
      <c r="BH10" s="82">
        <f t="shared" ref="BH10:BH16" si="12">AVERAGE(BD10:BF10)</f>
        <v>6.8234375000000007</v>
      </c>
      <c r="BI10" s="31">
        <f t="shared" ref="BI10:BI15" si="13">RANK(BH10,BH$10:BH$1001)</f>
        <v>1</v>
      </c>
    </row>
    <row r="11" spans="1:61" s="161" customFormat="1" x14ac:dyDescent="0.25">
      <c r="A11" s="76">
        <v>76</v>
      </c>
      <c r="B11" s="161" t="s">
        <v>220</v>
      </c>
      <c r="C11" s="161" t="s">
        <v>98</v>
      </c>
      <c r="D11" s="161" t="s">
        <v>99</v>
      </c>
      <c r="E11" s="161" t="s">
        <v>178</v>
      </c>
      <c r="F11" s="22">
        <v>7.5</v>
      </c>
      <c r="G11" s="22">
        <v>7</v>
      </c>
      <c r="H11" s="22">
        <v>7</v>
      </c>
      <c r="I11" s="22">
        <v>7</v>
      </c>
      <c r="J11" s="22">
        <v>8</v>
      </c>
      <c r="K11" s="4">
        <f t="shared" si="0"/>
        <v>7.2</v>
      </c>
      <c r="L11" s="23"/>
      <c r="M11" s="25">
        <v>5.8</v>
      </c>
      <c r="N11" s="25">
        <v>6.5</v>
      </c>
      <c r="O11" s="25">
        <v>6</v>
      </c>
      <c r="P11" s="25">
        <v>6.5</v>
      </c>
      <c r="Q11" s="25">
        <v>6.8</v>
      </c>
      <c r="R11" s="25">
        <v>6.5</v>
      </c>
      <c r="S11" s="25">
        <v>8</v>
      </c>
      <c r="T11" s="25">
        <v>6.5</v>
      </c>
      <c r="U11" s="26">
        <f t="shared" si="1"/>
        <v>52.6</v>
      </c>
      <c r="V11" s="4">
        <f t="shared" si="2"/>
        <v>6.5750000000000002</v>
      </c>
      <c r="W11" s="23"/>
      <c r="X11" s="22">
        <v>7.5</v>
      </c>
      <c r="Y11" s="22">
        <v>7</v>
      </c>
      <c r="Z11" s="22">
        <v>7</v>
      </c>
      <c r="AA11" s="22">
        <v>7</v>
      </c>
      <c r="AB11" s="22">
        <v>8</v>
      </c>
      <c r="AC11" s="4">
        <f t="shared" si="3"/>
        <v>7.2</v>
      </c>
      <c r="AD11" s="156"/>
      <c r="AE11" s="25">
        <v>8</v>
      </c>
      <c r="AF11" s="25">
        <v>8</v>
      </c>
      <c r="AG11" s="25">
        <v>7</v>
      </c>
      <c r="AH11" s="25">
        <v>5.5</v>
      </c>
      <c r="AI11" s="4">
        <f t="shared" si="4"/>
        <v>6.9</v>
      </c>
      <c r="AJ11" s="30">
        <v>1</v>
      </c>
      <c r="AK11" s="4">
        <f t="shared" si="5"/>
        <v>5.9</v>
      </c>
      <c r="AL11" s="62"/>
      <c r="AM11" s="25">
        <v>6</v>
      </c>
      <c r="AN11" s="25">
        <v>7.2</v>
      </c>
      <c r="AO11" s="25">
        <v>7.2</v>
      </c>
      <c r="AP11" s="25">
        <v>7.5</v>
      </c>
      <c r="AQ11" s="25">
        <v>6.7</v>
      </c>
      <c r="AR11" s="25">
        <v>6.7</v>
      </c>
      <c r="AS11" s="25">
        <v>8.5</v>
      </c>
      <c r="AT11" s="25">
        <v>6.8</v>
      </c>
      <c r="AU11" s="26">
        <f t="shared" si="6"/>
        <v>56.6</v>
      </c>
      <c r="AV11" s="4">
        <f t="shared" si="7"/>
        <v>7.0750000000000002</v>
      </c>
      <c r="AW11" s="23"/>
      <c r="AX11" s="84">
        <v>7.2</v>
      </c>
      <c r="AY11" s="85"/>
      <c r="AZ11" s="81">
        <f t="shared" si="8"/>
        <v>7.2</v>
      </c>
      <c r="BA11" s="84">
        <v>6.1</v>
      </c>
      <c r="BB11" s="81">
        <f t="shared" si="9"/>
        <v>6.87</v>
      </c>
      <c r="BC11" s="87"/>
      <c r="BD11" s="81">
        <f t="shared" si="10"/>
        <v>6.9187500000000002</v>
      </c>
      <c r="BE11" s="74"/>
      <c r="BF11" s="81">
        <f t="shared" si="11"/>
        <v>6.7100000000000009</v>
      </c>
      <c r="BG11" s="105"/>
      <c r="BH11" s="82">
        <f t="shared" si="12"/>
        <v>6.8143750000000001</v>
      </c>
      <c r="BI11" s="31">
        <f t="shared" si="13"/>
        <v>2</v>
      </c>
    </row>
    <row r="12" spans="1:61" s="161" customFormat="1" x14ac:dyDescent="0.25">
      <c r="A12" s="76">
        <v>28</v>
      </c>
      <c r="B12" s="161" t="s">
        <v>113</v>
      </c>
      <c r="C12" s="161" t="s">
        <v>221</v>
      </c>
      <c r="D12" s="161" t="s">
        <v>118</v>
      </c>
      <c r="E12" s="161" t="s">
        <v>119</v>
      </c>
      <c r="F12" s="22">
        <v>6.5</v>
      </c>
      <c r="G12" s="22">
        <v>6.5</v>
      </c>
      <c r="H12" s="22">
        <v>7</v>
      </c>
      <c r="I12" s="22">
        <v>7.5</v>
      </c>
      <c r="J12" s="22">
        <v>7</v>
      </c>
      <c r="K12" s="4">
        <f t="shared" si="0"/>
        <v>6.8</v>
      </c>
      <c r="L12" s="23"/>
      <c r="M12" s="25">
        <v>6</v>
      </c>
      <c r="N12" s="25">
        <v>6</v>
      </c>
      <c r="O12" s="25">
        <v>5.5</v>
      </c>
      <c r="P12" s="25">
        <v>6</v>
      </c>
      <c r="Q12" s="25">
        <v>6.5</v>
      </c>
      <c r="R12" s="25">
        <v>7</v>
      </c>
      <c r="S12" s="25">
        <v>7.5</v>
      </c>
      <c r="T12" s="25">
        <v>6.8</v>
      </c>
      <c r="U12" s="26">
        <f t="shared" si="1"/>
        <v>51.3</v>
      </c>
      <c r="V12" s="4">
        <f t="shared" si="2"/>
        <v>6.4124999999999996</v>
      </c>
      <c r="W12" s="23"/>
      <c r="X12" s="22">
        <v>6.5</v>
      </c>
      <c r="Y12" s="22">
        <v>6.5</v>
      </c>
      <c r="Z12" s="22">
        <v>7</v>
      </c>
      <c r="AA12" s="22">
        <v>7.5</v>
      </c>
      <c r="AB12" s="22">
        <v>7</v>
      </c>
      <c r="AC12" s="4">
        <f t="shared" si="3"/>
        <v>6.8</v>
      </c>
      <c r="AD12" s="156"/>
      <c r="AE12" s="25">
        <v>7</v>
      </c>
      <c r="AF12" s="25">
        <v>7</v>
      </c>
      <c r="AG12" s="25">
        <v>7</v>
      </c>
      <c r="AH12" s="25">
        <v>6</v>
      </c>
      <c r="AI12" s="4">
        <f t="shared" si="4"/>
        <v>6.7</v>
      </c>
      <c r="AJ12" s="30"/>
      <c r="AK12" s="4">
        <f t="shared" si="5"/>
        <v>6.7</v>
      </c>
      <c r="AL12" s="62"/>
      <c r="AM12" s="25">
        <v>7</v>
      </c>
      <c r="AN12" s="25">
        <v>8.1999999999999993</v>
      </c>
      <c r="AO12" s="25">
        <v>7</v>
      </c>
      <c r="AP12" s="25">
        <v>7</v>
      </c>
      <c r="AQ12" s="25">
        <v>6.8</v>
      </c>
      <c r="AR12" s="25">
        <v>7</v>
      </c>
      <c r="AS12" s="25">
        <v>8</v>
      </c>
      <c r="AT12" s="25">
        <v>7.5</v>
      </c>
      <c r="AU12" s="26">
        <f t="shared" si="6"/>
        <v>58.5</v>
      </c>
      <c r="AV12" s="4">
        <f t="shared" si="7"/>
        <v>7.3125</v>
      </c>
      <c r="AW12" s="23"/>
      <c r="AX12" s="84">
        <v>8</v>
      </c>
      <c r="AY12" s="85"/>
      <c r="AZ12" s="81">
        <f t="shared" si="8"/>
        <v>8</v>
      </c>
      <c r="BA12" s="84">
        <v>3</v>
      </c>
      <c r="BB12" s="81">
        <f t="shared" si="9"/>
        <v>6.5</v>
      </c>
      <c r="BC12" s="87"/>
      <c r="BD12" s="81">
        <f t="shared" si="10"/>
        <v>6.8468749999999998</v>
      </c>
      <c r="BE12" s="74"/>
      <c r="BF12" s="81">
        <f t="shared" si="11"/>
        <v>6.625</v>
      </c>
      <c r="BG12" s="105"/>
      <c r="BH12" s="82">
        <f t="shared" si="12"/>
        <v>6.7359375000000004</v>
      </c>
      <c r="BI12" s="31">
        <f t="shared" si="13"/>
        <v>3</v>
      </c>
    </row>
    <row r="13" spans="1:61" s="161" customFormat="1" x14ac:dyDescent="0.25">
      <c r="A13" s="76">
        <v>71</v>
      </c>
      <c r="B13" s="161" t="s">
        <v>204</v>
      </c>
      <c r="C13" s="161" t="s">
        <v>166</v>
      </c>
      <c r="D13" s="218" t="s">
        <v>241</v>
      </c>
      <c r="E13" s="161" t="s">
        <v>188</v>
      </c>
      <c r="F13" s="22">
        <v>7</v>
      </c>
      <c r="G13" s="22">
        <v>6.8</v>
      </c>
      <c r="H13" s="22">
        <v>6.8</v>
      </c>
      <c r="I13" s="22">
        <v>7.5</v>
      </c>
      <c r="J13" s="22">
        <v>7</v>
      </c>
      <c r="K13" s="4">
        <f t="shared" si="0"/>
        <v>6.9749999999999996</v>
      </c>
      <c r="L13" s="23"/>
      <c r="M13" s="25">
        <v>6.5</v>
      </c>
      <c r="N13" s="25">
        <v>6.5</v>
      </c>
      <c r="O13" s="25">
        <v>6</v>
      </c>
      <c r="P13" s="25">
        <v>6.5</v>
      </c>
      <c r="Q13" s="25">
        <v>7.5</v>
      </c>
      <c r="R13" s="25">
        <v>4.5</v>
      </c>
      <c r="S13" s="25">
        <v>7</v>
      </c>
      <c r="T13" s="25">
        <v>6.5</v>
      </c>
      <c r="U13" s="26">
        <f t="shared" si="1"/>
        <v>51</v>
      </c>
      <c r="V13" s="4">
        <f t="shared" si="2"/>
        <v>6.375</v>
      </c>
      <c r="W13" s="23"/>
      <c r="X13" s="22">
        <v>6.5</v>
      </c>
      <c r="Y13" s="22">
        <v>6.5</v>
      </c>
      <c r="Z13" s="22">
        <v>6.8</v>
      </c>
      <c r="AA13" s="22">
        <v>7.5</v>
      </c>
      <c r="AB13" s="22">
        <v>7</v>
      </c>
      <c r="AC13" s="4">
        <f t="shared" si="3"/>
        <v>6.75</v>
      </c>
      <c r="AD13" s="156"/>
      <c r="AE13" s="25">
        <v>6</v>
      </c>
      <c r="AF13" s="25">
        <v>5.5</v>
      </c>
      <c r="AG13" s="25">
        <v>6.5</v>
      </c>
      <c r="AH13" s="25">
        <v>5</v>
      </c>
      <c r="AI13" s="4">
        <f t="shared" si="4"/>
        <v>5.8000000000000007</v>
      </c>
      <c r="AJ13" s="30"/>
      <c r="AK13" s="4">
        <f t="shared" si="5"/>
        <v>5.8000000000000007</v>
      </c>
      <c r="AL13" s="62"/>
      <c r="AM13" s="25">
        <v>6.3</v>
      </c>
      <c r="AN13" s="25">
        <v>7.5</v>
      </c>
      <c r="AO13" s="25">
        <v>6.3</v>
      </c>
      <c r="AP13" s="25">
        <v>6.3</v>
      </c>
      <c r="AQ13" s="25">
        <v>6.5</v>
      </c>
      <c r="AR13" s="25">
        <v>5.3</v>
      </c>
      <c r="AS13" s="25">
        <v>8</v>
      </c>
      <c r="AT13" s="25">
        <v>7.2</v>
      </c>
      <c r="AU13" s="26">
        <f t="shared" si="6"/>
        <v>53.400000000000006</v>
      </c>
      <c r="AV13" s="4">
        <f t="shared" si="7"/>
        <v>6.6750000000000007</v>
      </c>
      <c r="AW13" s="23"/>
      <c r="AX13" s="84">
        <v>8.1999999999999993</v>
      </c>
      <c r="AY13" s="85"/>
      <c r="AZ13" s="81">
        <f t="shared" si="8"/>
        <v>8.1999999999999993</v>
      </c>
      <c r="BA13" s="84">
        <v>3</v>
      </c>
      <c r="BB13" s="81">
        <f t="shared" si="9"/>
        <v>6.6399999999999988</v>
      </c>
      <c r="BC13" s="87"/>
      <c r="BD13" s="81">
        <f t="shared" si="10"/>
        <v>6.6375000000000011</v>
      </c>
      <c r="BE13" s="74"/>
      <c r="BF13" s="81">
        <f t="shared" si="11"/>
        <v>6.4574999999999996</v>
      </c>
      <c r="BG13" s="105"/>
      <c r="BH13" s="82">
        <f t="shared" si="12"/>
        <v>6.5475000000000003</v>
      </c>
      <c r="BI13" s="31">
        <f t="shared" si="13"/>
        <v>4</v>
      </c>
    </row>
    <row r="14" spans="1:61" s="161" customFormat="1" x14ac:dyDescent="0.25">
      <c r="A14" s="76">
        <v>22</v>
      </c>
      <c r="B14" s="161" t="s">
        <v>116</v>
      </c>
      <c r="C14" s="161" t="s">
        <v>117</v>
      </c>
      <c r="D14" s="161" t="s">
        <v>118</v>
      </c>
      <c r="E14" s="161" t="s">
        <v>119</v>
      </c>
      <c r="F14" s="22">
        <v>6.5</v>
      </c>
      <c r="G14" s="22">
        <v>6.5</v>
      </c>
      <c r="H14" s="22">
        <v>7</v>
      </c>
      <c r="I14" s="22">
        <v>7.5</v>
      </c>
      <c r="J14" s="22">
        <v>7</v>
      </c>
      <c r="K14" s="4">
        <f t="shared" si="0"/>
        <v>6.8</v>
      </c>
      <c r="L14" s="23"/>
      <c r="M14" s="25">
        <v>5</v>
      </c>
      <c r="N14" s="25">
        <v>6.5</v>
      </c>
      <c r="O14" s="25">
        <v>5</v>
      </c>
      <c r="P14" s="25">
        <v>6.2</v>
      </c>
      <c r="Q14" s="25">
        <v>6.5</v>
      </c>
      <c r="R14" s="25">
        <v>6.2</v>
      </c>
      <c r="S14" s="25">
        <v>7</v>
      </c>
      <c r="T14" s="25">
        <v>6</v>
      </c>
      <c r="U14" s="26">
        <f t="shared" si="1"/>
        <v>48.4</v>
      </c>
      <c r="V14" s="4">
        <f t="shared" si="2"/>
        <v>6.05</v>
      </c>
      <c r="W14" s="23"/>
      <c r="X14" s="22">
        <v>6.3</v>
      </c>
      <c r="Y14" s="22">
        <v>6.5</v>
      </c>
      <c r="Z14" s="22">
        <v>7</v>
      </c>
      <c r="AA14" s="22">
        <v>7.5</v>
      </c>
      <c r="AB14" s="22">
        <v>7</v>
      </c>
      <c r="AC14" s="4">
        <f t="shared" si="3"/>
        <v>6.7399999999999993</v>
      </c>
      <c r="AD14" s="156"/>
      <c r="AE14" s="25">
        <v>5</v>
      </c>
      <c r="AF14" s="25">
        <v>5</v>
      </c>
      <c r="AG14" s="25">
        <v>5.5</v>
      </c>
      <c r="AH14" s="25">
        <v>6</v>
      </c>
      <c r="AI14" s="4">
        <f t="shared" si="4"/>
        <v>5.4749999999999996</v>
      </c>
      <c r="AJ14" s="30"/>
      <c r="AK14" s="4">
        <f t="shared" si="5"/>
        <v>5.4749999999999996</v>
      </c>
      <c r="AL14" s="62"/>
      <c r="AM14" s="25">
        <v>5</v>
      </c>
      <c r="AN14" s="25">
        <v>7</v>
      </c>
      <c r="AO14" s="25">
        <v>6.8</v>
      </c>
      <c r="AP14" s="25">
        <v>6.8</v>
      </c>
      <c r="AQ14" s="25">
        <v>6.2</v>
      </c>
      <c r="AR14" s="25">
        <v>6.5</v>
      </c>
      <c r="AS14" s="25">
        <v>7.2</v>
      </c>
      <c r="AT14" s="25">
        <v>0</v>
      </c>
      <c r="AU14" s="26">
        <f t="shared" si="6"/>
        <v>45.5</v>
      </c>
      <c r="AV14" s="4">
        <f t="shared" si="7"/>
        <v>5.6875</v>
      </c>
      <c r="AW14" s="23"/>
      <c r="AX14" s="84">
        <v>5.8</v>
      </c>
      <c r="AY14" s="85"/>
      <c r="AZ14" s="81">
        <f t="shared" si="8"/>
        <v>5.8</v>
      </c>
      <c r="BA14" s="84">
        <v>3.4</v>
      </c>
      <c r="BB14" s="81">
        <f t="shared" si="9"/>
        <v>5.08</v>
      </c>
      <c r="BC14" s="87"/>
      <c r="BD14" s="81">
        <f t="shared" si="10"/>
        <v>6.1015625</v>
      </c>
      <c r="BE14" s="74"/>
      <c r="BF14" s="81">
        <f t="shared" si="11"/>
        <v>5.59375</v>
      </c>
      <c r="BG14" s="105"/>
      <c r="BH14" s="82">
        <f t="shared" si="12"/>
        <v>5.84765625</v>
      </c>
      <c r="BI14" s="31">
        <f t="shared" si="13"/>
        <v>5</v>
      </c>
    </row>
    <row r="15" spans="1:61" s="161" customFormat="1" x14ac:dyDescent="0.25">
      <c r="A15" s="76">
        <v>1</v>
      </c>
      <c r="B15" s="161" t="s">
        <v>216</v>
      </c>
      <c r="C15" s="161" t="s">
        <v>166</v>
      </c>
      <c r="D15" s="218" t="s">
        <v>241</v>
      </c>
      <c r="E15" s="161" t="s">
        <v>168</v>
      </c>
      <c r="F15" s="22">
        <v>7</v>
      </c>
      <c r="G15" s="22">
        <v>6.8</v>
      </c>
      <c r="H15" s="22">
        <v>6.8</v>
      </c>
      <c r="I15" s="22">
        <v>7.5</v>
      </c>
      <c r="J15" s="22">
        <v>7</v>
      </c>
      <c r="K15" s="4">
        <f t="shared" si="0"/>
        <v>6.9749999999999996</v>
      </c>
      <c r="L15" s="23"/>
      <c r="M15" s="25">
        <v>5.5</v>
      </c>
      <c r="N15" s="25">
        <v>6</v>
      </c>
      <c r="O15" s="25">
        <v>5.8</v>
      </c>
      <c r="P15" s="25">
        <v>6</v>
      </c>
      <c r="Q15" s="25">
        <v>6.2</v>
      </c>
      <c r="R15" s="25">
        <v>6.2</v>
      </c>
      <c r="S15" s="25">
        <v>7</v>
      </c>
      <c r="T15" s="25">
        <v>6.5</v>
      </c>
      <c r="U15" s="26">
        <f t="shared" si="1"/>
        <v>49.2</v>
      </c>
      <c r="V15" s="4">
        <f t="shared" si="2"/>
        <v>6.15</v>
      </c>
      <c r="W15" s="23"/>
      <c r="X15" s="22">
        <v>6.5</v>
      </c>
      <c r="Y15" s="22">
        <v>6.5</v>
      </c>
      <c r="Z15" s="22">
        <v>6.8</v>
      </c>
      <c r="AA15" s="22">
        <v>7.5</v>
      </c>
      <c r="AB15" s="22">
        <v>7</v>
      </c>
      <c r="AC15" s="4">
        <f t="shared" si="3"/>
        <v>6.75</v>
      </c>
      <c r="AD15" s="156"/>
      <c r="AE15" s="25">
        <v>3</v>
      </c>
      <c r="AF15" s="25">
        <v>3.5</v>
      </c>
      <c r="AG15" s="25">
        <v>4</v>
      </c>
      <c r="AH15" s="25">
        <v>3</v>
      </c>
      <c r="AI15" s="4">
        <f t="shared" si="4"/>
        <v>3.4249999999999998</v>
      </c>
      <c r="AJ15" s="30"/>
      <c r="AK15" s="4">
        <f t="shared" si="5"/>
        <v>3.4249999999999998</v>
      </c>
      <c r="AL15" s="62"/>
      <c r="AM15" s="25">
        <v>4.9000000000000004</v>
      </c>
      <c r="AN15" s="25">
        <v>6.5</v>
      </c>
      <c r="AO15" s="25">
        <v>6.2</v>
      </c>
      <c r="AP15" s="25">
        <v>6</v>
      </c>
      <c r="AQ15" s="25">
        <v>6.5</v>
      </c>
      <c r="AR15" s="25">
        <v>6</v>
      </c>
      <c r="AS15" s="25">
        <v>7.2</v>
      </c>
      <c r="AT15" s="25">
        <v>7</v>
      </c>
      <c r="AU15" s="26">
        <f t="shared" si="6"/>
        <v>50.300000000000004</v>
      </c>
      <c r="AV15" s="4">
        <f t="shared" si="7"/>
        <v>6.2875000000000005</v>
      </c>
      <c r="AW15" s="23"/>
      <c r="AX15" s="84">
        <v>4.5999999999999996</v>
      </c>
      <c r="AY15" s="85"/>
      <c r="AZ15" s="81">
        <f t="shared" si="8"/>
        <v>4.5999999999999996</v>
      </c>
      <c r="BA15" s="84">
        <v>0.4</v>
      </c>
      <c r="BB15" s="81">
        <f t="shared" si="9"/>
        <v>3.34</v>
      </c>
      <c r="BC15" s="87"/>
      <c r="BD15" s="81">
        <f t="shared" si="10"/>
        <v>6.4078125000000004</v>
      </c>
      <c r="BE15" s="74"/>
      <c r="BF15" s="81">
        <f t="shared" si="11"/>
        <v>4.2137500000000001</v>
      </c>
      <c r="BG15" s="105"/>
      <c r="BH15" s="82">
        <f t="shared" si="12"/>
        <v>5.3107812499999998</v>
      </c>
      <c r="BI15" s="31">
        <f t="shared" si="13"/>
        <v>6</v>
      </c>
    </row>
    <row r="16" spans="1:61" s="161" customFormat="1" x14ac:dyDescent="0.25">
      <c r="A16" s="219">
        <v>68</v>
      </c>
      <c r="B16" s="220" t="s">
        <v>201</v>
      </c>
      <c r="C16" s="220" t="s">
        <v>181</v>
      </c>
      <c r="D16" s="220" t="s">
        <v>137</v>
      </c>
      <c r="E16" s="220" t="s">
        <v>156</v>
      </c>
      <c r="F16" s="22"/>
      <c r="G16" s="22"/>
      <c r="H16" s="22"/>
      <c r="I16" s="22"/>
      <c r="J16" s="22"/>
      <c r="K16" s="4">
        <f t="shared" si="0"/>
        <v>0</v>
      </c>
      <c r="L16" s="23"/>
      <c r="M16" s="25"/>
      <c r="N16" s="25"/>
      <c r="O16" s="25"/>
      <c r="P16" s="25"/>
      <c r="Q16" s="25"/>
      <c r="R16" s="25"/>
      <c r="S16" s="25"/>
      <c r="T16" s="25"/>
      <c r="U16" s="26">
        <f>SUM(M16:S16)</f>
        <v>0</v>
      </c>
      <c r="V16" s="4">
        <f t="shared" si="2"/>
        <v>0</v>
      </c>
      <c r="W16" s="23"/>
      <c r="X16" s="22"/>
      <c r="Y16" s="22"/>
      <c r="Z16" s="22"/>
      <c r="AA16" s="22"/>
      <c r="AB16" s="22"/>
      <c r="AC16" s="4">
        <f t="shared" si="3"/>
        <v>0</v>
      </c>
      <c r="AD16" s="156"/>
      <c r="AE16" s="25"/>
      <c r="AF16" s="25"/>
      <c r="AG16" s="25"/>
      <c r="AH16" s="25"/>
      <c r="AI16" s="4">
        <f t="shared" si="4"/>
        <v>0</v>
      </c>
      <c r="AJ16" s="30"/>
      <c r="AK16" s="4">
        <f t="shared" si="5"/>
        <v>0</v>
      </c>
      <c r="AL16" s="62"/>
      <c r="AM16" s="25"/>
      <c r="AN16" s="25"/>
      <c r="AO16" s="25"/>
      <c r="AP16" s="25"/>
      <c r="AQ16" s="25"/>
      <c r="AR16" s="25"/>
      <c r="AS16" s="25"/>
      <c r="AT16" s="25"/>
      <c r="AU16" s="26">
        <f>SUM(AM16:AS16)</f>
        <v>0</v>
      </c>
      <c r="AV16" s="4">
        <f t="shared" si="7"/>
        <v>0</v>
      </c>
      <c r="AW16" s="23"/>
      <c r="AX16" s="84"/>
      <c r="AY16" s="85"/>
      <c r="AZ16" s="81">
        <f t="shared" si="8"/>
        <v>0</v>
      </c>
      <c r="BA16" s="84"/>
      <c r="BB16" s="81">
        <f t="shared" si="9"/>
        <v>0</v>
      </c>
      <c r="BC16" s="87"/>
      <c r="BD16" s="81">
        <f t="shared" si="10"/>
        <v>0</v>
      </c>
      <c r="BE16" s="74"/>
      <c r="BF16" s="81">
        <f t="shared" si="11"/>
        <v>0</v>
      </c>
      <c r="BG16" s="105"/>
      <c r="BH16" s="82">
        <f t="shared" si="12"/>
        <v>0</v>
      </c>
      <c r="BI16" s="217" t="s">
        <v>242</v>
      </c>
    </row>
  </sheetData>
  <sortState ref="A10:BI15">
    <sortCondition ref="BI10:BI15"/>
  </sortState>
  <pageMargins left="0.70866141732283472" right="0.70866141732283472" top="0.74803149606299213" bottom="0.74803149606299213" header="0.31496062992125984" footer="0.31496062992125984"/>
  <pageSetup scale="88" fitToHeight="0" orientation="landscape" horizontalDpi="360" verticalDpi="360" r:id="rId1"/>
  <headerFooter>
    <oddFooter>&amp;CAdvanced Individual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"/>
  <sheetViews>
    <sheetView topLeftCell="BQ1" workbookViewId="0">
      <selection activeCell="CA10" sqref="CA10"/>
    </sheetView>
  </sheetViews>
  <sheetFormatPr defaultRowHeight="15" x14ac:dyDescent="0.25"/>
  <cols>
    <col min="1" max="1" width="5.7109375" customWidth="1"/>
    <col min="2" max="2" width="20" customWidth="1"/>
    <col min="3" max="3" width="17.140625" customWidth="1"/>
    <col min="4" max="4" width="20" customWidth="1"/>
    <col min="5" max="5" width="14.28515625" customWidth="1"/>
    <col min="12" max="12" width="2.85546875" customWidth="1"/>
    <col min="22" max="22" width="8.85546875" customWidth="1"/>
    <col min="23" max="23" width="2.85546875" customWidth="1"/>
    <col min="30" max="30" width="2.85546875" customWidth="1"/>
    <col min="31" max="38" width="7.7109375" style="221" customWidth="1"/>
    <col min="39" max="39" width="4.5703125" style="221" customWidth="1"/>
    <col min="46" max="46" width="2.85546875" customWidth="1"/>
    <col min="54" max="54" width="2.85546875" customWidth="1"/>
    <col min="64" max="64" width="8.85546875" customWidth="1"/>
    <col min="65" max="65" width="2.85546875" customWidth="1"/>
    <col min="74" max="74" width="10.140625" customWidth="1"/>
    <col min="75" max="75" width="2.85546875" customWidth="1"/>
    <col min="76" max="78" width="9.140625" style="77"/>
    <col min="79" max="79" width="2.85546875" style="77" customWidth="1"/>
    <col min="80" max="80" width="7.7109375" style="77" customWidth="1"/>
    <col min="81" max="81" width="2.85546875" style="77" customWidth="1"/>
    <col min="82" max="82" width="7.85546875" style="77" customWidth="1"/>
    <col min="83" max="83" width="2.85546875" style="77" customWidth="1"/>
    <col min="84" max="84" width="9.140625" style="77"/>
    <col min="85" max="85" width="2.7109375" style="77" customWidth="1"/>
    <col min="86" max="86" width="9.140625" style="77"/>
    <col min="87" max="87" width="11.42578125" style="77" customWidth="1"/>
    <col min="88" max="88" width="9.140625" style="77"/>
  </cols>
  <sheetData>
    <row r="1" spans="1:89" ht="15.75" x14ac:dyDescent="0.25">
      <c r="A1" s="1" t="s">
        <v>95</v>
      </c>
      <c r="B1" s="2"/>
      <c r="C1" s="2"/>
      <c r="D1" s="3" t="s">
        <v>243</v>
      </c>
      <c r="E1" s="162" t="s">
        <v>234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88">
        <f ca="1">NOW()</f>
        <v>43814.354363888888</v>
      </c>
    </row>
    <row r="2" spans="1:89" ht="15.75" x14ac:dyDescent="0.25">
      <c r="A2" s="1"/>
      <c r="B2" s="2"/>
      <c r="C2" s="2"/>
      <c r="D2" s="3"/>
      <c r="E2" s="161" t="s">
        <v>233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89">
        <f ca="1">NOW()</f>
        <v>43814.354363888888</v>
      </c>
    </row>
    <row r="3" spans="1:89" ht="15.75" x14ac:dyDescent="0.25">
      <c r="A3" s="1" t="s">
        <v>96</v>
      </c>
      <c r="B3" s="2"/>
      <c r="C3" s="2"/>
      <c r="D3" s="3"/>
      <c r="E3" s="37"/>
      <c r="F3" s="133" t="s">
        <v>81</v>
      </c>
      <c r="G3" s="134"/>
      <c r="H3" s="133"/>
      <c r="I3" s="134"/>
      <c r="J3" s="134"/>
      <c r="K3" s="134"/>
      <c r="L3" s="134"/>
      <c r="M3" s="133" t="s">
        <v>81</v>
      </c>
      <c r="N3" s="134"/>
      <c r="O3" s="134"/>
      <c r="P3" s="134"/>
      <c r="Q3" s="134"/>
      <c r="R3" s="134"/>
      <c r="S3" s="134"/>
      <c r="T3" s="134"/>
      <c r="U3" s="134"/>
      <c r="V3" s="134"/>
      <c r="W3" s="2"/>
      <c r="X3" s="131" t="s">
        <v>62</v>
      </c>
      <c r="Y3" s="132"/>
      <c r="Z3" s="131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233"/>
      <c r="AN3" s="130" t="s">
        <v>2</v>
      </c>
      <c r="AO3" s="124"/>
      <c r="AP3" s="130"/>
      <c r="AQ3" s="124"/>
      <c r="AR3" s="124"/>
      <c r="AS3" s="124"/>
      <c r="AT3" s="124"/>
      <c r="AU3" s="130" t="s">
        <v>2</v>
      </c>
      <c r="AV3" s="124"/>
      <c r="AW3" s="124"/>
      <c r="AX3" s="124"/>
      <c r="AY3" s="124"/>
      <c r="AZ3" s="124"/>
      <c r="BA3" s="124"/>
      <c r="BB3" s="2"/>
      <c r="BC3" s="133" t="s">
        <v>81</v>
      </c>
      <c r="BD3" s="134"/>
      <c r="BE3" s="134"/>
      <c r="BF3" s="134"/>
      <c r="BG3" s="134"/>
      <c r="BH3" s="134"/>
      <c r="BI3" s="134"/>
      <c r="BJ3" s="134"/>
      <c r="BK3" s="134"/>
      <c r="BL3" s="134"/>
      <c r="BM3" s="2"/>
      <c r="BN3" s="131" t="s">
        <v>62</v>
      </c>
      <c r="BO3" s="132"/>
      <c r="BP3" s="132"/>
      <c r="BQ3" s="132"/>
      <c r="BR3" s="132"/>
      <c r="BS3" s="132"/>
      <c r="BT3" s="132"/>
      <c r="BU3" s="132"/>
      <c r="BV3" s="132"/>
      <c r="BW3" s="2"/>
      <c r="BX3" s="135" t="s">
        <v>2</v>
      </c>
      <c r="BY3" s="136"/>
      <c r="BZ3" s="136"/>
      <c r="CA3" s="74"/>
      <c r="CB3" s="74"/>
      <c r="CC3" s="74"/>
      <c r="CD3" s="74"/>
      <c r="CE3" s="74"/>
      <c r="CF3" s="74"/>
      <c r="CG3" s="74"/>
      <c r="CH3" s="74"/>
      <c r="CI3" s="74"/>
    </row>
    <row r="4" spans="1:89" ht="15.75" x14ac:dyDescent="0.25">
      <c r="A4" s="1"/>
      <c r="B4" s="2"/>
      <c r="C4" s="2"/>
      <c r="D4" s="3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M4" s="23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</row>
    <row r="5" spans="1:89" ht="15.75" x14ac:dyDescent="0.25">
      <c r="A5" s="36" t="s">
        <v>59</v>
      </c>
      <c r="B5" s="7"/>
      <c r="C5" s="2"/>
      <c r="D5" s="2"/>
      <c r="E5" s="2"/>
      <c r="F5" s="7" t="s">
        <v>3</v>
      </c>
      <c r="G5" s="2" t="str">
        <f>E1</f>
        <v>Nina Fritzell</v>
      </c>
      <c r="H5" s="2"/>
      <c r="I5" s="7"/>
      <c r="J5" s="2"/>
      <c r="K5" s="2"/>
      <c r="L5" s="2"/>
      <c r="M5" s="7"/>
      <c r="N5" s="2"/>
      <c r="O5" s="2"/>
      <c r="P5" s="2"/>
      <c r="Q5" s="2"/>
      <c r="R5" s="2"/>
      <c r="S5" s="2"/>
      <c r="T5" s="2"/>
      <c r="U5" s="2"/>
      <c r="V5" s="2"/>
      <c r="W5" s="2"/>
      <c r="X5" s="7" t="s">
        <v>3</v>
      </c>
      <c r="Y5" s="2" t="str">
        <f>E1</f>
        <v>Nina Fritzell</v>
      </c>
      <c r="Z5" s="2"/>
      <c r="AA5" s="7"/>
      <c r="AB5" s="2"/>
      <c r="AC5" s="2"/>
      <c r="AD5" s="2"/>
      <c r="AE5" s="222"/>
      <c r="AM5" s="233"/>
      <c r="AN5" s="7" t="s">
        <v>3</v>
      </c>
      <c r="AO5" s="2"/>
      <c r="AP5" s="2"/>
      <c r="AQ5" s="7"/>
      <c r="AR5" s="2"/>
      <c r="AS5" s="2"/>
      <c r="AT5" s="2"/>
      <c r="AU5" s="7" t="s">
        <v>3</v>
      </c>
      <c r="AV5" s="2" t="str">
        <f>E1</f>
        <v>Nina Fritzell</v>
      </c>
      <c r="AW5" s="2"/>
      <c r="AX5" s="2"/>
      <c r="AY5" s="2"/>
      <c r="AZ5" s="2"/>
      <c r="BA5" s="2"/>
      <c r="BB5" s="56"/>
      <c r="BC5" s="7" t="s">
        <v>4</v>
      </c>
      <c r="BD5" s="2"/>
      <c r="BE5" s="2" t="str">
        <f>E2</f>
        <v>Robyn Bruderer</v>
      </c>
      <c r="BF5" s="2"/>
      <c r="BG5" s="2"/>
      <c r="BH5" s="2"/>
      <c r="BI5" s="2"/>
      <c r="BJ5" s="2"/>
      <c r="BK5" s="2"/>
      <c r="BL5" s="2"/>
      <c r="BM5" s="2"/>
      <c r="BN5" s="7" t="s">
        <v>4</v>
      </c>
      <c r="BO5" s="2"/>
      <c r="BP5" s="2" t="str">
        <f>E2</f>
        <v>Robyn Bruderer</v>
      </c>
      <c r="BQ5" s="2"/>
      <c r="BR5" s="2"/>
      <c r="BS5" s="2"/>
      <c r="BT5" s="2"/>
      <c r="BU5" s="2"/>
      <c r="BV5" s="2"/>
      <c r="BW5" s="2"/>
      <c r="BX5" s="52" t="s">
        <v>4</v>
      </c>
      <c r="BY5" s="74"/>
      <c r="BZ5" s="74"/>
      <c r="CA5" s="74"/>
      <c r="CB5" s="52" t="s">
        <v>6</v>
      </c>
      <c r="CC5" s="74"/>
      <c r="CD5" s="74"/>
      <c r="CE5" s="74"/>
      <c r="CF5" s="74"/>
      <c r="CG5" s="74"/>
      <c r="CH5" s="74"/>
      <c r="CI5" s="74"/>
    </row>
    <row r="6" spans="1:89" ht="15.75" x14ac:dyDescent="0.25">
      <c r="A6" s="1" t="s">
        <v>60</v>
      </c>
      <c r="B6" s="7">
        <v>1</v>
      </c>
      <c r="C6" s="2"/>
      <c r="D6" s="2"/>
      <c r="E6" s="2"/>
      <c r="G6" s="2"/>
      <c r="H6" s="2"/>
      <c r="I6" s="2"/>
      <c r="J6" s="2"/>
      <c r="K6" s="2"/>
      <c r="L6" s="41"/>
      <c r="M6" s="2"/>
      <c r="N6" s="2"/>
      <c r="O6" s="2"/>
      <c r="P6" s="2"/>
      <c r="Q6" s="2"/>
      <c r="R6" s="2"/>
      <c r="S6" s="2"/>
      <c r="T6" s="2"/>
      <c r="U6" s="2"/>
      <c r="V6" s="2"/>
      <c r="W6" s="41"/>
      <c r="Y6" s="2"/>
      <c r="Z6" s="2"/>
      <c r="AA6" s="2"/>
      <c r="AB6" s="2"/>
      <c r="AC6" s="2"/>
      <c r="AD6" s="41"/>
      <c r="AM6" s="41"/>
      <c r="AO6" s="2"/>
      <c r="AP6" s="2"/>
      <c r="AQ6" s="2"/>
      <c r="AR6" s="2"/>
      <c r="AS6" s="2"/>
      <c r="AT6" s="41"/>
      <c r="AV6" s="2"/>
      <c r="AW6" s="2"/>
      <c r="AX6" s="2"/>
      <c r="AY6" s="2"/>
      <c r="AZ6" s="2"/>
      <c r="BA6" s="2"/>
      <c r="BB6" s="56"/>
      <c r="BD6" s="2"/>
      <c r="BE6" s="2"/>
      <c r="BF6" s="2"/>
      <c r="BG6" s="2"/>
      <c r="BH6" s="2"/>
      <c r="BI6" s="2"/>
      <c r="BJ6" s="2"/>
      <c r="BK6" s="2"/>
      <c r="BL6" s="2"/>
      <c r="BM6" s="41"/>
      <c r="BO6" s="2"/>
      <c r="BP6" s="2"/>
      <c r="BQ6" s="2"/>
      <c r="BR6" s="2"/>
      <c r="BS6" s="2"/>
      <c r="BT6" s="2"/>
      <c r="BU6" s="2"/>
      <c r="BV6" s="2"/>
      <c r="BW6" s="41"/>
      <c r="BX6" s="74"/>
      <c r="BY6" s="74"/>
      <c r="BZ6" s="74"/>
      <c r="CA6" s="86"/>
      <c r="CB6" s="52"/>
      <c r="CC6" s="74"/>
      <c r="CD6" s="52" t="s">
        <v>84</v>
      </c>
      <c r="CE6" s="74"/>
      <c r="CF6" s="74"/>
      <c r="CG6" s="74"/>
      <c r="CH6" s="74"/>
      <c r="CI6" s="74"/>
    </row>
    <row r="7" spans="1:89" x14ac:dyDescent="0.2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2"/>
      <c r="L7" s="45"/>
      <c r="M7" s="2"/>
      <c r="N7" s="2"/>
      <c r="O7" s="2"/>
      <c r="P7" s="2"/>
      <c r="Q7" s="2"/>
      <c r="R7" s="2"/>
      <c r="S7" s="2"/>
      <c r="T7" s="2"/>
      <c r="U7" s="2"/>
      <c r="V7" s="2"/>
      <c r="W7" s="41"/>
      <c r="X7" s="2" t="s">
        <v>7</v>
      </c>
      <c r="Y7" s="2"/>
      <c r="Z7" s="2"/>
      <c r="AA7" s="2"/>
      <c r="AB7" s="2"/>
      <c r="AC7" s="2"/>
      <c r="AD7" s="45"/>
      <c r="AE7" s="224" t="s">
        <v>44</v>
      </c>
      <c r="AF7" s="223"/>
      <c r="AG7" s="223"/>
      <c r="AH7" s="223"/>
      <c r="AL7" s="224" t="s">
        <v>61</v>
      </c>
      <c r="AM7" s="41"/>
      <c r="AN7" s="2" t="s">
        <v>7</v>
      </c>
      <c r="AO7" s="2"/>
      <c r="AP7" s="2"/>
      <c r="AQ7" s="2"/>
      <c r="AR7" s="2"/>
      <c r="AS7" s="2"/>
      <c r="AT7" s="45"/>
      <c r="AU7" s="2" t="s">
        <v>44</v>
      </c>
      <c r="AV7" s="2"/>
      <c r="AW7" s="2"/>
      <c r="AX7" s="2"/>
      <c r="AY7" s="2"/>
      <c r="AZ7" s="2"/>
      <c r="BA7" s="9" t="s">
        <v>44</v>
      </c>
      <c r="BB7" s="56"/>
      <c r="BC7" s="2"/>
      <c r="BD7" s="2"/>
      <c r="BE7" s="2"/>
      <c r="BF7" s="2"/>
      <c r="BG7" s="2"/>
      <c r="BH7" s="2"/>
      <c r="BI7" s="2"/>
      <c r="BJ7" s="2"/>
      <c r="BK7" s="2"/>
      <c r="BL7" s="2"/>
      <c r="BM7" s="45"/>
      <c r="BN7" s="9"/>
      <c r="BO7" s="9"/>
      <c r="BP7" s="9"/>
      <c r="BQ7" s="9"/>
      <c r="BR7" s="9"/>
      <c r="BS7" s="9"/>
      <c r="BT7" s="7"/>
      <c r="BU7" s="2"/>
      <c r="BV7" s="2" t="s">
        <v>9</v>
      </c>
      <c r="BW7" s="41"/>
      <c r="BX7" s="52"/>
      <c r="BY7" s="52"/>
      <c r="BZ7" s="74"/>
      <c r="CA7" s="86"/>
      <c r="CB7" s="52" t="s">
        <v>42</v>
      </c>
      <c r="CC7" s="52"/>
      <c r="CD7" s="52" t="s">
        <v>83</v>
      </c>
      <c r="CE7" s="74"/>
      <c r="CF7" s="52" t="s">
        <v>2</v>
      </c>
      <c r="CG7" s="74"/>
      <c r="CH7" s="50" t="s">
        <v>11</v>
      </c>
      <c r="CI7" s="90"/>
    </row>
    <row r="8" spans="1:89" x14ac:dyDescent="0.25">
      <c r="A8" s="75" t="s">
        <v>12</v>
      </c>
      <c r="B8" s="75" t="s">
        <v>13</v>
      </c>
      <c r="C8" s="75" t="s">
        <v>7</v>
      </c>
      <c r="D8" s="75" t="s">
        <v>14</v>
      </c>
      <c r="E8" s="75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4" t="s">
        <v>7</v>
      </c>
      <c r="L8" s="46"/>
      <c r="M8" s="13" t="s">
        <v>21</v>
      </c>
      <c r="N8" s="13" t="s">
        <v>49</v>
      </c>
      <c r="O8" s="38" t="s">
        <v>69</v>
      </c>
      <c r="P8" s="39" t="s">
        <v>56</v>
      </c>
      <c r="Q8" s="39" t="s">
        <v>57</v>
      </c>
      <c r="R8" s="38" t="s">
        <v>70</v>
      </c>
      <c r="S8" s="38" t="s">
        <v>71</v>
      </c>
      <c r="T8" s="38" t="s">
        <v>72</v>
      </c>
      <c r="U8" s="13" t="s">
        <v>29</v>
      </c>
      <c r="V8" s="13" t="s">
        <v>30</v>
      </c>
      <c r="W8" s="42"/>
      <c r="X8" s="14" t="s">
        <v>16</v>
      </c>
      <c r="Y8" s="14" t="s">
        <v>17</v>
      </c>
      <c r="Z8" s="14" t="s">
        <v>18</v>
      </c>
      <c r="AA8" s="14" t="s">
        <v>19</v>
      </c>
      <c r="AB8" s="14" t="s">
        <v>20</v>
      </c>
      <c r="AC8" s="14" t="s">
        <v>7</v>
      </c>
      <c r="AD8" s="46"/>
      <c r="AE8" s="225" t="s">
        <v>16</v>
      </c>
      <c r="AF8" s="225" t="s">
        <v>17</v>
      </c>
      <c r="AG8" s="225" t="s">
        <v>18</v>
      </c>
      <c r="AH8" s="225" t="s">
        <v>19</v>
      </c>
      <c r="AI8" s="225" t="s">
        <v>20</v>
      </c>
      <c r="AJ8" s="225" t="s">
        <v>39</v>
      </c>
      <c r="AK8" s="226" t="s">
        <v>8</v>
      </c>
      <c r="AL8" s="227" t="s">
        <v>33</v>
      </c>
      <c r="AM8" s="41"/>
      <c r="AN8" s="14" t="s">
        <v>16</v>
      </c>
      <c r="AO8" s="14" t="s">
        <v>17</v>
      </c>
      <c r="AP8" s="14" t="s">
        <v>18</v>
      </c>
      <c r="AQ8" s="14" t="s">
        <v>19</v>
      </c>
      <c r="AR8" s="14" t="s">
        <v>20</v>
      </c>
      <c r="AS8" s="14" t="s">
        <v>7</v>
      </c>
      <c r="AT8" s="46"/>
      <c r="AU8" s="14" t="s">
        <v>34</v>
      </c>
      <c r="AV8" s="14" t="s">
        <v>35</v>
      </c>
      <c r="AW8" s="14" t="s">
        <v>36</v>
      </c>
      <c r="AX8" s="14" t="s">
        <v>37</v>
      </c>
      <c r="AY8" s="14" t="s">
        <v>39</v>
      </c>
      <c r="AZ8" s="13" t="s">
        <v>40</v>
      </c>
      <c r="BA8" s="13" t="s">
        <v>33</v>
      </c>
      <c r="BB8" s="57"/>
      <c r="BC8" s="13" t="s">
        <v>21</v>
      </c>
      <c r="BD8" s="13" t="s">
        <v>49</v>
      </c>
      <c r="BE8" s="38" t="s">
        <v>69</v>
      </c>
      <c r="BF8" s="39" t="s">
        <v>56</v>
      </c>
      <c r="BG8" s="39" t="s">
        <v>57</v>
      </c>
      <c r="BH8" s="38" t="s">
        <v>70</v>
      </c>
      <c r="BI8" s="38" t="s">
        <v>71</v>
      </c>
      <c r="BJ8" s="38" t="s">
        <v>72</v>
      </c>
      <c r="BK8" s="13" t="s">
        <v>29</v>
      </c>
      <c r="BL8" s="13" t="s">
        <v>30</v>
      </c>
      <c r="BM8" s="46"/>
      <c r="BN8" s="13" t="s">
        <v>63</v>
      </c>
      <c r="BO8" s="13" t="s">
        <v>64</v>
      </c>
      <c r="BP8" s="13" t="s">
        <v>65</v>
      </c>
      <c r="BQ8" s="13" t="s">
        <v>66</v>
      </c>
      <c r="BR8" s="13" t="s">
        <v>67</v>
      </c>
      <c r="BS8" s="13" t="s">
        <v>29</v>
      </c>
      <c r="BT8" s="38" t="s">
        <v>31</v>
      </c>
      <c r="BU8" s="38" t="s">
        <v>9</v>
      </c>
      <c r="BV8" s="40" t="s">
        <v>33</v>
      </c>
      <c r="BW8" s="46"/>
      <c r="BX8" s="91" t="s">
        <v>31</v>
      </c>
      <c r="BY8" s="91" t="s">
        <v>68</v>
      </c>
      <c r="BZ8" s="115" t="s">
        <v>9</v>
      </c>
      <c r="CA8" s="92"/>
      <c r="CB8" s="79" t="s">
        <v>41</v>
      </c>
      <c r="CC8" s="79"/>
      <c r="CD8" s="80" t="s">
        <v>41</v>
      </c>
      <c r="CE8" s="75"/>
      <c r="CF8" s="80" t="s">
        <v>41</v>
      </c>
      <c r="CG8" s="93"/>
      <c r="CH8" s="80" t="s">
        <v>41</v>
      </c>
      <c r="CI8" s="80" t="s">
        <v>43</v>
      </c>
    </row>
    <row r="9" spans="1:89" x14ac:dyDescent="0.25">
      <c r="A9" s="74"/>
      <c r="B9" s="74"/>
      <c r="C9" s="74"/>
      <c r="D9" s="74"/>
      <c r="E9" s="74"/>
      <c r="F9" s="12"/>
      <c r="G9" s="12"/>
      <c r="H9" s="12"/>
      <c r="I9" s="12"/>
      <c r="J9" s="12"/>
      <c r="K9" s="12"/>
      <c r="L9" s="45"/>
      <c r="M9" s="9"/>
      <c r="N9" s="9"/>
      <c r="O9" s="9"/>
      <c r="P9" s="9"/>
      <c r="Q9" s="9"/>
      <c r="R9" s="9"/>
      <c r="S9" s="9"/>
      <c r="T9" s="9"/>
      <c r="U9" s="9"/>
      <c r="V9" s="9"/>
      <c r="W9" s="43"/>
      <c r="X9" s="12"/>
      <c r="Y9" s="12"/>
      <c r="Z9" s="12"/>
      <c r="AA9" s="12"/>
      <c r="AB9" s="12"/>
      <c r="AC9" s="12"/>
      <c r="AD9" s="45"/>
      <c r="AE9" s="228"/>
      <c r="AF9" s="228"/>
      <c r="AG9" s="228"/>
      <c r="AH9" s="228"/>
      <c r="AI9" s="228"/>
      <c r="AJ9" s="228"/>
      <c r="AK9" s="223"/>
      <c r="AL9" s="223"/>
      <c r="AM9" s="41"/>
      <c r="AN9" s="12"/>
      <c r="AO9" s="12"/>
      <c r="AP9" s="12"/>
      <c r="AQ9" s="12"/>
      <c r="AR9" s="12"/>
      <c r="AS9" s="12"/>
      <c r="AT9" s="45"/>
      <c r="AU9" s="12"/>
      <c r="AV9" s="12"/>
      <c r="AW9" s="12"/>
      <c r="AX9" s="12"/>
      <c r="AY9" s="12"/>
      <c r="AZ9" s="12"/>
      <c r="BA9" s="12"/>
      <c r="BB9" s="58"/>
      <c r="BC9" s="9"/>
      <c r="BD9" s="9"/>
      <c r="BE9" s="9"/>
      <c r="BF9" s="9"/>
      <c r="BG9" s="9"/>
      <c r="BH9" s="9"/>
      <c r="BI9" s="9"/>
      <c r="BJ9" s="9"/>
      <c r="BK9" s="9"/>
      <c r="BL9" s="9"/>
      <c r="BM9" s="45"/>
      <c r="BN9" s="9"/>
      <c r="BO9" s="9"/>
      <c r="BP9" s="9"/>
      <c r="BQ9" s="9"/>
      <c r="BR9" s="9"/>
      <c r="BS9" s="9"/>
      <c r="BT9" s="32"/>
      <c r="BU9" s="32"/>
      <c r="BV9" s="32"/>
      <c r="BW9" s="45"/>
      <c r="BX9" s="94"/>
      <c r="BY9" s="94"/>
      <c r="BZ9" s="94"/>
      <c r="CA9" s="86"/>
      <c r="CB9" s="52"/>
      <c r="CC9" s="52"/>
      <c r="CD9" s="52"/>
      <c r="CE9" s="74"/>
      <c r="CF9" s="50"/>
      <c r="CG9" s="90"/>
      <c r="CH9" s="50"/>
      <c r="CI9" s="50"/>
    </row>
    <row r="10" spans="1:89" x14ac:dyDescent="0.25">
      <c r="A10" s="76">
        <v>77</v>
      </c>
      <c r="B10" s="160" t="s">
        <v>97</v>
      </c>
      <c r="C10" s="160" t="s">
        <v>98</v>
      </c>
      <c r="D10" s="160" t="s">
        <v>99</v>
      </c>
      <c r="E10" s="160" t="s">
        <v>235</v>
      </c>
      <c r="F10" s="34">
        <v>8</v>
      </c>
      <c r="G10" s="34">
        <v>8</v>
      </c>
      <c r="H10" s="34">
        <v>7.5</v>
      </c>
      <c r="I10" s="34">
        <v>8</v>
      </c>
      <c r="J10" s="34">
        <v>8.5</v>
      </c>
      <c r="K10" s="4">
        <f>SUM((F10*0.3),(G10*0.25),(H10*0.25),(I10*0.15),(J10*0.05))</f>
        <v>7.9</v>
      </c>
      <c r="L10" s="41"/>
      <c r="M10" s="34">
        <v>6</v>
      </c>
      <c r="N10" s="34">
        <v>6.8</v>
      </c>
      <c r="O10" s="34">
        <v>6.8</v>
      </c>
      <c r="P10" s="34">
        <v>6</v>
      </c>
      <c r="Q10" s="34">
        <v>7</v>
      </c>
      <c r="R10" s="34">
        <v>7.5</v>
      </c>
      <c r="S10" s="34">
        <v>6.8</v>
      </c>
      <c r="T10" s="34">
        <v>7.3</v>
      </c>
      <c r="U10" s="26">
        <f>SUM(M10:T10)</f>
        <v>54.199999999999996</v>
      </c>
      <c r="V10" s="4">
        <f>U10/8</f>
        <v>6.7749999999999995</v>
      </c>
      <c r="W10" s="44"/>
      <c r="X10" s="34">
        <v>6.5</v>
      </c>
      <c r="Y10" s="34">
        <v>6.5</v>
      </c>
      <c r="Z10" s="34">
        <v>7</v>
      </c>
      <c r="AA10" s="34">
        <v>7</v>
      </c>
      <c r="AB10" s="34">
        <v>7.2</v>
      </c>
      <c r="AC10" s="4">
        <f>SUM((X10*0.3),(Y10*0.25),(Z10*0.25),(AA10*0.15),(AB10*0.05))</f>
        <v>6.7350000000000003</v>
      </c>
      <c r="AD10" s="41"/>
      <c r="AE10" s="229">
        <v>3.6</v>
      </c>
      <c r="AF10" s="229">
        <v>5.5</v>
      </c>
      <c r="AG10" s="229">
        <v>5</v>
      </c>
      <c r="AH10" s="230"/>
      <c r="AI10" s="230"/>
      <c r="AJ10" s="231">
        <f>SUM((AE10*0.4),(AF10*0.3),(AG10*0.3))</f>
        <v>4.59</v>
      </c>
      <c r="AK10" s="232"/>
      <c r="AL10" s="231">
        <f>AJ10-AK10</f>
        <v>4.59</v>
      </c>
      <c r="AM10" s="41"/>
      <c r="AN10" s="34">
        <v>6.8</v>
      </c>
      <c r="AO10" s="34">
        <v>6.8</v>
      </c>
      <c r="AP10" s="34">
        <v>7</v>
      </c>
      <c r="AQ10" s="34">
        <v>7.5</v>
      </c>
      <c r="AR10" s="34">
        <v>7</v>
      </c>
      <c r="AS10" s="4">
        <f>SUM((AN10*0.3),(AO10*0.25),(AP10*0.25),(AQ10*0.15),(AR10*0.05))</f>
        <v>6.9649999999999999</v>
      </c>
      <c r="AT10" s="41"/>
      <c r="AU10" s="34">
        <v>7.5</v>
      </c>
      <c r="AV10" s="34">
        <v>7</v>
      </c>
      <c r="AW10" s="34">
        <v>6.5</v>
      </c>
      <c r="AX10" s="34">
        <v>6</v>
      </c>
      <c r="AY10" s="4">
        <f>SUM((AU10*0.2),(AV10*0.15),(AW10*0.35),(AX10*0.3))</f>
        <v>6.6249999999999991</v>
      </c>
      <c r="AZ10" s="34"/>
      <c r="BA10" s="4">
        <f>AY10-AZ10</f>
        <v>6.6249999999999991</v>
      </c>
      <c r="BB10" s="62"/>
      <c r="BC10" s="34">
        <v>5.8</v>
      </c>
      <c r="BD10" s="34">
        <v>6</v>
      </c>
      <c r="BE10" s="34">
        <v>6.8</v>
      </c>
      <c r="BF10" s="34">
        <v>6.5</v>
      </c>
      <c r="BG10" s="34">
        <v>7</v>
      </c>
      <c r="BH10" s="34">
        <v>6.5</v>
      </c>
      <c r="BI10" s="34">
        <v>6</v>
      </c>
      <c r="BJ10" s="34">
        <v>6.5</v>
      </c>
      <c r="BK10" s="26">
        <f>SUM(BC10:BJ10)</f>
        <v>51.1</v>
      </c>
      <c r="BL10" s="4">
        <f>BK10/8</f>
        <v>6.3875000000000002</v>
      </c>
      <c r="BM10" s="41"/>
      <c r="BN10" s="35">
        <v>6.5</v>
      </c>
      <c r="BO10" s="35">
        <v>6.5</v>
      </c>
      <c r="BP10" s="35">
        <v>4.4000000000000004</v>
      </c>
      <c r="BQ10" s="35">
        <v>7</v>
      </c>
      <c r="BR10" s="35">
        <v>0</v>
      </c>
      <c r="BS10" s="26">
        <f>SUM(BN10:BR10)</f>
        <v>24.4</v>
      </c>
      <c r="BT10" s="35">
        <v>6.8</v>
      </c>
      <c r="BU10" s="32">
        <f>SUM(BS10+BT10)</f>
        <v>31.2</v>
      </c>
      <c r="BV10" s="33">
        <f>BU10/6</f>
        <v>5.2</v>
      </c>
      <c r="BW10" s="47"/>
      <c r="BX10" s="95">
        <v>7.1</v>
      </c>
      <c r="BY10" s="95">
        <v>6.6</v>
      </c>
      <c r="BZ10" s="94">
        <f>SUM((BX10*0.7)+(BY10*0.3))</f>
        <v>6.9499999999999993</v>
      </c>
      <c r="CA10" s="86"/>
      <c r="CB10" s="81">
        <f>SUM((K10*0.25)+(V10*0.375)+(BL10*0.375))</f>
        <v>6.9109375000000002</v>
      </c>
      <c r="CC10" s="81"/>
      <c r="CD10" s="81">
        <f>SUM((AC10*0.25),(BV10*0.5),(AL10*0.25))</f>
        <v>5.4312500000000004</v>
      </c>
      <c r="CE10" s="96"/>
      <c r="CF10" s="81">
        <f>SUM((AS10*0.25),(BA10*0.25),(BZ10*0.5))</f>
        <v>6.8724999999999996</v>
      </c>
      <c r="CG10" s="74"/>
      <c r="CH10" s="82">
        <f>AVERAGE(CB10:CF10)</f>
        <v>6.4048958333333337</v>
      </c>
      <c r="CI10" s="97">
        <v>1</v>
      </c>
      <c r="CJ10" s="74"/>
      <c r="CK10" s="2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360" verticalDpi="360" r:id="rId1"/>
  <headerFooter>
    <oddFooter>&amp;COpen Individual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D15" sqref="D15"/>
    </sheetView>
  </sheetViews>
  <sheetFormatPr defaultRowHeight="15" x14ac:dyDescent="0.25"/>
  <cols>
    <col min="1" max="1" width="5.7109375" customWidth="1"/>
    <col min="2" max="2" width="20" customWidth="1"/>
    <col min="3" max="3" width="27.7109375" customWidth="1"/>
    <col min="4" max="4" width="20" customWidth="1"/>
    <col min="5" max="5" width="19.28515625" customWidth="1"/>
    <col min="6" max="6" width="2.85546875" customWidth="1"/>
    <col min="13" max="13" width="2.85546875" customWidth="1"/>
    <col min="22" max="22" width="2.85546875" customWidth="1"/>
    <col min="27" max="27" width="2.85546875" customWidth="1"/>
    <col min="28" max="28" width="8.28515625" style="161" customWidth="1"/>
    <col min="29" max="29" width="11" style="161" customWidth="1"/>
    <col min="31" max="31" width="11.42578125" customWidth="1"/>
  </cols>
  <sheetData>
    <row r="1" spans="1:31" ht="15.75" x14ac:dyDescent="0.25">
      <c r="A1" s="1" t="s">
        <v>95</v>
      </c>
      <c r="B1" s="2"/>
      <c r="C1" s="2"/>
      <c r="D1" s="3" t="s">
        <v>0</v>
      </c>
      <c r="E1" s="162" t="s">
        <v>234</v>
      </c>
      <c r="AE1" s="5">
        <f ca="1">NOW()</f>
        <v>43814.354363888888</v>
      </c>
    </row>
    <row r="2" spans="1:31" ht="15.75" x14ac:dyDescent="0.25">
      <c r="A2" s="1"/>
      <c r="B2" s="2"/>
      <c r="C2" s="2"/>
      <c r="D2" s="3" t="s">
        <v>1</v>
      </c>
      <c r="E2" s="161" t="s">
        <v>233</v>
      </c>
      <c r="AE2" s="6">
        <f ca="1">NOW()</f>
        <v>43814.354363888888</v>
      </c>
    </row>
    <row r="3" spans="1:31" ht="15.75" x14ac:dyDescent="0.25">
      <c r="A3" s="1" t="s">
        <v>96</v>
      </c>
      <c r="B3" s="2"/>
      <c r="C3" s="2"/>
      <c r="D3" s="3"/>
    </row>
    <row r="4" spans="1:31" ht="15.75" x14ac:dyDescent="0.25">
      <c r="A4" s="1"/>
      <c r="B4" s="2"/>
      <c r="C4" s="3"/>
      <c r="D4" s="2"/>
    </row>
    <row r="5" spans="1:31" ht="15.75" x14ac:dyDescent="0.25">
      <c r="A5" s="1" t="s">
        <v>219</v>
      </c>
      <c r="B5" s="7"/>
      <c r="C5" s="2"/>
      <c r="D5" s="2"/>
      <c r="G5" s="7" t="s">
        <v>3</v>
      </c>
      <c r="V5" s="56"/>
      <c r="W5" s="7" t="s">
        <v>5</v>
      </c>
      <c r="AA5" s="56"/>
      <c r="AC5" s="200"/>
    </row>
    <row r="6" spans="1:31" ht="15.75" x14ac:dyDescent="0.25">
      <c r="A6" s="1" t="s">
        <v>46</v>
      </c>
      <c r="B6" s="137" t="s">
        <v>93</v>
      </c>
      <c r="C6" s="2"/>
      <c r="D6" s="2"/>
      <c r="G6" s="2" t="str">
        <f>E1</f>
        <v>Nina Fritzell</v>
      </c>
      <c r="V6" s="56"/>
      <c r="W6" s="2" t="str">
        <f>E2</f>
        <v>Robyn Bruderer</v>
      </c>
      <c r="AA6" s="56"/>
      <c r="AB6" s="200"/>
      <c r="AC6" s="200"/>
    </row>
    <row r="7" spans="1:31" x14ac:dyDescent="0.25">
      <c r="V7" s="56"/>
      <c r="AA7" s="56"/>
      <c r="AB7" s="200"/>
      <c r="AC7" s="200"/>
    </row>
    <row r="8" spans="1:31" x14ac:dyDescent="0.25">
      <c r="A8" s="2"/>
      <c r="B8" s="2"/>
      <c r="C8" s="2"/>
      <c r="D8" s="2"/>
      <c r="E8" s="2"/>
      <c r="F8" s="2"/>
      <c r="G8" s="7" t="s">
        <v>7</v>
      </c>
      <c r="H8" s="2"/>
      <c r="I8" s="2"/>
      <c r="J8" s="2"/>
      <c r="K8" s="2"/>
      <c r="L8" s="2"/>
      <c r="M8" s="9"/>
      <c r="N8" s="10" t="s">
        <v>44</v>
      </c>
      <c r="O8" s="2"/>
      <c r="P8" s="2"/>
      <c r="Q8" s="2"/>
      <c r="R8" s="2"/>
      <c r="S8" s="2"/>
      <c r="T8" s="2"/>
      <c r="U8" s="2" t="s">
        <v>61</v>
      </c>
      <c r="V8" s="59"/>
      <c r="W8" s="50" t="s">
        <v>9</v>
      </c>
      <c r="X8" s="9"/>
      <c r="Y8" s="12" t="s">
        <v>8</v>
      </c>
      <c r="Z8" s="12" t="s">
        <v>9</v>
      </c>
      <c r="AA8" s="56"/>
      <c r="AB8" s="203" t="s">
        <v>212</v>
      </c>
      <c r="AC8" s="203" t="s">
        <v>213</v>
      </c>
      <c r="AD8" s="10" t="s">
        <v>33</v>
      </c>
      <c r="AE8" s="2"/>
    </row>
    <row r="9" spans="1:31" x14ac:dyDescent="0.25">
      <c r="A9" s="75" t="s">
        <v>12</v>
      </c>
      <c r="B9" s="75" t="s">
        <v>13</v>
      </c>
      <c r="C9" s="75" t="s">
        <v>7</v>
      </c>
      <c r="D9" s="75" t="s">
        <v>14</v>
      </c>
      <c r="E9" s="75" t="s">
        <v>15</v>
      </c>
      <c r="F9" s="48"/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7</v>
      </c>
      <c r="M9" s="48"/>
      <c r="N9" s="14" t="s">
        <v>34</v>
      </c>
      <c r="O9" s="14" t="s">
        <v>35</v>
      </c>
      <c r="P9" s="14" t="s">
        <v>36</v>
      </c>
      <c r="Q9" s="14" t="s">
        <v>37</v>
      </c>
      <c r="R9" s="14" t="s">
        <v>38</v>
      </c>
      <c r="S9" s="14" t="s">
        <v>39</v>
      </c>
      <c r="T9" s="13" t="s">
        <v>40</v>
      </c>
      <c r="U9" s="13" t="s">
        <v>33</v>
      </c>
      <c r="V9" s="60"/>
      <c r="W9" s="13" t="s">
        <v>31</v>
      </c>
      <c r="X9" s="13" t="s">
        <v>9</v>
      </c>
      <c r="Y9" s="14" t="s">
        <v>32</v>
      </c>
      <c r="Z9" s="14" t="s">
        <v>33</v>
      </c>
      <c r="AA9" s="58"/>
      <c r="AB9" s="204"/>
      <c r="AC9" s="204"/>
      <c r="AD9" s="18" t="s">
        <v>41</v>
      </c>
      <c r="AE9" s="13" t="s">
        <v>43</v>
      </c>
    </row>
    <row r="10" spans="1:31" ht="15.75" x14ac:dyDescent="0.25">
      <c r="A10" s="112">
        <v>29</v>
      </c>
      <c r="B10" s="161" t="s">
        <v>114</v>
      </c>
      <c r="C10" s="113"/>
      <c r="D10" s="113"/>
      <c r="E10" s="113"/>
      <c r="F10" s="29"/>
      <c r="G10" s="29"/>
      <c r="H10" s="29"/>
      <c r="I10" s="29"/>
      <c r="J10" s="29"/>
      <c r="K10" s="29"/>
      <c r="L10" s="29"/>
      <c r="M10" s="24"/>
      <c r="N10" s="29"/>
      <c r="O10" s="29"/>
      <c r="P10" s="29"/>
      <c r="Q10" s="29"/>
      <c r="R10" s="29"/>
      <c r="S10" s="29"/>
      <c r="T10" s="29"/>
      <c r="U10" s="29"/>
      <c r="V10" s="61"/>
      <c r="W10" s="51"/>
      <c r="X10" s="51"/>
      <c r="Y10" s="51"/>
      <c r="Z10" s="51"/>
      <c r="AA10" s="56"/>
      <c r="AB10" s="49"/>
      <c r="AC10" s="49"/>
      <c r="AD10" s="49"/>
      <c r="AE10" s="23"/>
    </row>
    <row r="11" spans="1:31" s="98" customFormat="1" ht="15.75" x14ac:dyDescent="0.25">
      <c r="A11" s="103">
        <v>24</v>
      </c>
      <c r="B11" s="98" t="s">
        <v>115</v>
      </c>
      <c r="C11" s="98" t="s">
        <v>183</v>
      </c>
      <c r="D11" s="98" t="s">
        <v>118</v>
      </c>
      <c r="E11" s="98" t="s">
        <v>119</v>
      </c>
      <c r="F11" s="63"/>
      <c r="G11" s="216">
        <v>7</v>
      </c>
      <c r="H11" s="216">
        <v>7</v>
      </c>
      <c r="I11" s="64">
        <v>6.5</v>
      </c>
      <c r="J11" s="216">
        <v>7</v>
      </c>
      <c r="K11" s="216">
        <v>7</v>
      </c>
      <c r="L11" s="65">
        <f>SUM((G11*0.1),(H11*0.1),(I11*0.3),(J11*0.3),(K11*0.2))</f>
        <v>6.8500000000000005</v>
      </c>
      <c r="M11" s="66"/>
      <c r="N11" s="67">
        <v>8.5</v>
      </c>
      <c r="O11" s="67">
        <v>7.5</v>
      </c>
      <c r="P11" s="67">
        <v>7</v>
      </c>
      <c r="Q11" s="67">
        <v>6.5</v>
      </c>
      <c r="R11" s="67">
        <v>6</v>
      </c>
      <c r="S11" s="142">
        <f>SUM((N11*0.25),(O11*0.25),(P11*0.2),(Q11*0.2),(R11*0.1))</f>
        <v>7.3000000000000007</v>
      </c>
      <c r="T11" s="69"/>
      <c r="U11" s="68">
        <f>S11-T11</f>
        <v>7.3000000000000007</v>
      </c>
      <c r="V11" s="70"/>
      <c r="W11" s="67">
        <v>8</v>
      </c>
      <c r="X11" s="68">
        <f>W11</f>
        <v>8</v>
      </c>
      <c r="Y11" s="69"/>
      <c r="Z11" s="65">
        <f>X11-Y11</f>
        <v>8</v>
      </c>
      <c r="AA11" s="71"/>
      <c r="AB11" s="202">
        <f>(L11+U11)/2</f>
        <v>7.0750000000000011</v>
      </c>
      <c r="AC11" s="202">
        <f>Z11</f>
        <v>8</v>
      </c>
      <c r="AD11" s="72">
        <f>SUM((L11*0.25)+(U11*0.25)+(Z11*0.5))</f>
        <v>7.5375000000000005</v>
      </c>
      <c r="AE11" s="73">
        <v>1</v>
      </c>
    </row>
    <row r="12" spans="1:31" s="161" customFormat="1" ht="15.75" x14ac:dyDescent="0.25">
      <c r="A12" s="112">
        <v>71</v>
      </c>
      <c r="B12" s="161" t="s">
        <v>204</v>
      </c>
      <c r="C12" s="113"/>
      <c r="D12" s="113"/>
      <c r="E12" s="199" t="s">
        <v>188</v>
      </c>
      <c r="F12" s="156"/>
      <c r="G12" s="156"/>
      <c r="H12" s="156"/>
      <c r="I12" s="156"/>
      <c r="J12" s="156"/>
      <c r="K12" s="156"/>
      <c r="L12" s="156"/>
      <c r="M12" s="155"/>
      <c r="N12" s="156"/>
      <c r="O12" s="156"/>
      <c r="P12" s="156"/>
      <c r="Q12" s="156"/>
      <c r="R12" s="156"/>
      <c r="S12" s="156"/>
      <c r="T12" s="156"/>
      <c r="U12" s="156"/>
      <c r="V12" s="61"/>
      <c r="W12" s="51"/>
      <c r="X12" s="51"/>
      <c r="Y12" s="51"/>
      <c r="Z12" s="51"/>
      <c r="AA12" s="56"/>
      <c r="AB12" s="49"/>
      <c r="AC12" s="49"/>
      <c r="AD12" s="49"/>
      <c r="AE12" s="23"/>
    </row>
    <row r="13" spans="1:31" s="98" customFormat="1" ht="15.75" x14ac:dyDescent="0.25">
      <c r="A13" s="103">
        <v>68</v>
      </c>
      <c r="B13" s="98" t="s">
        <v>201</v>
      </c>
      <c r="C13" s="98" t="s">
        <v>181</v>
      </c>
      <c r="D13" s="98" t="s">
        <v>137</v>
      </c>
      <c r="E13" s="98" t="s">
        <v>156</v>
      </c>
      <c r="F13" s="63"/>
      <c r="G13" s="216">
        <v>5</v>
      </c>
      <c r="H13" s="216">
        <v>5</v>
      </c>
      <c r="I13" s="216">
        <v>5</v>
      </c>
      <c r="J13" s="64">
        <v>6.5</v>
      </c>
      <c r="K13" s="216">
        <v>6</v>
      </c>
      <c r="L13" s="158">
        <f>SUM((G13*0.1),(H13*0.1),(I13*0.3),(J13*0.3),(K13*0.2))</f>
        <v>5.65</v>
      </c>
      <c r="M13" s="66"/>
      <c r="N13" s="149">
        <v>9</v>
      </c>
      <c r="O13" s="149">
        <v>6</v>
      </c>
      <c r="P13" s="149">
        <v>6</v>
      </c>
      <c r="Q13" s="149">
        <v>4</v>
      </c>
      <c r="R13" s="149">
        <v>5</v>
      </c>
      <c r="S13" s="142">
        <f>SUM((N13*0.25),(O13*0.25),(P13*0.2),(Q13*0.2),(R13*0.1))</f>
        <v>6.25</v>
      </c>
      <c r="T13" s="157"/>
      <c r="U13" s="68">
        <f>S13-T13</f>
        <v>6.25</v>
      </c>
      <c r="V13" s="70"/>
      <c r="W13" s="149">
        <v>7.6</v>
      </c>
      <c r="X13" s="68">
        <f>W13</f>
        <v>7.6</v>
      </c>
      <c r="Y13" s="157"/>
      <c r="Z13" s="158">
        <f>X13-Y13</f>
        <v>7.6</v>
      </c>
      <c r="AA13" s="71"/>
      <c r="AB13" s="202">
        <f>(L13+U13)/2</f>
        <v>5.95</v>
      </c>
      <c r="AC13" s="202">
        <f>Z13</f>
        <v>7.6</v>
      </c>
      <c r="AD13" s="72">
        <f>SUM((L13*0.25)+(U13*0.25)+(Z13*0.5))</f>
        <v>6.7750000000000004</v>
      </c>
      <c r="AE13" s="73">
        <v>2</v>
      </c>
    </row>
    <row r="14" spans="1:31" s="161" customFormat="1" ht="15.75" x14ac:dyDescent="0.25">
      <c r="A14" s="112">
        <v>1</v>
      </c>
      <c r="B14" s="161" t="s">
        <v>216</v>
      </c>
      <c r="C14" s="113"/>
      <c r="D14" s="113"/>
      <c r="E14" s="198" t="s">
        <v>168</v>
      </c>
      <c r="F14" s="156"/>
      <c r="G14" s="156"/>
      <c r="H14" s="156"/>
      <c r="I14" s="156"/>
      <c r="J14" s="156"/>
      <c r="K14" s="156"/>
      <c r="L14" s="156"/>
      <c r="M14" s="155"/>
      <c r="N14" s="156"/>
      <c r="O14" s="156"/>
      <c r="P14" s="156"/>
      <c r="Q14" s="156"/>
      <c r="R14" s="156"/>
      <c r="S14" s="156"/>
      <c r="T14" s="156"/>
      <c r="U14" s="156"/>
      <c r="V14" s="61"/>
      <c r="W14" s="51"/>
      <c r="X14" s="51"/>
      <c r="Y14" s="51"/>
      <c r="Z14" s="51"/>
      <c r="AA14" s="56"/>
      <c r="AB14" s="49"/>
      <c r="AC14" s="49"/>
      <c r="AD14" s="49"/>
      <c r="AE14" s="23"/>
    </row>
    <row r="15" spans="1:31" s="98" customFormat="1" ht="15.75" x14ac:dyDescent="0.25">
      <c r="A15" s="103">
        <v>11</v>
      </c>
      <c r="B15" s="98" t="s">
        <v>207</v>
      </c>
      <c r="C15" s="98" t="s">
        <v>166</v>
      </c>
      <c r="D15" s="98" t="s">
        <v>241</v>
      </c>
      <c r="E15" s="98" t="s">
        <v>138</v>
      </c>
      <c r="F15" s="63"/>
      <c r="G15" s="64">
        <v>6.5</v>
      </c>
      <c r="H15" s="216">
        <v>7</v>
      </c>
      <c r="I15" s="216">
        <v>6</v>
      </c>
      <c r="J15" s="216">
        <v>7</v>
      </c>
      <c r="K15" s="216">
        <v>7</v>
      </c>
      <c r="L15" s="158">
        <f>SUM((G15*0.1),(H15*0.1),(I15*0.3),(J15*0.3),(K15*0.2))</f>
        <v>6.65</v>
      </c>
      <c r="M15" s="66"/>
      <c r="N15" s="149">
        <v>8</v>
      </c>
      <c r="O15" s="149">
        <v>6.5</v>
      </c>
      <c r="P15" s="149">
        <v>6</v>
      </c>
      <c r="Q15" s="149">
        <v>5</v>
      </c>
      <c r="R15" s="149">
        <v>5</v>
      </c>
      <c r="S15" s="142">
        <f>SUM((N15*0.25),(O15*0.25),(P15*0.2),(Q15*0.2),(R15*0.1))</f>
        <v>6.3250000000000002</v>
      </c>
      <c r="T15" s="157"/>
      <c r="U15" s="68">
        <f>S15-T15</f>
        <v>6.3250000000000002</v>
      </c>
      <c r="V15" s="70"/>
      <c r="W15" s="149">
        <v>6.4</v>
      </c>
      <c r="X15" s="68">
        <f>W15</f>
        <v>6.4</v>
      </c>
      <c r="Y15" s="157"/>
      <c r="Z15" s="158">
        <f>X15-Y15</f>
        <v>6.4</v>
      </c>
      <c r="AA15" s="71"/>
      <c r="AB15" s="202">
        <f>(L15+U15)/2</f>
        <v>6.4875000000000007</v>
      </c>
      <c r="AC15" s="202">
        <f>Z15</f>
        <v>6.4</v>
      </c>
      <c r="AD15" s="72">
        <f>SUM((L15*0.25)+(U15*0.25)+(Z15*0.5))</f>
        <v>6.4437500000000005</v>
      </c>
      <c r="AE15" s="73">
        <v>3</v>
      </c>
    </row>
    <row r="16" spans="1:31" s="161" customFormat="1" ht="15.75" x14ac:dyDescent="0.25">
      <c r="A16" s="112">
        <v>18</v>
      </c>
      <c r="B16" s="161" t="s">
        <v>191</v>
      </c>
      <c r="C16" s="113"/>
      <c r="D16" s="113"/>
      <c r="E16" s="113"/>
      <c r="F16" s="156"/>
      <c r="G16" s="156"/>
      <c r="H16" s="156"/>
      <c r="I16" s="156"/>
      <c r="J16" s="156"/>
      <c r="K16" s="156"/>
      <c r="L16" s="156"/>
      <c r="M16" s="155"/>
      <c r="N16" s="156"/>
      <c r="O16" s="156"/>
      <c r="P16" s="156"/>
      <c r="Q16" s="156"/>
      <c r="R16" s="156"/>
      <c r="S16" s="156"/>
      <c r="T16" s="156"/>
      <c r="U16" s="156"/>
      <c r="V16" s="61"/>
      <c r="W16" s="51"/>
      <c r="X16" s="51"/>
      <c r="Y16" s="51"/>
      <c r="Z16" s="51"/>
      <c r="AA16" s="56"/>
      <c r="AB16" s="49"/>
      <c r="AC16" s="49"/>
      <c r="AD16" s="49"/>
      <c r="AE16" s="23"/>
    </row>
    <row r="17" spans="1:31" s="98" customFormat="1" ht="15.75" x14ac:dyDescent="0.25">
      <c r="A17" s="103">
        <v>17</v>
      </c>
      <c r="B17" s="98" t="s">
        <v>179</v>
      </c>
      <c r="C17" s="98" t="s">
        <v>239</v>
      </c>
      <c r="D17" s="98" t="s">
        <v>109</v>
      </c>
      <c r="E17" s="98" t="s">
        <v>131</v>
      </c>
      <c r="F17" s="63"/>
      <c r="G17" s="216">
        <v>6</v>
      </c>
      <c r="H17" s="216">
        <v>6</v>
      </c>
      <c r="I17" s="216">
        <v>6</v>
      </c>
      <c r="J17" s="216">
        <v>7</v>
      </c>
      <c r="K17" s="64">
        <v>6.5</v>
      </c>
      <c r="L17" s="158">
        <f>SUM((G17*0.1),(H17*0.1),(I17*0.3),(J17*0.3),(K17*0.2))</f>
        <v>6.3999999999999995</v>
      </c>
      <c r="M17" s="66"/>
      <c r="N17" s="149">
        <v>4</v>
      </c>
      <c r="O17" s="149">
        <v>4</v>
      </c>
      <c r="P17" s="149">
        <v>5.5</v>
      </c>
      <c r="Q17" s="149">
        <v>4</v>
      </c>
      <c r="R17" s="149">
        <v>5</v>
      </c>
      <c r="S17" s="142">
        <f>SUM((N17*0.25),(O17*0.25),(P17*0.2),(Q17*0.2),(R17*0.1))</f>
        <v>4.4000000000000004</v>
      </c>
      <c r="T17" s="157">
        <v>1</v>
      </c>
      <c r="U17" s="68">
        <f>S17-T17</f>
        <v>3.4000000000000004</v>
      </c>
      <c r="V17" s="70"/>
      <c r="W17" s="149">
        <v>7.1</v>
      </c>
      <c r="X17" s="68">
        <f>W17</f>
        <v>7.1</v>
      </c>
      <c r="Y17" s="157"/>
      <c r="Z17" s="158">
        <f>X17-Y17</f>
        <v>7.1</v>
      </c>
      <c r="AA17" s="71"/>
      <c r="AB17" s="202">
        <f>(L17+U17)/2</f>
        <v>4.9000000000000004</v>
      </c>
      <c r="AC17" s="202">
        <f>Z17</f>
        <v>7.1</v>
      </c>
      <c r="AD17" s="72">
        <f>SUM((L17*0.25)+(U17*0.25)+(Z17*0.5))</f>
        <v>6</v>
      </c>
      <c r="AE17" s="73">
        <v>4</v>
      </c>
    </row>
    <row r="18" spans="1:31" s="161" customFormat="1" ht="15.75" x14ac:dyDescent="0.25">
      <c r="A18" s="112">
        <v>9</v>
      </c>
      <c r="B18" s="161" t="s">
        <v>173</v>
      </c>
      <c r="C18" s="113"/>
      <c r="D18" s="113"/>
      <c r="E18" s="113"/>
      <c r="F18" s="156"/>
      <c r="G18" s="156"/>
      <c r="H18" s="156"/>
      <c r="I18" s="156"/>
      <c r="J18" s="156"/>
      <c r="K18" s="156"/>
      <c r="L18" s="156"/>
      <c r="M18" s="155"/>
      <c r="N18" s="156"/>
      <c r="O18" s="156"/>
      <c r="P18" s="156"/>
      <c r="Q18" s="156"/>
      <c r="R18" s="156"/>
      <c r="S18" s="156"/>
      <c r="T18" s="156"/>
      <c r="U18" s="156"/>
      <c r="V18" s="61"/>
      <c r="W18" s="51"/>
      <c r="X18" s="51"/>
      <c r="Y18" s="51"/>
      <c r="Z18" s="51"/>
      <c r="AA18" s="56"/>
      <c r="AB18" s="49"/>
      <c r="AC18" s="49"/>
      <c r="AD18" s="49"/>
      <c r="AE18" s="23"/>
    </row>
    <row r="19" spans="1:31" s="98" customFormat="1" ht="15.75" x14ac:dyDescent="0.25">
      <c r="A19" s="103">
        <v>6</v>
      </c>
      <c r="B19" s="98" t="s">
        <v>175</v>
      </c>
      <c r="C19" s="98" t="s">
        <v>158</v>
      </c>
      <c r="D19" s="98" t="s">
        <v>159</v>
      </c>
      <c r="E19" s="98" t="s">
        <v>160</v>
      </c>
      <c r="F19" s="63"/>
      <c r="G19" s="216">
        <v>6</v>
      </c>
      <c r="H19" s="216">
        <v>6</v>
      </c>
      <c r="I19" s="216">
        <v>6</v>
      </c>
      <c r="J19" s="216">
        <v>6</v>
      </c>
      <c r="K19" s="216">
        <v>6</v>
      </c>
      <c r="L19" s="158">
        <f>SUM((G19*0.1),(H19*0.1),(I19*0.3),(J19*0.3),(K19*0.2))</f>
        <v>6</v>
      </c>
      <c r="M19" s="66"/>
      <c r="N19" s="149">
        <v>7</v>
      </c>
      <c r="O19" s="149">
        <v>7</v>
      </c>
      <c r="P19" s="149">
        <v>7</v>
      </c>
      <c r="Q19" s="149">
        <v>4</v>
      </c>
      <c r="R19" s="149">
        <v>5</v>
      </c>
      <c r="S19" s="142">
        <f>SUM((N19*0.25),(O19*0.25),(P19*0.2),(Q19*0.2),(R19*0.1))</f>
        <v>6.2</v>
      </c>
      <c r="T19" s="157"/>
      <c r="U19" s="68">
        <f>S19-T19</f>
        <v>6.2</v>
      </c>
      <c r="V19" s="70"/>
      <c r="W19" s="149">
        <v>5.6</v>
      </c>
      <c r="X19" s="68">
        <f>W19</f>
        <v>5.6</v>
      </c>
      <c r="Y19" s="157"/>
      <c r="Z19" s="158">
        <f>X19-Y19</f>
        <v>5.6</v>
      </c>
      <c r="AA19" s="71"/>
      <c r="AB19" s="202">
        <f>(L19+U19)/2</f>
        <v>6.1</v>
      </c>
      <c r="AC19" s="202">
        <f>Z19</f>
        <v>5.6</v>
      </c>
      <c r="AD19" s="72">
        <f>SUM((L19*0.25)+(U19*0.25)+(Z19*0.5))</f>
        <v>5.85</v>
      </c>
      <c r="AE19" s="73">
        <v>5</v>
      </c>
    </row>
    <row r="20" spans="1:31" x14ac:dyDescent="0.25">
      <c r="C20" s="161"/>
      <c r="D20" s="161"/>
      <c r="AB20" s="20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&amp;CWalk PDD (B)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A4" workbookViewId="0">
      <selection activeCell="D17" sqref="D17"/>
    </sheetView>
  </sheetViews>
  <sheetFormatPr defaultColWidth="8.85546875" defaultRowHeight="15" x14ac:dyDescent="0.25"/>
  <cols>
    <col min="1" max="1" width="5.7109375" style="161" customWidth="1"/>
    <col min="2" max="2" width="20" style="161" customWidth="1"/>
    <col min="3" max="3" width="17.140625" style="161" customWidth="1"/>
    <col min="4" max="4" width="20" style="161" customWidth="1"/>
    <col min="5" max="5" width="18.85546875" style="161" customWidth="1"/>
    <col min="6" max="6" width="2.85546875" style="161" customWidth="1"/>
    <col min="7" max="12" width="8.85546875" style="161"/>
    <col min="13" max="13" width="2.85546875" style="161" customWidth="1"/>
    <col min="14" max="21" width="8.85546875" style="161"/>
    <col min="22" max="22" width="2.85546875" style="161" customWidth="1"/>
    <col min="23" max="26" width="8.85546875" style="161"/>
    <col min="27" max="27" width="2.85546875" style="161" customWidth="1"/>
    <col min="28" max="28" width="8.28515625" style="161" customWidth="1"/>
    <col min="29" max="29" width="11" style="161" customWidth="1"/>
    <col min="30" max="30" width="8.85546875" style="161"/>
    <col min="31" max="31" width="11.42578125" style="161" customWidth="1"/>
    <col min="32" max="16384" width="8.85546875" style="161"/>
  </cols>
  <sheetData>
    <row r="1" spans="1:31" ht="15.75" x14ac:dyDescent="0.25">
      <c r="A1" s="1" t="s">
        <v>95</v>
      </c>
      <c r="B1" s="162"/>
      <c r="C1" s="162"/>
      <c r="D1" s="3" t="s">
        <v>0</v>
      </c>
      <c r="E1" s="162" t="s">
        <v>234</v>
      </c>
      <c r="AE1" s="5">
        <f ca="1">NOW()</f>
        <v>43814.354363888888</v>
      </c>
    </row>
    <row r="2" spans="1:31" ht="15.75" x14ac:dyDescent="0.25">
      <c r="A2" s="1"/>
      <c r="B2" s="162"/>
      <c r="C2" s="162"/>
      <c r="D2" s="3" t="s">
        <v>1</v>
      </c>
      <c r="E2" s="161" t="s">
        <v>233</v>
      </c>
      <c r="AE2" s="6">
        <f ca="1">NOW()</f>
        <v>43814.354363888888</v>
      </c>
    </row>
    <row r="3" spans="1:31" ht="15.75" x14ac:dyDescent="0.25">
      <c r="A3" s="1" t="s">
        <v>96</v>
      </c>
      <c r="B3" s="162"/>
      <c r="C3" s="162"/>
      <c r="D3" s="3"/>
    </row>
    <row r="4" spans="1:31" ht="15.75" x14ac:dyDescent="0.25">
      <c r="A4" s="1"/>
      <c r="B4" s="162"/>
      <c r="C4" s="3"/>
      <c r="D4" s="162"/>
    </row>
    <row r="5" spans="1:31" ht="15.75" x14ac:dyDescent="0.25">
      <c r="A5" s="1" t="s">
        <v>73</v>
      </c>
      <c r="B5" s="7"/>
      <c r="C5" s="162"/>
      <c r="D5" s="162"/>
      <c r="G5" s="7" t="s">
        <v>3</v>
      </c>
      <c r="V5" s="56"/>
      <c r="W5" s="7" t="s">
        <v>5</v>
      </c>
      <c r="AA5" s="56"/>
      <c r="AC5" s="200"/>
    </row>
    <row r="6" spans="1:31" ht="15.75" x14ac:dyDescent="0.25">
      <c r="A6" s="1" t="s">
        <v>46</v>
      </c>
      <c r="B6" s="137" t="s">
        <v>93</v>
      </c>
      <c r="C6" s="162"/>
      <c r="D6" s="162"/>
      <c r="G6" s="162" t="str">
        <f>E1</f>
        <v>Nina Fritzell</v>
      </c>
      <c r="V6" s="56"/>
      <c r="W6" s="162" t="str">
        <f>E2</f>
        <v>Robyn Bruderer</v>
      </c>
      <c r="AA6" s="56"/>
      <c r="AB6" s="200"/>
      <c r="AC6" s="200"/>
    </row>
    <row r="7" spans="1:31" x14ac:dyDescent="0.25">
      <c r="V7" s="56"/>
      <c r="AA7" s="56"/>
      <c r="AB7" s="200"/>
      <c r="AC7" s="200"/>
    </row>
    <row r="8" spans="1:31" x14ac:dyDescent="0.25">
      <c r="A8" s="162"/>
      <c r="B8" s="162"/>
      <c r="C8" s="162"/>
      <c r="D8" s="162"/>
      <c r="E8" s="162"/>
      <c r="F8" s="162"/>
      <c r="G8" s="7" t="s">
        <v>7</v>
      </c>
      <c r="H8" s="162"/>
      <c r="I8" s="162"/>
      <c r="J8" s="162"/>
      <c r="K8" s="162"/>
      <c r="L8" s="162"/>
      <c r="M8" s="9"/>
      <c r="N8" s="10" t="s">
        <v>44</v>
      </c>
      <c r="O8" s="162"/>
      <c r="P8" s="162"/>
      <c r="Q8" s="162"/>
      <c r="R8" s="162"/>
      <c r="S8" s="162"/>
      <c r="T8" s="162"/>
      <c r="U8" s="162" t="s">
        <v>61</v>
      </c>
      <c r="V8" s="59"/>
      <c r="W8" s="50" t="s">
        <v>9</v>
      </c>
      <c r="X8" s="9"/>
      <c r="Y8" s="153" t="s">
        <v>8</v>
      </c>
      <c r="Z8" s="153" t="s">
        <v>9</v>
      </c>
      <c r="AA8" s="56"/>
      <c r="AB8" s="203" t="s">
        <v>212</v>
      </c>
      <c r="AC8" s="203" t="s">
        <v>213</v>
      </c>
      <c r="AD8" s="10" t="s">
        <v>33</v>
      </c>
      <c r="AE8" s="162"/>
    </row>
    <row r="9" spans="1:31" x14ac:dyDescent="0.25">
      <c r="A9" s="75" t="s">
        <v>12</v>
      </c>
      <c r="B9" s="75" t="s">
        <v>13</v>
      </c>
      <c r="C9" s="75" t="s">
        <v>7</v>
      </c>
      <c r="D9" s="75" t="s">
        <v>14</v>
      </c>
      <c r="E9" s="75" t="s">
        <v>15</v>
      </c>
      <c r="F9" s="48"/>
      <c r="G9" s="154" t="s">
        <v>16</v>
      </c>
      <c r="H9" s="154" t="s">
        <v>17</v>
      </c>
      <c r="I9" s="154" t="s">
        <v>18</v>
      </c>
      <c r="J9" s="154" t="s">
        <v>19</v>
      </c>
      <c r="K9" s="154" t="s">
        <v>20</v>
      </c>
      <c r="L9" s="154" t="s">
        <v>7</v>
      </c>
      <c r="M9" s="48"/>
      <c r="N9" s="154" t="s">
        <v>34</v>
      </c>
      <c r="O9" s="154" t="s">
        <v>35</v>
      </c>
      <c r="P9" s="154" t="s">
        <v>36</v>
      </c>
      <c r="Q9" s="154" t="s">
        <v>37</v>
      </c>
      <c r="R9" s="154" t="s">
        <v>38</v>
      </c>
      <c r="S9" s="154" t="s">
        <v>39</v>
      </c>
      <c r="T9" s="13" t="s">
        <v>40</v>
      </c>
      <c r="U9" s="13" t="s">
        <v>33</v>
      </c>
      <c r="V9" s="60"/>
      <c r="W9" s="13" t="s">
        <v>31</v>
      </c>
      <c r="X9" s="13" t="s">
        <v>9</v>
      </c>
      <c r="Y9" s="154" t="s">
        <v>32</v>
      </c>
      <c r="Z9" s="154" t="s">
        <v>33</v>
      </c>
      <c r="AA9" s="58"/>
      <c r="AB9" s="204"/>
      <c r="AC9" s="204"/>
      <c r="AD9" s="18" t="s">
        <v>41</v>
      </c>
      <c r="AE9" s="13" t="s">
        <v>43</v>
      </c>
    </row>
    <row r="10" spans="1:31" ht="15.75" x14ac:dyDescent="0.25">
      <c r="A10" s="112">
        <v>21</v>
      </c>
      <c r="B10" s="161" t="s">
        <v>206</v>
      </c>
      <c r="C10" s="113"/>
      <c r="D10" s="113"/>
      <c r="E10" s="113"/>
      <c r="F10" s="156"/>
      <c r="G10" s="155"/>
      <c r="H10" s="155"/>
      <c r="I10" s="156"/>
      <c r="J10" s="156"/>
      <c r="K10" s="156"/>
      <c r="L10" s="156"/>
      <c r="M10" s="155"/>
      <c r="N10" s="156"/>
      <c r="O10" s="156"/>
      <c r="P10" s="156"/>
      <c r="Q10" s="156"/>
      <c r="R10" s="156"/>
      <c r="S10" s="156"/>
      <c r="T10" s="156"/>
      <c r="U10" s="156"/>
      <c r="V10" s="61"/>
      <c r="W10" s="51"/>
      <c r="X10" s="51"/>
      <c r="Y10" s="51"/>
      <c r="Z10" s="51"/>
      <c r="AA10" s="56"/>
      <c r="AB10" s="49"/>
      <c r="AC10" s="49"/>
      <c r="AD10" s="49"/>
      <c r="AE10" s="23"/>
    </row>
    <row r="11" spans="1:31" s="98" customFormat="1" ht="15.75" x14ac:dyDescent="0.25">
      <c r="A11" s="103">
        <v>23</v>
      </c>
      <c r="B11" s="98" t="s">
        <v>208</v>
      </c>
      <c r="C11" s="98" t="s">
        <v>183</v>
      </c>
      <c r="D11" s="98" t="s">
        <v>113</v>
      </c>
      <c r="E11" s="98" t="s">
        <v>119</v>
      </c>
      <c r="F11" s="63"/>
      <c r="G11" s="216">
        <v>6</v>
      </c>
      <c r="H11" s="216">
        <v>6</v>
      </c>
      <c r="I11" s="64">
        <v>6.5</v>
      </c>
      <c r="J11" s="216">
        <v>7</v>
      </c>
      <c r="K11" s="216">
        <v>6</v>
      </c>
      <c r="L11" s="158">
        <f>SUM((G11*0.1),(H11*0.1),(I11*0.3),(J11*0.3),(K11*0.2))</f>
        <v>6.45</v>
      </c>
      <c r="M11" s="66"/>
      <c r="N11" s="149">
        <v>5.5</v>
      </c>
      <c r="O11" s="149">
        <v>5.5</v>
      </c>
      <c r="P11" s="149">
        <v>6</v>
      </c>
      <c r="Q11" s="149">
        <v>4.5</v>
      </c>
      <c r="R11" s="149">
        <v>4.5</v>
      </c>
      <c r="S11" s="142">
        <f>SUM((N11*0.25),(O11*0.25),(P11*0.2),(Q11*0.2),(R11*0.1))</f>
        <v>5.3000000000000007</v>
      </c>
      <c r="T11" s="157"/>
      <c r="U11" s="68">
        <f>S11-T11</f>
        <v>5.3000000000000007</v>
      </c>
      <c r="V11" s="70"/>
      <c r="W11" s="149">
        <v>7.75</v>
      </c>
      <c r="X11" s="68">
        <f>W11</f>
        <v>7.75</v>
      </c>
      <c r="Y11" s="157"/>
      <c r="Z11" s="158">
        <f>X11-Y11</f>
        <v>7.75</v>
      </c>
      <c r="AA11" s="71"/>
      <c r="AB11" s="202">
        <f>(L11+U11)/2</f>
        <v>5.875</v>
      </c>
      <c r="AC11" s="202">
        <f>Z11</f>
        <v>7.75</v>
      </c>
      <c r="AD11" s="72">
        <f>SUM((L11*0.25)+(U11*0.25)+(Z11*0.5))</f>
        <v>6.8125</v>
      </c>
      <c r="AE11" s="73">
        <v>1</v>
      </c>
    </row>
    <row r="12" spans="1:31" ht="15.75" x14ac:dyDescent="0.25">
      <c r="A12" s="112">
        <v>53</v>
      </c>
      <c r="B12" s="161" t="s">
        <v>153</v>
      </c>
      <c r="C12" s="113"/>
      <c r="D12" s="113"/>
      <c r="E12" s="113"/>
      <c r="F12" s="156"/>
      <c r="G12" s="156"/>
      <c r="H12" s="156"/>
      <c r="I12" s="155"/>
      <c r="J12" s="155"/>
      <c r="K12" s="155"/>
      <c r="L12" s="156"/>
      <c r="M12" s="155"/>
      <c r="N12" s="156"/>
      <c r="O12" s="156"/>
      <c r="P12" s="156"/>
      <c r="Q12" s="156"/>
      <c r="R12" s="156"/>
      <c r="S12" s="156"/>
      <c r="T12" s="156"/>
      <c r="U12" s="156"/>
      <c r="V12" s="61"/>
      <c r="W12" s="51"/>
      <c r="X12" s="51"/>
      <c r="Y12" s="51"/>
      <c r="Z12" s="51"/>
      <c r="AA12" s="56"/>
      <c r="AB12" s="49"/>
      <c r="AC12" s="49"/>
      <c r="AD12" s="49"/>
      <c r="AE12" s="23"/>
    </row>
    <row r="13" spans="1:31" s="98" customFormat="1" ht="15.75" x14ac:dyDescent="0.25">
      <c r="A13" s="103">
        <v>55</v>
      </c>
      <c r="B13" s="98" t="s">
        <v>152</v>
      </c>
      <c r="C13" s="98" t="s">
        <v>147</v>
      </c>
      <c r="D13" s="73" t="s">
        <v>148</v>
      </c>
      <c r="E13" s="98" t="s">
        <v>149</v>
      </c>
      <c r="F13" s="63"/>
      <c r="G13" s="216">
        <v>6</v>
      </c>
      <c r="H13" s="216">
        <v>6</v>
      </c>
      <c r="I13" s="216">
        <v>7</v>
      </c>
      <c r="J13" s="216">
        <v>7</v>
      </c>
      <c r="K13" s="216">
        <v>7</v>
      </c>
      <c r="L13" s="158">
        <f>SUM((G13*0.1),(H13*0.1),(I13*0.3),(J13*0.3),(K13*0.2))</f>
        <v>6.8000000000000007</v>
      </c>
      <c r="M13" s="66"/>
      <c r="N13" s="149">
        <v>5</v>
      </c>
      <c r="O13" s="149">
        <v>4.5</v>
      </c>
      <c r="P13" s="149">
        <v>4.5</v>
      </c>
      <c r="Q13" s="149">
        <v>4</v>
      </c>
      <c r="R13" s="149">
        <v>4</v>
      </c>
      <c r="S13" s="142">
        <f>SUM((N13*0.25),(O13*0.25),(P13*0.2),(Q13*0.2),(R13*0.1))</f>
        <v>4.4750000000000005</v>
      </c>
      <c r="T13" s="157"/>
      <c r="U13" s="68">
        <f>S13-T13</f>
        <v>4.4750000000000005</v>
      </c>
      <c r="V13" s="70"/>
      <c r="W13" s="149">
        <v>7.1</v>
      </c>
      <c r="X13" s="68">
        <f>W13</f>
        <v>7.1</v>
      </c>
      <c r="Y13" s="157"/>
      <c r="Z13" s="158">
        <f>X13-Y13</f>
        <v>7.1</v>
      </c>
      <c r="AA13" s="71"/>
      <c r="AB13" s="202">
        <f>(L13+U13)/2</f>
        <v>5.6375000000000011</v>
      </c>
      <c r="AC13" s="202">
        <f>Z13</f>
        <v>7.1</v>
      </c>
      <c r="AD13" s="72">
        <f>SUM((L13*0.25)+(U13*0.25)+(Z13*0.5))</f>
        <v>6.3687500000000004</v>
      </c>
      <c r="AE13" s="73">
        <v>2</v>
      </c>
    </row>
    <row r="14" spans="1:31" ht="15.75" x14ac:dyDescent="0.25">
      <c r="A14" s="112">
        <v>25</v>
      </c>
      <c r="B14" s="161" t="s">
        <v>205</v>
      </c>
      <c r="C14" s="113"/>
      <c r="D14" s="113"/>
      <c r="E14" s="113"/>
      <c r="F14" s="156"/>
      <c r="G14" s="156"/>
      <c r="H14" s="156"/>
      <c r="I14" s="156"/>
      <c r="J14" s="156"/>
      <c r="K14" s="156"/>
      <c r="L14" s="156"/>
      <c r="M14" s="155"/>
      <c r="N14" s="156"/>
      <c r="O14" s="156"/>
      <c r="P14" s="156"/>
      <c r="Q14" s="156"/>
      <c r="R14" s="156"/>
      <c r="S14" s="156"/>
      <c r="T14" s="156"/>
      <c r="U14" s="156"/>
      <c r="V14" s="61"/>
      <c r="W14" s="51"/>
      <c r="X14" s="51"/>
      <c r="Y14" s="51"/>
      <c r="Z14" s="51"/>
      <c r="AA14" s="56"/>
      <c r="AB14" s="49"/>
      <c r="AC14" s="49"/>
      <c r="AD14" s="49"/>
      <c r="AE14" s="23"/>
    </row>
    <row r="15" spans="1:31" s="98" customFormat="1" ht="15.75" x14ac:dyDescent="0.25">
      <c r="A15" s="103">
        <v>30</v>
      </c>
      <c r="B15" s="98" t="s">
        <v>209</v>
      </c>
      <c r="C15" s="98" t="s">
        <v>183</v>
      </c>
      <c r="D15" s="98" t="s">
        <v>113</v>
      </c>
      <c r="E15" s="98" t="s">
        <v>119</v>
      </c>
      <c r="F15" s="63"/>
      <c r="G15" s="216">
        <v>6</v>
      </c>
      <c r="H15" s="216">
        <v>6</v>
      </c>
      <c r="I15" s="64">
        <v>6.5</v>
      </c>
      <c r="J15" s="216">
        <v>7</v>
      </c>
      <c r="K15" s="216">
        <v>6</v>
      </c>
      <c r="L15" s="158">
        <f>SUM((G15*0.1),(H15*0.1),(I15*0.3),(J15*0.3),(K15*0.2))</f>
        <v>6.45</v>
      </c>
      <c r="M15" s="66"/>
      <c r="N15" s="149">
        <v>4.5</v>
      </c>
      <c r="O15" s="149">
        <v>4</v>
      </c>
      <c r="P15" s="149">
        <v>5</v>
      </c>
      <c r="Q15" s="149">
        <v>4.8</v>
      </c>
      <c r="R15" s="149">
        <v>4.5</v>
      </c>
      <c r="S15" s="142">
        <f>SUM((N15*0.25),(O15*0.25),(P15*0.2),(Q15*0.2),(R15*0.1))</f>
        <v>4.5350000000000001</v>
      </c>
      <c r="T15" s="157"/>
      <c r="U15" s="68">
        <f>S15-T15</f>
        <v>4.5350000000000001</v>
      </c>
      <c r="V15" s="70"/>
      <c r="W15" s="149">
        <v>6.9</v>
      </c>
      <c r="X15" s="68">
        <f>W15</f>
        <v>6.9</v>
      </c>
      <c r="Y15" s="157"/>
      <c r="Z15" s="158">
        <f>X15-Y15</f>
        <v>6.9</v>
      </c>
      <c r="AA15" s="71"/>
      <c r="AB15" s="202">
        <f>(L15+U15)/2</f>
        <v>5.4924999999999997</v>
      </c>
      <c r="AC15" s="202">
        <f>Z15</f>
        <v>6.9</v>
      </c>
      <c r="AD15" s="72">
        <f>SUM((L15*0.25)+(U15*0.25)+(Z15*0.5))</f>
        <v>6.19625</v>
      </c>
      <c r="AE15" s="73">
        <v>3</v>
      </c>
    </row>
    <row r="16" spans="1:31" ht="15.75" x14ac:dyDescent="0.25">
      <c r="A16" s="112">
        <v>32</v>
      </c>
      <c r="B16" s="161" t="s">
        <v>140</v>
      </c>
      <c r="C16" s="113"/>
      <c r="D16" s="113"/>
      <c r="E16" s="113"/>
      <c r="F16" s="156"/>
      <c r="G16" s="156"/>
      <c r="H16" s="156"/>
      <c r="I16" s="156"/>
      <c r="J16" s="156"/>
      <c r="K16" s="156"/>
      <c r="L16" s="156"/>
      <c r="M16" s="155"/>
      <c r="N16" s="156"/>
      <c r="O16" s="156"/>
      <c r="P16" s="156"/>
      <c r="Q16" s="156"/>
      <c r="R16" s="156"/>
      <c r="S16" s="156"/>
      <c r="T16" s="156"/>
      <c r="U16" s="156"/>
      <c r="V16" s="61"/>
      <c r="W16" s="51"/>
      <c r="X16" s="51"/>
      <c r="Y16" s="51"/>
      <c r="Z16" s="51"/>
      <c r="AA16" s="56"/>
      <c r="AB16" s="49"/>
      <c r="AC16" s="49"/>
      <c r="AD16" s="49"/>
      <c r="AE16" s="23"/>
    </row>
    <row r="17" spans="1:31" s="98" customFormat="1" ht="15.75" x14ac:dyDescent="0.25">
      <c r="A17" s="103">
        <v>33</v>
      </c>
      <c r="B17" s="98" t="s">
        <v>144</v>
      </c>
      <c r="C17" s="98" t="s">
        <v>139</v>
      </c>
      <c r="D17" s="98" t="s">
        <v>189</v>
      </c>
      <c r="E17" s="98" t="s">
        <v>141</v>
      </c>
      <c r="F17" s="63"/>
      <c r="G17" s="64">
        <v>5.5</v>
      </c>
      <c r="H17" s="64">
        <v>5.5</v>
      </c>
      <c r="I17" s="216">
        <v>5</v>
      </c>
      <c r="J17" s="216">
        <v>5</v>
      </c>
      <c r="K17" s="216">
        <v>6</v>
      </c>
      <c r="L17" s="158">
        <f>SUM((G17*0.1),(H17*0.1),(I17*0.3),(J17*0.3),(K17*0.2))</f>
        <v>5.3</v>
      </c>
      <c r="M17" s="66"/>
      <c r="N17" s="149">
        <v>4.5</v>
      </c>
      <c r="O17" s="149">
        <v>4.5</v>
      </c>
      <c r="P17" s="149">
        <v>5</v>
      </c>
      <c r="Q17" s="149">
        <v>4</v>
      </c>
      <c r="R17" s="149">
        <v>5</v>
      </c>
      <c r="S17" s="142">
        <f>SUM((N17*0.25),(O17*0.25),(P17*0.2),(Q17*0.2),(R17*0.1))</f>
        <v>4.55</v>
      </c>
      <c r="T17" s="157"/>
      <c r="U17" s="68">
        <f>S17-T17</f>
        <v>4.55</v>
      </c>
      <c r="V17" s="70"/>
      <c r="W17" s="149">
        <v>7.1</v>
      </c>
      <c r="X17" s="68">
        <f>W17</f>
        <v>7.1</v>
      </c>
      <c r="Y17" s="157"/>
      <c r="Z17" s="158">
        <f>X17-Y17</f>
        <v>7.1</v>
      </c>
      <c r="AA17" s="71"/>
      <c r="AB17" s="202">
        <f>(L17+U17)/2</f>
        <v>4.9249999999999998</v>
      </c>
      <c r="AC17" s="202">
        <f>Z17</f>
        <v>7.1</v>
      </c>
      <c r="AD17" s="72">
        <f>SUM((L17*0.25)+(U17*0.25)+(Z17*0.5))</f>
        <v>6.0124999999999993</v>
      </c>
      <c r="AE17" s="73">
        <v>4</v>
      </c>
    </row>
    <row r="18" spans="1:31" ht="15.75" x14ac:dyDescent="0.25">
      <c r="A18" s="112">
        <v>77</v>
      </c>
      <c r="B18" s="161" t="s">
        <v>97</v>
      </c>
      <c r="C18" s="113"/>
      <c r="D18" s="113"/>
      <c r="E18" s="198" t="s">
        <v>235</v>
      </c>
      <c r="F18" s="156"/>
      <c r="G18" s="155"/>
      <c r="H18" s="155"/>
      <c r="I18" s="156"/>
      <c r="J18" s="156"/>
      <c r="K18" s="156"/>
      <c r="L18" s="156"/>
      <c r="M18" s="155"/>
      <c r="N18" s="156"/>
      <c r="O18" s="156"/>
      <c r="P18" s="156"/>
      <c r="Q18" s="156"/>
      <c r="R18" s="156"/>
      <c r="S18" s="156"/>
      <c r="T18" s="156"/>
      <c r="U18" s="156"/>
      <c r="V18" s="61"/>
      <c r="W18" s="51"/>
      <c r="X18" s="51"/>
      <c r="Y18" s="51"/>
      <c r="Z18" s="51"/>
      <c r="AA18" s="56"/>
      <c r="AB18" s="49"/>
      <c r="AC18" s="49"/>
      <c r="AD18" s="49"/>
      <c r="AE18" s="23"/>
    </row>
    <row r="19" spans="1:31" s="98" customFormat="1" ht="15.75" x14ac:dyDescent="0.25">
      <c r="A19" s="103">
        <v>13</v>
      </c>
      <c r="B19" s="98" t="s">
        <v>229</v>
      </c>
      <c r="C19" s="98" t="s">
        <v>98</v>
      </c>
      <c r="D19" s="73" t="s">
        <v>99</v>
      </c>
      <c r="E19" s="98" t="s">
        <v>131</v>
      </c>
      <c r="F19" s="63"/>
      <c r="G19" s="216">
        <v>5</v>
      </c>
      <c r="H19" s="216">
        <v>5</v>
      </c>
      <c r="I19" s="216">
        <v>5</v>
      </c>
      <c r="J19" s="216">
        <v>6</v>
      </c>
      <c r="K19" s="216">
        <v>7</v>
      </c>
      <c r="L19" s="158">
        <f>SUM((G19*0.1),(H19*0.1),(I19*0.3),(J19*0.3),(K19*0.2))</f>
        <v>5.7</v>
      </c>
      <c r="M19" s="66"/>
      <c r="N19" s="149">
        <v>4</v>
      </c>
      <c r="O19" s="149">
        <v>3</v>
      </c>
      <c r="P19" s="149">
        <v>4</v>
      </c>
      <c r="Q19" s="149">
        <v>4</v>
      </c>
      <c r="R19" s="149">
        <v>4</v>
      </c>
      <c r="S19" s="142">
        <f>SUM((N19*0.25),(O19*0.25),(P19*0.2),(Q19*0.2),(R19*0.1))</f>
        <v>3.7499999999999996</v>
      </c>
      <c r="T19" s="157"/>
      <c r="U19" s="68">
        <f>S19-T19</f>
        <v>3.7499999999999996</v>
      </c>
      <c r="V19" s="70"/>
      <c r="W19" s="149">
        <v>5.8</v>
      </c>
      <c r="X19" s="68">
        <f>W19</f>
        <v>5.8</v>
      </c>
      <c r="Y19" s="157"/>
      <c r="Z19" s="158">
        <f>X19-Y19</f>
        <v>5.8</v>
      </c>
      <c r="AA19" s="71"/>
      <c r="AB19" s="202">
        <f>(L19+U19)/2</f>
        <v>4.7249999999999996</v>
      </c>
      <c r="AC19" s="202">
        <f>Z19</f>
        <v>5.8</v>
      </c>
      <c r="AD19" s="72">
        <f>SUM((L19*0.25)+(U19*0.25)+(Z19*0.5))</f>
        <v>5.2624999999999993</v>
      </c>
      <c r="AE19" s="73">
        <v>5</v>
      </c>
    </row>
    <row r="20" spans="1:31" ht="15.75" x14ac:dyDescent="0.25">
      <c r="A20" s="112">
        <v>34</v>
      </c>
      <c r="B20" s="161" t="s">
        <v>142</v>
      </c>
      <c r="C20" s="113"/>
      <c r="D20" s="113"/>
      <c r="E20" s="113"/>
      <c r="F20" s="156"/>
      <c r="G20" s="156"/>
      <c r="H20" s="156"/>
      <c r="I20" s="155"/>
      <c r="J20" s="155"/>
      <c r="K20" s="155"/>
      <c r="L20" s="156"/>
      <c r="M20" s="155"/>
      <c r="N20" s="156"/>
      <c r="O20" s="156"/>
      <c r="P20" s="156"/>
      <c r="Q20" s="156"/>
      <c r="R20" s="156"/>
      <c r="S20" s="156"/>
      <c r="T20" s="156"/>
      <c r="U20" s="156"/>
      <c r="V20" s="61"/>
      <c r="W20" s="51"/>
      <c r="X20" s="51"/>
      <c r="Y20" s="51"/>
      <c r="Z20" s="51"/>
      <c r="AA20" s="56"/>
      <c r="AB20" s="49"/>
      <c r="AC20" s="49"/>
      <c r="AD20" s="49"/>
      <c r="AE20" s="23"/>
    </row>
    <row r="21" spans="1:31" s="98" customFormat="1" ht="15.75" x14ac:dyDescent="0.25">
      <c r="A21" s="103">
        <v>31</v>
      </c>
      <c r="B21" s="98" t="s">
        <v>143</v>
      </c>
      <c r="C21" s="98" t="s">
        <v>139</v>
      </c>
      <c r="D21" s="98" t="s">
        <v>140</v>
      </c>
      <c r="E21" s="98" t="s">
        <v>141</v>
      </c>
      <c r="F21" s="63"/>
      <c r="G21" s="64">
        <v>5.5</v>
      </c>
      <c r="H21" s="64">
        <v>5.5</v>
      </c>
      <c r="I21" s="216">
        <v>5</v>
      </c>
      <c r="J21" s="216">
        <v>5</v>
      </c>
      <c r="K21" s="216">
        <v>6</v>
      </c>
      <c r="L21" s="158">
        <f>SUM((G21*0.1),(H21*0.1),(I21*0.3),(J21*0.3),(K21*0.2))</f>
        <v>5.3</v>
      </c>
      <c r="M21" s="66"/>
      <c r="N21" s="149">
        <v>5</v>
      </c>
      <c r="O21" s="149">
        <v>4</v>
      </c>
      <c r="P21" s="149">
        <v>4.5</v>
      </c>
      <c r="Q21" s="149">
        <v>4</v>
      </c>
      <c r="R21" s="149">
        <v>4</v>
      </c>
      <c r="S21" s="142">
        <f>SUM((N21*0.25),(O21*0.25),(P21*0.2),(Q21*0.2),(R21*0.1))</f>
        <v>4.3500000000000005</v>
      </c>
      <c r="T21" s="157"/>
      <c r="U21" s="68">
        <f>S21-T21</f>
        <v>4.3500000000000005</v>
      </c>
      <c r="V21" s="70"/>
      <c r="W21" s="149">
        <v>4.9000000000000004</v>
      </c>
      <c r="X21" s="68">
        <f>W21</f>
        <v>4.9000000000000004</v>
      </c>
      <c r="Y21" s="157"/>
      <c r="Z21" s="158">
        <f>X21-Y21</f>
        <v>4.9000000000000004</v>
      </c>
      <c r="AA21" s="71"/>
      <c r="AB21" s="202">
        <f>(L21+U21)/2</f>
        <v>4.8250000000000002</v>
      </c>
      <c r="AC21" s="202">
        <f>Z21</f>
        <v>4.9000000000000004</v>
      </c>
      <c r="AD21" s="72">
        <f>SUM((L21*0.25)+(U21*0.25)+(Z21*0.5))</f>
        <v>4.8625000000000007</v>
      </c>
      <c r="AE21" s="73">
        <v>6</v>
      </c>
    </row>
    <row r="22" spans="1:31" x14ac:dyDescent="0.25">
      <c r="D22" s="16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Intro IND</vt:lpstr>
      <vt:lpstr>Prelim Ind</vt:lpstr>
      <vt:lpstr>Pre Nov Ind</vt:lpstr>
      <vt:lpstr>Novice Ind</vt:lpstr>
      <vt:lpstr>Interm Ind</vt:lpstr>
      <vt:lpstr>Adv Ind</vt:lpstr>
      <vt:lpstr>Open Ind</vt:lpstr>
      <vt:lpstr>PDD Walk A</vt:lpstr>
      <vt:lpstr>PDD Walk B</vt:lpstr>
      <vt:lpstr>Squad Comp Pre_lim</vt:lpstr>
      <vt:lpstr>Squad Comp Int</vt:lpstr>
      <vt:lpstr>Squad Comp Adv</vt:lpstr>
      <vt:lpstr>Squad Prelim Freestyle</vt:lpstr>
      <vt:lpstr>Squad Int Freestyle</vt:lpstr>
      <vt:lpstr>BARREL Prelim</vt:lpstr>
      <vt:lpstr>BARREL Nov PreNov</vt:lpstr>
      <vt:lpstr>BARREL Open Adv Int</vt:lpstr>
      <vt:lpstr>BARREL PDD A</vt:lpstr>
      <vt:lpstr>BARREL PDD B</vt:lpstr>
      <vt:lpstr>BARREL PDD Intergrated</vt:lpstr>
      <vt:lpstr>'Adv Ind'!Print_Area</vt:lpstr>
      <vt:lpstr>'BARREL Nov PreNov'!Print_Area</vt:lpstr>
      <vt:lpstr>'BARREL Open Adv Int'!Print_Area</vt:lpstr>
      <vt:lpstr>'BARREL PDD A'!Print_Area</vt:lpstr>
      <vt:lpstr>'BARREL PDD B'!Print_Area</vt:lpstr>
      <vt:lpstr>'BARREL PDD Intergrated'!Print_Area</vt:lpstr>
      <vt:lpstr>'BARREL Prelim'!Print_Area</vt:lpstr>
      <vt:lpstr>'Interm Ind'!Print_Area</vt:lpstr>
      <vt:lpstr>'Intro IND'!Print_Area</vt:lpstr>
      <vt:lpstr>'Novice Ind'!Print_Area</vt:lpstr>
      <vt:lpstr>'Open Ind'!Print_Area</vt:lpstr>
      <vt:lpstr>'PDD Walk A'!Print_Area</vt:lpstr>
      <vt:lpstr>'PDD Walk B'!Print_Area</vt:lpstr>
      <vt:lpstr>'Pre Nov Ind'!Print_Area</vt:lpstr>
      <vt:lpstr>'Prelim Ind'!Print_Area</vt:lpstr>
      <vt:lpstr>'Squad Comp Adv'!Print_Area</vt:lpstr>
      <vt:lpstr>'Squad Comp Int'!Print_Area</vt:lpstr>
      <vt:lpstr>'Squad Comp Pre_lim'!Print_Area</vt:lpstr>
      <vt:lpstr>'Squad Int Freestyle'!Print_Area</vt:lpstr>
      <vt:lpstr>'Squad Prelim Freestyle'!Print_Area</vt:lpstr>
      <vt:lpstr>'Adv Ind'!Print_Titles</vt:lpstr>
      <vt:lpstr>'BARREL Nov PreNov'!Print_Titles</vt:lpstr>
      <vt:lpstr>'BARREL Open Adv Int'!Print_Titles</vt:lpstr>
      <vt:lpstr>'BARREL PDD A'!Print_Titles</vt:lpstr>
      <vt:lpstr>'BARREL PDD B'!Print_Titles</vt:lpstr>
      <vt:lpstr>'BARREL PDD Intergrated'!Print_Titles</vt:lpstr>
      <vt:lpstr>'BARREL Prelim'!Print_Titles</vt:lpstr>
      <vt:lpstr>'Interm Ind'!Print_Titles</vt:lpstr>
      <vt:lpstr>'Intro IND'!Print_Titles</vt:lpstr>
      <vt:lpstr>'Novice Ind'!Print_Titles</vt:lpstr>
      <vt:lpstr>'Open Ind'!Print_Titles</vt:lpstr>
      <vt:lpstr>'PDD Walk A'!Print_Titles</vt:lpstr>
      <vt:lpstr>'PDD Walk B'!Print_Titles</vt:lpstr>
      <vt:lpstr>'Pre Nov Ind'!Print_Titles</vt:lpstr>
      <vt:lpstr>'Prelim Ind'!Print_Titles</vt:lpstr>
      <vt:lpstr>'Squad Comp Adv'!Print_Titles</vt:lpstr>
      <vt:lpstr>'Squad Comp Int'!Print_Titles</vt:lpstr>
      <vt:lpstr>'Squad Comp Pre_lim'!Print_Titles</vt:lpstr>
      <vt:lpstr>'Squad Int Freestyle'!Print_Titles</vt:lpstr>
      <vt:lpstr>'Squad Prelim Freestyle'!Print_Titles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Sabine Osmotherly</cp:lastModifiedBy>
  <cp:lastPrinted>2019-12-01T02:39:25Z</cp:lastPrinted>
  <dcterms:created xsi:type="dcterms:W3CDTF">2017-05-08T02:01:40Z</dcterms:created>
  <dcterms:modified xsi:type="dcterms:W3CDTF">2019-12-14T21:30:48Z</dcterms:modified>
</cp:coreProperties>
</file>