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185"/>
  </bookViews>
  <sheets>
    <sheet name="Notes" sheetId="23" r:id="rId1"/>
    <sheet name="IND Open" sheetId="21" r:id="rId2"/>
    <sheet name="IND Adv" sheetId="20" r:id="rId3"/>
    <sheet name="IND Inter" sheetId="19" r:id="rId4"/>
    <sheet name="IND Nov" sheetId="18" r:id="rId5"/>
    <sheet name="IND PreN" sheetId="17" r:id="rId6"/>
    <sheet name="IND Prel A" sheetId="22" r:id="rId7"/>
    <sheet name="IND Prel B" sheetId="16" r:id="rId8"/>
    <sheet name="PDD Adv" sheetId="15" r:id="rId9"/>
    <sheet name="PDD Inter" sheetId="14" r:id="rId10"/>
    <sheet name="PDD Prel A" sheetId="13" r:id="rId11"/>
    <sheet name="PDD Prel B" sheetId="12" r:id="rId12"/>
    <sheet name="SQ Adv" sheetId="11" r:id="rId13"/>
    <sheet name="SQ Nov" sheetId="10" r:id="rId14"/>
    <sheet name="SQ Prel" sheetId="9" r:id="rId15"/>
    <sheet name="Barrel PDD A" sheetId="7" r:id="rId16"/>
    <sheet name="Barrel PDD B" sheetId="8" r:id="rId17"/>
    <sheet name="Barrell Squad" sheetId="6" r:id="rId18"/>
    <sheet name="Lunger Ca" sheetId="4" r:id="rId19"/>
    <sheet name="Lunger Wa" sheetId="5" r:id="rId20"/>
  </sheets>
  <definedNames>
    <definedName name="_xlnm.Print_Area" localSheetId="15">'Barrel PDD A'!$O$10:$P$27</definedName>
    <definedName name="_xlnm.Print_Area" localSheetId="16">'Barrel PDD B'!$O$10:$S$35</definedName>
    <definedName name="_xlnm.Print_Area" localSheetId="17">'Barrell Squad'!$P$10:$R$82</definedName>
    <definedName name="_xlnm.Print_Area" localSheetId="2">'IND Adv'!$DY$10:$ED$20</definedName>
    <definedName name="_xlnm.Print_Area" localSheetId="3">'IND Inter'!$BO$11:$BU$26</definedName>
    <definedName name="_xlnm.Print_Area" localSheetId="4">'IND Nov'!$BF$9:$BI$21</definedName>
    <definedName name="_xlnm.Print_Area" localSheetId="1">'IND Open'!$DE:$DL</definedName>
    <definedName name="_xlnm.Print_Area" localSheetId="6">'IND Prel A'!$BH$9:$BK$28</definedName>
    <definedName name="_xlnm.Print_Area" localSheetId="7">'IND Prel B'!$BH$9:$BK$29</definedName>
    <definedName name="_xlnm.Print_Area" localSheetId="5">'IND PreN'!$BH$10:$BK$25</definedName>
    <definedName name="_xlnm.Print_Area" localSheetId="18">'Lunger Ca'!$AA$8:$AF$15</definedName>
    <definedName name="_xlnm.Print_Area" localSheetId="19">'Lunger Wa'!$AA$8:$AF$13</definedName>
    <definedName name="_xlnm.Print_Area" localSheetId="8">'PDD Adv'!$AM$9:$AN$12</definedName>
    <definedName name="_xlnm.Print_Area" localSheetId="9">'PDD Inter'!$AE$9:$AF$11</definedName>
    <definedName name="_xlnm.Print_Area" localSheetId="10">'PDD Prel A'!$AB$10:$AF$20</definedName>
    <definedName name="_xlnm.Print_Area" localSheetId="11">'PDD Prel B'!$AB$11:$AF$27</definedName>
    <definedName name="_xlnm.Print_Area" localSheetId="12">'SQ Adv'!$CG$11:$CM$38</definedName>
    <definedName name="_xlnm.Print_Area" localSheetId="13">'SQ Nov'!$BG$11:$BM$20</definedName>
    <definedName name="_xlnm.Print_Area" localSheetId="14">'SQ Prel'!$BG$11:$BN$74</definedName>
    <definedName name="_xlnm.Print_Titles" localSheetId="15">'Barrel PDD A'!$A:$C,'Barrel PDD A'!$1:$9</definedName>
    <definedName name="_xlnm.Print_Titles" localSheetId="16">'Barrel PDD B'!$A:$C,'Barrel PDD B'!$1:$9</definedName>
    <definedName name="_xlnm.Print_Titles" localSheetId="17">'Barrell Squad'!$A:$C,'Barrell Squad'!$1:$9</definedName>
    <definedName name="_xlnm.Print_Titles" localSheetId="2">'IND Adv'!$A:$E,'IND Adv'!$1:$10</definedName>
    <definedName name="_xlnm.Print_Titles" localSheetId="3">'IND Inter'!$A:$E,'IND Inter'!$1:$10</definedName>
    <definedName name="_xlnm.Print_Titles" localSheetId="4">'IND Nov'!$A:$E,'IND Nov'!$1:$8</definedName>
    <definedName name="_xlnm.Print_Titles" localSheetId="1">'IND Open'!$A:$E,'IND Open'!$1:$9</definedName>
    <definedName name="_xlnm.Print_Titles" localSheetId="6">'IND Prel A'!$A:$E,'IND Prel A'!$1:$9</definedName>
    <definedName name="_xlnm.Print_Titles" localSheetId="7">'IND Prel B'!$A:$E,'IND Prel B'!$1:$9</definedName>
    <definedName name="_xlnm.Print_Titles" localSheetId="5">'IND PreN'!$A:$E,'IND PreN'!$1:$9</definedName>
    <definedName name="_xlnm.Print_Titles" localSheetId="18">'Lunger Ca'!$A:$E,'Lunger Ca'!$1:$8</definedName>
    <definedName name="_xlnm.Print_Titles" localSheetId="19">'Lunger Wa'!$A:$E,'Lunger Wa'!$1:$8</definedName>
    <definedName name="_xlnm.Print_Titles" localSheetId="8">'PDD Adv'!$A:$E,'PDD Adv'!$1:$8</definedName>
    <definedName name="_xlnm.Print_Titles" localSheetId="9">'PDD Inter'!$A:$E,'PDD Inter'!$1:$8</definedName>
    <definedName name="_xlnm.Print_Titles" localSheetId="10">'PDD Prel A'!$A:$E,'PDD Prel A'!$1:$9</definedName>
    <definedName name="_xlnm.Print_Titles" localSheetId="11">'PDD Prel B'!$A:$E,'PDD Prel B'!$1:$9</definedName>
    <definedName name="_xlnm.Print_Titles" localSheetId="12">'SQ Adv'!$A:$E,'SQ Adv'!$1:$10</definedName>
    <definedName name="_xlnm.Print_Titles" localSheetId="13">'SQ Nov'!$A:$E,'SQ Nov'!$1:$9</definedName>
    <definedName name="_xlnm.Print_Titles" localSheetId="14">'SQ Prel'!$A:$E,'SQ Prel'!$1:$9</definedName>
  </definedNames>
  <calcPr calcId="124519"/>
</workbook>
</file>

<file path=xl/calcChain.xml><?xml version="1.0" encoding="utf-8"?>
<calcChain xmlns="http://schemas.openxmlformats.org/spreadsheetml/2006/main">
  <c r="D33" i="6"/>
  <c r="D57"/>
  <c r="BY8" i="11"/>
  <c r="CC8"/>
  <c r="CF9"/>
  <c r="CE9"/>
  <c r="CD9"/>
  <c r="CC9"/>
  <c r="BB28"/>
  <c r="CC28" s="1"/>
  <c r="AA13" i="18"/>
  <c r="AB13" s="1"/>
  <c r="AG13"/>
  <c r="AP13"/>
  <c r="AQ13" s="1"/>
  <c r="AX13"/>
  <c r="AZ13" s="1"/>
  <c r="R13"/>
  <c r="K10"/>
  <c r="K13"/>
  <c r="AE22" i="12"/>
  <c r="AB22"/>
  <c r="AB21"/>
  <c r="EH9" i="20"/>
  <c r="EG9"/>
  <c r="EF9"/>
  <c r="EE9"/>
  <c r="I11" i="15"/>
  <c r="I12"/>
  <c r="I10"/>
  <c r="I7"/>
  <c r="H11"/>
  <c r="H12"/>
  <c r="H10"/>
  <c r="H7"/>
  <c r="G11"/>
  <c r="G10"/>
  <c r="G7"/>
  <c r="F11"/>
  <c r="F12"/>
  <c r="F10"/>
  <c r="F7"/>
  <c r="BC73" i="9"/>
  <c r="AT73"/>
  <c r="AF24" i="16"/>
  <c r="AB18"/>
  <c r="AC18" s="1"/>
  <c r="BB6" i="19"/>
  <c r="AI6"/>
  <c r="U6"/>
  <c r="G6"/>
  <c r="CO2" i="20"/>
  <c r="CO1"/>
  <c r="M16" i="8"/>
  <c r="F16"/>
  <c r="N18" i="13"/>
  <c r="N13"/>
  <c r="N15"/>
  <c r="N19"/>
  <c r="X19"/>
  <c r="Z19" s="1"/>
  <c r="AD19" s="1"/>
  <c r="O19"/>
  <c r="AC19" s="1"/>
  <c r="L19"/>
  <c r="N11"/>
  <c r="N10"/>
  <c r="N20"/>
  <c r="N17"/>
  <c r="N14"/>
  <c r="N16"/>
  <c r="N12"/>
  <c r="J8" i="20"/>
  <c r="J7"/>
  <c r="I8"/>
  <c r="I7"/>
  <c r="H8"/>
  <c r="H7"/>
  <c r="G8"/>
  <c r="G7"/>
  <c r="F8"/>
  <c r="F7"/>
  <c r="BK6"/>
  <c r="AQ6"/>
  <c r="Z6"/>
  <c r="EC2"/>
  <c r="EC1"/>
  <c r="I5" i="7"/>
  <c r="E5"/>
  <c r="AF12" i="5"/>
  <c r="AF13"/>
  <c r="AF11"/>
  <c r="AE12"/>
  <c r="AE13"/>
  <c r="AE11"/>
  <c r="AD12"/>
  <c r="AD13"/>
  <c r="AD11"/>
  <c r="DW2" i="20"/>
  <c r="DW1"/>
  <c r="DQ16"/>
  <c r="DS16" s="1"/>
  <c r="EH16" s="1"/>
  <c r="DQ15"/>
  <c r="DS15" s="1"/>
  <c r="EH15" s="1"/>
  <c r="DQ14"/>
  <c r="DS14" s="1"/>
  <c r="EH14" s="1"/>
  <c r="DQ17"/>
  <c r="DS17" s="1"/>
  <c r="EH17" s="1"/>
  <c r="DQ13"/>
  <c r="DS13" s="1"/>
  <c r="EH13" s="1"/>
  <c r="DQ12"/>
  <c r="DS12" s="1"/>
  <c r="EH12" s="1"/>
  <c r="DQ11"/>
  <c r="DS11" s="1"/>
  <c r="EH11" s="1"/>
  <c r="DK16"/>
  <c r="DM16" s="1"/>
  <c r="EG16" s="1"/>
  <c r="DK15"/>
  <c r="DM15" s="1"/>
  <c r="EG15" s="1"/>
  <c r="DK14"/>
  <c r="DM14" s="1"/>
  <c r="EG14" s="1"/>
  <c r="DK17"/>
  <c r="DM17" s="1"/>
  <c r="EG17" s="1"/>
  <c r="DK13"/>
  <c r="DM13" s="1"/>
  <c r="EG13" s="1"/>
  <c r="DK12"/>
  <c r="DM12" s="1"/>
  <c r="EG12" s="1"/>
  <c r="DK11"/>
  <c r="DM11" s="1"/>
  <c r="EG11" s="1"/>
  <c r="DB16"/>
  <c r="DD16" s="1"/>
  <c r="EF16" s="1"/>
  <c r="DB15"/>
  <c r="DD15" s="1"/>
  <c r="EF15" s="1"/>
  <c r="DB14"/>
  <c r="DD14" s="1"/>
  <c r="EF14" s="1"/>
  <c r="DB17"/>
  <c r="DD17" s="1"/>
  <c r="EF17" s="1"/>
  <c r="DB13"/>
  <c r="DD13" s="1"/>
  <c r="EF13" s="1"/>
  <c r="DB12"/>
  <c r="DD12" s="1"/>
  <c r="EF12" s="1"/>
  <c r="DB11"/>
  <c r="DD11" s="1"/>
  <c r="EF11" s="1"/>
  <c r="CX16"/>
  <c r="EE16" s="1"/>
  <c r="CX15"/>
  <c r="EE15" s="1"/>
  <c r="CX14"/>
  <c r="EE14" s="1"/>
  <c r="CX17"/>
  <c r="EE17" s="1"/>
  <c r="CX13"/>
  <c r="EE13" s="1"/>
  <c r="CX12"/>
  <c r="EE12" s="1"/>
  <c r="CX11"/>
  <c r="EE11" s="1"/>
  <c r="BB37" i="11"/>
  <c r="CC37" s="1"/>
  <c r="BB19"/>
  <c r="CC19" s="1"/>
  <c r="L28"/>
  <c r="BY28" s="1"/>
  <c r="L37"/>
  <c r="BY37" s="1"/>
  <c r="L19"/>
  <c r="BY19" s="1"/>
  <c r="N6" i="4"/>
  <c r="G6"/>
  <c r="U6"/>
  <c r="P11" i="15"/>
  <c r="AI10"/>
  <c r="AK10" s="1"/>
  <c r="AI12"/>
  <c r="AK12" s="1"/>
  <c r="AI11"/>
  <c r="AK11" s="1"/>
  <c r="T10"/>
  <c r="V10" s="1"/>
  <c r="T12"/>
  <c r="V12" s="1"/>
  <c r="G12" s="1"/>
  <c r="T11"/>
  <c r="V11" s="1"/>
  <c r="BB13" i="18" l="1"/>
  <c r="BF13" s="1"/>
  <c r="BD13"/>
  <c r="BG13" s="1"/>
  <c r="DU15" i="20"/>
  <c r="EA15" s="1"/>
  <c r="DU14"/>
  <c r="EA14" s="1"/>
  <c r="DU12"/>
  <c r="EA12" s="1"/>
  <c r="DU17"/>
  <c r="EA17" s="1"/>
  <c r="DU13"/>
  <c r="EA13" s="1"/>
  <c r="DU11"/>
  <c r="EA11" s="1"/>
  <c r="DU16"/>
  <c r="EA16" s="1"/>
  <c r="O16" i="8"/>
  <c r="Q19" i="13"/>
  <c r="AE19" s="1"/>
  <c r="AB19"/>
  <c r="BR5" i="11"/>
  <c r="BK5"/>
  <c r="BE5"/>
  <c r="AX5"/>
  <c r="AY6" i="9"/>
  <c r="AU6"/>
  <c r="AN6"/>
  <c r="BH13" i="18" l="1"/>
  <c r="AZ16" i="22"/>
  <c r="BB16" s="1"/>
  <c r="AR16"/>
  <c r="AS16" s="1"/>
  <c r="AF16"/>
  <c r="AH16" s="1"/>
  <c r="AB16"/>
  <c r="AC16" s="1"/>
  <c r="R16"/>
  <c r="K16"/>
  <c r="AZ13"/>
  <c r="BB13" s="1"/>
  <c r="AR13"/>
  <c r="AS13" s="1"/>
  <c r="AF13"/>
  <c r="AH13" s="1"/>
  <c r="AB13"/>
  <c r="AC13" s="1"/>
  <c r="R13"/>
  <c r="K13"/>
  <c r="AZ26"/>
  <c r="BB26" s="1"/>
  <c r="AR26"/>
  <c r="AS26" s="1"/>
  <c r="AF26"/>
  <c r="AH26" s="1"/>
  <c r="AB26"/>
  <c r="AC26" s="1"/>
  <c r="R26"/>
  <c r="K26"/>
  <c r="AZ20"/>
  <c r="BB20" s="1"/>
  <c r="AR20"/>
  <c r="AS20" s="1"/>
  <c r="AF20"/>
  <c r="AH20" s="1"/>
  <c r="AB20"/>
  <c r="AC20" s="1"/>
  <c r="R20"/>
  <c r="K20"/>
  <c r="AZ27"/>
  <c r="BB27" s="1"/>
  <c r="AR27"/>
  <c r="AS27" s="1"/>
  <c r="AF27"/>
  <c r="AH27" s="1"/>
  <c r="AB27"/>
  <c r="AC27" s="1"/>
  <c r="R27"/>
  <c r="K27"/>
  <c r="AZ12"/>
  <c r="BB12" s="1"/>
  <c r="AR12"/>
  <c r="AS12" s="1"/>
  <c r="AF12"/>
  <c r="AH12" s="1"/>
  <c r="AB12"/>
  <c r="AC12" s="1"/>
  <c r="R12"/>
  <c r="K12"/>
  <c r="AZ24"/>
  <c r="BB24" s="1"/>
  <c r="AR24"/>
  <c r="AS24" s="1"/>
  <c r="AH24"/>
  <c r="AF24"/>
  <c r="AB24"/>
  <c r="AC24" s="1"/>
  <c r="R24"/>
  <c r="K24"/>
  <c r="AZ25"/>
  <c r="BB25" s="1"/>
  <c r="AR25"/>
  <c r="AS25" s="1"/>
  <c r="AF25"/>
  <c r="AH25" s="1"/>
  <c r="AB25"/>
  <c r="AC25" s="1"/>
  <c r="R25"/>
  <c r="K25"/>
  <c r="AZ22"/>
  <c r="BB22" s="1"/>
  <c r="AR22"/>
  <c r="AS22" s="1"/>
  <c r="AF22"/>
  <c r="AH22" s="1"/>
  <c r="AB22"/>
  <c r="AC22" s="1"/>
  <c r="R22"/>
  <c r="BF22" s="1"/>
  <c r="BI22" s="1"/>
  <c r="K22"/>
  <c r="AZ18"/>
  <c r="BB18" s="1"/>
  <c r="AR18"/>
  <c r="AS18" s="1"/>
  <c r="AF18"/>
  <c r="AH18" s="1"/>
  <c r="AB18"/>
  <c r="AC18" s="1"/>
  <c r="R18"/>
  <c r="K18"/>
  <c r="AZ11"/>
  <c r="BB11" s="1"/>
  <c r="AR11"/>
  <c r="AS11" s="1"/>
  <c r="AF11"/>
  <c r="AH11" s="1"/>
  <c r="AB11"/>
  <c r="AC11" s="1"/>
  <c r="R11"/>
  <c r="BF11" s="1"/>
  <c r="BI11" s="1"/>
  <c r="K11"/>
  <c r="AZ23"/>
  <c r="BB23" s="1"/>
  <c r="AR23"/>
  <c r="AS23" s="1"/>
  <c r="AF23"/>
  <c r="AH23" s="1"/>
  <c r="AB23"/>
  <c r="AC23" s="1"/>
  <c r="R23"/>
  <c r="K23"/>
  <c r="AZ15"/>
  <c r="BB15" s="1"/>
  <c r="AR15"/>
  <c r="AS15" s="1"/>
  <c r="AF15"/>
  <c r="AH15" s="1"/>
  <c r="AB15"/>
  <c r="AC15" s="1"/>
  <c r="R15"/>
  <c r="K15"/>
  <c r="AZ28"/>
  <c r="BB28" s="1"/>
  <c r="AR28"/>
  <c r="AS28" s="1"/>
  <c r="AF28"/>
  <c r="AH28" s="1"/>
  <c r="AB28"/>
  <c r="AC28" s="1"/>
  <c r="R28"/>
  <c r="K28"/>
  <c r="AZ19"/>
  <c r="BB19" s="1"/>
  <c r="AR19"/>
  <c r="AS19" s="1"/>
  <c r="AF19"/>
  <c r="AH19" s="1"/>
  <c r="AB19"/>
  <c r="AC19" s="1"/>
  <c r="R19"/>
  <c r="K19"/>
  <c r="AZ21"/>
  <c r="BB21" s="1"/>
  <c r="AR21"/>
  <c r="AS21" s="1"/>
  <c r="AF21"/>
  <c r="AH21" s="1"/>
  <c r="AB21"/>
  <c r="AC21" s="1"/>
  <c r="R21"/>
  <c r="K21"/>
  <c r="AZ17"/>
  <c r="BB17" s="1"/>
  <c r="AR17"/>
  <c r="AS17" s="1"/>
  <c r="AF17"/>
  <c r="AH17" s="1"/>
  <c r="AB17"/>
  <c r="AC17" s="1"/>
  <c r="R17"/>
  <c r="BF17" s="1"/>
  <c r="BI17" s="1"/>
  <c r="K17"/>
  <c r="AZ10"/>
  <c r="BB10" s="1"/>
  <c r="AR10"/>
  <c r="AS10" s="1"/>
  <c r="AF10"/>
  <c r="AH10" s="1"/>
  <c r="AB10"/>
  <c r="AC10" s="1"/>
  <c r="R10"/>
  <c r="K10"/>
  <c r="AZ14"/>
  <c r="BB14" s="1"/>
  <c r="AR14"/>
  <c r="AS14" s="1"/>
  <c r="AF14"/>
  <c r="AH14" s="1"/>
  <c r="AB14"/>
  <c r="AC14" s="1"/>
  <c r="R14"/>
  <c r="K14"/>
  <c r="AU6"/>
  <c r="AJ6"/>
  <c r="AE6"/>
  <c r="T6"/>
  <c r="M6"/>
  <c r="F6"/>
  <c r="BK2"/>
  <c r="BK1"/>
  <c r="L6" i="20"/>
  <c r="CM2" i="11"/>
  <c r="CM1"/>
  <c r="AA5" i="10"/>
  <c r="P5"/>
  <c r="I5"/>
  <c r="DC11" i="21"/>
  <c r="DA11"/>
  <c r="CT11"/>
  <c r="CV11" s="1"/>
  <c r="CW11" s="1"/>
  <c r="CL11"/>
  <c r="CM11" s="1"/>
  <c r="CB11"/>
  <c r="BT11"/>
  <c r="BR11"/>
  <c r="BJ11"/>
  <c r="BK11" s="1"/>
  <c r="AZ11"/>
  <c r="AX11"/>
  <c r="AQ11"/>
  <c r="AS11" s="1"/>
  <c r="AT11" s="1"/>
  <c r="AI11"/>
  <c r="AJ11" s="1"/>
  <c r="Y11"/>
  <c r="DI11" s="1"/>
  <c r="R11"/>
  <c r="K11"/>
  <c r="DE11" s="1"/>
  <c r="CZ6"/>
  <c r="CP6"/>
  <c r="CE6"/>
  <c r="BW6"/>
  <c r="BN6"/>
  <c r="BC6"/>
  <c r="AW6"/>
  <c r="AM6"/>
  <c r="AB6"/>
  <c r="U6"/>
  <c r="N6"/>
  <c r="G6"/>
  <c r="DL2"/>
  <c r="DL1"/>
  <c r="BD24" i="22" l="1"/>
  <c r="BH24" s="1"/>
  <c r="BD22"/>
  <c r="BH22" s="1"/>
  <c r="BJ22" s="1"/>
  <c r="BD11"/>
  <c r="BH11" s="1"/>
  <c r="BJ11" s="1"/>
  <c r="BF15"/>
  <c r="BI15" s="1"/>
  <c r="BD15"/>
  <c r="BH15" s="1"/>
  <c r="BF19"/>
  <c r="BI19" s="1"/>
  <c r="BD19"/>
  <c r="BH19" s="1"/>
  <c r="BF14"/>
  <c r="BI14" s="1"/>
  <c r="BD14"/>
  <c r="BH14" s="1"/>
  <c r="BD17"/>
  <c r="BH17" s="1"/>
  <c r="BJ17" s="1"/>
  <c r="BF24"/>
  <c r="BI24" s="1"/>
  <c r="BF12"/>
  <c r="BI12" s="1"/>
  <c r="BF27"/>
  <c r="BI27" s="1"/>
  <c r="BF20"/>
  <c r="BI20" s="1"/>
  <c r="BF26"/>
  <c r="BI26" s="1"/>
  <c r="BF13"/>
  <c r="BI13" s="1"/>
  <c r="BF16"/>
  <c r="BI16" s="1"/>
  <c r="BD10"/>
  <c r="BH10" s="1"/>
  <c r="BD21"/>
  <c r="BH21" s="1"/>
  <c r="BD28"/>
  <c r="BH28" s="1"/>
  <c r="BD23"/>
  <c r="BH23" s="1"/>
  <c r="BD18"/>
  <c r="BH18" s="1"/>
  <c r="BD25"/>
  <c r="BH25" s="1"/>
  <c r="BD13"/>
  <c r="BH13" s="1"/>
  <c r="BD16"/>
  <c r="BH16" s="1"/>
  <c r="BF10"/>
  <c r="BI10" s="1"/>
  <c r="BF21"/>
  <c r="BI21" s="1"/>
  <c r="BF28"/>
  <c r="BI28" s="1"/>
  <c r="BF23"/>
  <c r="BI23" s="1"/>
  <c r="BF18"/>
  <c r="BI18" s="1"/>
  <c r="BF25"/>
  <c r="BI25" s="1"/>
  <c r="BD12"/>
  <c r="BH12" s="1"/>
  <c r="BD27"/>
  <c r="BH27" s="1"/>
  <c r="BD20"/>
  <c r="BH20" s="1"/>
  <c r="BD26"/>
  <c r="BH26" s="1"/>
  <c r="DG11" i="21"/>
  <c r="DK11"/>
  <c r="BJ12" i="22" l="1"/>
  <c r="BJ20"/>
  <c r="BJ27"/>
  <c r="BJ26"/>
  <c r="BJ16"/>
  <c r="BJ13"/>
  <c r="BJ24"/>
  <c r="BJ15"/>
  <c r="BJ19"/>
  <c r="BJ14"/>
  <c r="BJ23"/>
  <c r="BJ18"/>
  <c r="BJ10"/>
  <c r="BJ25"/>
  <c r="BJ21"/>
  <c r="BJ28"/>
  <c r="AX15" i="18"/>
  <c r="AZ15" s="1"/>
  <c r="AP15"/>
  <c r="AQ15" s="1"/>
  <c r="AG15"/>
  <c r="AA15"/>
  <c r="AB15" s="1"/>
  <c r="R15"/>
  <c r="K15"/>
  <c r="BW16" i="20"/>
  <c r="BY16" s="1"/>
  <c r="CM16" s="1"/>
  <c r="BR16"/>
  <c r="BS16" s="1"/>
  <c r="I16" s="1"/>
  <c r="BF16"/>
  <c r="BH16" s="1"/>
  <c r="CL16" s="1"/>
  <c r="AX16"/>
  <c r="AY16" s="1"/>
  <c r="H16" s="1"/>
  <c r="AL16"/>
  <c r="AN16" s="1"/>
  <c r="CK16" s="1"/>
  <c r="AG16"/>
  <c r="AH16" s="1"/>
  <c r="G16" s="1"/>
  <c r="W16"/>
  <c r="P16"/>
  <c r="F16" s="1"/>
  <c r="BW15"/>
  <c r="BY15" s="1"/>
  <c r="CM15" s="1"/>
  <c r="BR15"/>
  <c r="BS15" s="1"/>
  <c r="I15" s="1"/>
  <c r="BF15"/>
  <c r="BH15" s="1"/>
  <c r="CL15" s="1"/>
  <c r="AX15"/>
  <c r="AY15" s="1"/>
  <c r="H15" s="1"/>
  <c r="AL15"/>
  <c r="AN15" s="1"/>
  <c r="CK15" s="1"/>
  <c r="AG15"/>
  <c r="AH15" s="1"/>
  <c r="G15" s="1"/>
  <c r="W15"/>
  <c r="CJ15" s="1"/>
  <c r="P15"/>
  <c r="F15" s="1"/>
  <c r="BW14"/>
  <c r="BY14" s="1"/>
  <c r="CM14" s="1"/>
  <c r="BR14"/>
  <c r="BS14" s="1"/>
  <c r="I14" s="1"/>
  <c r="BF14"/>
  <c r="BH14" s="1"/>
  <c r="CL14" s="1"/>
  <c r="AX14"/>
  <c r="AY14" s="1"/>
  <c r="H14" s="1"/>
  <c r="AL14"/>
  <c r="AN14" s="1"/>
  <c r="CK14" s="1"/>
  <c r="AG14"/>
  <c r="AH14" s="1"/>
  <c r="G14" s="1"/>
  <c r="W14"/>
  <c r="CJ14" s="1"/>
  <c r="P14"/>
  <c r="F14" s="1"/>
  <c r="BW17"/>
  <c r="BY17" s="1"/>
  <c r="CM17" s="1"/>
  <c r="BR17"/>
  <c r="BS17" s="1"/>
  <c r="I17" s="1"/>
  <c r="BF17"/>
  <c r="BH17" s="1"/>
  <c r="CL17" s="1"/>
  <c r="AX17"/>
  <c r="AY17" s="1"/>
  <c r="H17" s="1"/>
  <c r="AL17"/>
  <c r="AN17" s="1"/>
  <c r="CK17" s="1"/>
  <c r="AG17"/>
  <c r="AH17" s="1"/>
  <c r="G17" s="1"/>
  <c r="W17"/>
  <c r="CJ17" s="1"/>
  <c r="P17"/>
  <c r="F17" s="1"/>
  <c r="BW13"/>
  <c r="BY13" s="1"/>
  <c r="CM13" s="1"/>
  <c r="BR13"/>
  <c r="BS13" s="1"/>
  <c r="I13" s="1"/>
  <c r="BF13"/>
  <c r="BH13" s="1"/>
  <c r="CL13" s="1"/>
  <c r="AX13"/>
  <c r="AY13" s="1"/>
  <c r="H13" s="1"/>
  <c r="AL13"/>
  <c r="AN13" s="1"/>
  <c r="CK13" s="1"/>
  <c r="AG13"/>
  <c r="AH13" s="1"/>
  <c r="G13" s="1"/>
  <c r="W13"/>
  <c r="CJ13" s="1"/>
  <c r="P13"/>
  <c r="F13" s="1"/>
  <c r="BW12"/>
  <c r="BY12" s="1"/>
  <c r="CM12" s="1"/>
  <c r="BR12"/>
  <c r="BS12" s="1"/>
  <c r="I12" s="1"/>
  <c r="BF12"/>
  <c r="BH12" s="1"/>
  <c r="CL12" s="1"/>
  <c r="AX12"/>
  <c r="AY12" s="1"/>
  <c r="H12" s="1"/>
  <c r="AL12"/>
  <c r="AN12" s="1"/>
  <c r="CK12" s="1"/>
  <c r="AG12"/>
  <c r="AH12" s="1"/>
  <c r="G12" s="1"/>
  <c r="W12"/>
  <c r="CJ12" s="1"/>
  <c r="P12"/>
  <c r="F12" s="1"/>
  <c r="BW11"/>
  <c r="BY11" s="1"/>
  <c r="CM11" s="1"/>
  <c r="BR11"/>
  <c r="BS11" s="1"/>
  <c r="I11" s="1"/>
  <c r="BF11"/>
  <c r="BH11" s="1"/>
  <c r="CL11" s="1"/>
  <c r="AX11"/>
  <c r="AY11" s="1"/>
  <c r="H11" s="1"/>
  <c r="AL11"/>
  <c r="AN11" s="1"/>
  <c r="CK11" s="1"/>
  <c r="AG11"/>
  <c r="AH11" s="1"/>
  <c r="G11" s="1"/>
  <c r="W11"/>
  <c r="CJ11" s="1"/>
  <c r="P11"/>
  <c r="F11" s="1"/>
  <c r="BV6"/>
  <c r="BB6"/>
  <c r="AK6"/>
  <c r="S6"/>
  <c r="CH2"/>
  <c r="CH1"/>
  <c r="BM11" i="19"/>
  <c r="BH11"/>
  <c r="BI11" s="1"/>
  <c r="BY11" s="1"/>
  <c r="AW11"/>
  <c r="AY11" s="1"/>
  <c r="AO11"/>
  <c r="AP11" s="1"/>
  <c r="BX11" s="1"/>
  <c r="AF11"/>
  <c r="AA11"/>
  <c r="AB11" s="1"/>
  <c r="BW11" s="1"/>
  <c r="R11"/>
  <c r="K11"/>
  <c r="BV11" s="1"/>
  <c r="BZ11" s="1"/>
  <c r="BM22"/>
  <c r="BH22"/>
  <c r="BI22" s="1"/>
  <c r="BY22" s="1"/>
  <c r="AW22"/>
  <c r="AY22" s="1"/>
  <c r="AO22"/>
  <c r="AP22" s="1"/>
  <c r="BX22" s="1"/>
  <c r="AF22"/>
  <c r="AA22"/>
  <c r="AB22" s="1"/>
  <c r="BW22" s="1"/>
  <c r="R22"/>
  <c r="K22"/>
  <c r="BV22" s="1"/>
  <c r="BZ22" s="1"/>
  <c r="BM23"/>
  <c r="BH23"/>
  <c r="BI23" s="1"/>
  <c r="BY23" s="1"/>
  <c r="AW23"/>
  <c r="AY23" s="1"/>
  <c r="AO23"/>
  <c r="AP23" s="1"/>
  <c r="BX23" s="1"/>
  <c r="AF23"/>
  <c r="AA23"/>
  <c r="AB23" s="1"/>
  <c r="BW23" s="1"/>
  <c r="R23"/>
  <c r="BQ23" s="1"/>
  <c r="K23"/>
  <c r="BV23" s="1"/>
  <c r="BZ23" s="1"/>
  <c r="BM19"/>
  <c r="BH19"/>
  <c r="BI19" s="1"/>
  <c r="BY19" s="1"/>
  <c r="AW19"/>
  <c r="AY19" s="1"/>
  <c r="AO19"/>
  <c r="AP19" s="1"/>
  <c r="BX19" s="1"/>
  <c r="AF19"/>
  <c r="AA19"/>
  <c r="AB19" s="1"/>
  <c r="BW19" s="1"/>
  <c r="R19"/>
  <c r="K19"/>
  <c r="BV19" s="1"/>
  <c r="BZ19" s="1"/>
  <c r="BM12"/>
  <c r="BH12"/>
  <c r="BI12" s="1"/>
  <c r="BY12" s="1"/>
  <c r="AW12"/>
  <c r="AY12" s="1"/>
  <c r="AO12"/>
  <c r="AP12" s="1"/>
  <c r="BX12" s="1"/>
  <c r="AF12"/>
  <c r="AA12"/>
  <c r="AB12" s="1"/>
  <c r="BW12" s="1"/>
  <c r="R12"/>
  <c r="BQ12" s="1"/>
  <c r="K12"/>
  <c r="BV12" s="1"/>
  <c r="BZ12" s="1"/>
  <c r="BM24"/>
  <c r="BH24"/>
  <c r="BI24" s="1"/>
  <c r="BY24" s="1"/>
  <c r="AW24"/>
  <c r="AY24" s="1"/>
  <c r="AO24"/>
  <c r="AP24" s="1"/>
  <c r="BX24" s="1"/>
  <c r="AF24"/>
  <c r="AA24"/>
  <c r="AB24" s="1"/>
  <c r="BW24" s="1"/>
  <c r="R24"/>
  <c r="BQ24" s="1"/>
  <c r="K24"/>
  <c r="BV24" s="1"/>
  <c r="BZ24" s="1"/>
  <c r="BM26"/>
  <c r="BH26"/>
  <c r="BI26" s="1"/>
  <c r="BY26" s="1"/>
  <c r="AW26"/>
  <c r="AY26" s="1"/>
  <c r="AO26"/>
  <c r="AP26" s="1"/>
  <c r="BX26" s="1"/>
  <c r="AF26"/>
  <c r="AA26"/>
  <c r="AB26" s="1"/>
  <c r="BW26" s="1"/>
  <c r="R26"/>
  <c r="K26"/>
  <c r="BV26" s="1"/>
  <c r="BZ26" s="1"/>
  <c r="BM13"/>
  <c r="BH13"/>
  <c r="BI13" s="1"/>
  <c r="BY13" s="1"/>
  <c r="AW13"/>
  <c r="AY13" s="1"/>
  <c r="AO13"/>
  <c r="AP13" s="1"/>
  <c r="BX13" s="1"/>
  <c r="AF13"/>
  <c r="AA13"/>
  <c r="AB13" s="1"/>
  <c r="BW13" s="1"/>
  <c r="R13"/>
  <c r="BQ13" s="1"/>
  <c r="K13"/>
  <c r="BV13" s="1"/>
  <c r="BZ13" s="1"/>
  <c r="BM15"/>
  <c r="BH15"/>
  <c r="BI15" s="1"/>
  <c r="BY15" s="1"/>
  <c r="AW15"/>
  <c r="AY15" s="1"/>
  <c r="AO15"/>
  <c r="AP15" s="1"/>
  <c r="BX15" s="1"/>
  <c r="AF15"/>
  <c r="AA15"/>
  <c r="AB15" s="1"/>
  <c r="BW15" s="1"/>
  <c r="R15"/>
  <c r="K15"/>
  <c r="BV15" s="1"/>
  <c r="BZ15" s="1"/>
  <c r="BM16"/>
  <c r="BH16"/>
  <c r="BI16" s="1"/>
  <c r="BY16" s="1"/>
  <c r="AW16"/>
  <c r="AY16" s="1"/>
  <c r="AO16"/>
  <c r="AP16" s="1"/>
  <c r="BX16" s="1"/>
  <c r="AF16"/>
  <c r="AA16"/>
  <c r="AB16" s="1"/>
  <c r="BW16" s="1"/>
  <c r="R16"/>
  <c r="K16"/>
  <c r="BV16" s="1"/>
  <c r="BZ16" s="1"/>
  <c r="BM20"/>
  <c r="BH20"/>
  <c r="BI20" s="1"/>
  <c r="BY20" s="1"/>
  <c r="AW20"/>
  <c r="AY20" s="1"/>
  <c r="AO20"/>
  <c r="AP20" s="1"/>
  <c r="BX20" s="1"/>
  <c r="AF20"/>
  <c r="AA20"/>
  <c r="AB20" s="1"/>
  <c r="BW20" s="1"/>
  <c r="R20"/>
  <c r="K20"/>
  <c r="BV20" s="1"/>
  <c r="BZ20" s="1"/>
  <c r="BM18"/>
  <c r="BH18"/>
  <c r="BI18" s="1"/>
  <c r="BY18" s="1"/>
  <c r="AW18"/>
  <c r="AY18" s="1"/>
  <c r="AO18"/>
  <c r="AP18" s="1"/>
  <c r="BX18" s="1"/>
  <c r="AF18"/>
  <c r="AA18"/>
  <c r="AB18" s="1"/>
  <c r="BW18" s="1"/>
  <c r="R18"/>
  <c r="BQ18" s="1"/>
  <c r="K18"/>
  <c r="BV18" s="1"/>
  <c r="BZ18" s="1"/>
  <c r="BM25"/>
  <c r="BH25"/>
  <c r="BI25" s="1"/>
  <c r="BY25" s="1"/>
  <c r="AW25"/>
  <c r="AY25" s="1"/>
  <c r="AO25"/>
  <c r="AP25" s="1"/>
  <c r="BX25" s="1"/>
  <c r="AF25"/>
  <c r="AA25"/>
  <c r="AB25" s="1"/>
  <c r="BW25" s="1"/>
  <c r="R25"/>
  <c r="K25"/>
  <c r="BV25" s="1"/>
  <c r="BZ25" s="1"/>
  <c r="BM17"/>
  <c r="BH17"/>
  <c r="BI17" s="1"/>
  <c r="BY17" s="1"/>
  <c r="AW17"/>
  <c r="AY17" s="1"/>
  <c r="AO17"/>
  <c r="AP17" s="1"/>
  <c r="BX17" s="1"/>
  <c r="AF17"/>
  <c r="AA17"/>
  <c r="AB17" s="1"/>
  <c r="BW17" s="1"/>
  <c r="R17"/>
  <c r="K17"/>
  <c r="BV17" s="1"/>
  <c r="BZ17" s="1"/>
  <c r="BM21"/>
  <c r="BH21"/>
  <c r="BI21" s="1"/>
  <c r="BY21" s="1"/>
  <c r="AW21"/>
  <c r="AY21" s="1"/>
  <c r="AO21"/>
  <c r="AP21" s="1"/>
  <c r="BX21" s="1"/>
  <c r="AF21"/>
  <c r="AA21"/>
  <c r="AB21" s="1"/>
  <c r="BW21" s="1"/>
  <c r="R21"/>
  <c r="K21"/>
  <c r="BV21" s="1"/>
  <c r="BZ21" s="1"/>
  <c r="BM14"/>
  <c r="BH14"/>
  <c r="BI14" s="1"/>
  <c r="BY14" s="1"/>
  <c r="AW14"/>
  <c r="AY14" s="1"/>
  <c r="AO14"/>
  <c r="AP14" s="1"/>
  <c r="BX14" s="1"/>
  <c r="AF14"/>
  <c r="AA14"/>
  <c r="AB14" s="1"/>
  <c r="BW14" s="1"/>
  <c r="R14"/>
  <c r="K14"/>
  <c r="BV14" s="1"/>
  <c r="BZ14" s="1"/>
  <c r="BT2"/>
  <c r="BT1"/>
  <c r="AX14" i="18"/>
  <c r="AZ14" s="1"/>
  <c r="AP14"/>
  <c r="AQ14" s="1"/>
  <c r="AG14"/>
  <c r="AA14"/>
  <c r="AB14" s="1"/>
  <c r="R14"/>
  <c r="K14"/>
  <c r="AX19"/>
  <c r="AZ19" s="1"/>
  <c r="AP19"/>
  <c r="AQ19" s="1"/>
  <c r="AG19"/>
  <c r="AA19"/>
  <c r="AB19" s="1"/>
  <c r="R19"/>
  <c r="K19"/>
  <c r="AX11"/>
  <c r="AZ11" s="1"/>
  <c r="AP11"/>
  <c r="AQ11" s="1"/>
  <c r="AG11"/>
  <c r="AA11"/>
  <c r="AB11" s="1"/>
  <c r="R11"/>
  <c r="K11"/>
  <c r="AX16"/>
  <c r="AZ16" s="1"/>
  <c r="AP16"/>
  <c r="AQ16" s="1"/>
  <c r="AG16"/>
  <c r="AA16"/>
  <c r="AB16" s="1"/>
  <c r="R16"/>
  <c r="K16"/>
  <c r="AX12"/>
  <c r="AZ12" s="1"/>
  <c r="AP12"/>
  <c r="AQ12" s="1"/>
  <c r="AG12"/>
  <c r="AA12"/>
  <c r="AB12" s="1"/>
  <c r="R12"/>
  <c r="K12"/>
  <c r="AX10"/>
  <c r="AZ10" s="1"/>
  <c r="AP10"/>
  <c r="AQ10" s="1"/>
  <c r="AG10"/>
  <c r="AA10"/>
  <c r="AB10" s="1"/>
  <c r="BB10" s="1"/>
  <c r="BF10" s="1"/>
  <c r="R10"/>
  <c r="BD10" s="1"/>
  <c r="BG10" s="1"/>
  <c r="AX20"/>
  <c r="AZ20" s="1"/>
  <c r="AP20"/>
  <c r="AQ20" s="1"/>
  <c r="AG20"/>
  <c r="AA20"/>
  <c r="AB20" s="1"/>
  <c r="R20"/>
  <c r="K20"/>
  <c r="AX21"/>
  <c r="AZ21" s="1"/>
  <c r="AP21"/>
  <c r="AQ21" s="1"/>
  <c r="AG21"/>
  <c r="AA21"/>
  <c r="AB21" s="1"/>
  <c r="R21"/>
  <c r="K21"/>
  <c r="AX18"/>
  <c r="AZ18" s="1"/>
  <c r="AP18"/>
  <c r="AQ18" s="1"/>
  <c r="AG18"/>
  <c r="AA18"/>
  <c r="AB18" s="1"/>
  <c r="R18"/>
  <c r="K18"/>
  <c r="BI1"/>
  <c r="BI2"/>
  <c r="F6"/>
  <c r="M6"/>
  <c r="T6"/>
  <c r="AD6"/>
  <c r="AI6"/>
  <c r="AS6"/>
  <c r="K17"/>
  <c r="R17"/>
  <c r="AA17"/>
  <c r="AB17" s="1"/>
  <c r="AG17"/>
  <c r="AP17"/>
  <c r="AQ17" s="1"/>
  <c r="AX17"/>
  <c r="AZ17" s="1"/>
  <c r="BD17" s="1"/>
  <c r="BG17" s="1"/>
  <c r="AZ13" i="16"/>
  <c r="BB13" s="1"/>
  <c r="AR13"/>
  <c r="AS13" s="1"/>
  <c r="AF13"/>
  <c r="AH13" s="1"/>
  <c r="AB13"/>
  <c r="AC13" s="1"/>
  <c r="R13"/>
  <c r="K13"/>
  <c r="AZ13" i="17"/>
  <c r="BB13" s="1"/>
  <c r="AR13"/>
  <c r="AS13" s="1"/>
  <c r="AF13"/>
  <c r="AH13" s="1"/>
  <c r="AB13"/>
  <c r="AC13" s="1"/>
  <c r="R13"/>
  <c r="K13"/>
  <c r="AZ11"/>
  <c r="BB11" s="1"/>
  <c r="AR11"/>
  <c r="AS11" s="1"/>
  <c r="AF11"/>
  <c r="AH11" s="1"/>
  <c r="AB11"/>
  <c r="AC11" s="1"/>
  <c r="R11"/>
  <c r="K11"/>
  <c r="AZ24"/>
  <c r="BB24" s="1"/>
  <c r="AR24"/>
  <c r="AS24" s="1"/>
  <c r="AF24"/>
  <c r="AH24" s="1"/>
  <c r="AB24"/>
  <c r="AC24" s="1"/>
  <c r="R24"/>
  <c r="K24"/>
  <c r="AZ23"/>
  <c r="BB23" s="1"/>
  <c r="AR23"/>
  <c r="AS23" s="1"/>
  <c r="AF23"/>
  <c r="AH23" s="1"/>
  <c r="AB23"/>
  <c r="AC23" s="1"/>
  <c r="R23"/>
  <c r="K23"/>
  <c r="AZ18"/>
  <c r="BB18" s="1"/>
  <c r="AR18"/>
  <c r="AS18" s="1"/>
  <c r="AF18"/>
  <c r="AH18" s="1"/>
  <c r="AB18"/>
  <c r="AC18" s="1"/>
  <c r="R18"/>
  <c r="K18"/>
  <c r="AZ25"/>
  <c r="BB25" s="1"/>
  <c r="AR25"/>
  <c r="AS25" s="1"/>
  <c r="AF25"/>
  <c r="AH25" s="1"/>
  <c r="AB25"/>
  <c r="AC25" s="1"/>
  <c r="R25"/>
  <c r="K25"/>
  <c r="AZ17"/>
  <c r="BB17" s="1"/>
  <c r="AR17"/>
  <c r="AS17" s="1"/>
  <c r="AF17"/>
  <c r="AH17" s="1"/>
  <c r="AB17"/>
  <c r="AC17" s="1"/>
  <c r="R17"/>
  <c r="K17"/>
  <c r="AZ19"/>
  <c r="BB19" s="1"/>
  <c r="AR19"/>
  <c r="AS19" s="1"/>
  <c r="AF19"/>
  <c r="AH19" s="1"/>
  <c r="AB19"/>
  <c r="AC19" s="1"/>
  <c r="R19"/>
  <c r="K19"/>
  <c r="AZ21"/>
  <c r="BB21" s="1"/>
  <c r="AR21"/>
  <c r="AS21" s="1"/>
  <c r="AF21"/>
  <c r="AH21" s="1"/>
  <c r="AB21"/>
  <c r="AC21" s="1"/>
  <c r="R21"/>
  <c r="K21"/>
  <c r="AZ12"/>
  <c r="BB12" s="1"/>
  <c r="AR12"/>
  <c r="AS12" s="1"/>
  <c r="AF12"/>
  <c r="AH12" s="1"/>
  <c r="AB12"/>
  <c r="AC12" s="1"/>
  <c r="R12"/>
  <c r="K12"/>
  <c r="AZ15"/>
  <c r="BB15" s="1"/>
  <c r="AR15"/>
  <c r="AS15" s="1"/>
  <c r="AF15"/>
  <c r="AH15" s="1"/>
  <c r="AB15"/>
  <c r="AC15" s="1"/>
  <c r="R15"/>
  <c r="K15"/>
  <c r="AZ14"/>
  <c r="BB14" s="1"/>
  <c r="AR14"/>
  <c r="AS14" s="1"/>
  <c r="AF14"/>
  <c r="AH14" s="1"/>
  <c r="AB14"/>
  <c r="AC14" s="1"/>
  <c r="R14"/>
  <c r="K14"/>
  <c r="AZ10"/>
  <c r="BB10" s="1"/>
  <c r="AR10"/>
  <c r="AS10" s="1"/>
  <c r="AF10"/>
  <c r="AH10" s="1"/>
  <c r="AB10"/>
  <c r="AC10" s="1"/>
  <c r="R10"/>
  <c r="K10"/>
  <c r="AZ22"/>
  <c r="BB22" s="1"/>
  <c r="AR22"/>
  <c r="AS22" s="1"/>
  <c r="AF22"/>
  <c r="AH22" s="1"/>
  <c r="AB22"/>
  <c r="AC22" s="1"/>
  <c r="R22"/>
  <c r="K22"/>
  <c r="AZ16"/>
  <c r="BB16" s="1"/>
  <c r="AR16"/>
  <c r="AS16" s="1"/>
  <c r="AF16"/>
  <c r="AH16" s="1"/>
  <c r="AB16"/>
  <c r="AC16" s="1"/>
  <c r="R16"/>
  <c r="K16"/>
  <c r="AZ20"/>
  <c r="BB20" s="1"/>
  <c r="AR20"/>
  <c r="AS20" s="1"/>
  <c r="AF20"/>
  <c r="AH20" s="1"/>
  <c r="AB20"/>
  <c r="AC20" s="1"/>
  <c r="R20"/>
  <c r="K20"/>
  <c r="AU6"/>
  <c r="AJ6"/>
  <c r="AE6"/>
  <c r="T6"/>
  <c r="M6"/>
  <c r="F6"/>
  <c r="BK2"/>
  <c r="BK1"/>
  <c r="AZ29" i="16"/>
  <c r="BB29" s="1"/>
  <c r="AR29"/>
  <c r="AS29" s="1"/>
  <c r="AF29"/>
  <c r="AH29" s="1"/>
  <c r="AC29"/>
  <c r="AB29"/>
  <c r="R29"/>
  <c r="K29"/>
  <c r="AZ21"/>
  <c r="BB21" s="1"/>
  <c r="AR21"/>
  <c r="AS21" s="1"/>
  <c r="AF21"/>
  <c r="AH21" s="1"/>
  <c r="AB21"/>
  <c r="AC21" s="1"/>
  <c r="R21"/>
  <c r="K21"/>
  <c r="AZ26"/>
  <c r="BB26" s="1"/>
  <c r="AR26"/>
  <c r="AS26" s="1"/>
  <c r="AF26"/>
  <c r="AH26" s="1"/>
  <c r="AB26"/>
  <c r="AC26" s="1"/>
  <c r="R26"/>
  <c r="K26"/>
  <c r="AZ17"/>
  <c r="BB17" s="1"/>
  <c r="AR17"/>
  <c r="AS17" s="1"/>
  <c r="AF17"/>
  <c r="AH17" s="1"/>
  <c r="AB17"/>
  <c r="AC17" s="1"/>
  <c r="R17"/>
  <c r="K17"/>
  <c r="AZ15"/>
  <c r="BB15" s="1"/>
  <c r="AR15"/>
  <c r="AS15" s="1"/>
  <c r="AF15"/>
  <c r="AH15" s="1"/>
  <c r="AB15"/>
  <c r="AC15" s="1"/>
  <c r="R15"/>
  <c r="K15"/>
  <c r="AZ28"/>
  <c r="BB28" s="1"/>
  <c r="AR28"/>
  <c r="AS28" s="1"/>
  <c r="AF28"/>
  <c r="AH28" s="1"/>
  <c r="AB28"/>
  <c r="AC28" s="1"/>
  <c r="R28"/>
  <c r="K28"/>
  <c r="AZ16"/>
  <c r="BB16" s="1"/>
  <c r="AR16"/>
  <c r="AS16" s="1"/>
  <c r="AF16"/>
  <c r="AH16" s="1"/>
  <c r="AB16"/>
  <c r="AC16" s="1"/>
  <c r="R16"/>
  <c r="K16"/>
  <c r="AZ24"/>
  <c r="BB24" s="1"/>
  <c r="AR24"/>
  <c r="AS24" s="1"/>
  <c r="AH24"/>
  <c r="AB24"/>
  <c r="AC24" s="1"/>
  <c r="R24"/>
  <c r="K24"/>
  <c r="AZ10"/>
  <c r="BB10" s="1"/>
  <c r="AR10"/>
  <c r="AS10" s="1"/>
  <c r="AF10"/>
  <c r="AH10" s="1"/>
  <c r="AB10"/>
  <c r="AC10" s="1"/>
  <c r="R10"/>
  <c r="K10"/>
  <c r="AZ25"/>
  <c r="BB25" s="1"/>
  <c r="AR25"/>
  <c r="AS25" s="1"/>
  <c r="AF25"/>
  <c r="AH25" s="1"/>
  <c r="AB25"/>
  <c r="AC25" s="1"/>
  <c r="R25"/>
  <c r="K25"/>
  <c r="AZ12"/>
  <c r="BB12" s="1"/>
  <c r="AR12"/>
  <c r="AS12" s="1"/>
  <c r="AF12"/>
  <c r="AH12" s="1"/>
  <c r="AB12"/>
  <c r="AC12" s="1"/>
  <c r="R12"/>
  <c r="K12"/>
  <c r="AZ18"/>
  <c r="BB18" s="1"/>
  <c r="AR18"/>
  <c r="AS18" s="1"/>
  <c r="AF18"/>
  <c r="AH18" s="1"/>
  <c r="R18"/>
  <c r="K18"/>
  <c r="AZ20"/>
  <c r="BB20" s="1"/>
  <c r="AR20"/>
  <c r="AS20" s="1"/>
  <c r="AF20"/>
  <c r="AH20" s="1"/>
  <c r="AB20"/>
  <c r="AC20" s="1"/>
  <c r="R20"/>
  <c r="K20"/>
  <c r="AZ14"/>
  <c r="BB14" s="1"/>
  <c r="AR14"/>
  <c r="AS14" s="1"/>
  <c r="AF14"/>
  <c r="AH14" s="1"/>
  <c r="AB14"/>
  <c r="AC14" s="1"/>
  <c r="R14"/>
  <c r="K14"/>
  <c r="AZ23"/>
  <c r="BB23" s="1"/>
  <c r="AR23"/>
  <c r="AS23" s="1"/>
  <c r="AF23"/>
  <c r="AH23" s="1"/>
  <c r="AB23"/>
  <c r="AC23" s="1"/>
  <c r="R23"/>
  <c r="K23"/>
  <c r="AZ22"/>
  <c r="BB22" s="1"/>
  <c r="AR22"/>
  <c r="AS22" s="1"/>
  <c r="AF22"/>
  <c r="AH22" s="1"/>
  <c r="AB22"/>
  <c r="AC22" s="1"/>
  <c r="R22"/>
  <c r="K22"/>
  <c r="AZ27"/>
  <c r="BB27" s="1"/>
  <c r="AR27"/>
  <c r="AS27" s="1"/>
  <c r="AF27"/>
  <c r="AH27" s="1"/>
  <c r="AB27"/>
  <c r="AC27" s="1"/>
  <c r="R27"/>
  <c r="K27"/>
  <c r="AZ19"/>
  <c r="BB19" s="1"/>
  <c r="AR19"/>
  <c r="AS19" s="1"/>
  <c r="AF19"/>
  <c r="AH19" s="1"/>
  <c r="AB19"/>
  <c r="AC19" s="1"/>
  <c r="R19"/>
  <c r="K19"/>
  <c r="AZ11"/>
  <c r="BB11" s="1"/>
  <c r="AR11"/>
  <c r="AS11" s="1"/>
  <c r="AF11"/>
  <c r="AH11" s="1"/>
  <c r="AB11"/>
  <c r="AC11" s="1"/>
  <c r="R11"/>
  <c r="K11"/>
  <c r="AU6"/>
  <c r="AJ6"/>
  <c r="AE6"/>
  <c r="T6"/>
  <c r="M6"/>
  <c r="F6"/>
  <c r="BK2"/>
  <c r="BK1"/>
  <c r="M25" i="7"/>
  <c r="F25"/>
  <c r="AC10" i="15"/>
  <c r="AE10" s="1"/>
  <c r="P10"/>
  <c r="AC12"/>
  <c r="AE12" s="1"/>
  <c r="P12"/>
  <c r="AC11"/>
  <c r="AE11" s="1"/>
  <c r="AH5"/>
  <c r="Y5"/>
  <c r="S5"/>
  <c r="L5"/>
  <c r="AN2"/>
  <c r="AN1"/>
  <c r="AC10" i="14"/>
  <c r="W10"/>
  <c r="Y10" s="1"/>
  <c r="P10"/>
  <c r="L10"/>
  <c r="AB5"/>
  <c r="S5"/>
  <c r="O5"/>
  <c r="H5"/>
  <c r="AF2"/>
  <c r="AF1"/>
  <c r="X13" i="13"/>
  <c r="Z13" s="1"/>
  <c r="AD13" s="1"/>
  <c r="O13"/>
  <c r="AC13" s="1"/>
  <c r="L13"/>
  <c r="X18"/>
  <c r="Z18" s="1"/>
  <c r="AD18" s="1"/>
  <c r="O18"/>
  <c r="AC18" s="1"/>
  <c r="L18"/>
  <c r="AB18" s="1"/>
  <c r="X15"/>
  <c r="Z15" s="1"/>
  <c r="AD15" s="1"/>
  <c r="O15"/>
  <c r="AC15" s="1"/>
  <c r="L15"/>
  <c r="AB15" s="1"/>
  <c r="X10"/>
  <c r="Z10" s="1"/>
  <c r="AD10" s="1"/>
  <c r="O10"/>
  <c r="Q10" s="1"/>
  <c r="L10"/>
  <c r="X11"/>
  <c r="Z11" s="1"/>
  <c r="AD11" s="1"/>
  <c r="O11"/>
  <c r="AC11" s="1"/>
  <c r="L11"/>
  <c r="X20"/>
  <c r="Z20" s="1"/>
  <c r="AD20" s="1"/>
  <c r="O20"/>
  <c r="AC20" s="1"/>
  <c r="L20"/>
  <c r="AB20" s="1"/>
  <c r="X17"/>
  <c r="Z17" s="1"/>
  <c r="AD17" s="1"/>
  <c r="O17"/>
  <c r="AC17" s="1"/>
  <c r="L17"/>
  <c r="AB17" s="1"/>
  <c r="X14"/>
  <c r="Z14" s="1"/>
  <c r="AD14" s="1"/>
  <c r="O14"/>
  <c r="Q14" s="1"/>
  <c r="L14"/>
  <c r="X16"/>
  <c r="Z16" s="1"/>
  <c r="AD16" s="1"/>
  <c r="O16"/>
  <c r="AC16" s="1"/>
  <c r="L16"/>
  <c r="X12"/>
  <c r="Z12" s="1"/>
  <c r="AD12" s="1"/>
  <c r="O12"/>
  <c r="AC12" s="1"/>
  <c r="L12"/>
  <c r="AB12" s="1"/>
  <c r="X21"/>
  <c r="Z21" s="1"/>
  <c r="AD21" s="1"/>
  <c r="O21"/>
  <c r="Q21" s="1"/>
  <c r="AC21" s="1"/>
  <c r="L21"/>
  <c r="AE21" s="1"/>
  <c r="S6"/>
  <c r="N6"/>
  <c r="G6"/>
  <c r="AF2"/>
  <c r="AF1"/>
  <c r="X11" i="12"/>
  <c r="Z11" s="1"/>
  <c r="AD11" s="1"/>
  <c r="O11"/>
  <c r="AC11" s="1"/>
  <c r="L11"/>
  <c r="AB11" s="1"/>
  <c r="X12"/>
  <c r="Z12" s="1"/>
  <c r="AD12" s="1"/>
  <c r="O12"/>
  <c r="AC12" s="1"/>
  <c r="L12"/>
  <c r="X25"/>
  <c r="Z25" s="1"/>
  <c r="AD25" s="1"/>
  <c r="O25"/>
  <c r="AC25" s="1"/>
  <c r="L25"/>
  <c r="AB25" s="1"/>
  <c r="X22"/>
  <c r="Z22" s="1"/>
  <c r="AD22" s="1"/>
  <c r="O22"/>
  <c r="AC22" s="1"/>
  <c r="L22"/>
  <c r="X26"/>
  <c r="Z26" s="1"/>
  <c r="AD26" s="1"/>
  <c r="O26"/>
  <c r="AC26" s="1"/>
  <c r="L26"/>
  <c r="AB26" s="1"/>
  <c r="X23"/>
  <c r="Z23" s="1"/>
  <c r="AD23" s="1"/>
  <c r="O23"/>
  <c r="AC23" s="1"/>
  <c r="L23"/>
  <c r="X16"/>
  <c r="Z16" s="1"/>
  <c r="AD16" s="1"/>
  <c r="O16"/>
  <c r="AC16" s="1"/>
  <c r="L16"/>
  <c r="AB16" s="1"/>
  <c r="X24"/>
  <c r="Z24" s="1"/>
  <c r="AD24" s="1"/>
  <c r="Q24"/>
  <c r="O24"/>
  <c r="AC24" s="1"/>
  <c r="L24"/>
  <c r="X15"/>
  <c r="Z15" s="1"/>
  <c r="AD15" s="1"/>
  <c r="O15"/>
  <c r="AC15" s="1"/>
  <c r="L15"/>
  <c r="AB15" s="1"/>
  <c r="X20"/>
  <c r="Z20" s="1"/>
  <c r="AD20" s="1"/>
  <c r="O20"/>
  <c r="AC20" s="1"/>
  <c r="L20"/>
  <c r="X13"/>
  <c r="Z13" s="1"/>
  <c r="AD13" s="1"/>
  <c r="O13"/>
  <c r="AC13" s="1"/>
  <c r="L13"/>
  <c r="AB13" s="1"/>
  <c r="X14"/>
  <c r="Z14" s="1"/>
  <c r="AD14" s="1"/>
  <c r="O14"/>
  <c r="Q14" s="1"/>
  <c r="L14"/>
  <c r="X21"/>
  <c r="Z21" s="1"/>
  <c r="AD21" s="1"/>
  <c r="O21"/>
  <c r="AC21" s="1"/>
  <c r="L21"/>
  <c r="X19"/>
  <c r="Z19" s="1"/>
  <c r="AD19" s="1"/>
  <c r="O19"/>
  <c r="AC19" s="1"/>
  <c r="L19"/>
  <c r="X18"/>
  <c r="Z18" s="1"/>
  <c r="AD18" s="1"/>
  <c r="O18"/>
  <c r="AC18" s="1"/>
  <c r="L18"/>
  <c r="X17"/>
  <c r="Z17" s="1"/>
  <c r="AD17" s="1"/>
  <c r="O17"/>
  <c r="AC17" s="1"/>
  <c r="L17"/>
  <c r="AB17" s="1"/>
  <c r="X27"/>
  <c r="Z27" s="1"/>
  <c r="AD27" s="1"/>
  <c r="O27"/>
  <c r="Q27" s="1"/>
  <c r="L27"/>
  <c r="X10"/>
  <c r="Z10" s="1"/>
  <c r="AD10" s="1"/>
  <c r="O10"/>
  <c r="Q10" s="1"/>
  <c r="AC10" s="1"/>
  <c r="L10"/>
  <c r="AB10" s="1"/>
  <c r="S6"/>
  <c r="N6"/>
  <c r="G6"/>
  <c r="AF2"/>
  <c r="AF1"/>
  <c r="BS28" i="11"/>
  <c r="BU28" s="1"/>
  <c r="CF28" s="1"/>
  <c r="BO28"/>
  <c r="CE28" s="1"/>
  <c r="BF28"/>
  <c r="BH28" s="1"/>
  <c r="CD28" s="1"/>
  <c r="AR25"/>
  <c r="AG25"/>
  <c r="V25"/>
  <c r="AR24"/>
  <c r="AG24"/>
  <c r="V24"/>
  <c r="AR23"/>
  <c r="AG23"/>
  <c r="V23"/>
  <c r="AR22"/>
  <c r="AG22"/>
  <c r="V22"/>
  <c r="AR21"/>
  <c r="AG21"/>
  <c r="V21"/>
  <c r="AR20"/>
  <c r="AG20"/>
  <c r="V20"/>
  <c r="BS37"/>
  <c r="BU37" s="1"/>
  <c r="CF37" s="1"/>
  <c r="BO37"/>
  <c r="CE37" s="1"/>
  <c r="BF37"/>
  <c r="BH37" s="1"/>
  <c r="CD37" s="1"/>
  <c r="AR34"/>
  <c r="AG34"/>
  <c r="V34"/>
  <c r="AR33"/>
  <c r="AG33"/>
  <c r="V33"/>
  <c r="AR32"/>
  <c r="AG32"/>
  <c r="V32"/>
  <c r="AR31"/>
  <c r="AG31"/>
  <c r="V31"/>
  <c r="AR30"/>
  <c r="AG30"/>
  <c r="V30"/>
  <c r="AR29"/>
  <c r="AG29"/>
  <c r="V29"/>
  <c r="BS19"/>
  <c r="BU19" s="1"/>
  <c r="CF19" s="1"/>
  <c r="BO19"/>
  <c r="CE19" s="1"/>
  <c r="BF19"/>
  <c r="BH19" s="1"/>
  <c r="CD19" s="1"/>
  <c r="AR16"/>
  <c r="AG16"/>
  <c r="V16"/>
  <c r="AR15"/>
  <c r="AG15"/>
  <c r="V15"/>
  <c r="AR14"/>
  <c r="AG14"/>
  <c r="V14"/>
  <c r="AR13"/>
  <c r="AG13"/>
  <c r="V13"/>
  <c r="AR12"/>
  <c r="AG12"/>
  <c r="V12"/>
  <c r="AR11"/>
  <c r="AG11"/>
  <c r="V11"/>
  <c r="AK5"/>
  <c r="Z5"/>
  <c r="O5"/>
  <c r="H5"/>
  <c r="BM2" i="10"/>
  <c r="BM1"/>
  <c r="AK2"/>
  <c r="AK1"/>
  <c r="AR19"/>
  <c r="BC19"/>
  <c r="AV19"/>
  <c r="AY6"/>
  <c r="AU6"/>
  <c r="AN6"/>
  <c r="AG16"/>
  <c r="V16"/>
  <c r="AG15"/>
  <c r="V15"/>
  <c r="L19"/>
  <c r="AG14"/>
  <c r="V14"/>
  <c r="AG13"/>
  <c r="V13"/>
  <c r="AG12"/>
  <c r="V12"/>
  <c r="AG11"/>
  <c r="V11"/>
  <c r="BC46" i="9"/>
  <c r="AV46"/>
  <c r="AR46"/>
  <c r="L46"/>
  <c r="AG43"/>
  <c r="V43"/>
  <c r="AG42"/>
  <c r="V42"/>
  <c r="AG41"/>
  <c r="V41"/>
  <c r="AG40"/>
  <c r="V40"/>
  <c r="AG39"/>
  <c r="V39"/>
  <c r="AG38"/>
  <c r="V38"/>
  <c r="AV73"/>
  <c r="AR73"/>
  <c r="L73"/>
  <c r="AG70"/>
  <c r="V70"/>
  <c r="AG69"/>
  <c r="V69"/>
  <c r="AG68"/>
  <c r="V68"/>
  <c r="AG67"/>
  <c r="V67"/>
  <c r="AG66"/>
  <c r="V66"/>
  <c r="AG65"/>
  <c r="V65"/>
  <c r="BC28"/>
  <c r="AV28"/>
  <c r="AR28"/>
  <c r="L28"/>
  <c r="AG25"/>
  <c r="V25"/>
  <c r="AG24"/>
  <c r="V24"/>
  <c r="AG23"/>
  <c r="V23"/>
  <c r="AG22"/>
  <c r="V22"/>
  <c r="AG21"/>
  <c r="V21"/>
  <c r="AG20"/>
  <c r="V20"/>
  <c r="BC37"/>
  <c r="AV37"/>
  <c r="AR37"/>
  <c r="L37"/>
  <c r="AG34"/>
  <c r="V34"/>
  <c r="AG33"/>
  <c r="V33"/>
  <c r="AG32"/>
  <c r="V32"/>
  <c r="AG31"/>
  <c r="V31"/>
  <c r="AG30"/>
  <c r="V30"/>
  <c r="AG29"/>
  <c r="V29"/>
  <c r="BC64"/>
  <c r="AV64"/>
  <c r="AR64"/>
  <c r="L64"/>
  <c r="AG61"/>
  <c r="V61"/>
  <c r="AG60"/>
  <c r="V60"/>
  <c r="AG59"/>
  <c r="V59"/>
  <c r="AG58"/>
  <c r="V58"/>
  <c r="AG57"/>
  <c r="V57"/>
  <c r="AG56"/>
  <c r="V56"/>
  <c r="BC55"/>
  <c r="AV55"/>
  <c r="AR55"/>
  <c r="L55"/>
  <c r="AG52"/>
  <c r="V52"/>
  <c r="AG51"/>
  <c r="V51"/>
  <c r="AG50"/>
  <c r="V50"/>
  <c r="AG49"/>
  <c r="V49"/>
  <c r="AG48"/>
  <c r="V48"/>
  <c r="AG47"/>
  <c r="V47"/>
  <c r="BM2"/>
  <c r="BM1"/>
  <c r="BC19"/>
  <c r="AV19"/>
  <c r="AR19"/>
  <c r="AG37" i="11" l="1"/>
  <c r="AH37" s="1"/>
  <c r="CA37" s="1"/>
  <c r="BW37"/>
  <c r="CI37" s="1"/>
  <c r="BH10" i="18"/>
  <c r="BD15"/>
  <c r="BG15" s="1"/>
  <c r="BD12"/>
  <c r="BG12" s="1"/>
  <c r="BB12"/>
  <c r="BF12" s="1"/>
  <c r="BD19"/>
  <c r="BG19" s="1"/>
  <c r="BB19"/>
  <c r="BF19" s="1"/>
  <c r="BD11"/>
  <c r="BG11" s="1"/>
  <c r="BB11"/>
  <c r="BF11" s="1"/>
  <c r="BD16"/>
  <c r="BG16" s="1"/>
  <c r="BB16"/>
  <c r="BF16" s="1"/>
  <c r="BH16" s="1"/>
  <c r="BD14"/>
  <c r="BG14" s="1"/>
  <c r="BD21"/>
  <c r="BG21" s="1"/>
  <c r="BB18"/>
  <c r="BF18" s="1"/>
  <c r="Q22" i="12"/>
  <c r="Q26"/>
  <c r="AE24"/>
  <c r="AE14"/>
  <c r="AC14"/>
  <c r="AR28" i="11"/>
  <c r="AS28" s="1"/>
  <c r="CB28" s="1"/>
  <c r="AG28"/>
  <c r="AH28" s="1"/>
  <c r="CA28" s="1"/>
  <c r="V28"/>
  <c r="W28" s="1"/>
  <c r="BZ28" s="1"/>
  <c r="AR37"/>
  <c r="AS37" s="1"/>
  <c r="CB37" s="1"/>
  <c r="V37"/>
  <c r="W37" s="1"/>
  <c r="BZ37" s="1"/>
  <c r="AR19"/>
  <c r="AS19" s="1"/>
  <c r="CB19" s="1"/>
  <c r="AG19"/>
  <c r="AH19" s="1"/>
  <c r="CA19" s="1"/>
  <c r="BF13" i="17"/>
  <c r="BI13" s="1"/>
  <c r="BD13"/>
  <c r="BH13" s="1"/>
  <c r="BF24"/>
  <c r="BI24" s="1"/>
  <c r="BD24"/>
  <c r="BH24" s="1"/>
  <c r="BF18"/>
  <c r="BI18" s="1"/>
  <c r="BD18"/>
  <c r="BH18" s="1"/>
  <c r="BF17"/>
  <c r="BI17" s="1"/>
  <c r="BD17"/>
  <c r="BH17" s="1"/>
  <c r="BJ17" s="1"/>
  <c r="BF15"/>
  <c r="BI15" s="1"/>
  <c r="BD15"/>
  <c r="BH15" s="1"/>
  <c r="BF10"/>
  <c r="BI10" s="1"/>
  <c r="BD10"/>
  <c r="BH10" s="1"/>
  <c r="BF16"/>
  <c r="BI16" s="1"/>
  <c r="BF21"/>
  <c r="BI21" s="1"/>
  <c r="BD21"/>
  <c r="BH21" s="1"/>
  <c r="AM10" i="15"/>
  <c r="AM12"/>
  <c r="BQ16" i="19"/>
  <c r="BQ17"/>
  <c r="BQ11"/>
  <c r="BE19" i="9"/>
  <c r="BI19" s="1"/>
  <c r="BE46"/>
  <c r="BI46" s="1"/>
  <c r="BE73"/>
  <c r="BI73" s="1"/>
  <c r="BE28"/>
  <c r="BI28" s="1"/>
  <c r="BE64"/>
  <c r="BI64" s="1"/>
  <c r="BE37"/>
  <c r="BI37" s="1"/>
  <c r="BE55"/>
  <c r="BI55" s="1"/>
  <c r="CC16" i="20"/>
  <c r="CJ16"/>
  <c r="CN16" s="1"/>
  <c r="CN17"/>
  <c r="CN13"/>
  <c r="CN12"/>
  <c r="CN11"/>
  <c r="CN14"/>
  <c r="CN15"/>
  <c r="BD29" i="16"/>
  <c r="BH29" s="1"/>
  <c r="BF29"/>
  <c r="BI29" s="1"/>
  <c r="BF13"/>
  <c r="BI13" s="1"/>
  <c r="BD13"/>
  <c r="BH13" s="1"/>
  <c r="BD21"/>
  <c r="BH21" s="1"/>
  <c r="BF26"/>
  <c r="BI26" s="1"/>
  <c r="BD17"/>
  <c r="BH17" s="1"/>
  <c r="BD15"/>
  <c r="BH15" s="1"/>
  <c r="BF15"/>
  <c r="BI15" s="1"/>
  <c r="BD24"/>
  <c r="BH24" s="1"/>
  <c r="BD10"/>
  <c r="BH10" s="1"/>
  <c r="BF14"/>
  <c r="BI14" s="1"/>
  <c r="BF25"/>
  <c r="BI25" s="1"/>
  <c r="BF28"/>
  <c r="BI28" s="1"/>
  <c r="BF16"/>
  <c r="BI16" s="1"/>
  <c r="BD25"/>
  <c r="BH25" s="1"/>
  <c r="BF10"/>
  <c r="BI10" s="1"/>
  <c r="BD28"/>
  <c r="BH28" s="1"/>
  <c r="BJ28" s="1"/>
  <c r="BD14"/>
  <c r="BH14" s="1"/>
  <c r="BF12"/>
  <c r="BI12" s="1"/>
  <c r="BD18"/>
  <c r="BH18" s="1"/>
  <c r="BF23"/>
  <c r="BI23" s="1"/>
  <c r="BD20"/>
  <c r="BH20" s="1"/>
  <c r="BF20"/>
  <c r="BI20" s="1"/>
  <c r="BD22"/>
  <c r="BH22" s="1"/>
  <c r="BF19"/>
  <c r="BI19" s="1"/>
  <c r="BD19"/>
  <c r="BH19" s="1"/>
  <c r="BD11"/>
  <c r="BH11" s="1"/>
  <c r="BF11"/>
  <c r="BI11" s="1"/>
  <c r="BD27"/>
  <c r="BH27" s="1"/>
  <c r="BF27"/>
  <c r="BI27" s="1"/>
  <c r="BO22" i="19"/>
  <c r="BO19"/>
  <c r="BO26"/>
  <c r="BO15"/>
  <c r="BO20"/>
  <c r="BO25"/>
  <c r="BO21"/>
  <c r="AG46" i="9"/>
  <c r="AH46" s="1"/>
  <c r="V46"/>
  <c r="W46" s="1"/>
  <c r="AG73"/>
  <c r="AH73" s="1"/>
  <c r="V73"/>
  <c r="W73" s="1"/>
  <c r="AG28"/>
  <c r="AH28" s="1"/>
  <c r="V28"/>
  <c r="W28" s="1"/>
  <c r="AG37"/>
  <c r="AH37" s="1"/>
  <c r="AJ37" s="1"/>
  <c r="BG37" s="1"/>
  <c r="BK37" s="1"/>
  <c r="V37"/>
  <c r="W37" s="1"/>
  <c r="AG64"/>
  <c r="AH64" s="1"/>
  <c r="V64"/>
  <c r="W64" s="1"/>
  <c r="AG55"/>
  <c r="AH55" s="1"/>
  <c r="V55"/>
  <c r="W55" s="1"/>
  <c r="AB21" i="13"/>
  <c r="AE10"/>
  <c r="AC10"/>
  <c r="AE14"/>
  <c r="AC14"/>
  <c r="CA14" i="20"/>
  <c r="CA13"/>
  <c r="O25" i="7"/>
  <c r="CA15" i="20"/>
  <c r="J15" s="1"/>
  <c r="CA16"/>
  <c r="J16" s="1"/>
  <c r="CA17"/>
  <c r="J17" s="1"/>
  <c r="CC14"/>
  <c r="CC15"/>
  <c r="BE19" i="10"/>
  <c r="BI19" s="1"/>
  <c r="BQ14" i="19"/>
  <c r="BK13" i="22"/>
  <c r="BK10"/>
  <c r="BK11"/>
  <c r="BK15"/>
  <c r="BK14"/>
  <c r="BK12"/>
  <c r="BJ21" i="17"/>
  <c r="BB15" i="18"/>
  <c r="BF15" s="1"/>
  <c r="CA11" i="20"/>
  <c r="J11" s="1"/>
  <c r="CA12"/>
  <c r="J12" s="1"/>
  <c r="CC13"/>
  <c r="CC17"/>
  <c r="CC11"/>
  <c r="CC12"/>
  <c r="BQ25" i="19"/>
  <c r="BO18"/>
  <c r="BS18" s="1"/>
  <c r="BQ15"/>
  <c r="BO13"/>
  <c r="BS13" s="1"/>
  <c r="BO12"/>
  <c r="BS12" s="1"/>
  <c r="BQ22"/>
  <c r="BO11"/>
  <c r="BQ21"/>
  <c r="BO17"/>
  <c r="BS17" s="1"/>
  <c r="BQ20"/>
  <c r="BO16"/>
  <c r="BS16" s="1"/>
  <c r="BQ26"/>
  <c r="BO24"/>
  <c r="BS24" s="1"/>
  <c r="BQ19"/>
  <c r="BO23"/>
  <c r="BS23" s="1"/>
  <c r="BO14"/>
  <c r="BD18" i="18"/>
  <c r="BG18" s="1"/>
  <c r="BH18" s="1"/>
  <c r="BB20"/>
  <c r="BF20" s="1"/>
  <c r="BD20"/>
  <c r="BG20" s="1"/>
  <c r="BB14"/>
  <c r="BF14" s="1"/>
  <c r="BH14" s="1"/>
  <c r="BB21"/>
  <c r="BF21" s="1"/>
  <c r="BH21" s="1"/>
  <c r="BB17"/>
  <c r="BF17" s="1"/>
  <c r="BH17" s="1"/>
  <c r="BD16" i="17"/>
  <c r="BH16" s="1"/>
  <c r="BF22"/>
  <c r="BI22" s="1"/>
  <c r="BF14"/>
  <c r="BI14" s="1"/>
  <c r="BF12"/>
  <c r="BI12" s="1"/>
  <c r="BF19"/>
  <c r="BI19" s="1"/>
  <c r="BF25"/>
  <c r="BI25" s="1"/>
  <c r="BF23"/>
  <c r="BI23" s="1"/>
  <c r="BF11"/>
  <c r="BI11" s="1"/>
  <c r="BD22"/>
  <c r="BH22" s="1"/>
  <c r="BD14"/>
  <c r="BH14" s="1"/>
  <c r="BD12"/>
  <c r="BH12" s="1"/>
  <c r="BD19"/>
  <c r="BH19" s="1"/>
  <c r="BD25"/>
  <c r="BH25" s="1"/>
  <c r="BD23"/>
  <c r="BH23" s="1"/>
  <c r="BD11"/>
  <c r="BH11" s="1"/>
  <c r="BF20"/>
  <c r="BI20" s="1"/>
  <c r="BD20"/>
  <c r="BH20" s="1"/>
  <c r="BF21" i="16"/>
  <c r="BI21" s="1"/>
  <c r="BJ21" s="1"/>
  <c r="BD23"/>
  <c r="BH23" s="1"/>
  <c r="BJ23" s="1"/>
  <c r="BD12"/>
  <c r="BH12" s="1"/>
  <c r="BJ12" s="1"/>
  <c r="BD16"/>
  <c r="BH16" s="1"/>
  <c r="BJ16" s="1"/>
  <c r="BD26"/>
  <c r="BH26" s="1"/>
  <c r="BJ26" s="1"/>
  <c r="BF22"/>
  <c r="BI22" s="1"/>
  <c r="BJ22" s="1"/>
  <c r="BF18"/>
  <c r="BI18" s="1"/>
  <c r="BF24"/>
  <c r="BI24" s="1"/>
  <c r="BF17"/>
  <c r="BI17" s="1"/>
  <c r="AM11" i="15"/>
  <c r="AE10" i="14"/>
  <c r="Q16" i="13"/>
  <c r="AE16" s="1"/>
  <c r="AB14"/>
  <c r="Q11"/>
  <c r="AE11" s="1"/>
  <c r="AB10"/>
  <c r="Q13"/>
  <c r="AE13" s="1"/>
  <c r="Q12"/>
  <c r="AE12" s="1"/>
  <c r="AB16"/>
  <c r="Q20"/>
  <c r="AE20" s="1"/>
  <c r="AB11"/>
  <c r="Q18"/>
  <c r="AE18" s="1"/>
  <c r="AB13"/>
  <c r="Q17"/>
  <c r="AE17" s="1"/>
  <c r="Q15"/>
  <c r="AE15" s="1"/>
  <c r="Q18" i="12"/>
  <c r="AE18" s="1"/>
  <c r="AB19"/>
  <c r="Q13"/>
  <c r="AE13" s="1"/>
  <c r="AB20"/>
  <c r="Q16"/>
  <c r="AE16" s="1"/>
  <c r="AB23"/>
  <c r="AE26"/>
  <c r="Q25"/>
  <c r="AE25" s="1"/>
  <c r="AB12"/>
  <c r="AB18"/>
  <c r="Q21"/>
  <c r="AE21" s="1"/>
  <c r="AB14"/>
  <c r="Q15"/>
  <c r="AE15" s="1"/>
  <c r="AB24"/>
  <c r="Q11"/>
  <c r="AE11" s="1"/>
  <c r="Q19"/>
  <c r="AE19" s="1"/>
  <c r="Q20"/>
  <c r="AE20" s="1"/>
  <c r="Q23"/>
  <c r="AE23" s="1"/>
  <c r="Q12"/>
  <c r="AE12" s="1"/>
  <c r="AC27"/>
  <c r="Q17"/>
  <c r="AE17" s="1"/>
  <c r="AE10"/>
  <c r="AB27"/>
  <c r="BW28" i="11"/>
  <c r="CI28" s="1"/>
  <c r="V19"/>
  <c r="W19" s="1"/>
  <c r="BZ19" s="1"/>
  <c r="BW19"/>
  <c r="CI19" s="1"/>
  <c r="AG19" i="10"/>
  <c r="AH19" s="1"/>
  <c r="V19"/>
  <c r="W19" s="1"/>
  <c r="AU28" i="11" l="1"/>
  <c r="CG28" s="1"/>
  <c r="BH15" i="18"/>
  <c r="BH12"/>
  <c r="BH19"/>
  <c r="BH11"/>
  <c r="BH20"/>
  <c r="DY14" i="20"/>
  <c r="J14"/>
  <c r="CE13"/>
  <c r="J13"/>
  <c r="AF14" i="12"/>
  <c r="AF16"/>
  <c r="AF13"/>
  <c r="AF12"/>
  <c r="AF11"/>
  <c r="AF15"/>
  <c r="AU37" i="11"/>
  <c r="CG37" s="1"/>
  <c r="CK37" s="1"/>
  <c r="AU19"/>
  <c r="CG19" s="1"/>
  <c r="CK19" s="1"/>
  <c r="BJ13" i="17"/>
  <c r="BJ23"/>
  <c r="BJ24"/>
  <c r="BJ18"/>
  <c r="BJ25"/>
  <c r="BJ15"/>
  <c r="BJ14"/>
  <c r="BJ10"/>
  <c r="BJ22"/>
  <c r="BJ16"/>
  <c r="BJ20"/>
  <c r="BJ19"/>
  <c r="BS11" i="19"/>
  <c r="AJ64" i="9"/>
  <c r="BG64" s="1"/>
  <c r="BK64" s="1"/>
  <c r="CF16" i="20"/>
  <c r="DZ16"/>
  <c r="CO16"/>
  <c r="CO11"/>
  <c r="CO14"/>
  <c r="CO15"/>
  <c r="CO13"/>
  <c r="CO12"/>
  <c r="CO17"/>
  <c r="CF15"/>
  <c r="DZ15"/>
  <c r="CF14"/>
  <c r="DZ14"/>
  <c r="EB14" s="1"/>
  <c r="CF12"/>
  <c r="DZ12"/>
  <c r="CF13"/>
  <c r="DZ13"/>
  <c r="CF17"/>
  <c r="DZ17"/>
  <c r="BJ29" i="16"/>
  <c r="BJ14"/>
  <c r="BJ13"/>
  <c r="BJ17"/>
  <c r="BJ15"/>
  <c r="BJ24"/>
  <c r="BJ10"/>
  <c r="BJ25"/>
  <c r="BJ18"/>
  <c r="BJ20"/>
  <c r="BJ19"/>
  <c r="BJ11"/>
  <c r="BJ27"/>
  <c r="BS20" i="19"/>
  <c r="BS22"/>
  <c r="BS25"/>
  <c r="BS19"/>
  <c r="BS21"/>
  <c r="BS26"/>
  <c r="BS15"/>
  <c r="AJ46" i="9"/>
  <c r="BG46" s="1"/>
  <c r="BK46" s="1"/>
  <c r="AJ73"/>
  <c r="BG73" s="1"/>
  <c r="BK73" s="1"/>
  <c r="AJ28"/>
  <c r="BG28" s="1"/>
  <c r="BK28" s="1"/>
  <c r="AJ55"/>
  <c r="BG55" s="1"/>
  <c r="BK55" s="1"/>
  <c r="AF10" i="13"/>
  <c r="AF14"/>
  <c r="AF15"/>
  <c r="AF12"/>
  <c r="AF13"/>
  <c r="AF11"/>
  <c r="CE16" i="20"/>
  <c r="CG16" s="1"/>
  <c r="DY16"/>
  <c r="EB16" s="1"/>
  <c r="DV16"/>
  <c r="CE15"/>
  <c r="DV15"/>
  <c r="DY15"/>
  <c r="EB15" s="1"/>
  <c r="DV14"/>
  <c r="CE14"/>
  <c r="DV13"/>
  <c r="DY13"/>
  <c r="CG13"/>
  <c r="CE17"/>
  <c r="DY17"/>
  <c r="DV17"/>
  <c r="CE12"/>
  <c r="DV12"/>
  <c r="DY12"/>
  <c r="CF11"/>
  <c r="DZ11"/>
  <c r="CE11"/>
  <c r="DV11"/>
  <c r="DY11"/>
  <c r="AJ19" i="10"/>
  <c r="BG19" s="1"/>
  <c r="BK19" s="1"/>
  <c r="CK28" i="11"/>
  <c r="AN12" i="15"/>
  <c r="AN10"/>
  <c r="AN11"/>
  <c r="BS14" i="19"/>
  <c r="BJ11" i="17"/>
  <c r="BJ12"/>
  <c r="BI10" i="18" l="1"/>
  <c r="BI15"/>
  <c r="BI14"/>
  <c r="BI12"/>
  <c r="BI11"/>
  <c r="BI13"/>
  <c r="CG12" i="20"/>
  <c r="CM19" i="11"/>
  <c r="CM28"/>
  <c r="CM37"/>
  <c r="CG14" i="20"/>
  <c r="CG15"/>
  <c r="CG17"/>
  <c r="EB13"/>
  <c r="EB12"/>
  <c r="EB17"/>
  <c r="CG11"/>
  <c r="BK12" i="16"/>
  <c r="BK13"/>
  <c r="BK15"/>
  <c r="BK10"/>
  <c r="BK14"/>
  <c r="BK11"/>
  <c r="EB11" i="20"/>
  <c r="DW14"/>
  <c r="DW11"/>
  <c r="DW15"/>
  <c r="DW12"/>
  <c r="DW16"/>
  <c r="DW13"/>
  <c r="DW17"/>
  <c r="BK11" i="17"/>
  <c r="BK12"/>
  <c r="BK13"/>
  <c r="BK10"/>
  <c r="BK14"/>
  <c r="BK15"/>
  <c r="AK1" i="9"/>
  <c r="AK2"/>
  <c r="H5"/>
  <c r="O5"/>
  <c r="Z5"/>
  <c r="V11"/>
  <c r="AG11"/>
  <c r="V12"/>
  <c r="AG12"/>
  <c r="V13"/>
  <c r="AG13"/>
  <c r="V14"/>
  <c r="AG14"/>
  <c r="V15"/>
  <c r="AG15"/>
  <c r="V16"/>
  <c r="AG16"/>
  <c r="L19"/>
  <c r="CH17" i="20" l="1"/>
  <c r="CH11"/>
  <c r="CH13"/>
  <c r="CH14"/>
  <c r="CH12"/>
  <c r="CH16"/>
  <c r="CH15"/>
  <c r="EC15"/>
  <c r="AG19" i="9"/>
  <c r="AH19" s="1"/>
  <c r="V19"/>
  <c r="W19" s="1"/>
  <c r="M29" i="8"/>
  <c r="F29"/>
  <c r="M27"/>
  <c r="F27"/>
  <c r="M30"/>
  <c r="F30"/>
  <c r="M15"/>
  <c r="F15"/>
  <c r="M18"/>
  <c r="F18"/>
  <c r="M32"/>
  <c r="F32"/>
  <c r="M33"/>
  <c r="F33"/>
  <c r="M34"/>
  <c r="F34"/>
  <c r="M28"/>
  <c r="F28"/>
  <c r="M13"/>
  <c r="F13"/>
  <c r="M17"/>
  <c r="F17"/>
  <c r="M26"/>
  <c r="F26"/>
  <c r="M31"/>
  <c r="F31"/>
  <c r="M24"/>
  <c r="F24"/>
  <c r="M25"/>
  <c r="F25"/>
  <c r="M20"/>
  <c r="F20"/>
  <c r="M14"/>
  <c r="F14"/>
  <c r="M21"/>
  <c r="F21"/>
  <c r="M35"/>
  <c r="F35"/>
  <c r="M22"/>
  <c r="F22"/>
  <c r="M19"/>
  <c r="F19"/>
  <c r="M23"/>
  <c r="F23"/>
  <c r="M11"/>
  <c r="F11"/>
  <c r="I5"/>
  <c r="E5"/>
  <c r="P3"/>
  <c r="P1"/>
  <c r="M22" i="7"/>
  <c r="F22"/>
  <c r="M11"/>
  <c r="F11"/>
  <c r="M16"/>
  <c r="F16"/>
  <c r="M17"/>
  <c r="F17"/>
  <c r="M21"/>
  <c r="F21"/>
  <c r="M19"/>
  <c r="F19"/>
  <c r="M20"/>
  <c r="F20"/>
  <c r="M13"/>
  <c r="F13"/>
  <c r="M12"/>
  <c r="F12"/>
  <c r="M15"/>
  <c r="F15"/>
  <c r="M14"/>
  <c r="F14"/>
  <c r="M24"/>
  <c r="F24"/>
  <c r="M23"/>
  <c r="F23"/>
  <c r="M18"/>
  <c r="F18"/>
  <c r="P3"/>
  <c r="P1"/>
  <c r="AJ19" i="9" l="1"/>
  <c r="BG19" s="1"/>
  <c r="BK19" s="1"/>
  <c r="O19" i="8"/>
  <c r="O35"/>
  <c r="O25"/>
  <c r="O31"/>
  <c r="O17"/>
  <c r="O28"/>
  <c r="O33"/>
  <c r="O18"/>
  <c r="O30"/>
  <c r="O14"/>
  <c r="O11"/>
  <c r="O24" i="7"/>
  <c r="O22"/>
  <c r="O11"/>
  <c r="O16"/>
  <c r="O17"/>
  <c r="O19"/>
  <c r="O21"/>
  <c r="O20"/>
  <c r="O13"/>
  <c r="O12"/>
  <c r="O15"/>
  <c r="O23"/>
  <c r="O14"/>
  <c r="O23" i="8"/>
  <c r="O22"/>
  <c r="O21"/>
  <c r="O20"/>
  <c r="O24"/>
  <c r="O26"/>
  <c r="O13"/>
  <c r="O34"/>
  <c r="O32"/>
  <c r="O15"/>
  <c r="O27"/>
  <c r="O29"/>
  <c r="O18" i="7"/>
  <c r="M27" i="6" l="1"/>
  <c r="F27"/>
  <c r="M21"/>
  <c r="F21"/>
  <c r="M63"/>
  <c r="F63"/>
  <c r="M39"/>
  <c r="F39"/>
  <c r="M69"/>
  <c r="F69"/>
  <c r="M45"/>
  <c r="F45"/>
  <c r="M75"/>
  <c r="F75"/>
  <c r="M51"/>
  <c r="F51"/>
  <c r="M33"/>
  <c r="F33"/>
  <c r="M81"/>
  <c r="F81"/>
  <c r="M57"/>
  <c r="F57"/>
  <c r="M15"/>
  <c r="F15"/>
  <c r="I5"/>
  <c r="E5"/>
  <c r="Q3"/>
  <c r="Q1"/>
  <c r="Y13" i="5"/>
  <c r="Y12"/>
  <c r="Y11"/>
  <c r="R13"/>
  <c r="R12"/>
  <c r="R11"/>
  <c r="K13"/>
  <c r="K12"/>
  <c r="K11"/>
  <c r="U6"/>
  <c r="N6"/>
  <c r="G6"/>
  <c r="AB2"/>
  <c r="AB1"/>
  <c r="Y13" i="4"/>
  <c r="Y12"/>
  <c r="Y15"/>
  <c r="Y14"/>
  <c r="Y11"/>
  <c r="R13"/>
  <c r="R12"/>
  <c r="R15"/>
  <c r="R14"/>
  <c r="R11"/>
  <c r="K13"/>
  <c r="K12"/>
  <c r="K15"/>
  <c r="K14"/>
  <c r="K11"/>
  <c r="AB2"/>
  <c r="AB1"/>
  <c r="P27" i="6" l="1"/>
  <c r="P21"/>
  <c r="P63"/>
  <c r="P39"/>
  <c r="P69"/>
  <c r="P75"/>
  <c r="P45"/>
  <c r="P51"/>
  <c r="P33"/>
  <c r="P81"/>
  <c r="AA13" i="5"/>
  <c r="AA12"/>
  <c r="AA11"/>
  <c r="AA14" i="4"/>
  <c r="AA11"/>
  <c r="AA13"/>
  <c r="AA12"/>
  <c r="AA15"/>
  <c r="P57" i="6"/>
  <c r="P15"/>
  <c r="Q15" s="1"/>
  <c r="Q33" l="1"/>
  <c r="Q27"/>
  <c r="Q45"/>
  <c r="Q21"/>
  <c r="Q51"/>
  <c r="Q39"/>
  <c r="AB11" i="5"/>
  <c r="AB12"/>
  <c r="AB13"/>
  <c r="AB14" i="4"/>
  <c r="AB12"/>
  <c r="AB13"/>
  <c r="AB15"/>
  <c r="AB11"/>
</calcChain>
</file>

<file path=xl/sharedStrings.xml><?xml version="1.0" encoding="utf-8"?>
<sst xmlns="http://schemas.openxmlformats.org/spreadsheetml/2006/main" count="2365" uniqueCount="561">
  <si>
    <t>Judges</t>
    <phoneticPr fontId="0" type="noConversion"/>
  </si>
  <si>
    <t>Nina Fritzell</t>
  </si>
  <si>
    <t>COMPULSORIES</t>
  </si>
  <si>
    <t>FREESTYLE</t>
  </si>
  <si>
    <t>Judge A</t>
  </si>
  <si>
    <t>Judge B</t>
  </si>
  <si>
    <t>Judge C</t>
  </si>
  <si>
    <t>Final Scores</t>
  </si>
  <si>
    <t>Horse</t>
  </si>
  <si>
    <t>Deduct</t>
  </si>
  <si>
    <t>Perf</t>
  </si>
  <si>
    <t>Technique</t>
  </si>
  <si>
    <t>Art</t>
  </si>
  <si>
    <t>Compulsory</t>
  </si>
  <si>
    <t>Freestyle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</si>
  <si>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</si>
  <si>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</si>
  <si>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</si>
  <si>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</si>
  <si>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</si>
  <si>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</si>
  <si>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</si>
  <si>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</si>
  <si>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</si>
  <si>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</si>
  <si>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</si>
  <si>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</si>
  <si>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Flag</t>
  </si>
  <si>
    <t>S Fwd</t>
  </si>
  <si>
    <t>S Bwd</t>
  </si>
  <si>
    <t>Sub</t>
  </si>
  <si>
    <t>Ex Sc</t>
  </si>
  <si>
    <t>Falls</t>
  </si>
  <si>
    <t>Total</t>
  </si>
  <si>
    <t>DoD</t>
  </si>
  <si>
    <t>Final</t>
  </si>
  <si>
    <t>C1</t>
  </si>
  <si>
    <t>C2</t>
  </si>
  <si>
    <t>C3</t>
  </si>
  <si>
    <t>C4</t>
  </si>
  <si>
    <t>C5</t>
  </si>
  <si>
    <t>Art.</t>
  </si>
  <si>
    <t>Deductions</t>
  </si>
  <si>
    <t>Score</t>
  </si>
  <si>
    <t>Comp</t>
  </si>
  <si>
    <t>Free</t>
  </si>
  <si>
    <t>Place</t>
  </si>
  <si>
    <t>Kerri Wilson</t>
  </si>
  <si>
    <t>Independent</t>
  </si>
  <si>
    <t>Rachael Barlow</t>
  </si>
  <si>
    <t>Robyn Boyle</t>
  </si>
  <si>
    <t>Byron Bay</t>
  </si>
  <si>
    <t>Sabine Osmotherly</t>
  </si>
  <si>
    <t>Sharna Kirkham</t>
  </si>
  <si>
    <t>Hunter Valley</t>
  </si>
  <si>
    <t>Nicole Collett</t>
  </si>
  <si>
    <t>Nicole Connor</t>
  </si>
  <si>
    <t>Equiste</t>
  </si>
  <si>
    <t>Eloise Tate</t>
  </si>
  <si>
    <t>21st Australian Vaulting Championships 2017</t>
  </si>
  <si>
    <t>27 September to 1 October 2017</t>
  </si>
  <si>
    <t>Lungers Master - Canter</t>
  </si>
  <si>
    <t>Class 40A</t>
  </si>
  <si>
    <t>EP MORGAN (8)</t>
  </si>
  <si>
    <t>Sally Paragalli</t>
  </si>
  <si>
    <t>Southern Highlands</t>
  </si>
  <si>
    <t>GUY AT WORK (9)</t>
  </si>
  <si>
    <t>Acacia Gold</t>
  </si>
  <si>
    <t>KANEMBO BRONZE (14)</t>
  </si>
  <si>
    <t>Tanya Foster</t>
  </si>
  <si>
    <t>Riverina Equiste Vaulters</t>
  </si>
  <si>
    <t>CRICKETER (6)</t>
  </si>
  <si>
    <t>Denise Piggott</t>
  </si>
  <si>
    <t xml:space="preserve">PhEVA </t>
  </si>
  <si>
    <t>BAIBERRALEY RULES (3)</t>
  </si>
  <si>
    <t>Elyssa O'Hanlon</t>
  </si>
  <si>
    <t>Bathurst &amp; District</t>
  </si>
  <si>
    <t>Lungers Master - Walk</t>
  </si>
  <si>
    <t>Class 40B</t>
  </si>
  <si>
    <t>NOW NOAH (20)</t>
  </si>
  <si>
    <t>Gina Sykes</t>
  </si>
  <si>
    <t>KAMILAROI YORKSHIRE (13)</t>
  </si>
  <si>
    <t>Dodi Rogan</t>
  </si>
  <si>
    <t>Veritas</t>
  </si>
  <si>
    <t>Judges</t>
  </si>
  <si>
    <t>Tech</t>
  </si>
  <si>
    <t>Artistic</t>
  </si>
  <si>
    <t>Gen Imp</t>
  </si>
  <si>
    <t>Zoe Caddis</t>
  </si>
  <si>
    <t>Poppy Loveland</t>
  </si>
  <si>
    <t>Lydia George</t>
  </si>
  <si>
    <t>Martine Fogg</t>
  </si>
  <si>
    <t>Breanna Trappel</t>
  </si>
  <si>
    <t>Lauren Ford</t>
  </si>
  <si>
    <t>Ruth Skrzypek</t>
  </si>
  <si>
    <t>Isabelle Steinman</t>
  </si>
  <si>
    <t>Karen Ford</t>
  </si>
  <si>
    <t>Orlagh Fitzgerald</t>
  </si>
  <si>
    <t>Philip Ritter</t>
  </si>
  <si>
    <t>Rachael Mackey</t>
  </si>
  <si>
    <t>Lili Tamai</t>
  </si>
  <si>
    <t>Caitlin Fraser</t>
  </si>
  <si>
    <t>SVG</t>
  </si>
  <si>
    <t>Naomi Yamaguchi</t>
  </si>
  <si>
    <t>Mei Davey</t>
  </si>
  <si>
    <t>Luka Linden</t>
  </si>
  <si>
    <t>Lily Steinman</t>
  </si>
  <si>
    <t>NEqC</t>
  </si>
  <si>
    <t>Matthew Ellis</t>
  </si>
  <si>
    <t>Madison Foster</t>
  </si>
  <si>
    <t>Gipsy Foster</t>
  </si>
  <si>
    <t>Barrel Squad (incl. Integrated)</t>
  </si>
  <si>
    <t>CLASS 32D</t>
  </si>
  <si>
    <t>Hayley Connors</t>
  </si>
  <si>
    <t>Jake Giroux-Harries</t>
  </si>
  <si>
    <t>Kathryn Stewart</t>
  </si>
  <si>
    <t>Keenya Giroux-harries</t>
  </si>
  <si>
    <t>Rowie Koolemans</t>
  </si>
  <si>
    <t>Sandie Giroux-harries</t>
  </si>
  <si>
    <t>Caitlyn Merchant</t>
  </si>
  <si>
    <t>Sienna Branch</t>
  </si>
  <si>
    <t>Abby Yeend</t>
  </si>
  <si>
    <t>Mikaela Bell</t>
  </si>
  <si>
    <t>Ben Rosiak</t>
  </si>
  <si>
    <t>Lily Moore</t>
  </si>
  <si>
    <t>Emily Edwards</t>
  </si>
  <si>
    <t>Georgia Surawski</t>
  </si>
  <si>
    <t>Rory Ainsworth</t>
  </si>
  <si>
    <t>Zoe Moffatt</t>
  </si>
  <si>
    <t>Madelaine Ohare</t>
  </si>
  <si>
    <t>Tegan Davis</t>
  </si>
  <si>
    <t>Fassifern</t>
  </si>
  <si>
    <t>Veritas/ Fassifern Juniors</t>
  </si>
  <si>
    <t>Acacia Gold/Cirque de SA</t>
  </si>
  <si>
    <t>Star Struck Stables VT/Team Orion</t>
  </si>
  <si>
    <t>Lauren Steinman</t>
  </si>
  <si>
    <t>Zoe Nelson</t>
  </si>
  <si>
    <t>National Equestrian Centre</t>
  </si>
  <si>
    <t>National Equestrian Centre/NEqC White</t>
  </si>
  <si>
    <t>Heyam Hattab</t>
  </si>
  <si>
    <t>Megan Nicholson</t>
  </si>
  <si>
    <t>National Equestrian Centre/NEqC Red</t>
  </si>
  <si>
    <t>Abigail Williams</t>
  </si>
  <si>
    <t>Alix Bell</t>
  </si>
  <si>
    <t>Keilie Branch</t>
  </si>
  <si>
    <t>Keisha Vreugdenburg</t>
  </si>
  <si>
    <t>Layla Van den berg</t>
  </si>
  <si>
    <t>Shaylah Vreugdenburg</t>
  </si>
  <si>
    <t>Amelia Simpson</t>
  </si>
  <si>
    <t>Emma Moulds</t>
  </si>
  <si>
    <t>Florence Simpson</t>
  </si>
  <si>
    <t>Lainie Thomson</t>
  </si>
  <si>
    <t>Rebecca Vandepeear</t>
  </si>
  <si>
    <t>Zachary Singlehurst</t>
  </si>
  <si>
    <t>Quicksilver</t>
  </si>
  <si>
    <t>Rachel Ryan</t>
  </si>
  <si>
    <t>Ivy Sykes</t>
  </si>
  <si>
    <t>Leah Kuuse</t>
  </si>
  <si>
    <t>Katja Fikkers</t>
  </si>
  <si>
    <t>Matilda Yates</t>
  </si>
  <si>
    <t>Saskia Fikkers</t>
  </si>
  <si>
    <t>REVA</t>
  </si>
  <si>
    <t>Bad</t>
  </si>
  <si>
    <t>Ind</t>
  </si>
  <si>
    <t>Ind/synergy</t>
  </si>
  <si>
    <t>Lucia Rogan</t>
  </si>
  <si>
    <t>Scone</t>
  </si>
  <si>
    <t>Kingfisher</t>
  </si>
  <si>
    <t>Southern Highlands/Grease Squad</t>
  </si>
  <si>
    <t>Ella Cameron</t>
  </si>
  <si>
    <t>Sky Steele</t>
  </si>
  <si>
    <t>Tiara Barret</t>
  </si>
  <si>
    <t>Zoe Addinsall</t>
  </si>
  <si>
    <t>Star Struck Stables VT/Team Alpha</t>
  </si>
  <si>
    <t>Anna Betts</t>
  </si>
  <si>
    <t>Carlee Roberts</t>
  </si>
  <si>
    <t>Jazz Heckeroth</t>
  </si>
  <si>
    <t>Jean Betts</t>
  </si>
  <si>
    <t>Lucy Betts</t>
  </si>
  <si>
    <t>Melissa Stone</t>
  </si>
  <si>
    <t>Fassifern/Fassifern Seniors</t>
  </si>
  <si>
    <t>Bronte Fletcher</t>
  </si>
  <si>
    <t>Fleur Sykes</t>
  </si>
  <si>
    <t>Sarah Grayson</t>
  </si>
  <si>
    <t>Bronagh Miskelly</t>
  </si>
  <si>
    <t>Violet Levett</t>
  </si>
  <si>
    <t>Barrel Pas de  Deux</t>
  </si>
  <si>
    <t>Class 31A</t>
  </si>
  <si>
    <t>62/64</t>
  </si>
  <si>
    <t>A Simpson/F Simpson</t>
  </si>
  <si>
    <t>86/89</t>
  </si>
  <si>
    <t>A Hunt/C Stevens</t>
  </si>
  <si>
    <t>2 92</t>
  </si>
  <si>
    <t>B Rosiak/O Fitzgerald</t>
  </si>
  <si>
    <t>Acacia Gold/Southern Highlands</t>
  </si>
  <si>
    <t>22/29</t>
  </si>
  <si>
    <t>B Trappel/Z Caddis</t>
  </si>
  <si>
    <t>107/113</t>
  </si>
  <si>
    <t>B Miskelly/Grayson</t>
  </si>
  <si>
    <t>23/24</t>
  </si>
  <si>
    <t>B Fletcher/E Tate</t>
  </si>
  <si>
    <t>4 5</t>
  </si>
  <si>
    <t>E O'Hanlon/F Sykes</t>
  </si>
  <si>
    <t>Bathurst</t>
  </si>
  <si>
    <t>14/15</t>
  </si>
  <si>
    <t>E Edwards/G Surwaski</t>
  </si>
  <si>
    <t>30/32</t>
  </si>
  <si>
    <t>K Fikkers/S Fikkers</t>
  </si>
  <si>
    <t>46/47</t>
  </si>
  <si>
    <t>L Steinman/L Linden</t>
  </si>
  <si>
    <t>118/119</t>
  </si>
  <si>
    <t>Lucia Rogan/M O'Hare</t>
  </si>
  <si>
    <t>25/27</t>
  </si>
  <si>
    <t>L George/P Loveland</t>
  </si>
  <si>
    <t>28/26</t>
  </si>
  <si>
    <t>S Osmotherly/M Fogg</t>
  </si>
  <si>
    <t>120/34</t>
  </si>
  <si>
    <t>T Davis/V Levitt</t>
  </si>
  <si>
    <t>Barrel Pas de  Deux (incl. Integrated)</t>
  </si>
  <si>
    <t>84/82</t>
  </si>
  <si>
    <t>S Clark/P Halloran</t>
  </si>
  <si>
    <t>1 3</t>
  </si>
  <si>
    <t>A Yeend/L Moore</t>
  </si>
  <si>
    <t>53/59</t>
  </si>
  <si>
    <t>A Williams/M Bell</t>
  </si>
  <si>
    <t>54/57</t>
  </si>
  <si>
    <t>A Bell/K Vreudenberg</t>
  </si>
  <si>
    <t>38/39</t>
  </si>
  <si>
    <t>A Fox/C Fuller</t>
  </si>
  <si>
    <t>55/58</t>
  </si>
  <si>
    <t>C Merchant/L Van  den Berg</t>
  </si>
  <si>
    <t>C Leahy/G Lumsden</t>
  </si>
  <si>
    <t>114/116</t>
  </si>
  <si>
    <t>D Boekhout/J Trewick</t>
  </si>
  <si>
    <t>95/103</t>
  </si>
  <si>
    <t>E Cameron/T Barrett</t>
  </si>
  <si>
    <t>79/70</t>
  </si>
  <si>
    <t>G Pratley/C Clark</t>
  </si>
  <si>
    <t>42/52</t>
  </si>
  <si>
    <t>I Steinman/Z Nelson</t>
  </si>
  <si>
    <t>6 7</t>
  </si>
  <si>
    <t>I Sykes/S Ardis</t>
  </si>
  <si>
    <t>115/117</t>
  </si>
  <si>
    <t>J King/M Young</t>
  </si>
  <si>
    <t>98/99</t>
  </si>
  <si>
    <t>K Stewart/K Gioux-Harries</t>
  </si>
  <si>
    <t>104/102</t>
  </si>
  <si>
    <t>56/61</t>
  </si>
  <si>
    <t>K Branch/S Branch</t>
  </si>
  <si>
    <t>44/45</t>
  </si>
  <si>
    <t>L Ford/Lauren Steinman</t>
  </si>
  <si>
    <t>M Foster/C Foster</t>
  </si>
  <si>
    <t>M Ellis/T Walsh</t>
  </si>
  <si>
    <t>49/50</t>
  </si>
  <si>
    <t>M Davey/N Yamaguchi</t>
  </si>
  <si>
    <t>20/21</t>
  </si>
  <si>
    <t>R Ainsworth/Z Moffatt</t>
  </si>
  <si>
    <t>31/33</t>
  </si>
  <si>
    <t>R Johnson/V Johnson</t>
  </si>
  <si>
    <t>51/48</t>
  </si>
  <si>
    <t>R Skrzypek/M Nicholson</t>
  </si>
  <si>
    <t>96/97</t>
  </si>
  <si>
    <t>H Connors/J Giroux-Harries (AWD)</t>
  </si>
  <si>
    <t>WAEV</t>
  </si>
  <si>
    <t>Van Someren Equestrian VT</t>
  </si>
  <si>
    <t>Star Struck Stables VT</t>
  </si>
  <si>
    <t>Scone Equestrian VT</t>
  </si>
  <si>
    <t>Melbourne Equestrian VT</t>
  </si>
  <si>
    <t>Sub-total</t>
  </si>
  <si>
    <t>R</t>
  </si>
  <si>
    <t>Melinda Halloran</t>
  </si>
  <si>
    <t>Peyton Halloran</t>
  </si>
  <si>
    <t>Molly Duffy</t>
  </si>
  <si>
    <t>Tiannah Witney</t>
  </si>
  <si>
    <t>Justin Boyle</t>
  </si>
  <si>
    <t>Grace Pratley</t>
  </si>
  <si>
    <t>Daytona Halloran</t>
  </si>
  <si>
    <t>Charlotte Clark</t>
  </si>
  <si>
    <t>Sarah Clark</t>
  </si>
  <si>
    <t>Placing</t>
  </si>
  <si>
    <t>No&amp;Ex</t>
  </si>
  <si>
    <t>V'lt Off</t>
  </si>
  <si>
    <t>Kneel</t>
  </si>
  <si>
    <t>O/S Seat</t>
  </si>
  <si>
    <t>I/S Seat</t>
  </si>
  <si>
    <t>Plank</t>
  </si>
  <si>
    <t>1/2 Fl</t>
  </si>
  <si>
    <t>O/S</t>
  </si>
  <si>
    <t>Club/Team</t>
  </si>
  <si>
    <t>Div. by</t>
  </si>
  <si>
    <t>Judges</t>
    <phoneticPr fontId="0" type="noConversion"/>
  </si>
  <si>
    <t>Preliminary SQ (including Integrated)</t>
  </si>
  <si>
    <t>Classes 25A &amp; 25D</t>
  </si>
  <si>
    <t>KYABRA PARK HULLA BILOU (17)</t>
  </si>
  <si>
    <t>Zia McLeod</t>
  </si>
  <si>
    <t>falls</t>
  </si>
  <si>
    <t>c</t>
  </si>
  <si>
    <t>COMP</t>
  </si>
  <si>
    <t>FREE</t>
  </si>
  <si>
    <t>OVERALL</t>
  </si>
  <si>
    <t>SCORE</t>
  </si>
  <si>
    <t>CLASS 25D</t>
  </si>
  <si>
    <t>CREME BRULEE (5)</t>
  </si>
  <si>
    <t>Scone Equestrian VT/Scone Brumbies</t>
  </si>
  <si>
    <t>Anna Schindler</t>
  </si>
  <si>
    <t>Bella Napthali</t>
  </si>
  <si>
    <t>Claire Stevens</t>
  </si>
  <si>
    <t>Ella Fin</t>
  </si>
  <si>
    <t>Isabelle Brandy</t>
  </si>
  <si>
    <t>Abbey Hunt</t>
  </si>
  <si>
    <t>Jamie Haste</t>
  </si>
  <si>
    <t>MACQUARIE VIEW JAMAL (18)</t>
  </si>
  <si>
    <t>Mike Windwood</t>
  </si>
  <si>
    <t>KERRABEE OTTOMAN (15)</t>
  </si>
  <si>
    <t>Georgina Heard</t>
  </si>
  <si>
    <t>Ella Bennett</t>
  </si>
  <si>
    <t>Madeline O'Hare</t>
  </si>
  <si>
    <t>Scone Equestrian VT/Scone Th'beds</t>
  </si>
  <si>
    <t>Judge at A</t>
  </si>
  <si>
    <t>Judge at B</t>
  </si>
  <si>
    <t>Judge at C:</t>
  </si>
  <si>
    <t>FINAL</t>
  </si>
  <si>
    <t>Pl'k</t>
  </si>
  <si>
    <t>I/s S't</t>
  </si>
  <si>
    <t>O/s S't</t>
  </si>
  <si>
    <t>Novice SQ</t>
  </si>
  <si>
    <t>Class 23A</t>
  </si>
  <si>
    <t>ACACIA RIDGE GRANDE (2)</t>
  </si>
  <si>
    <t>Wendy Singlehurst</t>
  </si>
  <si>
    <t>Judges</t>
    <phoneticPr fontId="0" type="noConversion"/>
  </si>
  <si>
    <t>d</t>
  </si>
  <si>
    <t>Judge D</t>
  </si>
  <si>
    <t>Mill</t>
  </si>
  <si>
    <t>Sw Fwd</t>
  </si>
  <si>
    <t>Sw Bwd</t>
  </si>
  <si>
    <t>Stand</t>
  </si>
  <si>
    <t>Flank</t>
  </si>
  <si>
    <t>Perf Tot</t>
  </si>
  <si>
    <t>Advance SQ</t>
  </si>
  <si>
    <t>Class 21A</t>
  </si>
  <si>
    <t>Erin Ryan</t>
  </si>
  <si>
    <t>Megan Couzins</t>
  </si>
  <si>
    <t>Rebecca Higgins</t>
  </si>
  <si>
    <t>KINGSTON LEGATO (16)</t>
  </si>
  <si>
    <t>Lyn Lynch</t>
  </si>
  <si>
    <t>Sydney Vaulting Group</t>
  </si>
  <si>
    <t>Brianna Trappel</t>
  </si>
  <si>
    <t>KAMILAROI CAVALIER (12)</t>
  </si>
  <si>
    <t>Melanie Fedrick</t>
  </si>
  <si>
    <t>Judges</t>
    <phoneticPr fontId="0" type="noConversion"/>
  </si>
  <si>
    <t>Judge at B:</t>
  </si>
  <si>
    <t>Judge</t>
  </si>
  <si>
    <t>A</t>
  </si>
  <si>
    <t>B</t>
  </si>
  <si>
    <t>C</t>
  </si>
  <si>
    <t>Pas de Deux Prel B (including Integrated)</t>
  </si>
  <si>
    <t>97/101</t>
  </si>
  <si>
    <t>J Giroux-Harries/S Girous-Harries</t>
  </si>
  <si>
    <t>CLASS 11D</t>
  </si>
  <si>
    <t>54/61</t>
  </si>
  <si>
    <t>A  Bell/S Branch</t>
  </si>
  <si>
    <t>70/74</t>
  </si>
  <si>
    <t>C Foster/T Walsh</t>
  </si>
  <si>
    <t>71/72</t>
  </si>
  <si>
    <t>G Foster/M Foster</t>
  </si>
  <si>
    <t>42/47</t>
  </si>
  <si>
    <t>I Steinman/L Linden</t>
  </si>
  <si>
    <t>14/20</t>
  </si>
  <si>
    <t>E Edwards/R Ainsworth</t>
  </si>
  <si>
    <t>EDELWEISS PIERRE (7)</t>
  </si>
  <si>
    <t>15/21</t>
  </si>
  <si>
    <t>G Surawski/Z Moffatt</t>
  </si>
  <si>
    <t>57/58</t>
  </si>
  <si>
    <t>K Vreugdenburg/L Van den Berg</t>
  </si>
  <si>
    <t>55/60</t>
  </si>
  <si>
    <t>C Merchant/S Vreugdenenburg</t>
  </si>
  <si>
    <t>96/100</t>
  </si>
  <si>
    <t>H Connors/R Koolemans</t>
  </si>
  <si>
    <t>K Stewart/Keenya Giroux-Harries</t>
  </si>
  <si>
    <t>102/104</t>
  </si>
  <si>
    <t>K Fikkers/Sasakia Fikkers</t>
  </si>
  <si>
    <t>68/69</t>
  </si>
  <si>
    <t>L Kuuse/M Yates</t>
  </si>
  <si>
    <t>Class 11A</t>
  </si>
  <si>
    <t>Pas de Deux Prel A</t>
  </si>
  <si>
    <t>88/36</t>
  </si>
  <si>
    <t>B Napthali/M Spary</t>
  </si>
  <si>
    <t>SERENDIPITY SCARLET (23)</t>
  </si>
  <si>
    <t>B Miskelly/S Grayson</t>
  </si>
  <si>
    <t>SAULO (22)</t>
  </si>
  <si>
    <t>Eliza Wark-Chapman</t>
  </si>
  <si>
    <t>108/112</t>
  </si>
  <si>
    <t>C Fraser/R Higgins</t>
  </si>
  <si>
    <t>E O'Hanlon/T Mitchell</t>
  </si>
  <si>
    <t>Karen Mitchell</t>
  </si>
  <si>
    <t>Bathurst/Southern Highlands</t>
  </si>
  <si>
    <t>45/46</t>
  </si>
  <si>
    <t>Lauren Steinman/Lily Steinman</t>
  </si>
  <si>
    <t>49/51</t>
  </si>
  <si>
    <t>M Davey/R Skrzypek</t>
  </si>
  <si>
    <t>119/11</t>
  </si>
  <si>
    <t>M Ohare/N Collett</t>
  </si>
  <si>
    <t>118/120</t>
  </si>
  <si>
    <t>L Rogan/T Davis</t>
  </si>
  <si>
    <t>Deuct</t>
  </si>
  <si>
    <t>Pas de Deux Intermediate</t>
  </si>
  <si>
    <t>Class 10D</t>
  </si>
  <si>
    <t>83/82</t>
  </si>
  <si>
    <t>P Ritter/P Halloran</t>
  </si>
  <si>
    <t>Pas de Deux Advanced</t>
  </si>
  <si>
    <t>Class 10B</t>
  </si>
  <si>
    <t>9 10</t>
  </si>
  <si>
    <t>J Dixon/R Barlow</t>
  </si>
  <si>
    <t>HUNTERVIEW SINATRA (10)</t>
  </si>
  <si>
    <t>16/17</t>
  </si>
  <si>
    <t>J Betts/Jazz Heckeroth</t>
  </si>
  <si>
    <t>12 18</t>
  </si>
  <si>
    <t>A Betts/L Betts</t>
  </si>
  <si>
    <t>Horse(walk)</t>
  </si>
  <si>
    <t>Ins S</t>
  </si>
  <si>
    <t>O's Seat</t>
  </si>
  <si>
    <t>Dism't</t>
  </si>
  <si>
    <t>I's S't</t>
  </si>
  <si>
    <t>O's S't</t>
  </si>
  <si>
    <t>D'm't</t>
  </si>
  <si>
    <t>Individual Preliminary</t>
  </si>
  <si>
    <t>JUNIOR ASSASSIN (11)</t>
  </si>
  <si>
    <t>Jessika Hill</t>
  </si>
  <si>
    <t>I's S</t>
  </si>
  <si>
    <t>O's S</t>
  </si>
  <si>
    <t>Class 5C</t>
  </si>
  <si>
    <t>Individual Pre-Novice</t>
  </si>
  <si>
    <t>Gabrielle Orrock</t>
  </si>
  <si>
    <t>TEP CONNOR (24)</t>
  </si>
  <si>
    <t>Ruth Skrzypk</t>
  </si>
  <si>
    <t>Trista Mitchell</t>
  </si>
  <si>
    <t>Montaya Young</t>
  </si>
  <si>
    <t>Rubylou Johnson</t>
  </si>
  <si>
    <t>Violet Johnson</t>
  </si>
  <si>
    <t>Sienna Ardis</t>
  </si>
  <si>
    <t>Charlotte Foster</t>
  </si>
  <si>
    <t>Tynisha Walsh</t>
  </si>
  <si>
    <t>Sw bw</t>
  </si>
  <si>
    <t>1/2 Mill</t>
  </si>
  <si>
    <t>Sw fw</t>
  </si>
  <si>
    <t>Individual Novice</t>
  </si>
  <si>
    <t>Classes 4F &amp; 4M</t>
  </si>
  <si>
    <t>Cheyanne Fuller</t>
  </si>
  <si>
    <t>Gabrielle Lumsden</t>
  </si>
  <si>
    <t>WF INDIGO (26)</t>
  </si>
  <si>
    <t>Note: No entries in 4M</t>
  </si>
  <si>
    <t>F/Sw</t>
  </si>
  <si>
    <t>1/2 mill</t>
  </si>
  <si>
    <t>B/Sw</t>
  </si>
  <si>
    <t>Individual Intermediate</t>
  </si>
  <si>
    <t>Classes 3F and 3M</t>
  </si>
  <si>
    <t>TEP CONNOR (4)</t>
  </si>
  <si>
    <t>Darryn Fedrick</t>
  </si>
  <si>
    <t>COMIC SYMPHONY (4)</t>
  </si>
  <si>
    <t>SAULÓ (22)</t>
  </si>
  <si>
    <t>Jamie Haste             M</t>
  </si>
  <si>
    <t>Ben Rosiak              M</t>
  </si>
  <si>
    <t>Mill</t>
    <phoneticPr fontId="0" type="noConversion"/>
  </si>
  <si>
    <t>Stand</t>
    <phoneticPr fontId="0" type="noConversion"/>
  </si>
  <si>
    <t>Flank</t>
    <phoneticPr fontId="0" type="noConversion"/>
  </si>
  <si>
    <t>Individual Advanced</t>
  </si>
  <si>
    <t xml:space="preserve">Classes FJ, FS, MJ, MS </t>
  </si>
  <si>
    <t>QUICK MAGIC (21)</t>
  </si>
  <si>
    <t>NEXT GENERATION ROMULAN (19)</t>
  </si>
  <si>
    <t>Gail Beattie</t>
  </si>
  <si>
    <t>Jean Betts                   FJ</t>
  </si>
  <si>
    <t>Carlee Roberts         FJ</t>
  </si>
  <si>
    <t>Lainie Thomson       FJ</t>
  </si>
  <si>
    <t>Florence Simpson    FJ</t>
  </si>
  <si>
    <t>Kieran Halliday         MJ</t>
  </si>
  <si>
    <t>Lucy Betts                   FS</t>
  </si>
  <si>
    <t>Amelia Simpson      FS</t>
  </si>
  <si>
    <t>Judges</t>
    <phoneticPr fontId="13" type="noConversion"/>
  </si>
  <si>
    <t xml:space="preserve">a </t>
    <phoneticPr fontId="13" type="noConversion"/>
  </si>
  <si>
    <t>b</t>
    <phoneticPr fontId="13" type="noConversion"/>
  </si>
  <si>
    <t>TECH TEST</t>
  </si>
  <si>
    <t>Timing/</t>
  </si>
  <si>
    <t>Tech Test</t>
  </si>
  <si>
    <t>Mill</t>
    <phoneticPr fontId="13" type="noConversion"/>
  </si>
  <si>
    <t>Stand</t>
    <phoneticPr fontId="13" type="noConversion"/>
  </si>
  <si>
    <t>Flank1</t>
    <phoneticPr fontId="13" type="noConversion"/>
  </si>
  <si>
    <t>Flank2</t>
    <phoneticPr fontId="13" type="noConversion"/>
  </si>
  <si>
    <t>Jump F</t>
  </si>
  <si>
    <t>Coord</t>
  </si>
  <si>
    <t>S/ness</t>
  </si>
  <si>
    <t>Balance</t>
  </si>
  <si>
    <t>Strength</t>
  </si>
  <si>
    <t>Ded</t>
  </si>
  <si>
    <t>Individual Open</t>
  </si>
  <si>
    <t>Class 1F &amp; 1M</t>
  </si>
  <si>
    <t>NO ENTRIES</t>
  </si>
  <si>
    <t>NB  No adjustments to workings/program in this spreadsheet</t>
  </si>
  <si>
    <t>NO ENTRIES in Class 2MS</t>
  </si>
  <si>
    <t>Robyn Bruderer</t>
  </si>
  <si>
    <t>Angie Deeks</t>
  </si>
  <si>
    <t>Derryn Fedrick</t>
  </si>
  <si>
    <t>Janet Leadbetter</t>
  </si>
  <si>
    <t>Carina Ingelsson</t>
  </si>
  <si>
    <t>Frank Spadinger</t>
  </si>
  <si>
    <t>Tristyn Lowe</t>
  </si>
  <si>
    <t>Final Scores, after Round 1</t>
  </si>
  <si>
    <t>Class 6C  Div B</t>
  </si>
  <si>
    <t>Class 6C  Div A</t>
  </si>
  <si>
    <t>Tristan Jolley</t>
  </si>
  <si>
    <t>Annie Fox</t>
  </si>
  <si>
    <t>Christine Lawrence</t>
  </si>
  <si>
    <t>SAULO (109)</t>
  </si>
  <si>
    <t>Xavia Ellison</t>
  </si>
  <si>
    <t>Jade King</t>
  </si>
  <si>
    <t>Dixie Boekhout</t>
  </si>
  <si>
    <t>Jasmin Trewick</t>
  </si>
  <si>
    <t>Classes 31B and 31D - B</t>
  </si>
  <si>
    <t>Net</t>
  </si>
  <si>
    <t>D of D</t>
  </si>
  <si>
    <t>Carina Ingelson</t>
  </si>
  <si>
    <t>F/S 1</t>
  </si>
  <si>
    <t>F/S 2</t>
  </si>
  <si>
    <t>Scr</t>
  </si>
  <si>
    <t>Ranking</t>
  </si>
  <si>
    <t>SCR</t>
  </si>
  <si>
    <t>A Williams/ M Bell</t>
  </si>
  <si>
    <t>PhEVA</t>
  </si>
  <si>
    <t>Z Addinsall/S Treble</t>
  </si>
  <si>
    <t>Sky Treble</t>
  </si>
  <si>
    <t>S Treble/Z Addinsall</t>
  </si>
  <si>
    <t>scr</t>
  </si>
  <si>
    <t>CLASS 31D - INTEGRATED</t>
  </si>
  <si>
    <t>Carina Ingellson</t>
  </si>
  <si>
    <t>SCr</t>
  </si>
  <si>
    <t>COMPULSORY</t>
  </si>
  <si>
    <t>D</t>
  </si>
  <si>
    <t>Rank</t>
  </si>
  <si>
    <t>MACQUARIE VIEW JAMAL</t>
  </si>
  <si>
    <t>Freestyle Round 1</t>
  </si>
  <si>
    <t>Summary</t>
  </si>
  <si>
    <t>Preliminary SQ Integrated</t>
  </si>
  <si>
    <t>Preliminary SQ  (Compulsories)</t>
  </si>
  <si>
    <t>MALE</t>
  </si>
  <si>
    <t>CREME BRULEE</t>
  </si>
  <si>
    <t>PLACE</t>
  </si>
  <si>
    <t>Classes 11D</t>
  </si>
  <si>
    <t>Round 2</t>
  </si>
  <si>
    <t>FS</t>
  </si>
  <si>
    <t>FJ</t>
  </si>
  <si>
    <t>MJ</t>
  </si>
  <si>
    <t>HVVT</t>
  </si>
  <si>
    <t>FASS</t>
  </si>
  <si>
    <t>Classes 32A</t>
  </si>
  <si>
    <t>Nationals 2017 -</t>
  </si>
  <si>
    <t>To ascertain the overall result in a class - use Print Preview.</t>
  </si>
  <si>
    <t>Thanks to all both 2 legged and 4 legged!!  A great weekend!!</t>
  </si>
  <si>
    <t>The Scoring Team!!</t>
  </si>
  <si>
    <t>6th October 2017</t>
  </si>
  <si>
    <t>As is usual, E&amp;OE ... And</t>
  </si>
  <si>
    <t>Excuse the occasional "glitch" in presentation!</t>
  </si>
  <si>
    <t>Refer following individual (IND, PDD and SQ) spreadsheets for detailed results, scoring, etc.</t>
  </si>
</sst>
</file>

<file path=xl/styles.xml><?xml version="1.0" encoding="utf-8"?>
<styleSheet xmlns="http://schemas.openxmlformats.org/spreadsheetml/2006/main">
  <numFmts count="4">
    <numFmt numFmtId="164" formatCode="[$-C09]dd\-mmm\-yy;@"/>
    <numFmt numFmtId="165" formatCode="[$-409]h:mm:ss\ AM/PM;@"/>
    <numFmt numFmtId="166" formatCode="0.0"/>
    <numFmt numFmtId="167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Verdana"/>
      <family val="2"/>
    </font>
    <font>
      <sz val="10"/>
      <name val="Arial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3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526">
    <xf numFmtId="0" fontId="0" fillId="0" borderId="0" xfId="0"/>
    <xf numFmtId="0" fontId="3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Fill="1" applyProtection="1">
      <protection locked="0"/>
    </xf>
    <xf numFmtId="0" fontId="4" fillId="0" borderId="0" xfId="2" applyFont="1" applyAlignment="1" applyProtection="1">
      <protection locked="0"/>
    </xf>
    <xf numFmtId="164" fontId="4" fillId="0" borderId="0" xfId="2" applyNumberFormat="1" applyFont="1" applyFill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165" fontId="4" fillId="0" borderId="0" xfId="2" applyNumberFormat="1" applyFont="1" applyFill="1" applyAlignment="1" applyProtection="1">
      <alignment horizontal="right"/>
      <protection locked="0"/>
    </xf>
    <xf numFmtId="165" fontId="4" fillId="0" borderId="0" xfId="2" applyNumberFormat="1" applyFont="1" applyAlignment="1" applyProtection="1">
      <alignment horizontal="right"/>
      <protection locked="0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Protection="1">
      <protection locked="0"/>
    </xf>
    <xf numFmtId="15" fontId="3" fillId="0" borderId="0" xfId="2" applyNumberFormat="1" applyFont="1" applyAlignment="1" applyProtection="1">
      <alignment horizontal="right"/>
      <protection locked="0"/>
    </xf>
    <xf numFmtId="0" fontId="1" fillId="0" borderId="0" xfId="2" applyAlignment="1" applyProtection="1">
      <alignment horizontal="right"/>
      <protection locked="0"/>
    </xf>
    <xf numFmtId="0" fontId="2" fillId="2" borderId="0" xfId="3" applyFont="1" applyAlignment="1" applyProtection="1">
      <protection locked="0"/>
    </xf>
    <xf numFmtId="0" fontId="2" fillId="2" borderId="0" xfId="3" applyFont="1" applyProtection="1">
      <protection locked="0"/>
    </xf>
    <xf numFmtId="0" fontId="7" fillId="0" borderId="0" xfId="2" applyFont="1" applyProtection="1">
      <protection locked="0"/>
    </xf>
    <xf numFmtId="0" fontId="6" fillId="0" borderId="0" xfId="2" applyFont="1" applyAlignment="1" applyProtection="1">
      <alignment horizontal="left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4" borderId="0" xfId="2" applyFont="1" applyFill="1" applyBorder="1" applyAlignment="1" applyProtection="1">
      <alignment horizontal="center"/>
      <protection locked="0"/>
    </xf>
    <xf numFmtId="0" fontId="4" fillId="5" borderId="0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4" borderId="0" xfId="2" applyFont="1" applyFill="1" applyAlignment="1" applyProtection="1">
      <alignment horizontal="center"/>
      <protection locked="0"/>
    </xf>
    <xf numFmtId="0" fontId="4" fillId="5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1" fillId="0" borderId="0" xfId="2" applyFont="1" applyBorder="1" applyProtection="1">
      <protection locked="0"/>
    </xf>
    <xf numFmtId="166" fontId="8" fillId="6" borderId="0" xfId="2" applyNumberFormat="1" applyFont="1" applyFill="1" applyBorder="1" applyAlignment="1" applyProtection="1">
      <protection locked="0"/>
    </xf>
    <xf numFmtId="167" fontId="4" fillId="0" borderId="0" xfId="2" applyNumberFormat="1" applyFont="1" applyFill="1" applyProtection="1"/>
    <xf numFmtId="0" fontId="4" fillId="4" borderId="0" xfId="2" applyFont="1" applyFill="1" applyProtection="1"/>
    <xf numFmtId="166" fontId="4" fillId="5" borderId="0" xfId="2" applyNumberFormat="1" applyFont="1" applyFill="1" applyProtection="1"/>
    <xf numFmtId="0" fontId="10" fillId="0" borderId="0" xfId="5" applyFont="1" applyProtection="1">
      <protection locked="0"/>
    </xf>
    <xf numFmtId="0" fontId="1" fillId="0" borderId="0" xfId="6" applyFont="1" applyProtection="1">
      <protection locked="0"/>
    </xf>
    <xf numFmtId="0" fontId="11" fillId="0" borderId="0" xfId="6" applyFont="1" applyProtection="1">
      <protection locked="0"/>
    </xf>
    <xf numFmtId="0" fontId="11" fillId="0" borderId="0" xfId="6" applyFont="1" applyBorder="1" applyProtection="1">
      <protection locked="0"/>
    </xf>
    <xf numFmtId="0" fontId="1" fillId="0" borderId="0" xfId="6" applyProtection="1">
      <protection locked="0"/>
    </xf>
    <xf numFmtId="0" fontId="11" fillId="0" borderId="0" xfId="6" applyFont="1" applyFill="1" applyBorder="1" applyProtection="1">
      <protection locked="0"/>
    </xf>
    <xf numFmtId="0" fontId="4" fillId="0" borderId="0" xfId="2" applyFont="1" applyProtection="1"/>
    <xf numFmtId="0" fontId="7" fillId="0" borderId="0" xfId="2" applyFont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" fillId="0" borderId="0" xfId="2" applyFill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Protection="1">
      <protection locked="0"/>
    </xf>
    <xf numFmtId="0" fontId="10" fillId="0" borderId="0" xfId="5" applyFont="1" applyFill="1" applyProtection="1">
      <protection locked="0"/>
    </xf>
    <xf numFmtId="0" fontId="1" fillId="0" borderId="0" xfId="2" applyProtection="1">
      <protection locked="0"/>
    </xf>
    <xf numFmtId="167" fontId="4" fillId="0" borderId="0" xfId="2" applyNumberFormat="1" applyFont="1" applyProtection="1">
      <protection locked="0"/>
    </xf>
    <xf numFmtId="167" fontId="1" fillId="0" borderId="0" xfId="2" applyNumberFormat="1" applyProtection="1">
      <protection locked="0"/>
    </xf>
    <xf numFmtId="0" fontId="9" fillId="0" borderId="0" xfId="2" applyFont="1" applyProtection="1">
      <protection locked="0"/>
    </xf>
    <xf numFmtId="15" fontId="3" fillId="0" borderId="0" xfId="2" applyNumberFormat="1" applyFon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167" fontId="4" fillId="0" borderId="0" xfId="0" applyNumberFormat="1" applyFont="1" applyFill="1" applyProtection="1"/>
    <xf numFmtId="0" fontId="5" fillId="0" borderId="0" xfId="13" applyFont="1" applyProtection="1">
      <protection locked="0"/>
    </xf>
    <xf numFmtId="164" fontId="5" fillId="0" borderId="0" xfId="13" applyNumberFormat="1" applyFont="1" applyAlignment="1" applyProtection="1">
      <alignment horizontal="right"/>
      <protection locked="0"/>
    </xf>
    <xf numFmtId="0" fontId="4" fillId="0" borderId="0" xfId="13" applyFont="1" applyProtection="1">
      <protection locked="0"/>
    </xf>
    <xf numFmtId="0" fontId="5" fillId="0" borderId="0" xfId="8" applyFont="1" applyProtection="1">
      <protection locked="0"/>
    </xf>
    <xf numFmtId="0" fontId="5" fillId="0" borderId="0" xfId="8" applyFont="1" applyAlignment="1" applyProtection="1">
      <protection locked="0"/>
    </xf>
    <xf numFmtId="0" fontId="5" fillId="0" borderId="0" xfId="8" applyFont="1" applyFill="1" applyProtection="1">
      <protection locked="0"/>
    </xf>
    <xf numFmtId="164" fontId="5" fillId="0" borderId="0" xfId="8" applyNumberFormat="1" applyFont="1" applyAlignment="1" applyProtection="1">
      <alignment horizontal="right"/>
      <protection locked="0"/>
    </xf>
    <xf numFmtId="0" fontId="14" fillId="0" borderId="0" xfId="13" applyFont="1" applyProtection="1">
      <protection locked="0"/>
    </xf>
    <xf numFmtId="165" fontId="5" fillId="0" borderId="0" xfId="13" applyNumberFormat="1" applyFont="1" applyAlignment="1" applyProtection="1">
      <alignment horizontal="right"/>
      <protection locked="0"/>
    </xf>
    <xf numFmtId="0" fontId="15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165" fontId="5" fillId="0" borderId="0" xfId="8" applyNumberFormat="1" applyFont="1" applyAlignment="1" applyProtection="1">
      <alignment horizontal="right"/>
      <protection locked="0"/>
    </xf>
    <xf numFmtId="0" fontId="9" fillId="0" borderId="0" xfId="8" applyFill="1" applyProtection="1">
      <protection locked="0"/>
    </xf>
    <xf numFmtId="0" fontId="7" fillId="0" borderId="0" xfId="8" applyFont="1" applyFill="1" applyProtection="1">
      <protection locked="0"/>
    </xf>
    <xf numFmtId="0" fontId="4" fillId="0" borderId="0" xfId="8" applyFont="1" applyFill="1" applyProtection="1">
      <protection locked="0"/>
    </xf>
    <xf numFmtId="0" fontId="14" fillId="0" borderId="0" xfId="8" applyFont="1" applyFill="1" applyProtection="1">
      <protection locked="0"/>
    </xf>
    <xf numFmtId="164" fontId="5" fillId="0" borderId="0" xfId="13" applyNumberFormat="1" applyFont="1" applyProtection="1">
      <protection locked="0"/>
    </xf>
    <xf numFmtId="0" fontId="14" fillId="0" borderId="0" xfId="8" applyFont="1" applyAlignment="1" applyProtection="1">
      <alignment horizontal="left"/>
      <protection locked="0"/>
    </xf>
    <xf numFmtId="0" fontId="14" fillId="0" borderId="0" xfId="8" applyFont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5" fillId="0" borderId="0" xfId="8" applyFont="1" applyFill="1" applyAlignment="1" applyProtection="1">
      <protection locked="0"/>
    </xf>
    <xf numFmtId="0" fontId="5" fillId="0" borderId="0" xfId="8" applyFont="1" applyAlignment="1" applyProtection="1">
      <alignment horizontal="center"/>
      <protection locked="0"/>
    </xf>
    <xf numFmtId="0" fontId="9" fillId="0" borderId="0" xfId="8" applyFill="1" applyAlignment="1" applyProtection="1">
      <alignment horizontal="center"/>
      <protection locked="0"/>
    </xf>
    <xf numFmtId="0" fontId="5" fillId="10" borderId="0" xfId="8" applyFont="1" applyFill="1" applyProtection="1">
      <protection locked="0"/>
    </xf>
    <xf numFmtId="0" fontId="5" fillId="0" borderId="0" xfId="8" applyFont="1" applyFill="1" applyAlignment="1" applyProtection="1">
      <alignment horizontal="center"/>
      <protection locked="0"/>
    </xf>
    <xf numFmtId="0" fontId="5" fillId="10" borderId="0" xfId="8" applyFont="1" applyFill="1" applyAlignment="1" applyProtection="1">
      <alignment horizontal="center"/>
      <protection locked="0"/>
    </xf>
    <xf numFmtId="0" fontId="14" fillId="0" borderId="0" xfId="8" applyFont="1" applyFill="1" applyAlignment="1" applyProtection="1">
      <alignment horizontal="center"/>
      <protection locked="0"/>
    </xf>
    <xf numFmtId="0" fontId="5" fillId="4" borderId="0" xfId="13" applyFont="1" applyFill="1" applyProtection="1">
      <protection locked="0"/>
    </xf>
    <xf numFmtId="0" fontId="4" fillId="4" borderId="0" xfId="13" applyFont="1" applyFill="1" applyProtection="1">
      <protection locked="0"/>
    </xf>
    <xf numFmtId="0" fontId="5" fillId="4" borderId="0" xfId="8" applyFont="1" applyFill="1" applyProtection="1">
      <protection locked="0"/>
    </xf>
    <xf numFmtId="0" fontId="5" fillId="4" borderId="0" xfId="8" applyFont="1" applyFill="1" applyProtection="1"/>
    <xf numFmtId="167" fontId="5" fillId="0" borderId="0" xfId="8" applyNumberFormat="1" applyFont="1" applyProtection="1">
      <protection locked="0"/>
    </xf>
    <xf numFmtId="167" fontId="5" fillId="0" borderId="0" xfId="8" applyNumberFormat="1" applyFont="1" applyFill="1" applyProtection="1">
      <protection locked="0"/>
    </xf>
    <xf numFmtId="0" fontId="9" fillId="4" borderId="0" xfId="8" applyFill="1" applyProtection="1">
      <protection locked="0"/>
    </xf>
    <xf numFmtId="166" fontId="5" fillId="4" borderId="0" xfId="8" applyNumberFormat="1" applyFont="1" applyFill="1" applyProtection="1">
      <protection locked="0"/>
    </xf>
    <xf numFmtId="166" fontId="5" fillId="4" borderId="0" xfId="8" applyNumberFormat="1" applyFont="1" applyFill="1" applyProtection="1"/>
    <xf numFmtId="167" fontId="5" fillId="4" borderId="0" xfId="8" applyNumberFormat="1" applyFont="1" applyFill="1" applyProtection="1"/>
    <xf numFmtId="0" fontId="5" fillId="10" borderId="0" xfId="13" applyFont="1" applyFill="1" applyProtection="1">
      <protection locked="0"/>
    </xf>
    <xf numFmtId="0" fontId="5" fillId="4" borderId="0" xfId="13" applyFont="1" applyFill="1" applyProtection="1"/>
    <xf numFmtId="0" fontId="5" fillId="0" borderId="1" xfId="13" applyFont="1" applyBorder="1" applyProtection="1">
      <protection locked="0"/>
    </xf>
    <xf numFmtId="166" fontId="9" fillId="6" borderId="1" xfId="8" applyNumberFormat="1" applyFill="1" applyBorder="1" applyProtection="1">
      <protection locked="0"/>
    </xf>
    <xf numFmtId="0" fontId="9" fillId="6" borderId="1" xfId="8" applyFill="1" applyBorder="1" applyProtection="1">
      <protection locked="0"/>
    </xf>
    <xf numFmtId="167" fontId="5" fillId="6" borderId="1" xfId="8" applyNumberFormat="1" applyFont="1" applyFill="1" applyBorder="1" applyProtection="1">
      <protection locked="0"/>
    </xf>
    <xf numFmtId="0" fontId="5" fillId="10" borderId="1" xfId="8" applyFont="1" applyFill="1" applyBorder="1" applyProtection="1">
      <protection locked="0"/>
    </xf>
    <xf numFmtId="166" fontId="5" fillId="6" borderId="1" xfId="13" applyNumberFormat="1" applyFont="1" applyFill="1" applyBorder="1" applyProtection="1">
      <protection locked="0"/>
    </xf>
    <xf numFmtId="167" fontId="5" fillId="0" borderId="1" xfId="8" applyNumberFormat="1" applyFont="1" applyFill="1" applyBorder="1" applyProtection="1"/>
    <xf numFmtId="167" fontId="5" fillId="10" borderId="1" xfId="8" applyNumberFormat="1" applyFont="1" applyFill="1" applyBorder="1" applyProtection="1">
      <protection locked="0"/>
    </xf>
    <xf numFmtId="167" fontId="5" fillId="0" borderId="1" xfId="8" applyNumberFormat="1" applyFont="1" applyBorder="1" applyProtection="1"/>
    <xf numFmtId="0" fontId="5" fillId="0" borderId="1" xfId="8" applyFont="1" applyBorder="1" applyProtection="1">
      <protection locked="0"/>
    </xf>
    <xf numFmtId="0" fontId="9" fillId="0" borderId="0" xfId="8" applyProtection="1">
      <protection locked="0"/>
    </xf>
    <xf numFmtId="167" fontId="5" fillId="0" borderId="1" xfId="8" applyNumberFormat="1" applyFont="1" applyFill="1" applyBorder="1" applyProtection="1">
      <protection locked="0"/>
    </xf>
    <xf numFmtId="0" fontId="0" fillId="0" borderId="1" xfId="0" applyBorder="1"/>
    <xf numFmtId="0" fontId="5" fillId="0" borderId="0" xfId="13" applyFont="1" applyAlignment="1" applyProtection="1">
      <alignment horizontal="right"/>
      <protection locked="0"/>
    </xf>
    <xf numFmtId="0" fontId="5" fillId="0" borderId="1" xfId="13" applyFont="1" applyBorder="1" applyAlignment="1" applyProtection="1">
      <alignment horizontal="right"/>
      <protection locked="0"/>
    </xf>
    <xf numFmtId="0" fontId="5" fillId="0" borderId="0" xfId="8" applyFont="1" applyAlignment="1" applyProtection="1">
      <alignment horizontal="right"/>
      <protection locked="0"/>
    </xf>
    <xf numFmtId="0" fontId="4" fillId="0" borderId="0" xfId="13" applyFont="1" applyFill="1" applyProtection="1">
      <protection locked="0"/>
    </xf>
    <xf numFmtId="0" fontId="4" fillId="0" borderId="1" xfId="13" applyFont="1" applyFill="1" applyBorder="1" applyProtection="1">
      <protection locked="0"/>
    </xf>
    <xf numFmtId="167" fontId="5" fillId="0" borderId="0" xfId="8" applyNumberFormat="1" applyFont="1" applyFill="1" applyBorder="1" applyProtection="1">
      <protection locked="0"/>
    </xf>
    <xf numFmtId="167" fontId="5" fillId="0" borderId="0" xfId="8" applyNumberFormat="1" applyFont="1" applyFill="1" applyBorder="1" applyProtection="1"/>
    <xf numFmtId="0" fontId="5" fillId="0" borderId="0" xfId="13" applyFont="1" applyFill="1" applyAlignment="1" applyProtection="1">
      <alignment horizontal="right"/>
      <protection locked="0"/>
    </xf>
    <xf numFmtId="0" fontId="5" fillId="0" borderId="0" xfId="13" applyFont="1" applyFill="1" applyProtection="1">
      <protection locked="0"/>
    </xf>
    <xf numFmtId="0" fontId="5" fillId="0" borderId="0" xfId="8" applyFont="1" applyFill="1" applyProtection="1"/>
    <xf numFmtId="166" fontId="5" fillId="0" borderId="0" xfId="8" applyNumberFormat="1" applyFont="1" applyFill="1" applyProtection="1">
      <protection locked="0"/>
    </xf>
    <xf numFmtId="166" fontId="5" fillId="0" borderId="0" xfId="8" applyNumberFormat="1" applyFont="1" applyFill="1" applyProtection="1"/>
    <xf numFmtId="167" fontId="5" fillId="0" borderId="0" xfId="8" applyNumberFormat="1" applyFont="1" applyFill="1" applyProtection="1"/>
    <xf numFmtId="0" fontId="5" fillId="0" borderId="0" xfId="13" applyFont="1" applyFill="1" applyProtection="1"/>
    <xf numFmtId="0" fontId="5" fillId="0" borderId="0" xfId="13" applyFont="1" applyFill="1" applyBorder="1" applyAlignment="1" applyProtection="1">
      <alignment horizontal="right"/>
      <protection locked="0"/>
    </xf>
    <xf numFmtId="0" fontId="5" fillId="0" borderId="0" xfId="13" applyFont="1" applyFill="1" applyBorder="1" applyProtection="1">
      <protection locked="0"/>
    </xf>
    <xf numFmtId="166" fontId="9" fillId="0" borderId="0" xfId="8" applyNumberFormat="1" applyFill="1" applyBorder="1" applyProtection="1">
      <protection locked="0"/>
    </xf>
    <xf numFmtId="0" fontId="9" fillId="0" borderId="0" xfId="8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166" fontId="5" fillId="0" borderId="0" xfId="13" applyNumberFormat="1" applyFont="1" applyFill="1" applyBorder="1" applyProtection="1">
      <protection locked="0"/>
    </xf>
    <xf numFmtId="0" fontId="14" fillId="8" borderId="0" xfId="8" applyFont="1" applyFill="1" applyProtection="1">
      <protection locked="0"/>
    </xf>
    <xf numFmtId="0" fontId="4" fillId="0" borderId="0" xfId="5" applyFont="1" applyProtection="1">
      <protection locked="0"/>
    </xf>
    <xf numFmtId="0" fontId="7" fillId="0" borderId="0" xfId="5" applyFont="1" applyProtection="1">
      <protection locked="0"/>
    </xf>
    <xf numFmtId="0" fontId="5" fillId="0" borderId="0" xfId="5" applyFont="1" applyProtection="1">
      <protection locked="0"/>
    </xf>
    <xf numFmtId="0" fontId="9" fillId="0" borderId="0" xfId="8" applyFill="1" applyAlignment="1" applyProtection="1">
      <protection locked="0"/>
    </xf>
    <xf numFmtId="164" fontId="9" fillId="0" borderId="0" xfId="8" applyNumberFormat="1" applyAlignment="1" applyProtection="1">
      <alignment horizontal="right"/>
      <protection locked="0"/>
    </xf>
    <xf numFmtId="0" fontId="15" fillId="0" borderId="0" xfId="1" applyFont="1" applyFill="1" applyAlignment="1" applyProtection="1">
      <protection locked="0"/>
    </xf>
    <xf numFmtId="165" fontId="9" fillId="0" borderId="0" xfId="8" applyNumberFormat="1" applyAlignment="1" applyProtection="1">
      <alignment horizontal="right"/>
      <protection locked="0"/>
    </xf>
    <xf numFmtId="0" fontId="14" fillId="0" borderId="0" xfId="5" applyFont="1" applyProtection="1">
      <protection locked="0"/>
    </xf>
    <xf numFmtId="0" fontId="9" fillId="0" borderId="0" xfId="8" applyAlignment="1" applyProtection="1">
      <alignment horizontal="center"/>
      <protection locked="0"/>
    </xf>
    <xf numFmtId="0" fontId="10" fillId="0" borderId="0" xfId="8" applyFont="1" applyAlignment="1" applyProtection="1">
      <alignment horizontal="left"/>
      <protection locked="0"/>
    </xf>
    <xf numFmtId="0" fontId="5" fillId="0" borderId="0" xfId="5" applyFont="1" applyBorder="1" applyAlignment="1" applyProtection="1">
      <alignment horizontal="center"/>
      <protection locked="0"/>
    </xf>
    <xf numFmtId="0" fontId="10" fillId="0" borderId="0" xfId="8" applyFont="1" applyAlignment="1" applyProtection="1">
      <protection locked="0"/>
    </xf>
    <xf numFmtId="0" fontId="9" fillId="4" borderId="0" xfId="8" applyFill="1" applyAlignment="1" applyProtection="1">
      <alignment horizontal="center"/>
      <protection locked="0"/>
    </xf>
    <xf numFmtId="0" fontId="14" fillId="0" borderId="0" xfId="5" applyFont="1" applyBorder="1" applyAlignment="1" applyProtection="1">
      <alignment horizontal="center"/>
      <protection locked="0"/>
    </xf>
    <xf numFmtId="0" fontId="10" fillId="0" borderId="0" xfId="8" applyFont="1" applyProtection="1">
      <protection locked="0"/>
    </xf>
    <xf numFmtId="0" fontId="9" fillId="0" borderId="0" xfId="8" applyFont="1" applyAlignment="1" applyProtection="1">
      <alignment horizontal="center"/>
      <protection locked="0"/>
    </xf>
    <xf numFmtId="0" fontId="9" fillId="0" borderId="0" xfId="5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4" fillId="4" borderId="0" xfId="5" applyFont="1" applyFill="1" applyProtection="1">
      <protection locked="0"/>
    </xf>
    <xf numFmtId="0" fontId="4" fillId="4" borderId="0" xfId="5" applyFont="1" applyFill="1" applyProtection="1"/>
    <xf numFmtId="167" fontId="9" fillId="0" borderId="0" xfId="8" applyNumberFormat="1" applyProtection="1">
      <protection locked="0"/>
    </xf>
    <xf numFmtId="0" fontId="9" fillId="0" borderId="0" xfId="8" applyFont="1" applyProtection="1">
      <protection locked="0"/>
    </xf>
    <xf numFmtId="0" fontId="9" fillId="0" borderId="0" xfId="5" applyFont="1" applyProtection="1">
      <protection locked="0"/>
    </xf>
    <xf numFmtId="166" fontId="9" fillId="6" borderId="0" xfId="8" applyNumberFormat="1" applyFill="1" applyProtection="1">
      <protection locked="0"/>
    </xf>
    <xf numFmtId="167" fontId="9" fillId="0" borderId="0" xfId="8" applyNumberFormat="1" applyFill="1" applyProtection="1"/>
    <xf numFmtId="166" fontId="9" fillId="6" borderId="0" xfId="5" applyNumberFormat="1" applyFill="1" applyProtection="1">
      <protection locked="0"/>
    </xf>
    <xf numFmtId="0" fontId="9" fillId="4" borderId="0" xfId="8" applyFill="1" applyProtection="1"/>
    <xf numFmtId="167" fontId="9" fillId="0" borderId="0" xfId="8" applyNumberFormat="1" applyAlignment="1" applyProtection="1">
      <alignment horizontal="left"/>
    </xf>
    <xf numFmtId="0" fontId="9" fillId="0" borderId="0" xfId="8" applyProtection="1"/>
    <xf numFmtId="0" fontId="1" fillId="0" borderId="0" xfId="5" applyFont="1" applyFill="1" applyBorder="1" applyProtection="1">
      <protection locked="0"/>
    </xf>
    <xf numFmtId="0" fontId="4" fillId="0" borderId="0" xfId="5" applyFont="1" applyFill="1" applyProtection="1"/>
    <xf numFmtId="0" fontId="4" fillId="0" borderId="0" xfId="5" applyFont="1" applyFill="1" applyProtection="1">
      <protection locked="0"/>
    </xf>
    <xf numFmtId="166" fontId="17" fillId="0" borderId="0" xfId="5" applyNumberFormat="1" applyFont="1" applyFill="1" applyProtection="1">
      <protection locked="0"/>
    </xf>
    <xf numFmtId="167" fontId="4" fillId="0" borderId="0" xfId="5" applyNumberFormat="1" applyFont="1" applyFill="1" applyProtection="1"/>
    <xf numFmtId="0" fontId="17" fillId="0" borderId="0" xfId="5" applyFont="1" applyFill="1" applyProtection="1">
      <protection locked="0"/>
    </xf>
    <xf numFmtId="166" fontId="4" fillId="0" borderId="0" xfId="5" applyNumberFormat="1" applyFont="1" applyFill="1" applyProtection="1">
      <protection locked="0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9" fillId="0" borderId="0" xfId="5" applyFill="1" applyAlignment="1" applyProtection="1">
      <alignment horizontal="center"/>
      <protection locked="0"/>
    </xf>
    <xf numFmtId="0" fontId="9" fillId="0" borderId="0" xfId="5" applyFont="1" applyFill="1" applyProtection="1">
      <protection locked="0"/>
    </xf>
    <xf numFmtId="166" fontId="9" fillId="0" borderId="0" xfId="8" applyNumberFormat="1" applyFill="1" applyProtection="1">
      <protection locked="0"/>
    </xf>
    <xf numFmtId="166" fontId="9" fillId="0" borderId="0" xfId="5" applyNumberFormat="1" applyFill="1" applyProtection="1">
      <protection locked="0"/>
    </xf>
    <xf numFmtId="0" fontId="9" fillId="0" borderId="0" xfId="8" applyFill="1" applyProtection="1"/>
    <xf numFmtId="167" fontId="9" fillId="0" borderId="0" xfId="8" applyNumberFormat="1" applyFill="1" applyAlignment="1" applyProtection="1">
      <alignment horizontal="left"/>
    </xf>
    <xf numFmtId="167" fontId="9" fillId="0" borderId="0" xfId="8" applyNumberFormat="1" applyFill="1" applyProtection="1">
      <protection locked="0"/>
    </xf>
    <xf numFmtId="0" fontId="9" fillId="0" borderId="0" xfId="8" applyFont="1" applyFill="1" applyProtection="1">
      <protection locked="0"/>
    </xf>
    <xf numFmtId="0" fontId="0" fillId="9" borderId="0" xfId="0" applyFill="1" applyAlignment="1">
      <alignment horizontal="center"/>
    </xf>
    <xf numFmtId="0" fontId="0" fillId="9" borderId="0" xfId="0" applyFill="1"/>
    <xf numFmtId="0" fontId="9" fillId="0" borderId="0" xfId="5" applyProtection="1">
      <protection locked="0"/>
    </xf>
    <xf numFmtId="0" fontId="9" fillId="0" borderId="0" xfId="5" applyFill="1" applyProtection="1">
      <protection locked="0"/>
    </xf>
    <xf numFmtId="1" fontId="5" fillId="0" borderId="1" xfId="5" applyNumberFormat="1" applyFont="1" applyFill="1" applyBorder="1" applyProtection="1">
      <protection locked="0"/>
    </xf>
    <xf numFmtId="167" fontId="5" fillId="0" borderId="1" xfId="5" applyNumberFormat="1" applyFont="1" applyFill="1" applyBorder="1" applyProtection="1">
      <protection locked="0"/>
    </xf>
    <xf numFmtId="0" fontId="5" fillId="11" borderId="1" xfId="5" applyFont="1" applyFill="1" applyBorder="1" applyProtection="1">
      <protection locked="0"/>
    </xf>
    <xf numFmtId="167" fontId="5" fillId="0" borderId="1" xfId="5" applyNumberFormat="1" applyFont="1" applyBorder="1" applyProtection="1">
      <protection locked="0"/>
    </xf>
    <xf numFmtId="0" fontId="5" fillId="12" borderId="1" xfId="5" applyFont="1" applyFill="1" applyBorder="1" applyProtection="1">
      <protection locked="0"/>
    </xf>
    <xf numFmtId="0" fontId="5" fillId="10" borderId="1" xfId="5" applyFont="1" applyFill="1" applyBorder="1" applyProtection="1">
      <protection locked="0"/>
    </xf>
    <xf numFmtId="167" fontId="8" fillId="10" borderId="1" xfId="5" applyNumberFormat="1" applyFont="1" applyFill="1" applyBorder="1" applyProtection="1">
      <protection locked="0"/>
    </xf>
    <xf numFmtId="166" fontId="5" fillId="0" borderId="1" xfId="5" applyNumberFormat="1" applyFont="1" applyFill="1" applyBorder="1" applyProtection="1">
      <protection locked="0"/>
    </xf>
    <xf numFmtId="0" fontId="8" fillId="7" borderId="1" xfId="5" applyFont="1" applyFill="1" applyBorder="1" applyProtection="1">
      <protection locked="0"/>
    </xf>
    <xf numFmtId="0" fontId="9" fillId="0" borderId="1" xfId="5" applyBorder="1" applyProtection="1">
      <protection locked="0"/>
    </xf>
    <xf numFmtId="0" fontId="9" fillId="0" borderId="1" xfId="5" applyBorder="1" applyAlignment="1" applyProtection="1">
      <alignment horizontal="center"/>
      <protection locked="0"/>
    </xf>
    <xf numFmtId="1" fontId="5" fillId="4" borderId="0" xfId="5" applyNumberFormat="1" applyFont="1" applyFill="1" applyProtection="1">
      <protection locked="0"/>
    </xf>
    <xf numFmtId="0" fontId="5" fillId="4" borderId="0" xfId="5" applyFont="1" applyFill="1" applyProtection="1">
      <protection locked="0"/>
    </xf>
    <xf numFmtId="0" fontId="5" fillId="11" borderId="0" xfId="5" applyFont="1" applyFill="1" applyProtection="1">
      <protection locked="0"/>
    </xf>
    <xf numFmtId="167" fontId="5" fillId="12" borderId="0" xfId="5" applyNumberFormat="1" applyFont="1" applyFill="1" applyProtection="1">
      <protection locked="0"/>
    </xf>
    <xf numFmtId="167" fontId="5" fillId="4" borderId="0" xfId="5" applyNumberFormat="1" applyFont="1" applyFill="1" applyAlignment="1" applyProtection="1">
      <protection locked="0"/>
    </xf>
    <xf numFmtId="166" fontId="5" fillId="4" borderId="0" xfId="5" applyNumberFormat="1" applyFont="1" applyFill="1" applyProtection="1">
      <protection locked="0"/>
    </xf>
    <xf numFmtId="0" fontId="5" fillId="10" borderId="0" xfId="5" applyFont="1" applyFill="1" applyProtection="1">
      <protection locked="0"/>
    </xf>
    <xf numFmtId="0" fontId="5" fillId="12" borderId="0" xfId="5" applyFont="1" applyFill="1" applyProtection="1">
      <protection locked="0"/>
    </xf>
    <xf numFmtId="167" fontId="5" fillId="0" borderId="0" xfId="5" applyNumberFormat="1" applyFont="1" applyAlignment="1" applyProtection="1">
      <protection locked="0"/>
    </xf>
    <xf numFmtId="166" fontId="5" fillId="7" borderId="0" xfId="5" applyNumberFormat="1" applyFont="1" applyFill="1" applyProtection="1">
      <protection locked="0"/>
    </xf>
    <xf numFmtId="166" fontId="5" fillId="6" borderId="0" xfId="5" applyNumberFormat="1" applyFont="1" applyFill="1" applyProtection="1">
      <protection locked="0"/>
    </xf>
    <xf numFmtId="0" fontId="5" fillId="0" borderId="0" xfId="5" applyFont="1" applyFill="1" applyProtection="1">
      <protection locked="0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1" xfId="5" applyFont="1" applyBorder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/>
      <protection locked="0"/>
    </xf>
    <xf numFmtId="0" fontId="5" fillId="11" borderId="0" xfId="5" applyFont="1" applyFill="1" applyAlignment="1" applyProtection="1">
      <alignment horizontal="center"/>
      <protection locked="0"/>
    </xf>
    <xf numFmtId="0" fontId="5" fillId="0" borderId="0" xfId="5" applyFont="1" applyAlignment="1" applyProtection="1">
      <alignment horizontal="center"/>
      <protection locked="0"/>
    </xf>
    <xf numFmtId="0" fontId="5" fillId="10" borderId="0" xfId="5" applyFont="1" applyFill="1" applyAlignment="1" applyProtection="1">
      <alignment horizontal="center"/>
      <protection locked="0"/>
    </xf>
    <xf numFmtId="0" fontId="5" fillId="0" borderId="0" xfId="5" applyFont="1" applyFill="1" applyAlignment="1" applyProtection="1">
      <alignment horizontal="center"/>
      <protection locked="0"/>
    </xf>
    <xf numFmtId="165" fontId="4" fillId="0" borderId="0" xfId="5" applyNumberFormat="1" applyFont="1" applyAlignment="1" applyProtection="1">
      <alignment horizontal="right"/>
      <protection locked="0"/>
    </xf>
    <xf numFmtId="164" fontId="4" fillId="0" borderId="0" xfId="5" applyNumberFormat="1" applyFont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2" fillId="3" borderId="0" xfId="4" applyFont="1"/>
    <xf numFmtId="0" fontId="14" fillId="0" borderId="0" xfId="0" applyFont="1"/>
    <xf numFmtId="0" fontId="5" fillId="11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10" borderId="0" xfId="0" applyFont="1" applyFill="1"/>
    <xf numFmtId="0" fontId="5" fillId="0" borderId="0" xfId="0" applyFont="1" applyAlignment="1">
      <alignment horizontal="center"/>
    </xf>
    <xf numFmtId="0" fontId="5" fillId="13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/>
    <xf numFmtId="0" fontId="5" fillId="0" borderId="1" xfId="0" applyFont="1" applyBorder="1" applyAlignment="1">
      <alignment horizontal="center" vertical="center"/>
    </xf>
    <xf numFmtId="0" fontId="5" fillId="13" borderId="0" xfId="0" applyFont="1" applyFill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166" fontId="5" fillId="11" borderId="0" xfId="0" applyNumberFormat="1" applyFont="1" applyFill="1"/>
    <xf numFmtId="0" fontId="5" fillId="12" borderId="0" xfId="0" applyFont="1" applyFill="1"/>
    <xf numFmtId="166" fontId="5" fillId="12" borderId="0" xfId="0" applyNumberFormat="1" applyFont="1" applyFill="1"/>
    <xf numFmtId="166" fontId="5" fillId="10" borderId="0" xfId="0" applyNumberFormat="1" applyFont="1" applyFill="1"/>
    <xf numFmtId="167" fontId="5" fillId="12" borderId="0" xfId="0" applyNumberFormat="1" applyFont="1" applyFill="1"/>
    <xf numFmtId="167" fontId="8" fillId="13" borderId="0" xfId="0" applyNumberFormat="1" applyFont="1" applyFill="1"/>
    <xf numFmtId="167" fontId="8" fillId="10" borderId="0" xfId="0" applyNumberFormat="1" applyFont="1" applyFill="1"/>
    <xf numFmtId="0" fontId="14" fillId="0" borderId="0" xfId="0" applyFont="1" applyAlignment="1">
      <alignment horizontal="left"/>
    </xf>
    <xf numFmtId="0" fontId="15" fillId="2" borderId="0" xfId="1" applyFont="1" applyAlignment="1"/>
    <xf numFmtId="0" fontId="15" fillId="2" borderId="0" xfId="1" applyFont="1"/>
    <xf numFmtId="0" fontId="1" fillId="2" borderId="0" xfId="1"/>
    <xf numFmtId="0" fontId="8" fillId="4" borderId="0" xfId="0" applyFont="1" applyFill="1"/>
    <xf numFmtId="166" fontId="5" fillId="4" borderId="0" xfId="0" applyNumberFormat="1" applyFont="1" applyFill="1"/>
    <xf numFmtId="167" fontId="5" fillId="4" borderId="0" xfId="0" applyNumberFormat="1" applyFont="1" applyFill="1"/>
    <xf numFmtId="0" fontId="15" fillId="0" borderId="0" xfId="1" applyFont="1" applyFill="1" applyAlignment="1"/>
    <xf numFmtId="0" fontId="15" fillId="0" borderId="0" xfId="1" applyFont="1" applyFill="1"/>
    <xf numFmtId="0" fontId="1" fillId="0" borderId="0" xfId="1" applyFill="1"/>
    <xf numFmtId="0" fontId="5" fillId="14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5" applyFont="1" applyBorder="1" applyProtection="1">
      <protection locked="0"/>
    </xf>
    <xf numFmtId="0" fontId="8" fillId="7" borderId="1" xfId="0" applyFont="1" applyFill="1" applyBorder="1"/>
    <xf numFmtId="166" fontId="5" fillId="0" borderId="1" xfId="0" applyNumberFormat="1" applyFont="1" applyFill="1" applyBorder="1"/>
    <xf numFmtId="167" fontId="8" fillId="13" borderId="1" xfId="0" applyNumberFormat="1" applyFont="1" applyFill="1" applyBorder="1"/>
    <xf numFmtId="166" fontId="5" fillId="7" borderId="1" xfId="0" applyNumberFormat="1" applyFont="1" applyFill="1" applyBorder="1"/>
    <xf numFmtId="167" fontId="5" fillId="0" borderId="1" xfId="0" applyNumberFormat="1" applyFont="1" applyFill="1" applyBorder="1"/>
    <xf numFmtId="166" fontId="5" fillId="10" borderId="1" xfId="0" applyNumberFormat="1" applyFont="1" applyFill="1" applyBorder="1"/>
    <xf numFmtId="167" fontId="8" fillId="10" borderId="1" xfId="0" applyNumberFormat="1" applyFont="1" applyFill="1" applyBorder="1"/>
    <xf numFmtId="0" fontId="5" fillId="11" borderId="1" xfId="0" applyFont="1" applyFill="1" applyBorder="1"/>
    <xf numFmtId="167" fontId="4" fillId="0" borderId="1" xfId="5" applyNumberFormat="1" applyFont="1" applyBorder="1" applyProtection="1">
      <protection locked="0"/>
    </xf>
    <xf numFmtId="0" fontId="4" fillId="8" borderId="0" xfId="5" applyFont="1" applyFill="1" applyProtection="1">
      <protection locked="0"/>
    </xf>
    <xf numFmtId="0" fontId="3" fillId="0" borderId="0" xfId="5" applyFont="1"/>
    <xf numFmtId="0" fontId="4" fillId="0" borderId="0" xfId="5" applyFont="1"/>
    <xf numFmtId="164" fontId="5" fillId="0" borderId="0" xfId="5" applyNumberFormat="1" applyFont="1" applyAlignment="1">
      <alignment horizontal="right"/>
    </xf>
    <xf numFmtId="0" fontId="5" fillId="0" borderId="0" xfId="5" applyFont="1"/>
    <xf numFmtId="0" fontId="6" fillId="0" borderId="0" xfId="5" applyFont="1"/>
    <xf numFmtId="165" fontId="5" fillId="0" borderId="0" xfId="5" applyNumberFormat="1" applyFont="1" applyAlignment="1">
      <alignment horizontal="right"/>
    </xf>
    <xf numFmtId="0" fontId="14" fillId="0" borderId="0" xfId="5" applyFont="1"/>
    <xf numFmtId="0" fontId="5" fillId="0" borderId="0" xfId="5" applyFont="1" applyAlignment="1">
      <alignment horizontal="center"/>
    </xf>
    <xf numFmtId="0" fontId="5" fillId="12" borderId="0" xfId="5" applyFont="1" applyFill="1" applyAlignment="1">
      <alignment horizontal="center"/>
    </xf>
    <xf numFmtId="0" fontId="5" fillId="11" borderId="0" xfId="5" applyFont="1" applyFill="1" applyAlignment="1">
      <alignment horizontal="center"/>
    </xf>
    <xf numFmtId="0" fontId="5" fillId="11" borderId="0" xfId="5" applyFont="1" applyFill="1"/>
    <xf numFmtId="0" fontId="5" fillId="13" borderId="0" xfId="5" applyFont="1" applyFill="1" applyAlignment="1">
      <alignment horizontal="center"/>
    </xf>
    <xf numFmtId="0" fontId="14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5" fillId="13" borderId="0" xfId="5" applyFont="1" applyFill="1"/>
    <xf numFmtId="0" fontId="5" fillId="0" borderId="1" xfId="5" applyFont="1" applyBorder="1" applyAlignment="1">
      <alignment horizontal="center" vertical="center"/>
    </xf>
    <xf numFmtId="0" fontId="5" fillId="12" borderId="0" xfId="5" applyFont="1" applyFill="1"/>
    <xf numFmtId="0" fontId="5" fillId="0" borderId="1" xfId="5" applyFont="1" applyBorder="1" applyAlignment="1">
      <alignment horizontal="center"/>
    </xf>
    <xf numFmtId="0" fontId="9" fillId="0" borderId="0" xfId="5" applyAlignment="1">
      <alignment horizontal="center"/>
    </xf>
    <xf numFmtId="0" fontId="9" fillId="0" borderId="0" xfId="5"/>
    <xf numFmtId="166" fontId="5" fillId="7" borderId="0" xfId="5" applyNumberFormat="1" applyFont="1" applyFill="1"/>
    <xf numFmtId="167" fontId="5" fillId="0" borderId="0" xfId="5" applyNumberFormat="1" applyFont="1" applyAlignment="1"/>
    <xf numFmtId="167" fontId="5" fillId="12" borderId="0" xfId="5" applyNumberFormat="1" applyFont="1" applyFill="1"/>
    <xf numFmtId="166" fontId="5" fillId="11" borderId="0" xfId="5" applyNumberFormat="1" applyFont="1" applyFill="1"/>
    <xf numFmtId="166" fontId="5" fillId="12" borderId="0" xfId="5" applyNumberFormat="1" applyFont="1" applyFill="1"/>
    <xf numFmtId="166" fontId="5" fillId="13" borderId="0" xfId="5" applyNumberFormat="1" applyFont="1" applyFill="1"/>
    <xf numFmtId="0" fontId="8" fillId="7" borderId="0" xfId="5" applyFont="1" applyFill="1"/>
    <xf numFmtId="166" fontId="5" fillId="0" borderId="0" xfId="5" applyNumberFormat="1" applyFont="1" applyFill="1"/>
    <xf numFmtId="167" fontId="5" fillId="0" borderId="0" xfId="5" applyNumberFormat="1" applyFont="1"/>
    <xf numFmtId="167" fontId="5" fillId="0" borderId="0" xfId="5" applyNumberFormat="1" applyFont="1" applyFill="1"/>
    <xf numFmtId="0" fontId="9" fillId="0" borderId="0" xfId="5" applyFill="1" applyAlignment="1">
      <alignment horizontal="center"/>
    </xf>
    <xf numFmtId="0" fontId="9" fillId="0" borderId="0" xfId="5" applyFill="1"/>
    <xf numFmtId="0" fontId="5" fillId="0" borderId="0" xfId="5" applyFont="1" applyFill="1"/>
    <xf numFmtId="0" fontId="4" fillId="0" borderId="0" xfId="5" applyFont="1" applyFill="1"/>
    <xf numFmtId="0" fontId="9" fillId="0" borderId="1" xfId="5" applyBorder="1" applyAlignment="1">
      <alignment horizontal="center"/>
    </xf>
    <xf numFmtId="0" fontId="9" fillId="0" borderId="1" xfId="5" applyBorder="1"/>
    <xf numFmtId="0" fontId="8" fillId="13" borderId="1" xfId="5" applyFont="1" applyFill="1" applyBorder="1"/>
    <xf numFmtId="0" fontId="8" fillId="7" borderId="1" xfId="5" applyFont="1" applyFill="1" applyBorder="1"/>
    <xf numFmtId="166" fontId="5" fillId="0" borderId="1" xfId="5" applyNumberFormat="1" applyFont="1" applyFill="1" applyBorder="1"/>
    <xf numFmtId="167" fontId="8" fillId="13" borderId="1" xfId="5" applyNumberFormat="1" applyFont="1" applyFill="1" applyBorder="1"/>
    <xf numFmtId="0" fontId="5" fillId="12" borderId="1" xfId="5" applyFont="1" applyFill="1" applyBorder="1"/>
    <xf numFmtId="167" fontId="5" fillId="0" borderId="1" xfId="5" applyNumberFormat="1" applyFont="1" applyBorder="1"/>
    <xf numFmtId="0" fontId="5" fillId="11" borderId="1" xfId="5" applyFont="1" applyFill="1" applyBorder="1"/>
    <xf numFmtId="167" fontId="5" fillId="0" borderId="1" xfId="5" applyNumberFormat="1" applyFont="1" applyFill="1" applyBorder="1"/>
    <xf numFmtId="0" fontId="5" fillId="11" borderId="1" xfId="0" applyFont="1" applyFill="1" applyBorder="1" applyAlignment="1">
      <alignment horizontal="center"/>
    </xf>
    <xf numFmtId="0" fontId="1" fillId="3" borderId="0" xfId="4"/>
    <xf numFmtId="0" fontId="5" fillId="0" borderId="0" xfId="5" applyFont="1" applyFill="1" applyAlignment="1">
      <alignment horizontal="center"/>
    </xf>
    <xf numFmtId="0" fontId="5" fillId="10" borderId="0" xfId="5" applyFont="1" applyFill="1" applyAlignment="1">
      <alignment horizontal="center"/>
    </xf>
    <xf numFmtId="0" fontId="14" fillId="0" borderId="0" xfId="5" applyFont="1" applyAlignment="1">
      <alignment horizontal="center"/>
    </xf>
    <xf numFmtId="0" fontId="14" fillId="10" borderId="0" xfId="5" applyFont="1" applyFill="1" applyAlignment="1">
      <alignment horizontal="center" vertical="center"/>
    </xf>
    <xf numFmtId="0" fontId="14" fillId="0" borderId="0" xfId="5" applyFont="1" applyFill="1" applyAlignment="1">
      <alignment horizontal="center"/>
    </xf>
    <xf numFmtId="0" fontId="14" fillId="10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10" borderId="0" xfId="5" applyFont="1" applyFill="1"/>
    <xf numFmtId="0" fontId="5" fillId="0" borderId="1" xfId="5" applyFont="1" applyFill="1" applyBorder="1" applyAlignment="1">
      <alignment horizontal="center"/>
    </xf>
    <xf numFmtId="0" fontId="4" fillId="10" borderId="0" xfId="5" applyFont="1" applyFill="1" applyBorder="1"/>
    <xf numFmtId="0" fontId="14" fillId="0" borderId="0" xfId="5" applyFont="1" applyBorder="1" applyAlignment="1">
      <alignment horizontal="center" vertical="center"/>
    </xf>
    <xf numFmtId="0" fontId="5" fillId="4" borderId="0" xfId="5" applyFont="1" applyFill="1"/>
    <xf numFmtId="166" fontId="5" fillId="6" borderId="0" xfId="5" applyNumberFormat="1" applyFont="1" applyFill="1"/>
    <xf numFmtId="166" fontId="5" fillId="4" borderId="0" xfId="5" applyNumberFormat="1" applyFont="1" applyFill="1"/>
    <xf numFmtId="166" fontId="5" fillId="10" borderId="0" xfId="5" applyNumberFormat="1" applyFont="1" applyFill="1"/>
    <xf numFmtId="167" fontId="5" fillId="4" borderId="0" xfId="5" applyNumberFormat="1" applyFont="1" applyFill="1"/>
    <xf numFmtId="0" fontId="5" fillId="10" borderId="1" xfId="5" applyFont="1" applyFill="1" applyBorder="1"/>
    <xf numFmtId="166" fontId="5" fillId="7" borderId="1" xfId="5" applyNumberFormat="1" applyFont="1" applyFill="1" applyBorder="1"/>
    <xf numFmtId="166" fontId="5" fillId="6" borderId="1" xfId="5" applyNumberFormat="1" applyFont="1" applyFill="1" applyBorder="1"/>
    <xf numFmtId="166" fontId="5" fillId="13" borderId="1" xfId="5" applyNumberFormat="1" applyFont="1" applyFill="1" applyBorder="1"/>
    <xf numFmtId="167" fontId="5" fillId="10" borderId="1" xfId="5" applyNumberFormat="1" applyFont="1" applyFill="1" applyBorder="1"/>
    <xf numFmtId="0" fontId="5" fillId="0" borderId="1" xfId="5" applyFont="1" applyBorder="1"/>
    <xf numFmtId="0" fontId="5" fillId="0" borderId="0" xfId="5" applyFont="1" applyAlignment="1"/>
    <xf numFmtId="0" fontId="3" fillId="0" borderId="0" xfId="5" applyFont="1" applyAlignment="1"/>
    <xf numFmtId="0" fontId="14" fillId="0" borderId="0" xfId="5" applyFont="1" applyFill="1"/>
    <xf numFmtId="0" fontId="14" fillId="0" borderId="0" xfId="5" applyFont="1" applyBorder="1" applyAlignment="1">
      <alignment horizontal="center"/>
    </xf>
    <xf numFmtId="0" fontId="5" fillId="13" borderId="1" xfId="5" applyFont="1" applyFill="1" applyBorder="1" applyAlignment="1">
      <alignment horizontal="center"/>
    </xf>
    <xf numFmtId="0" fontId="5" fillId="12" borderId="0" xfId="5" applyFont="1" applyFill="1" applyAlignment="1">
      <alignment horizontal="center" vertical="center"/>
    </xf>
    <xf numFmtId="0" fontId="4" fillId="0" borderId="1" xfId="5" applyFont="1" applyBorder="1" applyAlignment="1">
      <alignment horizontal="center"/>
    </xf>
    <xf numFmtId="0" fontId="5" fillId="11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13" borderId="0" xfId="5" applyFont="1" applyFill="1" applyBorder="1" applyAlignment="1">
      <alignment horizontal="center"/>
    </xf>
    <xf numFmtId="0" fontId="5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/>
    </xf>
    <xf numFmtId="166" fontId="8" fillId="6" borderId="0" xfId="5" applyNumberFormat="1" applyFont="1" applyFill="1" applyBorder="1" applyAlignment="1"/>
    <xf numFmtId="167" fontId="4" fillId="0" borderId="0" xfId="5" applyNumberFormat="1" applyFont="1" applyFill="1"/>
    <xf numFmtId="166" fontId="4" fillId="6" borderId="0" xfId="5" applyNumberFormat="1" applyFont="1" applyFill="1"/>
    <xf numFmtId="0" fontId="8" fillId="0" borderId="0" xfId="5" applyFont="1"/>
    <xf numFmtId="0" fontId="8" fillId="0" borderId="0" xfId="5" applyFont="1" applyFill="1"/>
    <xf numFmtId="0" fontId="5" fillId="8" borderId="0" xfId="5" applyFont="1" applyFill="1"/>
    <xf numFmtId="166" fontId="4" fillId="5" borderId="0" xfId="5" applyNumberFormat="1" applyFont="1" applyFill="1"/>
    <xf numFmtId="166" fontId="8" fillId="0" borderId="0" xfId="5" applyNumberFormat="1" applyFont="1" applyFill="1" applyBorder="1" applyAlignment="1"/>
    <xf numFmtId="166" fontId="4" fillId="0" borderId="0" xfId="5" applyNumberFormat="1" applyFont="1" applyFill="1"/>
    <xf numFmtId="0" fontId="5" fillId="4" borderId="1" xfId="5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/>
    </xf>
    <xf numFmtId="0" fontId="5" fillId="4" borderId="0" xfId="5" applyFont="1" applyFill="1" applyBorder="1" applyAlignment="1">
      <alignment horizontal="center"/>
    </xf>
    <xf numFmtId="0" fontId="5" fillId="4" borderId="0" xfId="5" applyFont="1" applyFill="1" applyAlignment="1">
      <alignment horizontal="center" vertical="center"/>
    </xf>
    <xf numFmtId="0" fontId="4" fillId="4" borderId="0" xfId="5" applyFont="1" applyFill="1" applyAlignment="1">
      <alignment horizontal="center"/>
    </xf>
    <xf numFmtId="0" fontId="4" fillId="0" borderId="0" xfId="5" applyFont="1" applyAlignment="1"/>
    <xf numFmtId="164" fontId="4" fillId="0" borderId="0" xfId="5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5" fontId="4" fillId="0" borderId="0" xfId="5" applyNumberFormat="1" applyFont="1" applyFill="1" applyAlignment="1">
      <alignment horizontal="right"/>
    </xf>
    <xf numFmtId="165" fontId="4" fillId="0" borderId="0" xfId="5" applyNumberFormat="1" applyFont="1" applyAlignment="1">
      <alignment horizontal="right"/>
    </xf>
    <xf numFmtId="0" fontId="7" fillId="0" borderId="0" xfId="5" applyFont="1"/>
    <xf numFmtId="0" fontId="7" fillId="0" borderId="0" xfId="5" applyFont="1" applyFill="1"/>
    <xf numFmtId="0" fontId="4" fillId="0" borderId="0" xfId="5" applyFont="1" applyAlignment="1">
      <alignment horizontal="center"/>
    </xf>
    <xf numFmtId="0" fontId="4" fillId="0" borderId="0" xfId="5" applyFont="1" applyFill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12" borderId="0" xfId="5" applyFont="1" applyFill="1" applyBorder="1" applyAlignment="1">
      <alignment horizontal="center"/>
    </xf>
    <xf numFmtId="0" fontId="4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12" borderId="0" xfId="5" applyFont="1" applyFill="1" applyAlignment="1">
      <alignment horizontal="center"/>
    </xf>
    <xf numFmtId="0" fontId="4" fillId="4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12" borderId="0" xfId="5" applyFont="1" applyFill="1"/>
    <xf numFmtId="166" fontId="4" fillId="4" borderId="0" xfId="5" applyNumberFormat="1" applyFont="1" applyFill="1"/>
    <xf numFmtId="166" fontId="4" fillId="0" borderId="0" xfId="5" applyNumberFormat="1" applyFont="1"/>
    <xf numFmtId="167" fontId="4" fillId="0" borderId="0" xfId="5" applyNumberFormat="1" applyFont="1"/>
    <xf numFmtId="167" fontId="7" fillId="0" borderId="0" xfId="5" applyNumberFormat="1" applyFont="1"/>
    <xf numFmtId="0" fontId="10" fillId="0" borderId="0" xfId="5" applyFont="1"/>
    <xf numFmtId="0" fontId="4" fillId="0" borderId="0" xfId="5" applyFont="1" applyAlignment="1">
      <alignment horizontal="left"/>
    </xf>
    <xf numFmtId="0" fontId="11" fillId="0" borderId="0" xfId="9" applyFont="1"/>
    <xf numFmtId="0" fontId="11" fillId="0" borderId="0" xfId="9" applyFont="1" applyBorder="1"/>
    <xf numFmtId="0" fontId="1" fillId="0" borderId="0" xfId="9"/>
    <xf numFmtId="0" fontId="11" fillId="0" borderId="0" xfId="9" applyFont="1" applyFill="1" applyBorder="1"/>
    <xf numFmtId="166" fontId="4" fillId="10" borderId="0" xfId="5" applyNumberFormat="1" applyFont="1" applyFill="1"/>
    <xf numFmtId="0" fontId="4" fillId="5" borderId="0" xfId="5" applyFont="1" applyFill="1"/>
    <xf numFmtId="0" fontId="2" fillId="2" borderId="0" xfId="1" applyFont="1" applyAlignment="1"/>
    <xf numFmtId="0" fontId="2" fillId="2" borderId="0" xfId="1" applyFont="1"/>
    <xf numFmtId="0" fontId="2" fillId="0" borderId="0" xfId="1" applyFont="1" applyFill="1"/>
    <xf numFmtId="0" fontId="2" fillId="0" borderId="0" xfId="4" applyFont="1" applyFill="1"/>
    <xf numFmtId="0" fontId="7" fillId="0" borderId="0" xfId="5" applyFont="1" applyAlignment="1">
      <alignment horizontal="left"/>
    </xf>
    <xf numFmtId="0" fontId="4" fillId="0" borderId="0" xfId="5" applyFont="1" applyFill="1" applyAlignment="1">
      <alignment horizontal="left"/>
    </xf>
    <xf numFmtId="0" fontId="7" fillId="0" borderId="0" xfId="5" applyFont="1" applyAlignment="1">
      <alignment horizontal="left" vertical="center"/>
    </xf>
    <xf numFmtId="0" fontId="7" fillId="0" borderId="0" xfId="5" applyFont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7" fillId="0" borderId="0" xfId="5" applyFont="1" applyBorder="1" applyAlignment="1">
      <alignment horizontal="left" vertical="center"/>
    </xf>
    <xf numFmtId="0" fontId="4" fillId="4" borderId="0" xfId="5" applyFont="1" applyFill="1"/>
    <xf numFmtId="167" fontId="4" fillId="4" borderId="0" xfId="5" applyNumberFormat="1" applyFont="1" applyFill="1"/>
    <xf numFmtId="167" fontId="4" fillId="0" borderId="0" xfId="5" applyNumberFormat="1" applyFont="1" applyAlignment="1">
      <alignment horizontal="left"/>
    </xf>
    <xf numFmtId="166" fontId="4" fillId="0" borderId="0" xfId="5" applyNumberFormat="1" applyFont="1" applyFill="1" applyAlignment="1">
      <alignment horizontal="left"/>
    </xf>
    <xf numFmtId="167" fontId="7" fillId="0" borderId="0" xfId="5" applyNumberFormat="1" applyFont="1" applyAlignment="1">
      <alignment horizontal="left"/>
    </xf>
    <xf numFmtId="0" fontId="18" fillId="0" borderId="0" xfId="5" applyFont="1"/>
    <xf numFmtId="0" fontId="9" fillId="0" borderId="0" xfId="5" applyBorder="1" applyAlignment="1">
      <alignment horizontal="center"/>
    </xf>
    <xf numFmtId="0" fontId="4" fillId="5" borderId="0" xfId="5" applyFont="1" applyFill="1" applyBorder="1" applyAlignment="1">
      <alignment horizontal="center"/>
    </xf>
    <xf numFmtId="0" fontId="4" fillId="5" borderId="0" xfId="5" applyFont="1" applyFill="1" applyAlignment="1">
      <alignment horizontal="center"/>
    </xf>
    <xf numFmtId="167" fontId="9" fillId="0" borderId="0" xfId="5" applyNumberFormat="1"/>
    <xf numFmtId="0" fontId="9" fillId="0" borderId="0" xfId="5" applyFont="1"/>
    <xf numFmtId="0" fontId="4" fillId="0" borderId="0" xfId="13" applyFont="1"/>
    <xf numFmtId="0" fontId="5" fillId="0" borderId="0" xfId="13" applyFont="1"/>
    <xf numFmtId="0" fontId="4" fillId="0" borderId="0" xfId="13" applyFont="1" applyFill="1"/>
    <xf numFmtId="0" fontId="4" fillId="0" borderId="0" xfId="13" applyFont="1" applyAlignment="1"/>
    <xf numFmtId="164" fontId="4" fillId="0" borderId="0" xfId="13" applyNumberFormat="1" applyFont="1" applyAlignment="1">
      <alignment horizontal="right"/>
    </xf>
    <xf numFmtId="0" fontId="4" fillId="17" borderId="0" xfId="13" applyFont="1" applyFill="1"/>
    <xf numFmtId="165" fontId="4" fillId="0" borderId="0" xfId="13" applyNumberFormat="1" applyFont="1" applyAlignment="1">
      <alignment horizontal="right"/>
    </xf>
    <xf numFmtId="0" fontId="2" fillId="15" borderId="0" xfId="14" applyFont="1" applyAlignment="1"/>
    <xf numFmtId="0" fontId="2" fillId="15" borderId="0" xfId="14" applyFont="1"/>
    <xf numFmtId="0" fontId="2" fillId="0" borderId="0" xfId="14" applyFont="1" applyFill="1"/>
    <xf numFmtId="0" fontId="2" fillId="3" borderId="0" xfId="4" applyFont="1" applyAlignment="1"/>
    <xf numFmtId="0" fontId="2" fillId="16" borderId="0" xfId="15" applyFont="1" applyAlignment="1"/>
    <xf numFmtId="0" fontId="1" fillId="16" borderId="0" xfId="15"/>
    <xf numFmtId="0" fontId="7" fillId="0" borderId="0" xfId="13" applyFont="1"/>
    <xf numFmtId="0" fontId="4" fillId="0" borderId="0" xfId="13" applyFont="1" applyFill="1" applyAlignment="1">
      <alignment horizontal="center"/>
    </xf>
    <xf numFmtId="0" fontId="4" fillId="0" borderId="0" xfId="13" applyFont="1" applyAlignment="1">
      <alignment horizontal="center"/>
    </xf>
    <xf numFmtId="0" fontId="7" fillId="0" borderId="0" xfId="13" applyFont="1" applyAlignment="1">
      <alignment horizontal="center"/>
    </xf>
    <xf numFmtId="0" fontId="7" fillId="0" borderId="0" xfId="13" applyFont="1" applyAlignment="1">
      <alignment horizontal="left"/>
    </xf>
    <xf numFmtId="0" fontId="4" fillId="0" borderId="0" xfId="13" applyFont="1" applyFill="1" applyAlignment="1">
      <alignment horizontal="left"/>
    </xf>
    <xf numFmtId="0" fontId="7" fillId="0" borderId="0" xfId="13" applyFont="1" applyAlignment="1">
      <alignment horizontal="left" vertical="center"/>
    </xf>
    <xf numFmtId="0" fontId="4" fillId="0" borderId="0" xfId="13" applyFont="1" applyAlignment="1">
      <alignment horizontal="center" vertical="center"/>
    </xf>
    <xf numFmtId="0" fontId="4" fillId="0" borderId="1" xfId="13" applyFont="1" applyBorder="1" applyAlignment="1">
      <alignment horizontal="center"/>
    </xf>
    <xf numFmtId="0" fontId="4" fillId="0" borderId="1" xfId="13" applyFont="1" applyBorder="1" applyAlignment="1">
      <alignment horizontal="center" vertical="center"/>
    </xf>
    <xf numFmtId="0" fontId="4" fillId="4" borderId="0" xfId="13" applyFont="1" applyFill="1" applyBorder="1" applyAlignment="1">
      <alignment horizontal="center" vertical="center"/>
    </xf>
    <xf numFmtId="0" fontId="4" fillId="4" borderId="1" xfId="13" applyFont="1" applyFill="1" applyBorder="1" applyAlignment="1">
      <alignment horizontal="center" vertical="center"/>
    </xf>
    <xf numFmtId="0" fontId="4" fillId="17" borderId="0" xfId="13" applyFont="1" applyFill="1" applyAlignment="1">
      <alignment horizontal="center" vertical="center"/>
    </xf>
    <xf numFmtId="0" fontId="5" fillId="0" borderId="1" xfId="13" applyFont="1" applyBorder="1" applyAlignment="1">
      <alignment horizontal="center"/>
    </xf>
    <xf numFmtId="0" fontId="13" fillId="0" borderId="1" xfId="13" applyBorder="1" applyAlignment="1">
      <alignment horizontal="center"/>
    </xf>
    <xf numFmtId="0" fontId="7" fillId="0" borderId="1" xfId="13" applyFont="1" applyBorder="1" applyAlignment="1">
      <alignment horizontal="center"/>
    </xf>
    <xf numFmtId="0" fontId="4" fillId="4" borderId="0" xfId="13" applyFont="1" applyFill="1" applyAlignment="1">
      <alignment horizontal="center"/>
    </xf>
    <xf numFmtId="0" fontId="14" fillId="0" borderId="1" xfId="13" applyFont="1" applyBorder="1" applyAlignment="1">
      <alignment horizontal="center" vertical="center"/>
    </xf>
    <xf numFmtId="0" fontId="5" fillId="0" borderId="0" xfId="13" applyFont="1" applyBorder="1" applyAlignment="1">
      <alignment horizontal="center"/>
    </xf>
    <xf numFmtId="0" fontId="5" fillId="0" borderId="0" xfId="13" applyFont="1" applyBorder="1" applyAlignment="1">
      <alignment horizontal="center" vertical="center"/>
    </xf>
    <xf numFmtId="0" fontId="14" fillId="0" borderId="0" xfId="13" applyFont="1" applyBorder="1" applyAlignment="1">
      <alignment horizontal="center"/>
    </xf>
    <xf numFmtId="0" fontId="4" fillId="17" borderId="0" xfId="13" applyFont="1" applyFill="1" applyAlignment="1">
      <alignment horizontal="center"/>
    </xf>
    <xf numFmtId="0" fontId="7" fillId="4" borderId="1" xfId="13" applyFont="1" applyFill="1" applyBorder="1" applyAlignment="1">
      <alignment horizontal="center"/>
    </xf>
    <xf numFmtId="0" fontId="7" fillId="0" borderId="1" xfId="13" applyFont="1" applyBorder="1" applyAlignment="1">
      <alignment horizontal="center" vertical="center"/>
    </xf>
    <xf numFmtId="0" fontId="4" fillId="4" borderId="0" xfId="13" applyFont="1" applyFill="1" applyAlignment="1">
      <alignment horizontal="center" vertical="center"/>
    </xf>
    <xf numFmtId="0" fontId="7" fillId="0" borderId="1" xfId="13" applyFont="1" applyBorder="1" applyAlignment="1">
      <alignment horizontal="left"/>
    </xf>
    <xf numFmtId="0" fontId="7" fillId="0" borderId="0" xfId="13" applyFont="1" applyBorder="1" applyAlignment="1">
      <alignment horizontal="left"/>
    </xf>
    <xf numFmtId="0" fontId="7" fillId="0" borderId="1" xfId="13" applyFont="1" applyBorder="1" applyAlignment="1">
      <alignment horizontal="left" vertical="center"/>
    </xf>
    <xf numFmtId="0" fontId="4" fillId="0" borderId="0" xfId="13" applyFont="1" applyFill="1" applyAlignment="1">
      <alignment horizontal="left" vertical="center"/>
    </xf>
    <xf numFmtId="166" fontId="5" fillId="0" borderId="0" xfId="13" applyNumberFormat="1" applyFont="1" applyFill="1"/>
    <xf numFmtId="0" fontId="7" fillId="0" borderId="0" xfId="13" applyFont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20" fillId="0" borderId="0" xfId="13" applyFont="1"/>
    <xf numFmtId="166" fontId="8" fillId="6" borderId="0" xfId="13" applyNumberFormat="1" applyFont="1" applyFill="1" applyBorder="1" applyAlignment="1"/>
    <xf numFmtId="167" fontId="4" fillId="0" borderId="0" xfId="13" applyNumberFormat="1" applyFont="1" applyFill="1"/>
    <xf numFmtId="167" fontId="4" fillId="4" borderId="0" xfId="13" applyNumberFormat="1" applyFont="1" applyFill="1"/>
    <xf numFmtId="166" fontId="4" fillId="17" borderId="0" xfId="13" applyNumberFormat="1" applyFont="1" applyFill="1"/>
    <xf numFmtId="166" fontId="4" fillId="0" borderId="0" xfId="13" applyNumberFormat="1" applyFont="1"/>
    <xf numFmtId="0" fontId="4" fillId="4" borderId="0" xfId="13" applyFont="1" applyFill="1"/>
    <xf numFmtId="166" fontId="5" fillId="7" borderId="0" xfId="13" applyNumberFormat="1" applyFont="1" applyFill="1"/>
    <xf numFmtId="167" fontId="5" fillId="0" borderId="0" xfId="13" applyNumberFormat="1" applyFont="1" applyFill="1"/>
    <xf numFmtId="166" fontId="4" fillId="4" borderId="0" xfId="13" applyNumberFormat="1" applyFont="1" applyFill="1"/>
    <xf numFmtId="166" fontId="8" fillId="10" borderId="0" xfId="13" applyNumberFormat="1" applyFont="1" applyFill="1" applyBorder="1" applyAlignment="1"/>
    <xf numFmtId="166" fontId="4" fillId="6" borderId="0" xfId="13" applyNumberFormat="1" applyFont="1" applyFill="1"/>
    <xf numFmtId="167" fontId="4" fillId="0" borderId="0" xfId="13" applyNumberFormat="1" applyFont="1" applyFill="1" applyBorder="1"/>
    <xf numFmtId="167" fontId="4" fillId="0" borderId="0" xfId="13" applyNumberFormat="1" applyFont="1" applyAlignment="1">
      <alignment horizontal="left"/>
    </xf>
    <xf numFmtId="166" fontId="4" fillId="0" borderId="0" xfId="13" applyNumberFormat="1" applyFont="1" applyFill="1" applyAlignment="1">
      <alignment horizontal="left"/>
    </xf>
    <xf numFmtId="167" fontId="7" fillId="0" borderId="0" xfId="13" applyNumberFormat="1" applyFont="1" applyAlignment="1">
      <alignment horizontal="left"/>
    </xf>
    <xf numFmtId="167" fontId="13" fillId="0" borderId="0" xfId="13" applyNumberFormat="1" applyBorder="1"/>
    <xf numFmtId="0" fontId="4" fillId="0" borderId="0" xfId="13" applyFont="1" applyBorder="1"/>
    <xf numFmtId="0" fontId="19" fillId="0" borderId="0" xfId="13" applyFont="1" applyFill="1"/>
    <xf numFmtId="2" fontId="11" fillId="0" borderId="0" xfId="9" applyNumberFormat="1" applyFont="1" applyAlignment="1">
      <alignment horizontal="left"/>
    </xf>
    <xf numFmtId="0" fontId="11" fillId="0" borderId="0" xfId="9" applyFont="1" applyFill="1"/>
    <xf numFmtId="0" fontId="21" fillId="0" borderId="0" xfId="9" applyFont="1"/>
    <xf numFmtId="0" fontId="21" fillId="0" borderId="0" xfId="9" applyFont="1" applyFill="1"/>
    <xf numFmtId="0" fontId="22" fillId="0" borderId="0" xfId="13" applyFont="1"/>
    <xf numFmtId="0" fontId="7" fillId="18" borderId="0" xfId="5" applyFont="1" applyFill="1" applyAlignment="1"/>
    <xf numFmtId="0" fontId="4" fillId="18" borderId="0" xfId="5" applyFont="1" applyFill="1"/>
    <xf numFmtId="0" fontId="7" fillId="19" borderId="0" xfId="5" applyFont="1" applyFill="1"/>
    <xf numFmtId="0" fontId="4" fillId="19" borderId="0" xfId="5" applyFont="1" applyFill="1"/>
    <xf numFmtId="0" fontId="4" fillId="20" borderId="0" xfId="5" applyFont="1" applyFill="1"/>
    <xf numFmtId="0" fontId="4" fillId="20" borderId="0" xfId="5" applyFont="1" applyFill="1" applyBorder="1" applyAlignment="1">
      <alignment horizontal="center"/>
    </xf>
    <xf numFmtId="0" fontId="4" fillId="20" borderId="0" xfId="5" applyFont="1" applyFill="1" applyAlignment="1">
      <alignment horizontal="center"/>
    </xf>
    <xf numFmtId="167" fontId="4" fillId="0" borderId="0" xfId="0" applyNumberFormat="1" applyFont="1" applyFill="1"/>
    <xf numFmtId="0" fontId="14" fillId="0" borderId="0" xfId="5" applyFont="1"/>
    <xf numFmtId="0" fontId="23" fillId="0" borderId="0" xfId="0" applyFont="1" applyAlignment="1">
      <alignment horizontal="center"/>
    </xf>
    <xf numFmtId="0" fontId="23" fillId="0" borderId="0" xfId="0" applyFont="1"/>
    <xf numFmtId="0" fontId="9" fillId="0" borderId="0" xfId="8" applyAlignment="1" applyProtection="1">
      <alignment horizontal="right"/>
      <protection locked="0"/>
    </xf>
    <xf numFmtId="167" fontId="0" fillId="0" borderId="0" xfId="0" applyNumberFormat="1"/>
    <xf numFmtId="167" fontId="2" fillId="0" borderId="0" xfId="0" applyNumberFormat="1" applyFont="1"/>
    <xf numFmtId="0" fontId="5" fillId="0" borderId="0" xfId="5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7" fontId="10" fillId="0" borderId="0" xfId="5" applyNumberFormat="1" applyFont="1"/>
    <xf numFmtId="0" fontId="18" fillId="0" borderId="0" xfId="5" applyFont="1" applyAlignment="1">
      <alignment horizontal="right"/>
    </xf>
    <xf numFmtId="0" fontId="0" fillId="0" borderId="0" xfId="0" applyFill="1"/>
    <xf numFmtId="0" fontId="10" fillId="0" borderId="0" xfId="5" applyFont="1" applyAlignment="1">
      <alignment horizontal="right"/>
    </xf>
    <xf numFmtId="167" fontId="4" fillId="0" borderId="0" xfId="5" applyNumberFormat="1" applyFont="1" applyProtection="1">
      <protection locked="0"/>
    </xf>
    <xf numFmtId="167" fontId="5" fillId="0" borderId="0" xfId="5" applyNumberFormat="1" applyFont="1" applyProtection="1">
      <protection locked="0"/>
    </xf>
    <xf numFmtId="0" fontId="0" fillId="0" borderId="0" xfId="0" applyBorder="1"/>
    <xf numFmtId="0" fontId="5" fillId="0" borderId="0" xfId="5" applyFont="1" applyBorder="1" applyProtection="1">
      <protection locked="0"/>
    </xf>
    <xf numFmtId="0" fontId="19" fillId="0" borderId="0" xfId="5" applyFont="1"/>
    <xf numFmtId="15" fontId="3" fillId="0" borderId="0" xfId="5" applyNumberFormat="1" applyFont="1" applyAlignment="1">
      <alignment horizontal="right"/>
    </xf>
    <xf numFmtId="0" fontId="9" fillId="0" borderId="0" xfId="5" applyAlignment="1">
      <alignment horizontal="right"/>
    </xf>
    <xf numFmtId="0" fontId="7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12" borderId="1" xfId="5" applyFont="1" applyFill="1" applyBorder="1"/>
    <xf numFmtId="0" fontId="14" fillId="0" borderId="0" xfId="5" applyFont="1" applyAlignment="1">
      <alignment horizontal="left"/>
    </xf>
    <xf numFmtId="0" fontId="14" fillId="0" borderId="0" xfId="5" applyFont="1"/>
    <xf numFmtId="0" fontId="5" fillId="12" borderId="1" xfId="5" applyFont="1" applyFill="1" applyBorder="1" applyProtection="1">
      <protection locked="0"/>
    </xf>
    <xf numFmtId="0" fontId="9" fillId="0" borderId="0" xfId="8" applyAlignment="1" applyProtection="1">
      <alignment horizontal="center"/>
      <protection locked="0"/>
    </xf>
  </cellXfs>
  <cellStyles count="16">
    <cellStyle name="40% - Accent1" xfId="1" builtinId="31"/>
    <cellStyle name="40% - Accent1 2" xfId="3"/>
    <cellStyle name="40% - Accent2" xfId="14" builtinId="35"/>
    <cellStyle name="40% - Accent5" xfId="15" builtinId="47"/>
    <cellStyle name="60% - Accent3 2" xfId="4"/>
    <cellStyle name="Normal" xfId="0" builtinId="0"/>
    <cellStyle name="Normal 2" xfId="7"/>
    <cellStyle name="Normal 2 2" xfId="5"/>
    <cellStyle name="Normal 2 3" xfId="8"/>
    <cellStyle name="Normal 3" xfId="9"/>
    <cellStyle name="Normal 3 2" xfId="6"/>
    <cellStyle name="Normal 4" xfId="10"/>
    <cellStyle name="Normal 5" xfId="11"/>
    <cellStyle name="Normal 6" xfId="2"/>
    <cellStyle name="Normal 7" xfId="13"/>
    <cellStyle name="Standard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L2:L19"/>
  <sheetViews>
    <sheetView tabSelected="1" workbookViewId="0"/>
  </sheetViews>
  <sheetFormatPr defaultRowHeight="15"/>
  <sheetData>
    <row r="2" spans="12:12">
      <c r="L2" t="s">
        <v>553</v>
      </c>
    </row>
    <row r="5" spans="12:12">
      <c r="L5" t="s">
        <v>560</v>
      </c>
    </row>
    <row r="7" spans="12:12">
      <c r="L7" t="s">
        <v>554</v>
      </c>
    </row>
    <row r="9" spans="12:12">
      <c r="L9" t="s">
        <v>555</v>
      </c>
    </row>
    <row r="11" spans="12:12">
      <c r="L11" t="s">
        <v>558</v>
      </c>
    </row>
    <row r="12" spans="12:12">
      <c r="L12" t="s">
        <v>559</v>
      </c>
    </row>
    <row r="18" spans="12:12">
      <c r="L18" t="s">
        <v>556</v>
      </c>
    </row>
    <row r="19" spans="12:12">
      <c r="L19" t="s">
        <v>557</v>
      </c>
    </row>
  </sheetData>
  <pageMargins left="0.7" right="0.7" top="0.75" bottom="0.75" header="0.3" footer="0.3"/>
  <legacyDrawing r:id="rId1"/>
  <oleObjects>
    <oleObject progId="Word.Document.12" shapeId="1025" r:id="rId2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3"/>
  <sheetViews>
    <sheetView workbookViewId="0"/>
  </sheetViews>
  <sheetFormatPr defaultColWidth="8.85546875" defaultRowHeight="15"/>
  <cols>
    <col min="1" max="1" width="6.28515625" style="270" customWidth="1"/>
    <col min="2" max="2" width="20.7109375" style="270" customWidth="1"/>
    <col min="3" max="3" width="23.85546875" style="270" customWidth="1"/>
    <col min="4" max="4" width="14" style="270" customWidth="1"/>
    <col min="5" max="5" width="25.28515625" style="270" customWidth="1"/>
    <col min="6" max="6" width="3.42578125" style="270" customWidth="1"/>
    <col min="7" max="12" width="7.7109375" style="270" customWidth="1"/>
    <col min="13" max="13" width="3.42578125" style="270" customWidth="1"/>
    <col min="14" max="16" width="7.7109375" style="270" customWidth="1"/>
    <col min="17" max="17" width="3" style="270" customWidth="1"/>
    <col min="18" max="25" width="7.7109375" style="270" customWidth="1"/>
    <col min="26" max="26" width="3.42578125" style="270" customWidth="1"/>
    <col min="27" max="29" width="7.7109375" style="270" customWidth="1"/>
    <col min="30" max="30" width="2.85546875" style="270" customWidth="1"/>
    <col min="31" max="31" width="13.42578125" style="270" customWidth="1"/>
    <col min="32" max="32" width="12.42578125" style="270" customWidth="1"/>
    <col min="33" max="52" width="8.85546875" style="270"/>
    <col min="53" max="53" width="10.42578125" style="270" customWidth="1"/>
    <col min="54" max="16384" width="8.85546875" style="270"/>
  </cols>
  <sheetData>
    <row r="1" spans="1:53" ht="15.75">
      <c r="A1" s="1" t="s">
        <v>59</v>
      </c>
      <c r="B1" s="2"/>
      <c r="C1" s="135"/>
      <c r="D1" s="270" t="s">
        <v>329</v>
      </c>
      <c r="E1" s="270" t="s">
        <v>1</v>
      </c>
      <c r="M1" s="300"/>
      <c r="N1" s="300"/>
      <c r="O1" s="300"/>
      <c r="P1" s="300"/>
      <c r="Q1" s="300"/>
      <c r="Z1" s="300"/>
      <c r="AA1" s="300"/>
      <c r="AB1" s="300"/>
      <c r="AC1" s="300"/>
      <c r="AF1" s="269">
        <f ca="1">NOW()</f>
        <v>43014.400315856481</v>
      </c>
      <c r="AG1" s="336"/>
      <c r="AH1" s="336"/>
      <c r="AI1" s="336"/>
      <c r="AJ1" s="300"/>
      <c r="AM1" s="336"/>
      <c r="AN1" s="336"/>
      <c r="AO1" s="336"/>
      <c r="AP1" s="336"/>
      <c r="AQ1" s="336"/>
      <c r="AR1" s="336"/>
      <c r="AS1" s="336"/>
      <c r="AT1" s="336"/>
      <c r="AU1" s="300"/>
      <c r="AV1" s="300"/>
    </row>
    <row r="2" spans="1:53" ht="15.75">
      <c r="A2" s="8"/>
      <c r="B2" s="2"/>
      <c r="C2" s="135"/>
      <c r="E2" s="270" t="s">
        <v>502</v>
      </c>
      <c r="M2" s="300"/>
      <c r="N2" s="300"/>
      <c r="O2" s="300"/>
      <c r="P2" s="300"/>
      <c r="Q2" s="300"/>
      <c r="Z2" s="300"/>
      <c r="AA2" s="300"/>
      <c r="AB2" s="300"/>
      <c r="AC2" s="300"/>
      <c r="AF2" s="272">
        <f ca="1">NOW()</f>
        <v>43014.400315856481</v>
      </c>
      <c r="AJ2" s="300"/>
      <c r="AU2" s="300"/>
      <c r="AV2" s="300"/>
    </row>
    <row r="3" spans="1:53" ht="15.75">
      <c r="A3" s="59" t="s">
        <v>60</v>
      </c>
      <c r="B3" s="60"/>
      <c r="C3" s="135"/>
      <c r="E3" s="270" t="s">
        <v>503</v>
      </c>
      <c r="F3" s="251"/>
      <c r="G3" s="250"/>
      <c r="H3" s="251"/>
      <c r="I3" s="251"/>
      <c r="J3" s="251"/>
      <c r="K3" s="251"/>
      <c r="M3" s="300"/>
      <c r="N3" s="300"/>
      <c r="O3" s="300"/>
      <c r="P3" s="300"/>
      <c r="Q3" s="300"/>
      <c r="Z3" s="300"/>
      <c r="AA3" s="300"/>
      <c r="AB3" s="300"/>
      <c r="AC3" s="300"/>
      <c r="AJ3" s="300"/>
      <c r="AU3" s="300"/>
      <c r="AV3" s="300"/>
      <c r="BA3" s="272"/>
    </row>
    <row r="4" spans="1:53" ht="15.75">
      <c r="A4" s="13"/>
      <c r="B4" s="14"/>
      <c r="C4" s="135"/>
      <c r="E4" s="268" t="s">
        <v>499</v>
      </c>
      <c r="M4" s="300"/>
      <c r="O4" s="300"/>
      <c r="P4" s="300"/>
      <c r="Q4" s="300"/>
      <c r="Z4" s="300"/>
      <c r="AB4" s="300"/>
      <c r="AC4" s="300"/>
      <c r="AJ4" s="300"/>
      <c r="AU4" s="300"/>
      <c r="AV4" s="300"/>
      <c r="BA4" s="272"/>
    </row>
    <row r="5" spans="1:53" ht="15.75">
      <c r="A5" s="1" t="s">
        <v>405</v>
      </c>
      <c r="B5" s="2"/>
      <c r="C5" s="137"/>
      <c r="G5" s="273" t="s">
        <v>4</v>
      </c>
      <c r="H5" s="270" t="str">
        <f>E1</f>
        <v>Nina Fritzell</v>
      </c>
      <c r="M5" s="338"/>
      <c r="N5" s="273" t="s">
        <v>5</v>
      </c>
      <c r="O5" s="270" t="str">
        <f>E2</f>
        <v>Carina Ingelsson</v>
      </c>
      <c r="P5" s="273"/>
      <c r="Q5" s="273"/>
      <c r="R5" s="273" t="s">
        <v>6</v>
      </c>
      <c r="S5" s="270" t="str">
        <f>E3</f>
        <v>Frank Spadinger</v>
      </c>
      <c r="X5" s="273"/>
      <c r="Y5" s="273"/>
      <c r="Z5" s="338"/>
      <c r="AA5" s="273" t="s">
        <v>331</v>
      </c>
      <c r="AB5" s="270" t="str">
        <f>E4</f>
        <v>Angie Deeks</v>
      </c>
      <c r="AC5" s="273"/>
      <c r="AE5" s="273"/>
      <c r="AJ5" s="300"/>
      <c r="AU5" s="300"/>
      <c r="AV5" s="300"/>
    </row>
    <row r="6" spans="1:53" ht="15.75">
      <c r="A6" s="8" t="s">
        <v>406</v>
      </c>
      <c r="B6" s="17"/>
      <c r="C6" s="137"/>
      <c r="M6" s="300"/>
      <c r="Z6" s="300"/>
      <c r="AD6" s="277"/>
      <c r="AJ6" s="300"/>
      <c r="AU6" s="300"/>
      <c r="AV6" s="300"/>
    </row>
    <row r="7" spans="1:53" ht="15" customHeight="1">
      <c r="G7" s="273" t="s">
        <v>8</v>
      </c>
      <c r="L7" s="336"/>
      <c r="M7" s="314"/>
      <c r="N7" s="279" t="s">
        <v>11</v>
      </c>
      <c r="O7" s="280"/>
      <c r="P7" s="281" t="s">
        <v>85</v>
      </c>
      <c r="Q7" s="274"/>
      <c r="R7" s="339" t="s">
        <v>86</v>
      </c>
      <c r="Y7" s="316" t="s">
        <v>12</v>
      </c>
      <c r="Z7" s="314"/>
      <c r="AA7" s="279" t="s">
        <v>11</v>
      </c>
      <c r="AB7" s="280"/>
      <c r="AC7" s="281" t="s">
        <v>85</v>
      </c>
      <c r="AD7" s="277"/>
      <c r="AE7" s="316" t="s">
        <v>321</v>
      </c>
    </row>
    <row r="8" spans="1:53" s="274" customFormat="1" ht="15" customHeight="1">
      <c r="A8" s="285" t="s">
        <v>16</v>
      </c>
      <c r="B8" s="285" t="s">
        <v>17</v>
      </c>
      <c r="C8" s="285" t="s">
        <v>8</v>
      </c>
      <c r="D8" s="285" t="s">
        <v>18</v>
      </c>
      <c r="E8" s="285" t="s">
        <v>19</v>
      </c>
      <c r="F8" s="359"/>
      <c r="G8" s="283" t="s">
        <v>20</v>
      </c>
      <c r="H8" s="283" t="s">
        <v>21</v>
      </c>
      <c r="I8" s="283" t="s">
        <v>22</v>
      </c>
      <c r="J8" s="283" t="s">
        <v>23</v>
      </c>
      <c r="K8" s="283" t="s">
        <v>24</v>
      </c>
      <c r="L8" s="320" t="s">
        <v>8</v>
      </c>
      <c r="M8" s="360"/>
      <c r="N8" s="342" t="s">
        <v>10</v>
      </c>
      <c r="O8" s="342" t="s">
        <v>32</v>
      </c>
      <c r="P8" s="361" t="s">
        <v>35</v>
      </c>
      <c r="Q8" s="359"/>
      <c r="R8" s="320" t="s">
        <v>36</v>
      </c>
      <c r="S8" s="283" t="s">
        <v>37</v>
      </c>
      <c r="T8" s="283" t="s">
        <v>38</v>
      </c>
      <c r="U8" s="283" t="s">
        <v>39</v>
      </c>
      <c r="V8" s="283" t="s">
        <v>40</v>
      </c>
      <c r="W8" s="283" t="s">
        <v>41</v>
      </c>
      <c r="X8" s="285" t="s">
        <v>404</v>
      </c>
      <c r="Y8" s="345" t="s">
        <v>35</v>
      </c>
      <c r="Z8" s="360"/>
      <c r="AA8" s="342" t="s">
        <v>10</v>
      </c>
      <c r="AB8" s="342" t="s">
        <v>32</v>
      </c>
      <c r="AC8" s="361" t="s">
        <v>35</v>
      </c>
      <c r="AD8" s="343"/>
      <c r="AE8" s="345" t="s">
        <v>300</v>
      </c>
      <c r="AF8" s="285" t="s">
        <v>46</v>
      </c>
    </row>
    <row r="9" spans="1:53" s="274" customFormat="1" ht="15" customHeight="1">
      <c r="A9" s="346"/>
      <c r="B9" s="346"/>
      <c r="C9" s="346"/>
      <c r="D9" s="346"/>
      <c r="E9" s="346"/>
      <c r="F9" s="362"/>
      <c r="G9" s="348"/>
      <c r="H9" s="348"/>
      <c r="I9" s="348"/>
      <c r="J9" s="348"/>
      <c r="K9" s="348"/>
      <c r="L9" s="344"/>
      <c r="M9" s="363"/>
      <c r="N9" s="349"/>
      <c r="O9" s="349"/>
      <c r="P9" s="349"/>
      <c r="Q9" s="362"/>
      <c r="R9" s="344"/>
      <c r="S9" s="348"/>
      <c r="T9" s="348"/>
      <c r="U9" s="348"/>
      <c r="V9" s="348"/>
      <c r="W9" s="348"/>
      <c r="X9" s="346"/>
      <c r="Y9" s="346"/>
      <c r="Z9" s="363"/>
      <c r="AA9" s="349"/>
      <c r="AB9" s="349"/>
      <c r="AC9" s="349"/>
      <c r="AD9" s="343"/>
      <c r="AE9" s="339"/>
      <c r="AF9" s="346"/>
    </row>
    <row r="10" spans="1:53">
      <c r="A10" s="171" t="s">
        <v>407</v>
      </c>
      <c r="B10" t="s">
        <v>408</v>
      </c>
      <c r="C10" t="s">
        <v>302</v>
      </c>
      <c r="D10" t="s">
        <v>50</v>
      </c>
      <c r="E10" t="s">
        <v>266</v>
      </c>
      <c r="F10" s="325"/>
      <c r="G10" s="294">
        <v>6.4</v>
      </c>
      <c r="H10" s="294">
        <v>6.5</v>
      </c>
      <c r="I10" s="294">
        <v>7</v>
      </c>
      <c r="J10" s="294">
        <v>7</v>
      </c>
      <c r="K10" s="294">
        <v>8</v>
      </c>
      <c r="L10" s="297">
        <f>SUM((G10*0.3),(H10*0.25),(I10*0.25),(J10*0.15),(K10*0.05))</f>
        <v>6.7450000000000001</v>
      </c>
      <c r="M10" s="325"/>
      <c r="N10" s="350">
        <v>6.5</v>
      </c>
      <c r="O10" s="352"/>
      <c r="P10" s="351">
        <f>N10-O10</f>
        <v>6.5</v>
      </c>
      <c r="Q10" s="327"/>
      <c r="R10" s="288">
        <v>6</v>
      </c>
      <c r="S10" s="288">
        <v>5.5</v>
      </c>
      <c r="T10" s="288">
        <v>5</v>
      </c>
      <c r="U10" s="288">
        <v>4</v>
      </c>
      <c r="V10" s="288">
        <v>2</v>
      </c>
      <c r="W10" s="297">
        <f>SUM((R10*0.25),(S10*0.25),(T10*0.2),(U10*0.2),(V10*0.1))</f>
        <v>4.875</v>
      </c>
      <c r="X10" s="288"/>
      <c r="Y10" s="295">
        <f>W10-X10</f>
        <v>4.875</v>
      </c>
      <c r="Z10" s="325"/>
      <c r="AA10" s="350">
        <v>6.3</v>
      </c>
      <c r="AB10" s="352"/>
      <c r="AC10" s="351">
        <f>AA10-AB10</f>
        <v>6.3</v>
      </c>
      <c r="AD10" s="291"/>
      <c r="AE10" s="296">
        <f>SUM((L10*0.25)+(P10*0.25)+(Y10*0.25)+(AC10*0.25))</f>
        <v>6.1050000000000004</v>
      </c>
      <c r="AF10" s="270">
        <v>1</v>
      </c>
    </row>
    <row r="11" spans="1:53">
      <c r="A11" s="353"/>
      <c r="B11" s="300"/>
      <c r="C11" s="300"/>
      <c r="D11" s="300"/>
      <c r="E11" s="300"/>
      <c r="F11" s="300"/>
      <c r="N11" s="274"/>
      <c r="O11" s="274"/>
      <c r="P11" s="274"/>
      <c r="Q11" s="274"/>
      <c r="AA11" s="274"/>
      <c r="AB11" s="274"/>
      <c r="AC11" s="274"/>
      <c r="AE11" s="274"/>
    </row>
    <row r="12" spans="1:53">
      <c r="B12" s="300"/>
      <c r="C12" s="354"/>
      <c r="D12" s="354"/>
      <c r="E12" s="300"/>
      <c r="F12" s="300"/>
    </row>
    <row r="13" spans="1:53">
      <c r="B13" s="300"/>
    </row>
  </sheetData>
  <pageMargins left="0.70866141732283505" right="0.70866141732283505" top="0.74803149606299202" bottom="0.74803149606299202" header="0.31496062992126" footer="0.31496062992126"/>
  <pageSetup paperSize="9" fitToHeight="0" orientation="landscape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5546875" defaultRowHeight="15"/>
  <cols>
    <col min="1" max="1" width="7.7109375" style="270" customWidth="1"/>
    <col min="2" max="2" width="29.140625" style="270" customWidth="1"/>
    <col min="3" max="3" width="27.28515625" style="270" customWidth="1"/>
    <col min="4" max="4" width="19.5703125" style="270" customWidth="1"/>
    <col min="5" max="5" width="26.42578125" style="270" customWidth="1"/>
    <col min="6" max="6" width="3" style="270" customWidth="1"/>
    <col min="7" max="11" width="5.42578125" style="270" customWidth="1"/>
    <col min="12" max="12" width="8.85546875" style="270"/>
    <col min="13" max="13" width="3.140625" style="270" customWidth="1"/>
    <col min="14" max="14" width="6.42578125" style="270" customWidth="1"/>
    <col min="15" max="15" width="10" style="270" customWidth="1"/>
    <col min="16" max="16" width="9.28515625" style="270" customWidth="1"/>
    <col min="17" max="17" width="10.85546875" style="270" customWidth="1"/>
    <col min="18" max="18" width="2.85546875" style="270" customWidth="1"/>
    <col min="19" max="23" width="5.85546875" style="270" customWidth="1"/>
    <col min="24" max="24" width="8.85546875" style="270"/>
    <col min="25" max="25" width="10.42578125" style="270" customWidth="1"/>
    <col min="26" max="26" width="5.7109375" style="270" customWidth="1"/>
    <col min="27" max="27" width="2.85546875" style="270" customWidth="1"/>
    <col min="28" max="28" width="7.85546875" style="270" customWidth="1"/>
    <col min="29" max="29" width="9" style="270" customWidth="1"/>
    <col min="30" max="30" width="9.42578125" style="270" customWidth="1"/>
    <col min="31" max="31" width="13.42578125" style="270" customWidth="1"/>
    <col min="32" max="32" width="12.42578125" style="270" customWidth="1"/>
    <col min="33" max="52" width="8.85546875" style="270"/>
    <col min="53" max="53" width="10.42578125" style="270" customWidth="1"/>
    <col min="54" max="16384" width="8.85546875" style="270"/>
  </cols>
  <sheetData>
    <row r="1" spans="1:53" ht="15.75">
      <c r="A1" s="1" t="s">
        <v>59</v>
      </c>
      <c r="B1" s="2"/>
      <c r="C1" s="135"/>
      <c r="D1" s="270" t="s">
        <v>349</v>
      </c>
      <c r="E1" s="270" t="s">
        <v>499</v>
      </c>
      <c r="M1" s="300"/>
      <c r="N1" s="300"/>
      <c r="O1" s="300"/>
      <c r="P1" s="300"/>
      <c r="Q1" s="300"/>
      <c r="R1" s="300"/>
      <c r="AF1" s="269">
        <f ca="1">NOW()</f>
        <v>43014.400315856481</v>
      </c>
      <c r="AG1" s="336"/>
      <c r="AH1" s="336"/>
      <c r="AI1" s="336"/>
      <c r="AJ1" s="300"/>
      <c r="AM1" s="336"/>
      <c r="AN1" s="336"/>
      <c r="AO1" s="336"/>
      <c r="AP1" s="336"/>
      <c r="AQ1" s="336"/>
      <c r="AR1" s="336"/>
      <c r="AS1" s="336"/>
      <c r="AT1" s="336"/>
      <c r="AU1" s="300"/>
      <c r="AV1" s="300"/>
    </row>
    <row r="2" spans="1:53" ht="15.75">
      <c r="A2" s="8"/>
      <c r="B2" s="2"/>
      <c r="C2" s="135"/>
      <c r="E2" s="270" t="s">
        <v>498</v>
      </c>
      <c r="M2" s="300"/>
      <c r="N2" s="300"/>
      <c r="O2" s="300"/>
      <c r="P2" s="300"/>
      <c r="Q2" s="300"/>
      <c r="R2" s="300"/>
      <c r="AF2" s="272">
        <f ca="1">NOW()</f>
        <v>43014.400315856481</v>
      </c>
      <c r="AJ2" s="300"/>
      <c r="AU2" s="300"/>
      <c r="AV2" s="300"/>
    </row>
    <row r="3" spans="1:53" ht="15.75">
      <c r="A3" s="59" t="s">
        <v>60</v>
      </c>
      <c r="B3" s="60"/>
      <c r="C3" s="135"/>
      <c r="E3" s="270" t="s">
        <v>501</v>
      </c>
      <c r="G3" s="337"/>
      <c r="M3" s="300"/>
      <c r="N3" s="300"/>
      <c r="O3" s="300"/>
      <c r="P3" s="300"/>
      <c r="Q3" s="300"/>
      <c r="R3" s="300"/>
      <c r="AJ3" s="300"/>
      <c r="AU3" s="300"/>
      <c r="AV3" s="300"/>
      <c r="BA3" s="272"/>
    </row>
    <row r="4" spans="1:53" ht="15.75">
      <c r="A4" s="13"/>
      <c r="B4" s="14"/>
      <c r="C4" s="135"/>
      <c r="E4" s="268"/>
      <c r="M4" s="300"/>
      <c r="O4" s="300"/>
      <c r="P4" s="300"/>
      <c r="Q4" s="300"/>
      <c r="R4" s="300"/>
      <c r="AJ4" s="300"/>
      <c r="AU4" s="300"/>
      <c r="AV4" s="300"/>
      <c r="BA4" s="272"/>
    </row>
    <row r="5" spans="1:53" ht="15.75">
      <c r="A5" s="1" t="s">
        <v>384</v>
      </c>
      <c r="B5" s="2"/>
      <c r="C5" s="137"/>
      <c r="G5" s="273" t="s">
        <v>4</v>
      </c>
      <c r="M5" s="338"/>
      <c r="N5" s="273" t="s">
        <v>350</v>
      </c>
      <c r="O5" s="273"/>
      <c r="P5" s="273"/>
      <c r="Q5" s="273"/>
      <c r="R5" s="273"/>
      <c r="S5" s="273" t="s">
        <v>320</v>
      </c>
      <c r="Y5" s="273"/>
      <c r="Z5" s="273"/>
      <c r="AE5" s="273"/>
      <c r="AJ5" s="300"/>
      <c r="AU5" s="300"/>
      <c r="AV5" s="300"/>
    </row>
    <row r="6" spans="1:53" ht="15.75">
      <c r="A6" s="8" t="s">
        <v>383</v>
      </c>
      <c r="B6" s="17"/>
      <c r="C6" s="137"/>
      <c r="G6" s="270" t="str">
        <f>E1</f>
        <v>Angie Deeks</v>
      </c>
      <c r="M6" s="300"/>
      <c r="N6" s="270" t="str">
        <f>E2</f>
        <v>Robyn Bruderer</v>
      </c>
      <c r="S6" s="270" t="str">
        <f>E3</f>
        <v>Janet Leadbetter</v>
      </c>
      <c r="AA6" s="277"/>
      <c r="AB6" s="300"/>
      <c r="AC6" s="300"/>
      <c r="AD6" s="300"/>
      <c r="AJ6" s="300"/>
      <c r="AU6" s="300"/>
      <c r="AV6" s="300"/>
    </row>
    <row r="7" spans="1:53" ht="15" customHeight="1">
      <c r="A7" s="8"/>
      <c r="B7" s="18"/>
      <c r="C7" s="137"/>
      <c r="G7" s="273" t="s">
        <v>8</v>
      </c>
      <c r="L7" s="336"/>
      <c r="M7" s="314"/>
      <c r="N7" s="279" t="s">
        <v>11</v>
      </c>
      <c r="O7" s="274"/>
      <c r="P7" s="280" t="s">
        <v>9</v>
      </c>
      <c r="Q7" s="280" t="s">
        <v>11</v>
      </c>
      <c r="R7" s="274"/>
      <c r="S7" s="339" t="s">
        <v>86</v>
      </c>
      <c r="Z7" s="270" t="s">
        <v>12</v>
      </c>
      <c r="AA7" s="277"/>
      <c r="AB7" s="300" t="s">
        <v>351</v>
      </c>
      <c r="AC7" s="300" t="s">
        <v>351</v>
      </c>
      <c r="AD7" s="300" t="s">
        <v>351</v>
      </c>
      <c r="AE7" s="316" t="s">
        <v>321</v>
      </c>
    </row>
    <row r="8" spans="1:53" s="274" customFormat="1" ht="15" customHeight="1">
      <c r="A8" s="285" t="s">
        <v>16</v>
      </c>
      <c r="B8" s="285" t="s">
        <v>17</v>
      </c>
      <c r="C8" s="285" t="s">
        <v>8</v>
      </c>
      <c r="D8" s="285" t="s">
        <v>18</v>
      </c>
      <c r="E8" s="285" t="s">
        <v>19</v>
      </c>
      <c r="F8" s="340"/>
      <c r="G8" s="283" t="s">
        <v>20</v>
      </c>
      <c r="H8" s="283" t="s">
        <v>21</v>
      </c>
      <c r="I8" s="283" t="s">
        <v>22</v>
      </c>
      <c r="J8" s="283" t="s">
        <v>23</v>
      </c>
      <c r="K8" s="283" t="s">
        <v>24</v>
      </c>
      <c r="L8" s="283" t="s">
        <v>8</v>
      </c>
      <c r="M8" s="341"/>
      <c r="N8" s="342" t="s">
        <v>10</v>
      </c>
      <c r="O8" s="342" t="s">
        <v>11</v>
      </c>
      <c r="P8" s="342" t="s">
        <v>295</v>
      </c>
      <c r="Q8" s="342" t="s">
        <v>35</v>
      </c>
      <c r="R8" s="340"/>
      <c r="S8" s="283" t="s">
        <v>36</v>
      </c>
      <c r="T8" s="283" t="s">
        <v>37</v>
      </c>
      <c r="U8" s="283" t="s">
        <v>38</v>
      </c>
      <c r="V8" s="283" t="s">
        <v>39</v>
      </c>
      <c r="W8" s="283" t="s">
        <v>40</v>
      </c>
      <c r="X8" s="283" t="s">
        <v>41</v>
      </c>
      <c r="Y8" s="285" t="s">
        <v>42</v>
      </c>
      <c r="Z8" s="285" t="s">
        <v>35</v>
      </c>
      <c r="AA8" s="343"/>
      <c r="AB8" s="344" t="s">
        <v>352</v>
      </c>
      <c r="AC8" s="344" t="s">
        <v>353</v>
      </c>
      <c r="AD8" s="344" t="s">
        <v>354</v>
      </c>
      <c r="AE8" s="345" t="s">
        <v>300</v>
      </c>
      <c r="AF8" s="285" t="s">
        <v>46</v>
      </c>
    </row>
    <row r="9" spans="1:53" s="274" customFormat="1" ht="15" customHeight="1">
      <c r="A9" s="346"/>
      <c r="B9" s="346"/>
      <c r="C9" s="346"/>
      <c r="D9" s="346"/>
      <c r="E9" s="346"/>
      <c r="F9" s="347"/>
      <c r="G9" s="348"/>
      <c r="H9" s="348"/>
      <c r="I9" s="348"/>
      <c r="J9" s="348"/>
      <c r="K9" s="348"/>
      <c r="L9" s="348"/>
      <c r="M9" s="341"/>
      <c r="N9" s="349"/>
      <c r="O9" s="349"/>
      <c r="P9" s="349"/>
      <c r="Q9" s="349"/>
      <c r="R9" s="347"/>
      <c r="S9" s="348"/>
      <c r="T9" s="348"/>
      <c r="U9" s="348"/>
      <c r="V9" s="348"/>
      <c r="W9" s="348"/>
      <c r="X9" s="348"/>
      <c r="Y9" s="346"/>
      <c r="Z9" s="346"/>
      <c r="AA9" s="343"/>
      <c r="AB9" s="344"/>
      <c r="AC9" s="344"/>
      <c r="AD9" s="344"/>
      <c r="AE9" s="339"/>
      <c r="AF9" s="346"/>
    </row>
    <row r="10" spans="1:53" ht="15" customHeight="1">
      <c r="A10" s="171" t="s">
        <v>398</v>
      </c>
      <c r="B10" t="s">
        <v>399</v>
      </c>
      <c r="C10" t="s">
        <v>313</v>
      </c>
      <c r="D10" t="s">
        <v>96</v>
      </c>
      <c r="E10" t="s">
        <v>137</v>
      </c>
      <c r="F10" s="282"/>
      <c r="G10" s="294">
        <v>6</v>
      </c>
      <c r="H10" s="294">
        <v>6.5</v>
      </c>
      <c r="I10" s="294">
        <v>6.5</v>
      </c>
      <c r="J10" s="294">
        <v>7</v>
      </c>
      <c r="K10" s="294">
        <v>8</v>
      </c>
      <c r="L10" s="297">
        <f t="shared" ref="L10:L21" si="0">SUM((G10*0.1),(H10*0.1),(I10*0.3),(J10*0.3),(K10*0.2))</f>
        <v>6.9</v>
      </c>
      <c r="M10" s="282"/>
      <c r="N10" s="350">
        <f>10-(42/18)</f>
        <v>7.6666666666666661</v>
      </c>
      <c r="O10" s="351">
        <f t="shared" ref="O10:O21" si="1">N10</f>
        <v>7.6666666666666661</v>
      </c>
      <c r="P10" s="352">
        <v>0</v>
      </c>
      <c r="Q10" s="351">
        <f t="shared" ref="Q10:Q21" si="2">O10-P10</f>
        <v>7.6666666666666661</v>
      </c>
      <c r="R10" s="293"/>
      <c r="S10" s="288">
        <v>6.5</v>
      </c>
      <c r="T10" s="288">
        <v>6.5</v>
      </c>
      <c r="U10" s="288">
        <v>6.8</v>
      </c>
      <c r="V10" s="288">
        <v>5.5</v>
      </c>
      <c r="W10" s="288">
        <v>6.8</v>
      </c>
      <c r="X10" s="297">
        <f t="shared" ref="X10:X21" si="3">SUM((S10*0.25),(T10*0.25),(U10*0.2),(V10*0.2),(W10*0.1))</f>
        <v>6.3900000000000006</v>
      </c>
      <c r="Y10" s="288">
        <v>0</v>
      </c>
      <c r="Z10" s="295">
        <f t="shared" ref="Z10:Z21" si="4">X10-Y10</f>
        <v>6.3900000000000006</v>
      </c>
      <c r="AA10" s="291"/>
      <c r="AB10" s="297">
        <f t="shared" ref="AB10:AB21" si="5">L10</f>
        <v>6.9</v>
      </c>
      <c r="AC10" s="297">
        <f t="shared" ref="AC10:AC20" si="6">O10</f>
        <v>7.6666666666666661</v>
      </c>
      <c r="AD10" s="297">
        <f t="shared" ref="AD10:AD21" si="7">Z10</f>
        <v>6.3900000000000006</v>
      </c>
      <c r="AE10" s="296">
        <f t="shared" ref="AE10:AE21" si="8">SUM((L10*0.25)+(Q10*0.5)+(Z10*0.25))</f>
        <v>7.1558333333333337</v>
      </c>
      <c r="AF10" s="499">
        <f t="shared" ref="AF10:AF15" si="9">RANK(AE10,AE$9:AE$57)</f>
        <v>1</v>
      </c>
      <c r="AG10" s="300"/>
    </row>
    <row r="11" spans="1:53" ht="15" customHeight="1">
      <c r="A11" s="171" t="s">
        <v>396</v>
      </c>
      <c r="B11" t="s">
        <v>397</v>
      </c>
      <c r="C11" t="s">
        <v>313</v>
      </c>
      <c r="D11" t="s">
        <v>96</v>
      </c>
      <c r="E11" t="s">
        <v>137</v>
      </c>
      <c r="F11" s="282"/>
      <c r="G11" s="294">
        <v>5.8</v>
      </c>
      <c r="H11" s="294">
        <v>6</v>
      </c>
      <c r="I11" s="294">
        <v>6.5</v>
      </c>
      <c r="J11" s="294">
        <v>7</v>
      </c>
      <c r="K11" s="294">
        <v>8</v>
      </c>
      <c r="L11" s="297">
        <f t="shared" si="0"/>
        <v>6.83</v>
      </c>
      <c r="M11" s="282"/>
      <c r="N11" s="350">
        <f>10-(50/20)</f>
        <v>7.5</v>
      </c>
      <c r="O11" s="351">
        <f t="shared" si="1"/>
        <v>7.5</v>
      </c>
      <c r="P11" s="352">
        <v>0</v>
      </c>
      <c r="Q11" s="351">
        <f t="shared" si="2"/>
        <v>7.5</v>
      </c>
      <c r="R11" s="293"/>
      <c r="S11" s="288">
        <v>6</v>
      </c>
      <c r="T11" s="288">
        <v>6.8</v>
      </c>
      <c r="U11" s="288">
        <v>5.5</v>
      </c>
      <c r="V11" s="288">
        <v>5</v>
      </c>
      <c r="W11" s="288">
        <v>5.8</v>
      </c>
      <c r="X11" s="297">
        <f t="shared" si="3"/>
        <v>5.8800000000000008</v>
      </c>
      <c r="Y11" s="288">
        <v>0</v>
      </c>
      <c r="Z11" s="295">
        <f t="shared" si="4"/>
        <v>5.8800000000000008</v>
      </c>
      <c r="AA11" s="291"/>
      <c r="AB11" s="297">
        <f t="shared" si="5"/>
        <v>6.83</v>
      </c>
      <c r="AC11" s="297">
        <f t="shared" si="6"/>
        <v>7.5</v>
      </c>
      <c r="AD11" s="297">
        <f t="shared" si="7"/>
        <v>5.8800000000000008</v>
      </c>
      <c r="AE11" s="296">
        <f t="shared" si="8"/>
        <v>6.9275000000000002</v>
      </c>
      <c r="AF11" s="499">
        <f t="shared" si="9"/>
        <v>2</v>
      </c>
    </row>
    <row r="12" spans="1:53" ht="15" customHeight="1">
      <c r="A12" s="171" t="s">
        <v>385</v>
      </c>
      <c r="B12" t="s">
        <v>386</v>
      </c>
      <c r="C12" t="s">
        <v>311</v>
      </c>
      <c r="D12" t="s">
        <v>64</v>
      </c>
      <c r="E12" t="s">
        <v>65</v>
      </c>
      <c r="F12" s="282"/>
      <c r="G12" s="294">
        <v>5.5</v>
      </c>
      <c r="H12" s="294">
        <v>5.8</v>
      </c>
      <c r="I12" s="294">
        <v>6</v>
      </c>
      <c r="J12" s="294">
        <v>5.8</v>
      </c>
      <c r="K12" s="294">
        <v>6.5</v>
      </c>
      <c r="L12" s="297">
        <f t="shared" si="0"/>
        <v>5.97</v>
      </c>
      <c r="M12" s="282"/>
      <c r="N12" s="350">
        <f>10-(40/18)</f>
        <v>7.7777777777777777</v>
      </c>
      <c r="O12" s="351">
        <f t="shared" si="1"/>
        <v>7.7777777777777777</v>
      </c>
      <c r="P12" s="352">
        <v>0</v>
      </c>
      <c r="Q12" s="351">
        <f t="shared" si="2"/>
        <v>7.7777777777777777</v>
      </c>
      <c r="R12" s="293"/>
      <c r="S12" s="288">
        <v>6.5</v>
      </c>
      <c r="T12" s="288">
        <v>6.5</v>
      </c>
      <c r="U12" s="288">
        <v>6</v>
      </c>
      <c r="V12" s="288">
        <v>5</v>
      </c>
      <c r="W12" s="288">
        <v>6</v>
      </c>
      <c r="X12" s="297">
        <f t="shared" si="3"/>
        <v>6.0500000000000007</v>
      </c>
      <c r="Y12" s="288">
        <v>0</v>
      </c>
      <c r="Z12" s="295">
        <f t="shared" si="4"/>
        <v>6.0500000000000007</v>
      </c>
      <c r="AA12" s="291"/>
      <c r="AB12" s="296">
        <f t="shared" si="5"/>
        <v>5.97</v>
      </c>
      <c r="AC12" s="296">
        <f t="shared" si="6"/>
        <v>7.7777777777777777</v>
      </c>
      <c r="AD12" s="296">
        <f t="shared" si="7"/>
        <v>6.0500000000000007</v>
      </c>
      <c r="AE12" s="296">
        <f t="shared" si="8"/>
        <v>6.8938888888888892</v>
      </c>
      <c r="AF12" s="499">
        <f t="shared" si="9"/>
        <v>3</v>
      </c>
    </row>
    <row r="13" spans="1:53" s="300" customFormat="1" ht="15" customHeight="1">
      <c r="A13" s="171" t="s">
        <v>402</v>
      </c>
      <c r="B13" t="s">
        <v>403</v>
      </c>
      <c r="C13" t="s">
        <v>81</v>
      </c>
      <c r="D13" t="s">
        <v>82</v>
      </c>
      <c r="E13" t="s">
        <v>83</v>
      </c>
      <c r="F13" s="282"/>
      <c r="G13" s="294">
        <v>6.3</v>
      </c>
      <c r="H13" s="294">
        <v>6.5</v>
      </c>
      <c r="I13" s="294">
        <v>5.3</v>
      </c>
      <c r="J13" s="294">
        <v>5.5</v>
      </c>
      <c r="K13" s="294">
        <v>6.5</v>
      </c>
      <c r="L13" s="297">
        <f t="shared" si="0"/>
        <v>5.8199999999999994</v>
      </c>
      <c r="M13" s="282"/>
      <c r="N13" s="350">
        <f>10-(40/20)</f>
        <v>8</v>
      </c>
      <c r="O13" s="351">
        <f t="shared" si="1"/>
        <v>8</v>
      </c>
      <c r="P13" s="352">
        <v>0</v>
      </c>
      <c r="Q13" s="351">
        <f t="shared" si="2"/>
        <v>8</v>
      </c>
      <c r="R13" s="293"/>
      <c r="S13" s="288">
        <v>5</v>
      </c>
      <c r="T13" s="288">
        <v>5.8</v>
      </c>
      <c r="U13" s="288">
        <v>5</v>
      </c>
      <c r="V13" s="288">
        <v>4</v>
      </c>
      <c r="W13" s="288">
        <v>4.8</v>
      </c>
      <c r="X13" s="297">
        <f t="shared" si="3"/>
        <v>4.9800000000000004</v>
      </c>
      <c r="Y13" s="288">
        <v>0</v>
      </c>
      <c r="Z13" s="295">
        <f t="shared" si="4"/>
        <v>4.9800000000000004</v>
      </c>
      <c r="AA13" s="291"/>
      <c r="AB13" s="297">
        <f t="shared" si="5"/>
        <v>5.8199999999999994</v>
      </c>
      <c r="AC13" s="297">
        <f t="shared" si="6"/>
        <v>8</v>
      </c>
      <c r="AD13" s="297">
        <f t="shared" si="7"/>
        <v>4.9800000000000004</v>
      </c>
      <c r="AE13" s="296">
        <f t="shared" si="8"/>
        <v>6.7</v>
      </c>
      <c r="AF13" s="499">
        <f t="shared" si="9"/>
        <v>4</v>
      </c>
    </row>
    <row r="14" spans="1:53" s="300" customFormat="1">
      <c r="A14" s="171" t="s">
        <v>197</v>
      </c>
      <c r="B14" t="s">
        <v>388</v>
      </c>
      <c r="C14" t="s">
        <v>389</v>
      </c>
      <c r="D14" t="s">
        <v>390</v>
      </c>
      <c r="E14" t="s">
        <v>345</v>
      </c>
      <c r="F14" s="282"/>
      <c r="G14" s="294">
        <v>5.5</v>
      </c>
      <c r="H14" s="294">
        <v>5.5</v>
      </c>
      <c r="I14" s="294">
        <v>5.5</v>
      </c>
      <c r="J14" s="294">
        <v>5.5</v>
      </c>
      <c r="K14" s="294">
        <v>7.3</v>
      </c>
      <c r="L14" s="297">
        <f t="shared" si="0"/>
        <v>5.86</v>
      </c>
      <c r="M14" s="282"/>
      <c r="N14" s="350">
        <f>10-(48/18)</f>
        <v>7.3333333333333339</v>
      </c>
      <c r="O14" s="351">
        <f t="shared" si="1"/>
        <v>7.3333333333333339</v>
      </c>
      <c r="P14" s="352">
        <v>0</v>
      </c>
      <c r="Q14" s="351">
        <f t="shared" si="2"/>
        <v>7.3333333333333339</v>
      </c>
      <c r="R14" s="293"/>
      <c r="S14" s="288">
        <v>6.5</v>
      </c>
      <c r="T14" s="288">
        <v>6</v>
      </c>
      <c r="U14" s="288">
        <v>6</v>
      </c>
      <c r="V14" s="288">
        <v>5</v>
      </c>
      <c r="W14" s="288">
        <v>6.5</v>
      </c>
      <c r="X14" s="297">
        <f t="shared" si="3"/>
        <v>5.9750000000000005</v>
      </c>
      <c r="Y14" s="288">
        <v>0</v>
      </c>
      <c r="Z14" s="295">
        <f t="shared" si="4"/>
        <v>5.9750000000000005</v>
      </c>
      <c r="AA14" s="291"/>
      <c r="AB14" s="297">
        <f t="shared" si="5"/>
        <v>5.86</v>
      </c>
      <c r="AC14" s="297">
        <f t="shared" si="6"/>
        <v>7.3333333333333339</v>
      </c>
      <c r="AD14" s="297">
        <f t="shared" si="7"/>
        <v>5.9750000000000005</v>
      </c>
      <c r="AE14" s="296">
        <f t="shared" si="8"/>
        <v>6.6254166666666672</v>
      </c>
      <c r="AF14" s="499">
        <f t="shared" si="9"/>
        <v>5</v>
      </c>
    </row>
    <row r="15" spans="1:53">
      <c r="A15" s="171" t="s">
        <v>400</v>
      </c>
      <c r="B15" t="s">
        <v>401</v>
      </c>
      <c r="C15" t="s">
        <v>81</v>
      </c>
      <c r="D15" t="s">
        <v>82</v>
      </c>
      <c r="E15" t="s">
        <v>83</v>
      </c>
      <c r="F15" s="282"/>
      <c r="G15" s="294">
        <v>6.3</v>
      </c>
      <c r="H15" s="294">
        <v>6.5</v>
      </c>
      <c r="I15" s="294">
        <v>5.5</v>
      </c>
      <c r="J15" s="294">
        <v>5.5</v>
      </c>
      <c r="K15" s="294">
        <v>6.5</v>
      </c>
      <c r="L15" s="297">
        <f t="shared" si="0"/>
        <v>5.88</v>
      </c>
      <c r="M15" s="282"/>
      <c r="N15" s="350">
        <f>10-(54/21)</f>
        <v>7.4285714285714288</v>
      </c>
      <c r="O15" s="351">
        <f t="shared" si="1"/>
        <v>7.4285714285714288</v>
      </c>
      <c r="P15" s="352">
        <v>0</v>
      </c>
      <c r="Q15" s="351">
        <f t="shared" si="2"/>
        <v>7.4285714285714288</v>
      </c>
      <c r="R15" s="293"/>
      <c r="S15" s="288">
        <v>5.5</v>
      </c>
      <c r="T15" s="288">
        <v>5.8</v>
      </c>
      <c r="U15" s="288">
        <v>5.8</v>
      </c>
      <c r="V15" s="288">
        <v>4.5</v>
      </c>
      <c r="W15" s="288">
        <v>4.8</v>
      </c>
      <c r="X15" s="297">
        <f t="shared" si="3"/>
        <v>5.3650000000000002</v>
      </c>
      <c r="Y15" s="288">
        <v>0</v>
      </c>
      <c r="Z15" s="295">
        <f t="shared" si="4"/>
        <v>5.3650000000000002</v>
      </c>
      <c r="AA15" s="291"/>
      <c r="AB15" s="297">
        <f t="shared" si="5"/>
        <v>5.88</v>
      </c>
      <c r="AC15" s="297">
        <f t="shared" si="6"/>
        <v>7.4285714285714288</v>
      </c>
      <c r="AD15" s="297">
        <f t="shared" si="7"/>
        <v>5.3650000000000002</v>
      </c>
      <c r="AE15" s="296">
        <f t="shared" si="8"/>
        <v>6.5255357142857147</v>
      </c>
      <c r="AF15" s="499">
        <f t="shared" si="9"/>
        <v>6</v>
      </c>
    </row>
    <row r="16" spans="1:53">
      <c r="A16" s="171" t="s">
        <v>195</v>
      </c>
      <c r="B16" t="s">
        <v>196</v>
      </c>
      <c r="C16" t="s">
        <v>387</v>
      </c>
      <c r="D16" t="s">
        <v>52</v>
      </c>
      <c r="E16" t="s">
        <v>54</v>
      </c>
      <c r="F16" s="282"/>
      <c r="G16" s="294">
        <v>5.5</v>
      </c>
      <c r="H16" s="294">
        <v>5.3</v>
      </c>
      <c r="I16" s="294">
        <v>5</v>
      </c>
      <c r="J16" s="294">
        <v>4.5</v>
      </c>
      <c r="K16" s="294">
        <v>7</v>
      </c>
      <c r="L16" s="297">
        <f t="shared" si="0"/>
        <v>5.33</v>
      </c>
      <c r="M16" s="282"/>
      <c r="N16" s="350">
        <f>10-(36/14)</f>
        <v>7.4285714285714288</v>
      </c>
      <c r="O16" s="351">
        <f t="shared" si="1"/>
        <v>7.4285714285714288</v>
      </c>
      <c r="P16" s="352">
        <v>0</v>
      </c>
      <c r="Q16" s="351">
        <f t="shared" si="2"/>
        <v>7.4285714285714288</v>
      </c>
      <c r="R16" s="293"/>
      <c r="S16" s="288">
        <v>5.8</v>
      </c>
      <c r="T16" s="288">
        <v>5.8</v>
      </c>
      <c r="U16" s="288">
        <v>6.5</v>
      </c>
      <c r="V16" s="288">
        <v>3.8</v>
      </c>
      <c r="W16" s="288">
        <v>4.5</v>
      </c>
      <c r="X16" s="297">
        <f t="shared" si="3"/>
        <v>5.41</v>
      </c>
      <c r="Y16" s="288">
        <v>0</v>
      </c>
      <c r="Z16" s="295">
        <f t="shared" si="4"/>
        <v>5.41</v>
      </c>
      <c r="AA16" s="291"/>
      <c r="AB16" s="297">
        <f t="shared" si="5"/>
        <v>5.33</v>
      </c>
      <c r="AC16" s="297">
        <f t="shared" si="6"/>
        <v>7.4285714285714288</v>
      </c>
      <c r="AD16" s="297">
        <f t="shared" si="7"/>
        <v>5.41</v>
      </c>
      <c r="AE16" s="296">
        <f t="shared" si="8"/>
        <v>6.3992857142857149</v>
      </c>
    </row>
    <row r="17" spans="1:33">
      <c r="A17" s="171" t="s">
        <v>391</v>
      </c>
      <c r="B17" t="s">
        <v>392</v>
      </c>
      <c r="C17" t="s">
        <v>389</v>
      </c>
      <c r="D17" t="s">
        <v>390</v>
      </c>
      <c r="E17" t="s">
        <v>345</v>
      </c>
      <c r="F17" s="282"/>
      <c r="G17" s="294">
        <v>5.5</v>
      </c>
      <c r="H17" s="294">
        <v>5.2</v>
      </c>
      <c r="I17" s="294">
        <v>5.7</v>
      </c>
      <c r="J17" s="294">
        <v>5.7</v>
      </c>
      <c r="K17" s="294">
        <v>7.3</v>
      </c>
      <c r="L17" s="297">
        <f t="shared" si="0"/>
        <v>5.95</v>
      </c>
      <c r="M17" s="282"/>
      <c r="N17" s="350">
        <f>10-(50/17)</f>
        <v>7.0588235294117645</v>
      </c>
      <c r="O17" s="351">
        <f t="shared" si="1"/>
        <v>7.0588235294117645</v>
      </c>
      <c r="P17" s="352">
        <v>0</v>
      </c>
      <c r="Q17" s="351">
        <f t="shared" si="2"/>
        <v>7.0588235294117645</v>
      </c>
      <c r="R17" s="293"/>
      <c r="S17" s="288">
        <v>5.5</v>
      </c>
      <c r="T17" s="288">
        <v>4.8</v>
      </c>
      <c r="U17" s="288">
        <v>5.5</v>
      </c>
      <c r="V17" s="288">
        <v>5</v>
      </c>
      <c r="W17" s="288">
        <v>5.8</v>
      </c>
      <c r="X17" s="297">
        <f t="shared" si="3"/>
        <v>5.2550000000000008</v>
      </c>
      <c r="Y17" s="288">
        <v>0</v>
      </c>
      <c r="Z17" s="295">
        <f t="shared" si="4"/>
        <v>5.2550000000000008</v>
      </c>
      <c r="AA17" s="291"/>
      <c r="AB17" s="297">
        <f t="shared" si="5"/>
        <v>5.95</v>
      </c>
      <c r="AC17" s="297">
        <f t="shared" si="6"/>
        <v>7.0588235294117645</v>
      </c>
      <c r="AD17" s="297">
        <f t="shared" si="7"/>
        <v>5.2550000000000008</v>
      </c>
      <c r="AE17" s="296">
        <f t="shared" si="8"/>
        <v>6.3306617647058818</v>
      </c>
    </row>
    <row r="18" spans="1:33">
      <c r="A18" s="171" t="s">
        <v>188</v>
      </c>
      <c r="B18" t="s">
        <v>189</v>
      </c>
      <c r="C18" t="s">
        <v>327</v>
      </c>
      <c r="D18" t="s">
        <v>328</v>
      </c>
      <c r="E18" t="s">
        <v>154</v>
      </c>
      <c r="F18" s="282"/>
      <c r="G18" s="294">
        <v>5.8</v>
      </c>
      <c r="H18" s="294">
        <v>5.5</v>
      </c>
      <c r="I18" s="294">
        <v>5.5</v>
      </c>
      <c r="J18" s="294">
        <v>5.5</v>
      </c>
      <c r="K18" s="294">
        <v>7</v>
      </c>
      <c r="L18" s="297">
        <f t="shared" si="0"/>
        <v>5.83</v>
      </c>
      <c r="M18" s="282"/>
      <c r="N18" s="350">
        <f>10-(62/20)</f>
        <v>6.9</v>
      </c>
      <c r="O18" s="351">
        <f t="shared" si="1"/>
        <v>6.9</v>
      </c>
      <c r="P18" s="352">
        <v>0</v>
      </c>
      <c r="Q18" s="351">
        <f t="shared" si="2"/>
        <v>6.9</v>
      </c>
      <c r="R18" s="293"/>
      <c r="S18" s="288">
        <v>6</v>
      </c>
      <c r="T18" s="288">
        <v>6</v>
      </c>
      <c r="U18" s="288">
        <v>5.5</v>
      </c>
      <c r="V18" s="288">
        <v>4</v>
      </c>
      <c r="W18" s="288">
        <v>4.5</v>
      </c>
      <c r="X18" s="297">
        <f t="shared" si="3"/>
        <v>5.35</v>
      </c>
      <c r="Y18" s="288">
        <v>0</v>
      </c>
      <c r="Z18" s="295">
        <f t="shared" si="4"/>
        <v>5.35</v>
      </c>
      <c r="AA18" s="291"/>
      <c r="AB18" s="297">
        <f t="shared" si="5"/>
        <v>5.83</v>
      </c>
      <c r="AC18" s="297">
        <f t="shared" si="6"/>
        <v>6.9</v>
      </c>
      <c r="AD18" s="297">
        <f t="shared" si="7"/>
        <v>5.35</v>
      </c>
      <c r="AE18" s="296">
        <f t="shared" si="8"/>
        <v>6.245000000000001</v>
      </c>
    </row>
    <row r="19" spans="1:33">
      <c r="A19" s="171" t="s">
        <v>223</v>
      </c>
      <c r="B19" t="s">
        <v>525</v>
      </c>
      <c r="C19" t="s">
        <v>71</v>
      </c>
      <c r="D19" t="s">
        <v>72</v>
      </c>
      <c r="E19" t="s">
        <v>526</v>
      </c>
      <c r="F19" s="282"/>
      <c r="G19" s="294">
        <v>6</v>
      </c>
      <c r="H19" s="294">
        <v>5.8</v>
      </c>
      <c r="I19" s="294">
        <v>5.8</v>
      </c>
      <c r="J19" s="294">
        <v>5.8</v>
      </c>
      <c r="K19" s="294">
        <v>7.5</v>
      </c>
      <c r="L19" s="297">
        <f t="shared" si="0"/>
        <v>6.16</v>
      </c>
      <c r="M19" s="282"/>
      <c r="N19" s="350">
        <f>10-(48/17)</f>
        <v>7.1764705882352935</v>
      </c>
      <c r="O19" s="351">
        <f t="shared" si="1"/>
        <v>7.1764705882352935</v>
      </c>
      <c r="P19" s="352">
        <v>0.4</v>
      </c>
      <c r="Q19" s="351">
        <f t="shared" si="2"/>
        <v>6.7764705882352931</v>
      </c>
      <c r="R19" s="293"/>
      <c r="S19" s="288">
        <v>5.5</v>
      </c>
      <c r="T19" s="288">
        <v>5.8</v>
      </c>
      <c r="U19" s="288">
        <v>4.5</v>
      </c>
      <c r="V19" s="288">
        <v>4.8</v>
      </c>
      <c r="W19" s="288">
        <v>5.5</v>
      </c>
      <c r="X19" s="297">
        <f t="shared" si="3"/>
        <v>5.2350000000000003</v>
      </c>
      <c r="Y19" s="288">
        <v>0</v>
      </c>
      <c r="Z19" s="295">
        <f t="shared" si="4"/>
        <v>5.2350000000000003</v>
      </c>
      <c r="AA19" s="291"/>
      <c r="AB19" s="297">
        <f t="shared" si="5"/>
        <v>6.16</v>
      </c>
      <c r="AC19" s="297">
        <f t="shared" si="6"/>
        <v>7.1764705882352935</v>
      </c>
      <c r="AD19" s="297">
        <f t="shared" si="7"/>
        <v>5.2350000000000003</v>
      </c>
      <c r="AE19" s="296">
        <f t="shared" si="8"/>
        <v>6.2369852941176465</v>
      </c>
    </row>
    <row r="20" spans="1:33">
      <c r="A20" s="172">
        <v>34425</v>
      </c>
      <c r="B20" t="s">
        <v>393</v>
      </c>
      <c r="C20" t="s">
        <v>74</v>
      </c>
      <c r="D20" t="s">
        <v>394</v>
      </c>
      <c r="E20" t="s">
        <v>395</v>
      </c>
      <c r="F20" s="282"/>
      <c r="G20" s="294">
        <v>5</v>
      </c>
      <c r="H20" s="294">
        <v>5</v>
      </c>
      <c r="I20" s="294">
        <v>5.2</v>
      </c>
      <c r="J20" s="294">
        <v>5</v>
      </c>
      <c r="K20" s="294">
        <v>8</v>
      </c>
      <c r="L20" s="297">
        <f t="shared" si="0"/>
        <v>5.66</v>
      </c>
      <c r="M20" s="282"/>
      <c r="N20" s="350">
        <f>10-(44/14)</f>
        <v>6.8571428571428577</v>
      </c>
      <c r="O20" s="351">
        <f t="shared" si="1"/>
        <v>6.8571428571428577</v>
      </c>
      <c r="P20" s="352">
        <v>0</v>
      </c>
      <c r="Q20" s="351">
        <f t="shared" si="2"/>
        <v>6.8571428571428577</v>
      </c>
      <c r="R20" s="293"/>
      <c r="S20" s="288">
        <v>5.8</v>
      </c>
      <c r="T20" s="288">
        <v>6</v>
      </c>
      <c r="U20" s="288">
        <v>4</v>
      </c>
      <c r="V20" s="288">
        <v>5</v>
      </c>
      <c r="W20" s="288">
        <v>6</v>
      </c>
      <c r="X20" s="297">
        <f t="shared" si="3"/>
        <v>5.35</v>
      </c>
      <c r="Y20" s="288">
        <v>0</v>
      </c>
      <c r="Z20" s="295">
        <f t="shared" si="4"/>
        <v>5.35</v>
      </c>
      <c r="AA20" s="291"/>
      <c r="AB20" s="297">
        <f t="shared" si="5"/>
        <v>5.66</v>
      </c>
      <c r="AC20" s="297">
        <f t="shared" si="6"/>
        <v>6.8571428571428577</v>
      </c>
      <c r="AD20" s="297">
        <f t="shared" si="7"/>
        <v>5.35</v>
      </c>
      <c r="AE20" s="296">
        <f t="shared" si="8"/>
        <v>6.1810714285714283</v>
      </c>
    </row>
    <row r="21" spans="1:33">
      <c r="A21" s="500" t="s">
        <v>190</v>
      </c>
      <c r="B21" s="501" t="s">
        <v>191</v>
      </c>
      <c r="C21" s="501" t="s">
        <v>311</v>
      </c>
      <c r="D21" s="501" t="s">
        <v>64</v>
      </c>
      <c r="E21" s="501" t="s">
        <v>65</v>
      </c>
      <c r="F21" s="282"/>
      <c r="G21" s="294">
        <v>0</v>
      </c>
      <c r="H21" s="294">
        <v>0</v>
      </c>
      <c r="I21" s="294">
        <v>0</v>
      </c>
      <c r="J21" s="294">
        <v>0</v>
      </c>
      <c r="K21" s="294">
        <v>0</v>
      </c>
      <c r="L21" s="297">
        <f t="shared" si="0"/>
        <v>0</v>
      </c>
      <c r="M21" s="282"/>
      <c r="N21" s="350">
        <v>0</v>
      </c>
      <c r="O21" s="351">
        <f t="shared" si="1"/>
        <v>0</v>
      </c>
      <c r="P21" s="352"/>
      <c r="Q21" s="351">
        <f t="shared" si="2"/>
        <v>0</v>
      </c>
      <c r="R21" s="293"/>
      <c r="S21" s="288">
        <v>0</v>
      </c>
      <c r="T21" s="288">
        <v>0</v>
      </c>
      <c r="U21" s="288">
        <v>0</v>
      </c>
      <c r="V21" s="288">
        <v>0</v>
      </c>
      <c r="W21" s="288">
        <v>0</v>
      </c>
      <c r="X21" s="297">
        <f t="shared" si="3"/>
        <v>0</v>
      </c>
      <c r="Y21" s="288"/>
      <c r="Z21" s="295">
        <f t="shared" si="4"/>
        <v>0</v>
      </c>
      <c r="AA21" s="291"/>
      <c r="AB21" s="296">
        <f t="shared" si="5"/>
        <v>0</v>
      </c>
      <c r="AC21" s="296">
        <f>Q21</f>
        <v>0</v>
      </c>
      <c r="AD21" s="296">
        <f t="shared" si="7"/>
        <v>0</v>
      </c>
      <c r="AE21" s="296">
        <f t="shared" si="8"/>
        <v>0</v>
      </c>
      <c r="AF21" s="505" t="s">
        <v>524</v>
      </c>
      <c r="AG21" s="300"/>
    </row>
    <row r="22" spans="1:33">
      <c r="A22" s="171"/>
      <c r="B22"/>
      <c r="C22"/>
      <c r="D22"/>
      <c r="E22"/>
      <c r="F22" s="300"/>
      <c r="G22" s="354"/>
      <c r="H22" s="354"/>
      <c r="I22" s="354"/>
      <c r="J22" s="354"/>
      <c r="K22" s="354"/>
      <c r="L22" s="297"/>
      <c r="M22" s="300"/>
      <c r="N22" s="357"/>
      <c r="O22" s="351"/>
      <c r="P22" s="358"/>
      <c r="Q22" s="351"/>
      <c r="R22" s="295"/>
      <c r="S22" s="295"/>
      <c r="T22" s="295"/>
      <c r="U22" s="295"/>
      <c r="V22" s="295"/>
      <c r="W22" s="295"/>
      <c r="X22" s="297"/>
      <c r="Y22" s="295"/>
      <c r="Z22" s="295"/>
      <c r="AA22" s="295"/>
      <c r="AB22" s="295"/>
      <c r="AC22" s="295"/>
      <c r="AD22" s="295"/>
      <c r="AE22" s="297"/>
      <c r="AF22" s="300"/>
      <c r="AG22" s="300"/>
    </row>
    <row r="23" spans="1:33">
      <c r="A23" s="171"/>
      <c r="B23"/>
      <c r="C23"/>
      <c r="D23"/>
      <c r="E23"/>
      <c r="F23" s="300"/>
      <c r="G23" s="354"/>
      <c r="H23" s="354"/>
      <c r="I23" s="354"/>
      <c r="J23" s="354"/>
      <c r="K23" s="354"/>
      <c r="L23" s="297"/>
      <c r="M23" s="300"/>
      <c r="N23" s="357"/>
      <c r="O23" s="351"/>
      <c r="P23" s="358"/>
      <c r="Q23" s="351"/>
      <c r="R23" s="295"/>
      <c r="S23" s="295"/>
      <c r="T23" s="295"/>
      <c r="U23" s="295"/>
      <c r="V23" s="295"/>
      <c r="W23" s="295"/>
      <c r="X23" s="297"/>
      <c r="Y23" s="295"/>
      <c r="Z23" s="295"/>
      <c r="AA23" s="295"/>
      <c r="AB23" s="295"/>
      <c r="AC23" s="295"/>
      <c r="AD23" s="295"/>
      <c r="AE23" s="297"/>
      <c r="AF23" s="300"/>
      <c r="AG23" s="300"/>
    </row>
    <row r="24" spans="1:33">
      <c r="A24" s="171"/>
      <c r="B24"/>
      <c r="C24"/>
      <c r="D24"/>
      <c r="E24"/>
      <c r="F24" s="300"/>
      <c r="G24" s="354"/>
      <c r="H24" s="354"/>
      <c r="I24" s="354"/>
      <c r="J24" s="354"/>
      <c r="K24" s="354"/>
      <c r="L24" s="297"/>
      <c r="M24" s="300"/>
      <c r="N24" s="357"/>
      <c r="O24" s="351"/>
      <c r="P24" s="358"/>
      <c r="Q24" s="351"/>
      <c r="R24" s="295"/>
      <c r="S24" s="295"/>
      <c r="T24" s="295"/>
      <c r="U24" s="295"/>
      <c r="V24" s="295"/>
      <c r="W24" s="295"/>
      <c r="X24" s="297"/>
      <c r="Y24" s="295"/>
      <c r="Z24" s="295"/>
      <c r="AA24" s="295"/>
      <c r="AB24" s="295"/>
      <c r="AC24" s="295"/>
      <c r="AD24" s="295"/>
      <c r="AE24" s="297"/>
      <c r="AF24" s="300"/>
      <c r="AG24" s="300"/>
    </row>
    <row r="25" spans="1:33">
      <c r="A25" s="171"/>
      <c r="B25"/>
      <c r="C25"/>
      <c r="D25"/>
      <c r="E25"/>
      <c r="F25" s="300"/>
      <c r="G25" s="354"/>
      <c r="H25" s="354"/>
      <c r="I25" s="354"/>
      <c r="J25" s="354"/>
      <c r="K25" s="354"/>
      <c r="L25" s="297"/>
      <c r="M25" s="300"/>
      <c r="N25" s="357"/>
      <c r="O25" s="351"/>
      <c r="P25" s="358"/>
      <c r="Q25" s="351"/>
      <c r="R25" s="295"/>
      <c r="S25" s="295"/>
      <c r="T25" s="295"/>
      <c r="U25" s="295"/>
      <c r="V25" s="295"/>
      <c r="W25" s="295"/>
      <c r="X25" s="297"/>
      <c r="Y25" s="295"/>
      <c r="Z25" s="295"/>
      <c r="AA25" s="295"/>
      <c r="AB25" s="295"/>
      <c r="AC25" s="295"/>
      <c r="AD25" s="295"/>
      <c r="AE25" s="297"/>
      <c r="AF25" s="300"/>
      <c r="AG25" s="300"/>
    </row>
    <row r="26" spans="1:33">
      <c r="A26" s="171"/>
      <c r="B26"/>
      <c r="C26"/>
      <c r="D26"/>
      <c r="E26"/>
      <c r="F26" s="300"/>
      <c r="G26" s="354"/>
      <c r="H26" s="354"/>
      <c r="I26" s="354"/>
      <c r="J26" s="354"/>
      <c r="K26" s="354"/>
      <c r="L26" s="297"/>
      <c r="M26" s="300"/>
      <c r="N26" s="357"/>
      <c r="O26" s="351"/>
      <c r="P26" s="358"/>
      <c r="Q26" s="351"/>
      <c r="R26" s="295"/>
      <c r="S26" s="295"/>
      <c r="T26" s="295"/>
      <c r="U26" s="295"/>
      <c r="V26" s="295"/>
      <c r="W26" s="295"/>
      <c r="X26" s="297"/>
      <c r="Y26" s="295"/>
      <c r="Z26" s="295"/>
      <c r="AA26" s="295"/>
      <c r="AB26" s="295"/>
      <c r="AC26" s="295"/>
      <c r="AD26" s="295"/>
      <c r="AE26" s="297"/>
      <c r="AF26" s="300"/>
      <c r="AG26" s="300"/>
    </row>
    <row r="27" spans="1:33">
      <c r="A27" s="171"/>
      <c r="B27"/>
      <c r="C27"/>
      <c r="D27"/>
      <c r="E27"/>
      <c r="F27" s="300"/>
      <c r="G27" s="354"/>
      <c r="H27" s="354"/>
      <c r="I27" s="354"/>
      <c r="J27" s="354"/>
      <c r="K27" s="354"/>
      <c r="L27" s="297"/>
      <c r="M27" s="300"/>
      <c r="N27" s="357"/>
      <c r="O27" s="351"/>
      <c r="P27" s="358"/>
      <c r="Q27" s="351"/>
      <c r="R27" s="295"/>
      <c r="S27" s="295"/>
      <c r="T27" s="295"/>
      <c r="U27" s="295"/>
      <c r="V27" s="295"/>
      <c r="W27" s="295"/>
      <c r="X27" s="297"/>
      <c r="Y27" s="295"/>
      <c r="Z27" s="295"/>
      <c r="AA27" s="295"/>
      <c r="AB27" s="295"/>
      <c r="AC27" s="295"/>
      <c r="AD27" s="295"/>
      <c r="AE27" s="297"/>
      <c r="AF27" s="300"/>
      <c r="AG27" s="300"/>
    </row>
    <row r="28" spans="1:33"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</row>
  </sheetData>
  <sortState ref="A10:AF21">
    <sortCondition ref="AF10:AF21"/>
  </sortState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5546875" defaultRowHeight="15"/>
  <cols>
    <col min="1" max="1" width="7.7109375" style="270" customWidth="1"/>
    <col min="2" max="2" width="32.140625" style="270" customWidth="1"/>
    <col min="3" max="3" width="28.28515625" style="270" customWidth="1"/>
    <col min="4" max="4" width="16" style="270" customWidth="1"/>
    <col min="5" max="5" width="25.7109375" style="270" customWidth="1"/>
    <col min="6" max="6" width="3" style="270" customWidth="1"/>
    <col min="7" max="11" width="5.42578125" style="270" customWidth="1"/>
    <col min="12" max="12" width="8.85546875" style="270"/>
    <col min="13" max="13" width="3.140625" style="270" customWidth="1"/>
    <col min="14" max="14" width="6.42578125" style="270" customWidth="1"/>
    <col min="15" max="15" width="10" style="270" customWidth="1"/>
    <col min="16" max="16" width="9.28515625" style="270" customWidth="1"/>
    <col min="17" max="17" width="10.85546875" style="270" customWidth="1"/>
    <col min="18" max="18" width="2.85546875" style="270" customWidth="1"/>
    <col min="19" max="23" width="5.85546875" style="270" customWidth="1"/>
    <col min="24" max="24" width="8.85546875" style="270"/>
    <col min="25" max="25" width="10.42578125" style="270" customWidth="1"/>
    <col min="26" max="26" width="5.7109375" style="270" customWidth="1"/>
    <col min="27" max="27" width="2.85546875" style="270" customWidth="1"/>
    <col min="28" max="28" width="7.85546875" style="270" customWidth="1"/>
    <col min="29" max="29" width="9" style="270" customWidth="1"/>
    <col min="30" max="30" width="9.42578125" style="270" customWidth="1"/>
    <col min="31" max="31" width="13.42578125" style="270" customWidth="1"/>
    <col min="32" max="32" width="12.42578125" style="270" customWidth="1"/>
    <col min="33" max="52" width="8.85546875" style="270"/>
    <col min="53" max="53" width="10.42578125" style="270" customWidth="1"/>
    <col min="54" max="16384" width="8.85546875" style="270"/>
  </cols>
  <sheetData>
    <row r="1" spans="1:53" ht="15.75">
      <c r="A1" s="1" t="s">
        <v>59</v>
      </c>
      <c r="B1" s="2"/>
      <c r="C1" s="135"/>
      <c r="D1" s="270" t="s">
        <v>349</v>
      </c>
      <c r="E1" s="270" t="s">
        <v>501</v>
      </c>
      <c r="M1" s="300"/>
      <c r="N1" s="300"/>
      <c r="O1" s="300"/>
      <c r="P1" s="300"/>
      <c r="Q1" s="300"/>
      <c r="R1" s="300"/>
      <c r="AF1" s="269">
        <f ca="1">NOW()</f>
        <v>43014.400315856481</v>
      </c>
      <c r="AG1" s="336"/>
      <c r="AH1" s="336"/>
      <c r="AI1" s="336"/>
      <c r="AJ1" s="300"/>
      <c r="AM1" s="336"/>
      <c r="AN1" s="336"/>
      <c r="AO1" s="336"/>
      <c r="AP1" s="336"/>
      <c r="AQ1" s="336"/>
      <c r="AR1" s="336"/>
      <c r="AS1" s="336"/>
      <c r="AT1" s="336"/>
      <c r="AU1" s="300"/>
      <c r="AV1" s="300"/>
    </row>
    <row r="2" spans="1:53" ht="15.75">
      <c r="A2" s="8"/>
      <c r="B2" s="2"/>
      <c r="C2" s="135"/>
      <c r="E2" s="270" t="s">
        <v>498</v>
      </c>
      <c r="M2" s="300"/>
      <c r="N2" s="300"/>
      <c r="O2" s="300"/>
      <c r="P2" s="300"/>
      <c r="Q2" s="300"/>
      <c r="R2" s="300"/>
      <c r="AF2" s="272">
        <f ca="1">NOW()</f>
        <v>43014.400315856481</v>
      </c>
      <c r="AJ2" s="300"/>
      <c r="AU2" s="300"/>
      <c r="AV2" s="300"/>
    </row>
    <row r="3" spans="1:53" ht="15.75">
      <c r="A3" s="59" t="s">
        <v>60</v>
      </c>
      <c r="B3" s="60"/>
      <c r="C3" s="135"/>
      <c r="E3" s="270" t="s">
        <v>499</v>
      </c>
      <c r="G3" s="337"/>
      <c r="M3" s="300"/>
      <c r="N3" s="300"/>
      <c r="O3" s="300"/>
      <c r="P3" s="300"/>
      <c r="Q3" s="300"/>
      <c r="R3" s="300"/>
      <c r="AJ3" s="300"/>
      <c r="AU3" s="300"/>
      <c r="AV3" s="300"/>
      <c r="BA3" s="272"/>
    </row>
    <row r="4" spans="1:53" ht="15.75">
      <c r="A4" s="13"/>
      <c r="B4" s="14"/>
      <c r="C4" s="135"/>
      <c r="E4" s="268"/>
      <c r="M4" s="300"/>
      <c r="O4" s="300"/>
      <c r="P4" s="300"/>
      <c r="Q4" s="300"/>
      <c r="R4" s="300"/>
      <c r="AJ4" s="300"/>
      <c r="AU4" s="300"/>
      <c r="AV4" s="300"/>
      <c r="BA4" s="272"/>
    </row>
    <row r="5" spans="1:53" ht="15.75">
      <c r="A5" s="1" t="s">
        <v>355</v>
      </c>
      <c r="B5" s="2"/>
      <c r="C5" s="137"/>
      <c r="G5" s="273" t="s">
        <v>4</v>
      </c>
      <c r="M5" s="338"/>
      <c r="N5" s="273" t="s">
        <v>350</v>
      </c>
      <c r="O5" s="273"/>
      <c r="P5" s="273"/>
      <c r="Q5" s="273"/>
      <c r="R5" s="273"/>
      <c r="S5" s="273" t="s">
        <v>320</v>
      </c>
      <c r="Y5" s="273"/>
      <c r="Z5" s="273"/>
      <c r="AE5" s="273"/>
      <c r="AJ5" s="300"/>
      <c r="AU5" s="300"/>
      <c r="AV5" s="300"/>
    </row>
    <row r="6" spans="1:53" ht="15.75">
      <c r="A6" s="8" t="s">
        <v>545</v>
      </c>
      <c r="B6" s="17"/>
      <c r="C6" s="137"/>
      <c r="G6" s="270" t="str">
        <f>E1</f>
        <v>Janet Leadbetter</v>
      </c>
      <c r="M6" s="300"/>
      <c r="N6" s="270" t="str">
        <f>E2</f>
        <v>Robyn Bruderer</v>
      </c>
      <c r="S6" s="270" t="str">
        <f>E3</f>
        <v>Angie Deeks</v>
      </c>
      <c r="AA6" s="277"/>
      <c r="AB6" s="300"/>
      <c r="AC6" s="300"/>
      <c r="AD6" s="300"/>
      <c r="AJ6" s="300"/>
      <c r="AU6" s="300"/>
      <c r="AV6" s="300"/>
    </row>
    <row r="7" spans="1:53" ht="15" customHeight="1">
      <c r="A7" s="8"/>
      <c r="B7" s="18"/>
      <c r="C7" s="137"/>
      <c r="G7" s="273" t="s">
        <v>8</v>
      </c>
      <c r="L7" s="336"/>
      <c r="M7" s="314"/>
      <c r="N7" s="279" t="s">
        <v>11</v>
      </c>
      <c r="O7" s="274"/>
      <c r="P7" s="280" t="s">
        <v>9</v>
      </c>
      <c r="Q7" s="280" t="s">
        <v>11</v>
      </c>
      <c r="R7" s="274"/>
      <c r="S7" s="339" t="s">
        <v>86</v>
      </c>
      <c r="Z7" s="270" t="s">
        <v>12</v>
      </c>
      <c r="AA7" s="277"/>
      <c r="AB7" s="300" t="s">
        <v>351</v>
      </c>
      <c r="AC7" s="300" t="s">
        <v>351</v>
      </c>
      <c r="AD7" s="300" t="s">
        <v>351</v>
      </c>
      <c r="AE7" s="316" t="s">
        <v>321</v>
      </c>
    </row>
    <row r="8" spans="1:53" s="274" customFormat="1" ht="15" customHeight="1">
      <c r="A8" s="285" t="s">
        <v>16</v>
      </c>
      <c r="B8" s="285" t="s">
        <v>17</v>
      </c>
      <c r="C8" s="285" t="s">
        <v>8</v>
      </c>
      <c r="D8" s="285" t="s">
        <v>18</v>
      </c>
      <c r="E8" s="285" t="s">
        <v>19</v>
      </c>
      <c r="F8" s="340"/>
      <c r="G8" s="283" t="s">
        <v>20</v>
      </c>
      <c r="H8" s="283" t="s">
        <v>21</v>
      </c>
      <c r="I8" s="283" t="s">
        <v>22</v>
      </c>
      <c r="J8" s="283" t="s">
        <v>23</v>
      </c>
      <c r="K8" s="283" t="s">
        <v>24</v>
      </c>
      <c r="L8" s="283" t="s">
        <v>8</v>
      </c>
      <c r="M8" s="341"/>
      <c r="N8" s="342" t="s">
        <v>10</v>
      </c>
      <c r="O8" s="342" t="s">
        <v>11</v>
      </c>
      <c r="P8" s="342" t="s">
        <v>295</v>
      </c>
      <c r="Q8" s="342" t="s">
        <v>35</v>
      </c>
      <c r="R8" s="340"/>
      <c r="S8" s="283" t="s">
        <v>36</v>
      </c>
      <c r="T8" s="283" t="s">
        <v>37</v>
      </c>
      <c r="U8" s="283" t="s">
        <v>38</v>
      </c>
      <c r="V8" s="283" t="s">
        <v>39</v>
      </c>
      <c r="W8" s="283" t="s">
        <v>40</v>
      </c>
      <c r="X8" s="283" t="s">
        <v>41</v>
      </c>
      <c r="Y8" s="285" t="s">
        <v>42</v>
      </c>
      <c r="Z8" s="285" t="s">
        <v>35</v>
      </c>
      <c r="AA8" s="343"/>
      <c r="AB8" s="344" t="s">
        <v>352</v>
      </c>
      <c r="AC8" s="344" t="s">
        <v>353</v>
      </c>
      <c r="AD8" s="344" t="s">
        <v>354</v>
      </c>
      <c r="AE8" s="345" t="s">
        <v>300</v>
      </c>
      <c r="AF8" s="285" t="s">
        <v>46</v>
      </c>
    </row>
    <row r="9" spans="1:53" s="274" customFormat="1" ht="15" customHeight="1">
      <c r="A9" s="346"/>
      <c r="B9" s="346"/>
      <c r="C9" s="346"/>
      <c r="D9" s="346"/>
      <c r="E9" s="346"/>
      <c r="F9" s="347"/>
      <c r="G9" s="348"/>
      <c r="H9" s="348"/>
      <c r="I9" s="348"/>
      <c r="J9" s="348"/>
      <c r="K9" s="348"/>
      <c r="L9" s="348"/>
      <c r="M9" s="341"/>
      <c r="N9" s="349"/>
      <c r="O9" s="349"/>
      <c r="P9" s="349"/>
      <c r="Q9" s="349"/>
      <c r="R9" s="347"/>
      <c r="S9" s="348"/>
      <c r="T9" s="348"/>
      <c r="U9" s="348"/>
      <c r="V9" s="348"/>
      <c r="W9" s="348"/>
      <c r="X9" s="348"/>
      <c r="Y9" s="346"/>
      <c r="Z9" s="346"/>
      <c r="AA9" s="343"/>
      <c r="AB9" s="344"/>
      <c r="AC9" s="344"/>
      <c r="AD9" s="344"/>
      <c r="AE9" s="339"/>
      <c r="AF9" s="346"/>
    </row>
    <row r="10" spans="1:53" ht="15" customHeight="1">
      <c r="A10" s="171" t="s">
        <v>356</v>
      </c>
      <c r="B10" t="s">
        <v>357</v>
      </c>
      <c r="C10" t="s">
        <v>293</v>
      </c>
      <c r="D10" t="s">
        <v>294</v>
      </c>
      <c r="E10" t="s">
        <v>265</v>
      </c>
      <c r="F10" s="282"/>
      <c r="G10" s="294">
        <v>6.8</v>
      </c>
      <c r="H10" s="294">
        <v>5.8</v>
      </c>
      <c r="I10" s="294">
        <v>5.8</v>
      </c>
      <c r="J10" s="294">
        <v>6.5</v>
      </c>
      <c r="K10" s="294">
        <v>6.5</v>
      </c>
      <c r="L10" s="297">
        <f t="shared" ref="L10:L27" si="0">SUM((G10*0.1),(H10*0.1),(I10*0.3),(J10*0.3),(K10*0.2))</f>
        <v>6.25</v>
      </c>
      <c r="M10" s="282"/>
      <c r="N10" s="350">
        <v>4.8</v>
      </c>
      <c r="O10" s="351">
        <f t="shared" ref="O10:O27" si="1">N10</f>
        <v>4.8</v>
      </c>
      <c r="P10" s="352"/>
      <c r="Q10" s="351">
        <f t="shared" ref="Q10:Q27" si="2">O10-P10</f>
        <v>4.8</v>
      </c>
      <c r="R10" s="293"/>
      <c r="S10" s="288">
        <v>2</v>
      </c>
      <c r="T10" s="288">
        <v>2</v>
      </c>
      <c r="U10" s="288">
        <v>3</v>
      </c>
      <c r="V10" s="288">
        <v>3</v>
      </c>
      <c r="W10" s="288">
        <v>3</v>
      </c>
      <c r="X10" s="297">
        <f t="shared" ref="X10:X27" si="3">SUM((S10*0.25),(T10*0.25),(U10*0.2),(V10*0.2),(W10*0.1))</f>
        <v>2.5</v>
      </c>
      <c r="Y10" s="288"/>
      <c r="Z10" s="295">
        <f t="shared" ref="Z10:Z27" si="4">X10-Y10</f>
        <v>2.5</v>
      </c>
      <c r="AA10" s="291"/>
      <c r="AB10" s="296">
        <f t="shared" ref="AB10:AB27" si="5">L10</f>
        <v>6.25</v>
      </c>
      <c r="AC10" s="296">
        <f>Q10</f>
        <v>4.8</v>
      </c>
      <c r="AD10" s="296">
        <f t="shared" ref="AD10:AD27" si="6">Z10</f>
        <v>2.5</v>
      </c>
      <c r="AE10" s="296">
        <f t="shared" ref="AE10:AE26" si="7">SUM((L10*0.25)+(Q10*0.5)+(Z10*0.25))</f>
        <v>4.5875000000000004</v>
      </c>
      <c r="AF10" s="270">
        <v>1</v>
      </c>
      <c r="AG10" s="355" t="s">
        <v>358</v>
      </c>
    </row>
    <row r="11" spans="1:53" ht="15" customHeight="1">
      <c r="A11" s="171" t="s">
        <v>381</v>
      </c>
      <c r="B11" t="s">
        <v>382</v>
      </c>
      <c r="C11" t="s">
        <v>81</v>
      </c>
      <c r="D11" t="s">
        <v>82</v>
      </c>
      <c r="E11" t="s">
        <v>161</v>
      </c>
      <c r="F11" s="282"/>
      <c r="G11" s="294">
        <v>7</v>
      </c>
      <c r="H11" s="294">
        <v>6.5</v>
      </c>
      <c r="I11" s="294">
        <v>6.8</v>
      </c>
      <c r="J11" s="294">
        <v>6.8</v>
      </c>
      <c r="K11" s="294">
        <v>7</v>
      </c>
      <c r="L11" s="297">
        <f t="shared" si="0"/>
        <v>6.83</v>
      </c>
      <c r="M11" s="282"/>
      <c r="N11" s="350">
        <v>8.1999999999999993</v>
      </c>
      <c r="O11" s="351">
        <f t="shared" si="1"/>
        <v>8.1999999999999993</v>
      </c>
      <c r="P11" s="352"/>
      <c r="Q11" s="351">
        <f t="shared" si="2"/>
        <v>8.1999999999999993</v>
      </c>
      <c r="R11" s="293"/>
      <c r="S11" s="288">
        <v>8</v>
      </c>
      <c r="T11" s="288">
        <v>8</v>
      </c>
      <c r="U11" s="288">
        <v>7</v>
      </c>
      <c r="V11" s="288">
        <v>7</v>
      </c>
      <c r="W11" s="288">
        <v>6</v>
      </c>
      <c r="X11" s="297">
        <f t="shared" si="3"/>
        <v>7.4</v>
      </c>
      <c r="Y11" s="288"/>
      <c r="Z11" s="295">
        <f t="shared" si="4"/>
        <v>7.4</v>
      </c>
      <c r="AA11" s="291"/>
      <c r="AB11" s="297">
        <f t="shared" si="5"/>
        <v>6.83</v>
      </c>
      <c r="AC11" s="297">
        <f t="shared" ref="AC11:AC27" si="8">O11</f>
        <v>8.1999999999999993</v>
      </c>
      <c r="AD11" s="297">
        <f t="shared" si="6"/>
        <v>7.4</v>
      </c>
      <c r="AE11" s="296">
        <f t="shared" si="7"/>
        <v>7.6574999999999989</v>
      </c>
      <c r="AF11" s="270">
        <f t="shared" ref="AF11:AF16" si="9">RANK(AE11,$AE$11:$AE$45)</f>
        <v>1</v>
      </c>
    </row>
    <row r="12" spans="1:53" ht="15" customHeight="1">
      <c r="A12" s="171" t="s">
        <v>206</v>
      </c>
      <c r="B12" t="s">
        <v>380</v>
      </c>
      <c r="C12" t="s">
        <v>79</v>
      </c>
      <c r="D12" t="s">
        <v>80</v>
      </c>
      <c r="E12" t="s">
        <v>48</v>
      </c>
      <c r="F12" s="282"/>
      <c r="G12" s="294">
        <v>6.5</v>
      </c>
      <c r="H12" s="294">
        <v>6.8</v>
      </c>
      <c r="I12" s="294">
        <v>6.8</v>
      </c>
      <c r="J12" s="294">
        <v>7</v>
      </c>
      <c r="K12" s="294">
        <v>7</v>
      </c>
      <c r="L12" s="297">
        <f t="shared" si="0"/>
        <v>6.870000000000001</v>
      </c>
      <c r="M12" s="282"/>
      <c r="N12" s="350">
        <v>7.7</v>
      </c>
      <c r="O12" s="351">
        <f t="shared" si="1"/>
        <v>7.7</v>
      </c>
      <c r="P12" s="352"/>
      <c r="Q12" s="351">
        <f t="shared" si="2"/>
        <v>7.7</v>
      </c>
      <c r="R12" s="293"/>
      <c r="S12" s="288">
        <v>5.5</v>
      </c>
      <c r="T12" s="288">
        <v>7.5</v>
      </c>
      <c r="U12" s="288">
        <v>5.2</v>
      </c>
      <c r="V12" s="288">
        <v>5.5</v>
      </c>
      <c r="W12" s="288">
        <v>4.8</v>
      </c>
      <c r="X12" s="297">
        <f t="shared" si="3"/>
        <v>5.870000000000001</v>
      </c>
      <c r="Y12" s="288"/>
      <c r="Z12" s="295">
        <f t="shared" si="4"/>
        <v>5.870000000000001</v>
      </c>
      <c r="AA12" s="291"/>
      <c r="AB12" s="297">
        <f t="shared" si="5"/>
        <v>6.870000000000001</v>
      </c>
      <c r="AC12" s="297">
        <f t="shared" si="8"/>
        <v>7.7</v>
      </c>
      <c r="AD12" s="297">
        <f t="shared" si="6"/>
        <v>5.870000000000001</v>
      </c>
      <c r="AE12" s="296">
        <f t="shared" si="7"/>
        <v>7.035000000000001</v>
      </c>
      <c r="AF12" s="270">
        <f t="shared" si="9"/>
        <v>2</v>
      </c>
    </row>
    <row r="13" spans="1:53" s="300" customFormat="1" ht="15" customHeight="1">
      <c r="A13" s="171" t="s">
        <v>365</v>
      </c>
      <c r="B13" t="s">
        <v>366</v>
      </c>
      <c r="C13" t="s">
        <v>313</v>
      </c>
      <c r="D13" t="s">
        <v>96</v>
      </c>
      <c r="E13" t="s">
        <v>137</v>
      </c>
      <c r="F13" s="282"/>
      <c r="G13" s="294">
        <v>7</v>
      </c>
      <c r="H13" s="294">
        <v>6.5</v>
      </c>
      <c r="I13" s="294">
        <v>7</v>
      </c>
      <c r="J13" s="294">
        <v>7</v>
      </c>
      <c r="K13" s="294">
        <v>7.5</v>
      </c>
      <c r="L13" s="297">
        <f t="shared" si="0"/>
        <v>7.0500000000000007</v>
      </c>
      <c r="M13" s="282"/>
      <c r="N13" s="350">
        <v>7.11</v>
      </c>
      <c r="O13" s="351">
        <f t="shared" si="1"/>
        <v>7.11</v>
      </c>
      <c r="P13" s="352"/>
      <c r="Q13" s="351">
        <f t="shared" si="2"/>
        <v>7.11</v>
      </c>
      <c r="R13" s="293"/>
      <c r="S13" s="288">
        <v>7</v>
      </c>
      <c r="T13" s="288">
        <v>9</v>
      </c>
      <c r="U13" s="288">
        <v>5.5</v>
      </c>
      <c r="V13" s="288">
        <v>4.5</v>
      </c>
      <c r="W13" s="288">
        <v>4.5</v>
      </c>
      <c r="X13" s="297">
        <f t="shared" si="3"/>
        <v>6.45</v>
      </c>
      <c r="Y13" s="288"/>
      <c r="Z13" s="295">
        <f t="shared" si="4"/>
        <v>6.45</v>
      </c>
      <c r="AA13" s="291"/>
      <c r="AB13" s="297">
        <f t="shared" si="5"/>
        <v>7.0500000000000007</v>
      </c>
      <c r="AC13" s="297">
        <f t="shared" si="8"/>
        <v>7.11</v>
      </c>
      <c r="AD13" s="297">
        <f t="shared" si="6"/>
        <v>6.45</v>
      </c>
      <c r="AE13" s="296">
        <f t="shared" si="7"/>
        <v>6.9300000000000006</v>
      </c>
      <c r="AF13" s="270">
        <f t="shared" si="9"/>
        <v>3</v>
      </c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</row>
    <row r="14" spans="1:53" s="300" customFormat="1">
      <c r="A14" s="171" t="s">
        <v>242</v>
      </c>
      <c r="B14" t="s">
        <v>243</v>
      </c>
      <c r="C14" t="s">
        <v>311</v>
      </c>
      <c r="D14" t="s">
        <v>64</v>
      </c>
      <c r="E14" t="s">
        <v>264</v>
      </c>
      <c r="F14" s="282"/>
      <c r="G14" s="294">
        <v>7</v>
      </c>
      <c r="H14" s="294">
        <v>6</v>
      </c>
      <c r="I14" s="294">
        <v>7.5</v>
      </c>
      <c r="J14" s="294">
        <v>7</v>
      </c>
      <c r="K14" s="294">
        <v>7</v>
      </c>
      <c r="L14" s="297">
        <f t="shared" si="0"/>
        <v>7.0500000000000007</v>
      </c>
      <c r="M14" s="282"/>
      <c r="N14" s="350">
        <v>6.93</v>
      </c>
      <c r="O14" s="351">
        <f t="shared" si="1"/>
        <v>6.93</v>
      </c>
      <c r="P14" s="352"/>
      <c r="Q14" s="351">
        <f t="shared" si="2"/>
        <v>6.93</v>
      </c>
      <c r="R14" s="293"/>
      <c r="S14" s="288">
        <v>6.5</v>
      </c>
      <c r="T14" s="288">
        <v>8</v>
      </c>
      <c r="U14" s="288">
        <v>5</v>
      </c>
      <c r="V14" s="288">
        <v>3.5</v>
      </c>
      <c r="W14" s="288">
        <v>4.3</v>
      </c>
      <c r="X14" s="297">
        <f t="shared" si="3"/>
        <v>5.7549999999999999</v>
      </c>
      <c r="Y14" s="288"/>
      <c r="Z14" s="295">
        <f t="shared" si="4"/>
        <v>5.7549999999999999</v>
      </c>
      <c r="AA14" s="291"/>
      <c r="AB14" s="297">
        <f t="shared" si="5"/>
        <v>7.0500000000000007</v>
      </c>
      <c r="AC14" s="297">
        <f t="shared" si="8"/>
        <v>6.93</v>
      </c>
      <c r="AD14" s="297">
        <f t="shared" si="6"/>
        <v>5.7549999999999999</v>
      </c>
      <c r="AE14" s="296">
        <f t="shared" si="7"/>
        <v>6.6662499999999998</v>
      </c>
      <c r="AF14" s="270">
        <f t="shared" si="9"/>
        <v>4</v>
      </c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</row>
    <row r="15" spans="1:53">
      <c r="A15" s="171" t="s">
        <v>370</v>
      </c>
      <c r="B15" t="s">
        <v>371</v>
      </c>
      <c r="C15" t="s">
        <v>369</v>
      </c>
      <c r="D15" t="s">
        <v>178</v>
      </c>
      <c r="E15" t="s">
        <v>131</v>
      </c>
      <c r="F15" s="282"/>
      <c r="G15" s="294">
        <v>7</v>
      </c>
      <c r="H15" s="294">
        <v>6.8</v>
      </c>
      <c r="I15" s="294">
        <v>6.5</v>
      </c>
      <c r="J15" s="294">
        <v>5.8</v>
      </c>
      <c r="K15" s="294">
        <v>6</v>
      </c>
      <c r="L15" s="297">
        <f t="shared" si="0"/>
        <v>6.2700000000000005</v>
      </c>
      <c r="M15" s="282"/>
      <c r="N15" s="350">
        <v>7</v>
      </c>
      <c r="O15" s="351">
        <f t="shared" si="1"/>
        <v>7</v>
      </c>
      <c r="P15" s="352"/>
      <c r="Q15" s="351">
        <f t="shared" si="2"/>
        <v>7</v>
      </c>
      <c r="R15" s="293"/>
      <c r="S15" s="288">
        <v>7</v>
      </c>
      <c r="T15" s="288">
        <v>8</v>
      </c>
      <c r="U15" s="288">
        <v>5.5</v>
      </c>
      <c r="V15" s="288">
        <v>4</v>
      </c>
      <c r="W15" s="288">
        <v>4.3</v>
      </c>
      <c r="X15" s="297">
        <f t="shared" si="3"/>
        <v>6.0799999999999992</v>
      </c>
      <c r="Y15" s="288"/>
      <c r="Z15" s="295">
        <f t="shared" si="4"/>
        <v>6.0799999999999992</v>
      </c>
      <c r="AA15" s="291"/>
      <c r="AB15" s="297">
        <f t="shared" si="5"/>
        <v>6.2700000000000005</v>
      </c>
      <c r="AC15" s="297">
        <f t="shared" si="8"/>
        <v>7</v>
      </c>
      <c r="AD15" s="297">
        <f t="shared" si="6"/>
        <v>6.0799999999999992</v>
      </c>
      <c r="AE15" s="296">
        <f t="shared" si="7"/>
        <v>6.5874999999999995</v>
      </c>
      <c r="AF15" s="270">
        <f t="shared" si="9"/>
        <v>5</v>
      </c>
    </row>
    <row r="16" spans="1:53">
      <c r="A16" s="171" t="s">
        <v>374</v>
      </c>
      <c r="B16" t="s">
        <v>375</v>
      </c>
      <c r="C16" t="s">
        <v>71</v>
      </c>
      <c r="D16" t="s">
        <v>72</v>
      </c>
      <c r="E16" t="s">
        <v>73</v>
      </c>
      <c r="F16" s="282"/>
      <c r="G16" s="294">
        <v>7</v>
      </c>
      <c r="H16" s="294">
        <v>6.8</v>
      </c>
      <c r="I16" s="294">
        <v>6.8</v>
      </c>
      <c r="J16" s="294">
        <v>7</v>
      </c>
      <c r="K16" s="294">
        <v>7</v>
      </c>
      <c r="L16" s="297">
        <f t="shared" si="0"/>
        <v>6.92</v>
      </c>
      <c r="M16" s="282"/>
      <c r="N16" s="350">
        <v>7.33</v>
      </c>
      <c r="O16" s="351">
        <f t="shared" si="1"/>
        <v>7.33</v>
      </c>
      <c r="P16" s="352"/>
      <c r="Q16" s="351">
        <f t="shared" si="2"/>
        <v>7.33</v>
      </c>
      <c r="R16" s="293"/>
      <c r="S16" s="288">
        <v>4.5</v>
      </c>
      <c r="T16" s="288">
        <v>6.5</v>
      </c>
      <c r="U16" s="288">
        <v>4.8</v>
      </c>
      <c r="V16" s="288">
        <v>3</v>
      </c>
      <c r="W16" s="288">
        <v>4</v>
      </c>
      <c r="X16" s="297">
        <f t="shared" si="3"/>
        <v>4.7100000000000009</v>
      </c>
      <c r="Y16" s="288"/>
      <c r="Z16" s="295">
        <f t="shared" si="4"/>
        <v>4.7100000000000009</v>
      </c>
      <c r="AA16" s="291"/>
      <c r="AB16" s="297">
        <f t="shared" si="5"/>
        <v>6.92</v>
      </c>
      <c r="AC16" s="297">
        <f t="shared" si="8"/>
        <v>7.33</v>
      </c>
      <c r="AD16" s="297">
        <f t="shared" si="6"/>
        <v>4.7100000000000009</v>
      </c>
      <c r="AE16" s="296">
        <f t="shared" si="7"/>
        <v>6.5724999999999998</v>
      </c>
      <c r="AF16" s="270">
        <f t="shared" si="9"/>
        <v>6</v>
      </c>
    </row>
    <row r="17" spans="1:53">
      <c r="A17" s="171" t="s">
        <v>359</v>
      </c>
      <c r="B17" t="s">
        <v>360</v>
      </c>
      <c r="C17" t="s">
        <v>71</v>
      </c>
      <c r="D17" t="s">
        <v>72</v>
      </c>
      <c r="E17" t="s">
        <v>73</v>
      </c>
      <c r="F17" s="282"/>
      <c r="G17" s="294">
        <v>7</v>
      </c>
      <c r="H17" s="294">
        <v>6.5</v>
      </c>
      <c r="I17" s="294">
        <v>7</v>
      </c>
      <c r="J17" s="294">
        <v>7</v>
      </c>
      <c r="K17" s="294">
        <v>7</v>
      </c>
      <c r="L17" s="297">
        <f t="shared" si="0"/>
        <v>6.9500000000000011</v>
      </c>
      <c r="M17" s="282"/>
      <c r="N17" s="350">
        <v>7.12</v>
      </c>
      <c r="O17" s="351">
        <f t="shared" si="1"/>
        <v>7.12</v>
      </c>
      <c r="P17" s="352"/>
      <c r="Q17" s="351">
        <f t="shared" si="2"/>
        <v>7.12</v>
      </c>
      <c r="R17" s="293"/>
      <c r="S17" s="288">
        <v>4</v>
      </c>
      <c r="T17" s="288">
        <v>6</v>
      </c>
      <c r="U17" s="288">
        <v>5</v>
      </c>
      <c r="V17" s="288">
        <v>5.5</v>
      </c>
      <c r="W17" s="288">
        <v>4</v>
      </c>
      <c r="X17" s="297">
        <f t="shared" si="3"/>
        <v>5</v>
      </c>
      <c r="Y17" s="288"/>
      <c r="Z17" s="295">
        <f t="shared" si="4"/>
        <v>5</v>
      </c>
      <c r="AA17" s="291"/>
      <c r="AB17" s="297">
        <f t="shared" si="5"/>
        <v>6.9500000000000011</v>
      </c>
      <c r="AC17" s="297">
        <f t="shared" si="8"/>
        <v>7.12</v>
      </c>
      <c r="AD17" s="297">
        <f t="shared" si="6"/>
        <v>5</v>
      </c>
      <c r="AE17" s="296">
        <f t="shared" si="7"/>
        <v>6.5475000000000003</v>
      </c>
    </row>
    <row r="18" spans="1:53">
      <c r="A18" s="171" t="s">
        <v>361</v>
      </c>
      <c r="B18" t="s">
        <v>362</v>
      </c>
      <c r="C18" t="s">
        <v>81</v>
      </c>
      <c r="D18" t="s">
        <v>82</v>
      </c>
      <c r="E18" t="s">
        <v>70</v>
      </c>
      <c r="F18" s="282"/>
      <c r="G18" s="294">
        <v>7</v>
      </c>
      <c r="H18" s="294">
        <v>6.5</v>
      </c>
      <c r="I18" s="294">
        <v>6.8</v>
      </c>
      <c r="J18" s="294">
        <v>6.8</v>
      </c>
      <c r="K18" s="294">
        <v>7</v>
      </c>
      <c r="L18" s="297">
        <f t="shared" si="0"/>
        <v>6.83</v>
      </c>
      <c r="M18" s="282"/>
      <c r="N18" s="350">
        <v>6.5</v>
      </c>
      <c r="O18" s="351">
        <f t="shared" si="1"/>
        <v>6.5</v>
      </c>
      <c r="P18" s="352"/>
      <c r="Q18" s="351">
        <f t="shared" si="2"/>
        <v>6.5</v>
      </c>
      <c r="R18" s="293"/>
      <c r="S18" s="288">
        <v>7</v>
      </c>
      <c r="T18" s="288">
        <v>7.5</v>
      </c>
      <c r="U18" s="288">
        <v>5.5</v>
      </c>
      <c r="V18" s="288">
        <v>5.3</v>
      </c>
      <c r="W18" s="288">
        <v>4.5</v>
      </c>
      <c r="X18" s="297">
        <f t="shared" si="3"/>
        <v>6.2350000000000003</v>
      </c>
      <c r="Y18" s="288"/>
      <c r="Z18" s="295">
        <f t="shared" si="4"/>
        <v>6.2350000000000003</v>
      </c>
      <c r="AA18" s="291"/>
      <c r="AB18" s="297">
        <f t="shared" si="5"/>
        <v>6.83</v>
      </c>
      <c r="AC18" s="297">
        <f t="shared" si="8"/>
        <v>6.5</v>
      </c>
      <c r="AD18" s="297">
        <f t="shared" si="6"/>
        <v>6.2350000000000003</v>
      </c>
      <c r="AE18" s="296">
        <f t="shared" si="7"/>
        <v>6.5162499999999994</v>
      </c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</row>
    <row r="19" spans="1:53">
      <c r="A19" s="171" t="s">
        <v>363</v>
      </c>
      <c r="B19" t="s">
        <v>364</v>
      </c>
      <c r="C19" t="s">
        <v>81</v>
      </c>
      <c r="D19" t="s">
        <v>82</v>
      </c>
      <c r="E19" t="s">
        <v>70</v>
      </c>
      <c r="F19" s="282"/>
      <c r="G19" s="294">
        <v>7</v>
      </c>
      <c r="H19" s="294">
        <v>6.5</v>
      </c>
      <c r="I19" s="294">
        <v>6.8</v>
      </c>
      <c r="J19" s="294">
        <v>6.8</v>
      </c>
      <c r="K19" s="294">
        <v>7</v>
      </c>
      <c r="L19" s="297">
        <f t="shared" si="0"/>
        <v>6.83</v>
      </c>
      <c r="M19" s="282"/>
      <c r="N19" s="350">
        <v>6.7</v>
      </c>
      <c r="O19" s="351">
        <f t="shared" si="1"/>
        <v>6.7</v>
      </c>
      <c r="P19" s="352">
        <v>0.6</v>
      </c>
      <c r="Q19" s="351">
        <f t="shared" si="2"/>
        <v>6.1000000000000005</v>
      </c>
      <c r="R19" s="293"/>
      <c r="S19" s="288">
        <v>8</v>
      </c>
      <c r="T19" s="288">
        <v>8.5</v>
      </c>
      <c r="U19" s="288">
        <v>4.5</v>
      </c>
      <c r="V19" s="288">
        <v>5.7</v>
      </c>
      <c r="W19" s="288">
        <v>4.8</v>
      </c>
      <c r="X19" s="297">
        <f t="shared" si="3"/>
        <v>6.6450000000000014</v>
      </c>
      <c r="Y19" s="288"/>
      <c r="Z19" s="295">
        <f t="shared" si="4"/>
        <v>6.6450000000000014</v>
      </c>
      <c r="AA19" s="291"/>
      <c r="AB19" s="297">
        <f t="shared" si="5"/>
        <v>6.83</v>
      </c>
      <c r="AC19" s="297">
        <f t="shared" si="8"/>
        <v>6.7</v>
      </c>
      <c r="AD19" s="297">
        <f t="shared" si="6"/>
        <v>6.6450000000000014</v>
      </c>
      <c r="AE19" s="296">
        <f t="shared" si="7"/>
        <v>6.4187500000000011</v>
      </c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</row>
    <row r="20" spans="1:53">
      <c r="A20" s="171" t="s">
        <v>367</v>
      </c>
      <c r="B20" t="s">
        <v>368</v>
      </c>
      <c r="C20" t="s">
        <v>369</v>
      </c>
      <c r="D20" t="s">
        <v>178</v>
      </c>
      <c r="E20" t="s">
        <v>131</v>
      </c>
      <c r="F20" s="282"/>
      <c r="G20" s="294">
        <v>7</v>
      </c>
      <c r="H20" s="294">
        <v>6.8</v>
      </c>
      <c r="I20" s="294">
        <v>6.5</v>
      </c>
      <c r="J20" s="294">
        <v>5.8</v>
      </c>
      <c r="K20" s="294">
        <v>6</v>
      </c>
      <c r="L20" s="297">
        <f t="shared" si="0"/>
        <v>6.2700000000000005</v>
      </c>
      <c r="M20" s="282"/>
      <c r="N20" s="350">
        <v>6.61</v>
      </c>
      <c r="O20" s="351">
        <f t="shared" si="1"/>
        <v>6.61</v>
      </c>
      <c r="P20" s="352"/>
      <c r="Q20" s="351">
        <f t="shared" si="2"/>
        <v>6.61</v>
      </c>
      <c r="R20" s="293"/>
      <c r="S20" s="288">
        <v>7</v>
      </c>
      <c r="T20" s="288">
        <v>8</v>
      </c>
      <c r="U20" s="288">
        <v>5.8</v>
      </c>
      <c r="V20" s="288">
        <v>3.5</v>
      </c>
      <c r="W20" s="288">
        <v>4.3</v>
      </c>
      <c r="X20" s="297">
        <f t="shared" si="3"/>
        <v>6.04</v>
      </c>
      <c r="Y20" s="288"/>
      <c r="Z20" s="295">
        <f t="shared" si="4"/>
        <v>6.04</v>
      </c>
      <c r="AA20" s="291"/>
      <c r="AB20" s="297">
        <f t="shared" si="5"/>
        <v>6.2700000000000005</v>
      </c>
      <c r="AC20" s="297">
        <f t="shared" si="8"/>
        <v>6.61</v>
      </c>
      <c r="AD20" s="297">
        <f t="shared" si="6"/>
        <v>6.04</v>
      </c>
      <c r="AE20" s="296">
        <f t="shared" si="7"/>
        <v>6.3825000000000003</v>
      </c>
    </row>
    <row r="21" spans="1:53">
      <c r="A21" s="171" t="s">
        <v>232</v>
      </c>
      <c r="B21" t="s">
        <v>233</v>
      </c>
      <c r="C21" t="s">
        <v>311</v>
      </c>
      <c r="D21" t="s">
        <v>64</v>
      </c>
      <c r="E21" t="s">
        <v>264</v>
      </c>
      <c r="F21" s="282"/>
      <c r="G21" s="294">
        <v>7</v>
      </c>
      <c r="H21" s="294">
        <v>6</v>
      </c>
      <c r="I21" s="294">
        <v>7.5</v>
      </c>
      <c r="J21" s="294">
        <v>7</v>
      </c>
      <c r="K21" s="294">
        <v>7</v>
      </c>
      <c r="L21" s="297">
        <f t="shared" si="0"/>
        <v>7.0500000000000007</v>
      </c>
      <c r="M21" s="282"/>
      <c r="N21" s="350">
        <v>6.72</v>
      </c>
      <c r="O21" s="351">
        <f t="shared" si="1"/>
        <v>6.72</v>
      </c>
      <c r="P21" s="352"/>
      <c r="Q21" s="351">
        <f t="shared" si="2"/>
        <v>6.72</v>
      </c>
      <c r="R21" s="293"/>
      <c r="S21" s="288">
        <v>5</v>
      </c>
      <c r="T21" s="288">
        <v>6.5</v>
      </c>
      <c r="U21" s="288">
        <v>5</v>
      </c>
      <c r="V21" s="288">
        <v>3</v>
      </c>
      <c r="W21" s="288">
        <v>4</v>
      </c>
      <c r="X21" s="297">
        <f t="shared" si="3"/>
        <v>4.875</v>
      </c>
      <c r="Y21" s="288"/>
      <c r="Z21" s="295">
        <f t="shared" si="4"/>
        <v>4.875</v>
      </c>
      <c r="AA21" s="291"/>
      <c r="AB21" s="297">
        <f t="shared" si="5"/>
        <v>7.0500000000000007</v>
      </c>
      <c r="AC21" s="297">
        <f t="shared" si="8"/>
        <v>6.72</v>
      </c>
      <c r="AD21" s="297">
        <f t="shared" si="6"/>
        <v>4.875</v>
      </c>
      <c r="AE21" s="296">
        <f t="shared" si="7"/>
        <v>6.3412500000000005</v>
      </c>
    </row>
    <row r="22" spans="1:53">
      <c r="A22" s="171" t="s">
        <v>379</v>
      </c>
      <c r="B22" t="s">
        <v>529</v>
      </c>
      <c r="C22" t="s">
        <v>293</v>
      </c>
      <c r="D22" t="s">
        <v>294</v>
      </c>
      <c r="E22" t="s">
        <v>265</v>
      </c>
      <c r="F22" s="282"/>
      <c r="G22" s="294">
        <v>7</v>
      </c>
      <c r="H22" s="294">
        <v>6</v>
      </c>
      <c r="I22" s="294">
        <v>5.8</v>
      </c>
      <c r="J22" s="294">
        <v>6</v>
      </c>
      <c r="K22" s="294">
        <v>6</v>
      </c>
      <c r="L22" s="297">
        <f t="shared" si="0"/>
        <v>6.04</v>
      </c>
      <c r="M22" s="282"/>
      <c r="N22" s="350">
        <v>6.55</v>
      </c>
      <c r="O22" s="351">
        <f t="shared" si="1"/>
        <v>6.55</v>
      </c>
      <c r="P22" s="352"/>
      <c r="Q22" s="351">
        <f t="shared" si="2"/>
        <v>6.55</v>
      </c>
      <c r="R22" s="293"/>
      <c r="S22" s="288">
        <v>7</v>
      </c>
      <c r="T22" s="288">
        <v>6.5</v>
      </c>
      <c r="U22" s="288">
        <v>4.8</v>
      </c>
      <c r="V22" s="288">
        <v>3.5</v>
      </c>
      <c r="W22" s="288">
        <v>4.3</v>
      </c>
      <c r="X22" s="297">
        <f t="shared" si="3"/>
        <v>5.4649999999999999</v>
      </c>
      <c r="Y22" s="288"/>
      <c r="Z22" s="295">
        <f t="shared" si="4"/>
        <v>5.4649999999999999</v>
      </c>
      <c r="AA22" s="291"/>
      <c r="AB22" s="297">
        <f t="shared" si="5"/>
        <v>6.04</v>
      </c>
      <c r="AC22" s="297">
        <f t="shared" si="8"/>
        <v>6.55</v>
      </c>
      <c r="AD22" s="297">
        <f t="shared" si="6"/>
        <v>5.4649999999999999</v>
      </c>
      <c r="AE22" s="296">
        <f t="shared" si="7"/>
        <v>6.1512500000000001</v>
      </c>
    </row>
    <row r="23" spans="1:53">
      <c r="A23" s="171" t="s">
        <v>376</v>
      </c>
      <c r="B23" t="s">
        <v>377</v>
      </c>
      <c r="C23" t="s">
        <v>293</v>
      </c>
      <c r="D23" t="s">
        <v>294</v>
      </c>
      <c r="E23" t="s">
        <v>265</v>
      </c>
      <c r="F23" s="282"/>
      <c r="G23" s="294">
        <v>6.8</v>
      </c>
      <c r="H23" s="294">
        <v>6</v>
      </c>
      <c r="I23" s="294">
        <v>5.8</v>
      </c>
      <c r="J23" s="294">
        <v>6</v>
      </c>
      <c r="K23" s="294">
        <v>6</v>
      </c>
      <c r="L23" s="297">
        <f t="shared" si="0"/>
        <v>6.0200000000000005</v>
      </c>
      <c r="M23" s="282"/>
      <c r="N23" s="350">
        <v>6.58</v>
      </c>
      <c r="O23" s="351">
        <f t="shared" si="1"/>
        <v>6.58</v>
      </c>
      <c r="P23" s="352"/>
      <c r="Q23" s="351">
        <f t="shared" si="2"/>
        <v>6.58</v>
      </c>
      <c r="R23" s="293"/>
      <c r="S23" s="288">
        <v>5.8</v>
      </c>
      <c r="T23" s="288">
        <v>6.5</v>
      </c>
      <c r="U23" s="288">
        <v>3.8</v>
      </c>
      <c r="V23" s="288">
        <v>5.8</v>
      </c>
      <c r="W23" s="288">
        <v>4</v>
      </c>
      <c r="X23" s="297">
        <f t="shared" si="3"/>
        <v>5.3950000000000005</v>
      </c>
      <c r="Y23" s="288"/>
      <c r="Z23" s="295">
        <f t="shared" si="4"/>
        <v>5.3950000000000005</v>
      </c>
      <c r="AA23" s="291"/>
      <c r="AB23" s="297">
        <f t="shared" si="5"/>
        <v>6.0200000000000005</v>
      </c>
      <c r="AC23" s="297">
        <f t="shared" si="8"/>
        <v>6.58</v>
      </c>
      <c r="AD23" s="297">
        <f t="shared" si="6"/>
        <v>5.3950000000000005</v>
      </c>
      <c r="AE23" s="296">
        <f t="shared" si="7"/>
        <v>6.1437499999999998</v>
      </c>
    </row>
    <row r="24" spans="1:53">
      <c r="A24" s="171" t="s">
        <v>372</v>
      </c>
      <c r="B24" t="s">
        <v>373</v>
      </c>
      <c r="C24" t="s">
        <v>71</v>
      </c>
      <c r="D24" t="s">
        <v>72</v>
      </c>
      <c r="E24" t="s">
        <v>73</v>
      </c>
      <c r="F24" s="282"/>
      <c r="G24" s="294">
        <v>7</v>
      </c>
      <c r="H24" s="294">
        <v>6.8</v>
      </c>
      <c r="I24" s="294">
        <v>6.8</v>
      </c>
      <c r="J24" s="294">
        <v>7</v>
      </c>
      <c r="K24" s="294">
        <v>7</v>
      </c>
      <c r="L24" s="297">
        <f t="shared" si="0"/>
        <v>6.92</v>
      </c>
      <c r="M24" s="282"/>
      <c r="N24" s="350">
        <v>5.69</v>
      </c>
      <c r="O24" s="351">
        <f t="shared" si="1"/>
        <v>5.69</v>
      </c>
      <c r="P24" s="352"/>
      <c r="Q24" s="351">
        <f t="shared" si="2"/>
        <v>5.69</v>
      </c>
      <c r="R24" s="293"/>
      <c r="S24" s="288">
        <v>6</v>
      </c>
      <c r="T24" s="288">
        <v>6.5</v>
      </c>
      <c r="U24" s="288">
        <v>4.5</v>
      </c>
      <c r="V24" s="288">
        <v>3</v>
      </c>
      <c r="W24" s="288">
        <v>3.3</v>
      </c>
      <c r="X24" s="297">
        <f t="shared" si="3"/>
        <v>4.9550000000000001</v>
      </c>
      <c r="Y24" s="288"/>
      <c r="Z24" s="295">
        <f t="shared" si="4"/>
        <v>4.9550000000000001</v>
      </c>
      <c r="AA24" s="291"/>
      <c r="AB24" s="297">
        <f t="shared" si="5"/>
        <v>6.92</v>
      </c>
      <c r="AC24" s="297">
        <f t="shared" si="8"/>
        <v>5.69</v>
      </c>
      <c r="AD24" s="297">
        <f t="shared" si="6"/>
        <v>4.9550000000000001</v>
      </c>
      <c r="AE24" s="296">
        <f t="shared" si="7"/>
        <v>5.8137500000000006</v>
      </c>
    </row>
    <row r="25" spans="1:53">
      <c r="A25" s="171" t="s">
        <v>234</v>
      </c>
      <c r="B25" t="s">
        <v>235</v>
      </c>
      <c r="C25" t="s">
        <v>293</v>
      </c>
      <c r="D25" t="s">
        <v>294</v>
      </c>
      <c r="E25" t="s">
        <v>265</v>
      </c>
      <c r="F25" s="282"/>
      <c r="G25" s="294">
        <v>6.5</v>
      </c>
      <c r="H25" s="294">
        <v>6</v>
      </c>
      <c r="I25" s="294">
        <v>5.8</v>
      </c>
      <c r="J25" s="294">
        <v>6</v>
      </c>
      <c r="K25" s="294">
        <v>6</v>
      </c>
      <c r="L25" s="297">
        <f t="shared" si="0"/>
        <v>5.99</v>
      </c>
      <c r="M25" s="282"/>
      <c r="N25" s="350">
        <v>5.64</v>
      </c>
      <c r="O25" s="351">
        <f t="shared" si="1"/>
        <v>5.64</v>
      </c>
      <c r="P25" s="352">
        <v>0.6</v>
      </c>
      <c r="Q25" s="351">
        <f t="shared" si="2"/>
        <v>5.04</v>
      </c>
      <c r="R25" s="293"/>
      <c r="S25" s="288">
        <v>6.8</v>
      </c>
      <c r="T25" s="288">
        <v>6.5</v>
      </c>
      <c r="U25" s="288">
        <v>5.3</v>
      </c>
      <c r="V25" s="288">
        <v>4.8</v>
      </c>
      <c r="W25" s="288">
        <v>4.2</v>
      </c>
      <c r="X25" s="297">
        <f t="shared" si="3"/>
        <v>5.7649999999999997</v>
      </c>
      <c r="Y25" s="288"/>
      <c r="Z25" s="295">
        <f t="shared" si="4"/>
        <v>5.7649999999999997</v>
      </c>
      <c r="AA25" s="291"/>
      <c r="AB25" s="297">
        <f t="shared" si="5"/>
        <v>5.99</v>
      </c>
      <c r="AC25" s="297">
        <f t="shared" si="8"/>
        <v>5.64</v>
      </c>
      <c r="AD25" s="297">
        <f t="shared" si="6"/>
        <v>5.7649999999999997</v>
      </c>
      <c r="AE25" s="296">
        <f t="shared" si="7"/>
        <v>5.4587500000000002</v>
      </c>
    </row>
    <row r="26" spans="1:53">
      <c r="A26" s="171" t="s">
        <v>244</v>
      </c>
      <c r="B26" t="s">
        <v>378</v>
      </c>
      <c r="C26" t="s">
        <v>293</v>
      </c>
      <c r="D26" t="s">
        <v>294</v>
      </c>
      <c r="E26" t="s">
        <v>265</v>
      </c>
      <c r="F26" s="282"/>
      <c r="G26" s="294">
        <v>6.8</v>
      </c>
      <c r="H26" s="294">
        <v>6</v>
      </c>
      <c r="I26" s="294">
        <v>5.8</v>
      </c>
      <c r="J26" s="294">
        <v>6</v>
      </c>
      <c r="K26" s="294">
        <v>6</v>
      </c>
      <c r="L26" s="297">
        <f t="shared" si="0"/>
        <v>6.0200000000000005</v>
      </c>
      <c r="M26" s="282"/>
      <c r="N26" s="350">
        <v>4.16</v>
      </c>
      <c r="O26" s="351">
        <f t="shared" si="1"/>
        <v>4.16</v>
      </c>
      <c r="P26" s="352">
        <v>0.6</v>
      </c>
      <c r="Q26" s="351">
        <f t="shared" si="2"/>
        <v>3.56</v>
      </c>
      <c r="R26" s="293"/>
      <c r="S26" s="288">
        <v>4.8</v>
      </c>
      <c r="T26" s="288">
        <v>6</v>
      </c>
      <c r="U26" s="288">
        <v>3.3</v>
      </c>
      <c r="V26" s="288">
        <v>6.5</v>
      </c>
      <c r="W26" s="288">
        <v>4</v>
      </c>
      <c r="X26" s="297">
        <f t="shared" si="3"/>
        <v>5.0600000000000005</v>
      </c>
      <c r="Y26" s="288"/>
      <c r="Z26" s="295">
        <f t="shared" si="4"/>
        <v>5.0600000000000005</v>
      </c>
      <c r="AA26" s="291"/>
      <c r="AB26" s="297">
        <f t="shared" si="5"/>
        <v>6.0200000000000005</v>
      </c>
      <c r="AC26" s="297">
        <f t="shared" si="8"/>
        <v>4.16</v>
      </c>
      <c r="AD26" s="297">
        <f t="shared" si="6"/>
        <v>5.0600000000000005</v>
      </c>
      <c r="AE26" s="296">
        <f t="shared" si="7"/>
        <v>4.5500000000000007</v>
      </c>
    </row>
    <row r="27" spans="1:53">
      <c r="A27" s="171" t="s">
        <v>223</v>
      </c>
      <c r="B27" t="s">
        <v>224</v>
      </c>
      <c r="C27" t="s">
        <v>71</v>
      </c>
      <c r="D27" t="s">
        <v>72</v>
      </c>
      <c r="E27" t="s">
        <v>73</v>
      </c>
      <c r="F27" s="282"/>
      <c r="G27" s="294">
        <v>0</v>
      </c>
      <c r="H27" s="294">
        <v>0</v>
      </c>
      <c r="I27" s="294">
        <v>0</v>
      </c>
      <c r="J27" s="294">
        <v>0</v>
      </c>
      <c r="K27" s="294">
        <v>0</v>
      </c>
      <c r="L27" s="297">
        <f t="shared" si="0"/>
        <v>0</v>
      </c>
      <c r="M27" s="282"/>
      <c r="N27" s="350">
        <v>0</v>
      </c>
      <c r="O27" s="351">
        <f t="shared" si="1"/>
        <v>0</v>
      </c>
      <c r="P27" s="352"/>
      <c r="Q27" s="351">
        <f t="shared" si="2"/>
        <v>0</v>
      </c>
      <c r="R27" s="293"/>
      <c r="S27" s="288">
        <v>0</v>
      </c>
      <c r="T27" s="288">
        <v>0</v>
      </c>
      <c r="U27" s="288">
        <v>0</v>
      </c>
      <c r="V27" s="288">
        <v>0</v>
      </c>
      <c r="W27" s="288">
        <v>0</v>
      </c>
      <c r="X27" s="297">
        <f t="shared" si="3"/>
        <v>0</v>
      </c>
      <c r="Y27" s="288"/>
      <c r="Z27" s="295">
        <f t="shared" si="4"/>
        <v>0</v>
      </c>
      <c r="AA27" s="291"/>
      <c r="AB27" s="296">
        <f t="shared" si="5"/>
        <v>0</v>
      </c>
      <c r="AC27" s="296">
        <f t="shared" si="8"/>
        <v>0</v>
      </c>
      <c r="AD27" s="296">
        <f t="shared" si="6"/>
        <v>0</v>
      </c>
      <c r="AE27" s="296" t="s">
        <v>524</v>
      </c>
      <c r="AF27" s="270" t="s">
        <v>524</v>
      </c>
    </row>
  </sheetData>
  <sortState ref="A10:BA27">
    <sortCondition ref="AF10:AF27"/>
  </sortState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3"/>
  <sheetViews>
    <sheetView zoomScalePageLayoutView="80" workbookViewId="0">
      <pane xSplit="2" ySplit="10" topLeftCell="C11" activePane="bottomRight" state="frozen"/>
      <selection activeCell="U17" sqref="U17"/>
      <selection pane="topRight" activeCell="U17" sqref="U17"/>
      <selection pane="bottomLeft" activeCell="U17" sqref="U17"/>
      <selection pane="bottomRight" activeCell="C11" sqref="C11"/>
    </sheetView>
  </sheetViews>
  <sheetFormatPr defaultColWidth="8.85546875" defaultRowHeight="12.75"/>
  <cols>
    <col min="1" max="1" width="5.42578125" style="287" customWidth="1"/>
    <col min="2" max="2" width="19.28515625" style="287" customWidth="1"/>
    <col min="3" max="3" width="23.5703125" style="287" customWidth="1"/>
    <col min="4" max="4" width="21" style="287" customWidth="1"/>
    <col min="5" max="5" width="14.28515625" style="287" customWidth="1"/>
    <col min="6" max="6" width="3.28515625" style="287" customWidth="1"/>
    <col min="7" max="11" width="7.7109375" style="287" customWidth="1"/>
    <col min="12" max="12" width="7.42578125" style="287" customWidth="1"/>
    <col min="13" max="13" width="3.140625" style="287" customWidth="1"/>
    <col min="14" max="21" width="7.7109375" style="287" customWidth="1"/>
    <col min="22" max="22" width="9.7109375" style="287" customWidth="1"/>
    <col min="23" max="23" width="6.42578125" style="287" customWidth="1"/>
    <col min="24" max="24" width="3.140625" style="287" customWidth="1"/>
    <col min="25" max="32" width="7.7109375" style="287" customWidth="1"/>
    <col min="33" max="33" width="10.85546875" style="287" customWidth="1"/>
    <col min="34" max="34" width="6.42578125" style="287" customWidth="1"/>
    <col min="35" max="35" width="3.140625" style="287" customWidth="1"/>
    <col min="36" max="43" width="7.7109375" style="287" customWidth="1"/>
    <col min="44" max="44" width="9.7109375" style="287" customWidth="1"/>
    <col min="45" max="45" width="6.42578125" style="287" customWidth="1"/>
    <col min="46" max="46" width="3.140625" style="299" customWidth="1"/>
    <col min="47" max="47" width="13.85546875" style="299" customWidth="1"/>
    <col min="48" max="48" width="2.85546875" style="287" customWidth="1"/>
    <col min="49" max="54" width="7.7109375" style="287" customWidth="1"/>
    <col min="55" max="55" width="3.28515625" style="287" customWidth="1"/>
    <col min="56" max="60" width="8.85546875" style="287"/>
    <col min="61" max="61" width="3.42578125" style="287" customWidth="1"/>
    <col min="62" max="67" width="8.85546875" style="287"/>
    <col min="68" max="68" width="3.28515625" style="287" customWidth="1"/>
    <col min="69" max="73" width="8.85546875" style="287"/>
    <col min="74" max="74" width="2.85546875" style="287" customWidth="1"/>
    <col min="75" max="75" width="8.85546875" style="287"/>
    <col min="76" max="76" width="2.85546875" style="287" customWidth="1"/>
    <col min="77" max="85" width="8.85546875" style="287"/>
    <col min="86" max="86" width="3" style="287" customWidth="1"/>
    <col min="87" max="87" width="8.85546875" style="287" customWidth="1"/>
    <col min="88" max="88" width="3.140625" style="287" customWidth="1"/>
    <col min="89" max="89" width="8.85546875" style="287" customWidth="1"/>
    <col min="90" max="90" width="2.7109375" style="287" customWidth="1"/>
    <col min="91" max="91" width="11.42578125" style="287" customWidth="1"/>
    <col min="92" max="16384" width="8.85546875" style="287"/>
  </cols>
  <sheetData>
    <row r="1" spans="1:91" s="268" customFormat="1" ht="15.75">
      <c r="A1" s="1" t="s">
        <v>59</v>
      </c>
      <c r="B1" s="2"/>
      <c r="C1" s="135"/>
      <c r="D1" s="137" t="s">
        <v>290</v>
      </c>
      <c r="E1" s="270" t="s">
        <v>1</v>
      </c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CG1" s="270"/>
      <c r="CH1" s="270"/>
      <c r="CI1" s="270"/>
      <c r="CJ1" s="270"/>
      <c r="CK1" s="270"/>
      <c r="CL1" s="270"/>
      <c r="CM1" s="217">
        <f ca="1">NOW()</f>
        <v>43014.400315856481</v>
      </c>
    </row>
    <row r="2" spans="1:91" s="268" customFormat="1" ht="15.75">
      <c r="A2" s="8"/>
      <c r="B2" s="2"/>
      <c r="C2" s="135"/>
      <c r="D2" s="137"/>
      <c r="E2" s="270" t="s">
        <v>502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3"/>
      <c r="V2" s="270"/>
      <c r="W2" s="270"/>
      <c r="X2" s="273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3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CG2" s="270"/>
      <c r="CH2" s="270"/>
      <c r="CI2" s="270"/>
      <c r="CJ2" s="270"/>
      <c r="CK2" s="270"/>
      <c r="CL2" s="270"/>
      <c r="CM2" s="216">
        <f ca="1">NOW()</f>
        <v>43014.400315856481</v>
      </c>
    </row>
    <row r="3" spans="1:91" s="268" customFormat="1" ht="15.75">
      <c r="A3" s="59" t="s">
        <v>60</v>
      </c>
      <c r="B3" s="60"/>
      <c r="C3" s="135"/>
      <c r="D3" s="137"/>
      <c r="E3" s="270" t="s">
        <v>503</v>
      </c>
      <c r="F3" s="251"/>
      <c r="G3" s="244" t="s">
        <v>2</v>
      </c>
      <c r="H3" s="245"/>
      <c r="I3" s="244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6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6"/>
      <c r="AU3" s="246"/>
      <c r="AV3" s="270"/>
      <c r="AW3" s="220" t="s">
        <v>3</v>
      </c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313"/>
      <c r="BU3" s="313"/>
      <c r="BV3" s="220"/>
      <c r="BW3" s="220"/>
      <c r="BX3" s="270"/>
      <c r="CG3" s="270"/>
      <c r="CH3" s="270"/>
      <c r="CI3" s="270"/>
      <c r="CJ3" s="270"/>
      <c r="CK3" s="270"/>
      <c r="CL3" s="270"/>
    </row>
    <row r="4" spans="1:91" s="268" customFormat="1" ht="15.75">
      <c r="A4" s="13"/>
      <c r="B4" s="14"/>
      <c r="C4" s="135"/>
      <c r="D4" s="137"/>
      <c r="E4" s="270" t="s">
        <v>499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2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CG4" s="270"/>
      <c r="CH4" s="270"/>
      <c r="CI4" s="270"/>
      <c r="CJ4" s="270"/>
      <c r="CK4" s="270"/>
      <c r="CL4" s="270"/>
    </row>
    <row r="5" spans="1:91" s="268" customFormat="1" ht="15.75">
      <c r="A5" s="8"/>
      <c r="B5" s="2"/>
      <c r="C5" s="137"/>
      <c r="D5" s="137"/>
      <c r="E5" s="270"/>
      <c r="F5" s="270"/>
      <c r="G5" s="273" t="s">
        <v>4</v>
      </c>
      <c r="H5" s="270" t="str">
        <f>E1</f>
        <v>Nina Fritzell</v>
      </c>
      <c r="I5" s="273"/>
      <c r="J5" s="273"/>
      <c r="K5" s="273"/>
      <c r="L5" s="273"/>
      <c r="M5" s="273"/>
      <c r="N5" s="273" t="s">
        <v>5</v>
      </c>
      <c r="O5" s="270" t="str">
        <f>E2</f>
        <v>Carina Ingelsson</v>
      </c>
      <c r="P5" s="270"/>
      <c r="Q5" s="270"/>
      <c r="R5" s="273"/>
      <c r="S5" s="270"/>
      <c r="T5" s="273"/>
      <c r="U5" s="270"/>
      <c r="V5" s="270"/>
      <c r="W5" s="270"/>
      <c r="X5" s="270"/>
      <c r="Y5" s="273" t="s">
        <v>6</v>
      </c>
      <c r="Z5" s="270" t="str">
        <f>E3</f>
        <v>Frank Spadinger</v>
      </c>
      <c r="AA5" s="270"/>
      <c r="AB5" s="270"/>
      <c r="AC5" s="270"/>
      <c r="AD5" s="270"/>
      <c r="AE5" s="270"/>
      <c r="AF5" s="270"/>
      <c r="AG5" s="270"/>
      <c r="AH5" s="270"/>
      <c r="AI5" s="273"/>
      <c r="AJ5" s="273" t="s">
        <v>331</v>
      </c>
      <c r="AK5" s="270" t="str">
        <f>E4</f>
        <v>Angie Deeks</v>
      </c>
      <c r="AL5" s="270"/>
      <c r="AM5" s="270"/>
      <c r="AN5" s="273"/>
      <c r="AO5" s="270"/>
      <c r="AP5" s="273"/>
      <c r="AQ5" s="270"/>
      <c r="AR5" s="270"/>
      <c r="AS5" s="270"/>
      <c r="AT5" s="270"/>
      <c r="AU5" s="270"/>
      <c r="AV5" s="270"/>
      <c r="AW5" s="273" t="s">
        <v>4</v>
      </c>
      <c r="AX5" s="270" t="str">
        <f>E2</f>
        <v>Carina Ingelsson</v>
      </c>
      <c r="AY5" s="273"/>
      <c r="AZ5" s="273"/>
      <c r="BA5" s="273"/>
      <c r="BB5" s="273"/>
      <c r="BC5" s="273"/>
      <c r="BD5" s="273" t="s">
        <v>5</v>
      </c>
      <c r="BE5" s="270" t="str">
        <f>E3</f>
        <v>Frank Spadinger</v>
      </c>
      <c r="BF5" s="270"/>
      <c r="BG5" s="270"/>
      <c r="BH5" s="270"/>
      <c r="BI5" s="270"/>
      <c r="BJ5" s="273" t="s">
        <v>6</v>
      </c>
      <c r="BK5" s="270" t="str">
        <f>E4</f>
        <v>Angie Deeks</v>
      </c>
      <c r="BL5" s="270"/>
      <c r="BM5" s="270"/>
      <c r="BN5" s="270"/>
      <c r="BO5" s="270"/>
      <c r="BP5" s="273"/>
      <c r="BQ5" s="273" t="s">
        <v>331</v>
      </c>
      <c r="BR5" s="270" t="str">
        <f>E1</f>
        <v>Nina Fritzell</v>
      </c>
      <c r="BS5" s="270"/>
      <c r="BT5" s="270"/>
      <c r="BU5" s="270"/>
      <c r="BV5" s="270"/>
      <c r="BW5" s="270"/>
      <c r="BX5" s="270"/>
      <c r="CG5" s="270"/>
      <c r="CH5" s="270"/>
      <c r="CI5" s="270"/>
      <c r="CJ5" s="270"/>
      <c r="CK5" s="270"/>
      <c r="CL5" s="270"/>
    </row>
    <row r="6" spans="1:91" s="268" customFormat="1" ht="15.75">
      <c r="A6" s="1" t="s">
        <v>338</v>
      </c>
      <c r="B6" s="17"/>
      <c r="C6" s="137"/>
      <c r="D6" s="137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CG6" s="270"/>
      <c r="CH6" s="270"/>
      <c r="CI6" s="270"/>
      <c r="CJ6" s="270"/>
      <c r="CK6" s="270"/>
      <c r="CL6" s="270"/>
      <c r="CM6" s="135"/>
    </row>
    <row r="7" spans="1:91" s="268" customFormat="1" ht="15.75">
      <c r="A7" s="8" t="s">
        <v>339</v>
      </c>
      <c r="B7" s="18"/>
      <c r="C7" s="137"/>
      <c r="D7" s="137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4" t="s">
        <v>289</v>
      </c>
      <c r="X7" s="314"/>
      <c r="Y7" s="270"/>
      <c r="Z7" s="270"/>
      <c r="AA7" s="270"/>
      <c r="AB7" s="270"/>
      <c r="AC7" s="270"/>
      <c r="AD7" s="270"/>
      <c r="AE7" s="270"/>
      <c r="AF7" s="270"/>
      <c r="AG7" s="270"/>
      <c r="AH7" s="274" t="s">
        <v>289</v>
      </c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4" t="s">
        <v>289</v>
      </c>
      <c r="AT7" s="315"/>
      <c r="AU7" s="316" t="s">
        <v>13</v>
      </c>
      <c r="AV7" s="276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317"/>
      <c r="BW7" s="273" t="s">
        <v>14</v>
      </c>
      <c r="BX7" s="277"/>
      <c r="CG7" s="316" t="s">
        <v>297</v>
      </c>
      <c r="CH7" s="318"/>
      <c r="CI7" s="316" t="s">
        <v>298</v>
      </c>
      <c r="CJ7" s="318"/>
      <c r="CK7" s="316" t="s">
        <v>299</v>
      </c>
      <c r="CL7" s="316"/>
      <c r="CM7" s="135"/>
    </row>
    <row r="8" spans="1:91" s="268" customFormat="1" ht="15.75">
      <c r="A8" s="8"/>
      <c r="B8" s="18"/>
      <c r="C8" s="137"/>
      <c r="D8" s="137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4"/>
      <c r="X8" s="314"/>
      <c r="Y8" s="270"/>
      <c r="Z8" s="270"/>
      <c r="AA8" s="270"/>
      <c r="AB8" s="270"/>
      <c r="AC8" s="270"/>
      <c r="AD8" s="270"/>
      <c r="AE8" s="270"/>
      <c r="AF8" s="270"/>
      <c r="AG8" s="270"/>
      <c r="AH8" s="274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4"/>
      <c r="AT8" s="315"/>
      <c r="AU8" s="316"/>
      <c r="AV8" s="276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317"/>
      <c r="BW8" s="273"/>
      <c r="BX8" s="277"/>
      <c r="BY8" s="520" t="str">
        <f>G3</f>
        <v>COMPULSORIES</v>
      </c>
      <c r="BZ8" s="520"/>
      <c r="CA8" s="520"/>
      <c r="CB8" s="520"/>
      <c r="CC8" s="520" t="str">
        <f>AW3</f>
        <v>FREESTYLE</v>
      </c>
      <c r="CD8" s="520"/>
      <c r="CE8" s="520"/>
      <c r="CF8" s="520"/>
      <c r="CG8" s="316"/>
      <c r="CH8" s="318"/>
      <c r="CI8" s="316"/>
      <c r="CJ8" s="318"/>
      <c r="CK8" s="316"/>
      <c r="CL8" s="316"/>
      <c r="CM8" s="218"/>
    </row>
    <row r="9" spans="1:91" s="268" customFormat="1" ht="15">
      <c r="A9" s="274" t="s">
        <v>16</v>
      </c>
      <c r="B9" s="274" t="s">
        <v>17</v>
      </c>
      <c r="C9" s="274" t="s">
        <v>8</v>
      </c>
      <c r="D9" s="274" t="s">
        <v>18</v>
      </c>
      <c r="E9" s="274" t="s">
        <v>288</v>
      </c>
      <c r="F9" s="278"/>
      <c r="G9" s="274" t="s">
        <v>8</v>
      </c>
      <c r="H9" s="274"/>
      <c r="I9" s="274"/>
      <c r="J9" s="274"/>
      <c r="K9" s="274"/>
      <c r="L9" s="314"/>
      <c r="M9" s="278"/>
      <c r="N9" s="274" t="s">
        <v>25</v>
      </c>
      <c r="O9" s="274" t="s">
        <v>26</v>
      </c>
      <c r="P9" s="274" t="s">
        <v>27</v>
      </c>
      <c r="Q9" s="274" t="s">
        <v>332</v>
      </c>
      <c r="R9" s="274" t="s">
        <v>333</v>
      </c>
      <c r="S9" s="314" t="s">
        <v>334</v>
      </c>
      <c r="T9" s="274" t="s">
        <v>335</v>
      </c>
      <c r="U9" s="274" t="s">
        <v>336</v>
      </c>
      <c r="V9" s="274" t="s">
        <v>33</v>
      </c>
      <c r="W9" s="274" t="s">
        <v>280</v>
      </c>
      <c r="X9" s="315"/>
      <c r="Y9" s="274" t="s">
        <v>25</v>
      </c>
      <c r="Z9" s="274" t="s">
        <v>26</v>
      </c>
      <c r="AA9" s="274" t="s">
        <v>27</v>
      </c>
      <c r="AB9" s="274" t="s">
        <v>332</v>
      </c>
      <c r="AC9" s="274" t="s">
        <v>333</v>
      </c>
      <c r="AD9" s="314" t="s">
        <v>334</v>
      </c>
      <c r="AE9" s="274" t="s">
        <v>335</v>
      </c>
      <c r="AF9" s="274" t="s">
        <v>336</v>
      </c>
      <c r="AG9" s="274" t="s">
        <v>33</v>
      </c>
      <c r="AH9" s="274" t="s">
        <v>280</v>
      </c>
      <c r="AI9" s="278"/>
      <c r="AJ9" s="274" t="s">
        <v>25</v>
      </c>
      <c r="AK9" s="274" t="s">
        <v>26</v>
      </c>
      <c r="AL9" s="274" t="s">
        <v>27</v>
      </c>
      <c r="AM9" s="274" t="s">
        <v>332</v>
      </c>
      <c r="AN9" s="274" t="s">
        <v>333</v>
      </c>
      <c r="AO9" s="314" t="s">
        <v>334</v>
      </c>
      <c r="AP9" s="274" t="s">
        <v>335</v>
      </c>
      <c r="AQ9" s="274" t="s">
        <v>336</v>
      </c>
      <c r="AR9" s="274" t="s">
        <v>33</v>
      </c>
      <c r="AS9" s="274" t="s">
        <v>280</v>
      </c>
      <c r="AT9" s="315"/>
      <c r="AU9" s="316" t="s">
        <v>43</v>
      </c>
      <c r="AV9" s="276"/>
      <c r="AW9" s="274" t="s">
        <v>8</v>
      </c>
      <c r="AX9" s="274"/>
      <c r="AY9" s="274"/>
      <c r="AZ9" s="274"/>
      <c r="BA9" s="274"/>
      <c r="BB9" s="274"/>
      <c r="BC9" s="278"/>
      <c r="BD9" s="279" t="s">
        <v>11</v>
      </c>
      <c r="BE9" s="279"/>
      <c r="BF9" s="279"/>
      <c r="BG9" s="279"/>
      <c r="BH9" s="274"/>
      <c r="BI9" s="278"/>
      <c r="BJ9" s="522" t="s">
        <v>86</v>
      </c>
      <c r="BK9" s="522"/>
      <c r="BL9" s="270"/>
      <c r="BM9" s="270"/>
      <c r="BN9" s="270"/>
      <c r="BO9" s="270"/>
      <c r="BP9" s="278"/>
      <c r="BQ9" s="279" t="s">
        <v>11</v>
      </c>
      <c r="BR9" s="279"/>
      <c r="BS9" s="279"/>
      <c r="BT9" s="279"/>
      <c r="BU9" s="274"/>
      <c r="BV9" s="319"/>
      <c r="BW9" s="281" t="s">
        <v>43</v>
      </c>
      <c r="BX9" s="276"/>
      <c r="BY9" s="268" t="s">
        <v>4</v>
      </c>
      <c r="BZ9" s="268" t="s">
        <v>5</v>
      </c>
      <c r="CA9" s="268" t="s">
        <v>6</v>
      </c>
      <c r="CB9" s="268" t="s">
        <v>331</v>
      </c>
      <c r="CC9" s="268" t="str">
        <f>AW5</f>
        <v>Judge A</v>
      </c>
      <c r="CD9" s="268" t="str">
        <f>BD5</f>
        <v>Judge B</v>
      </c>
      <c r="CE9" s="268" t="str">
        <f>BJ5</f>
        <v>Judge C</v>
      </c>
      <c r="CF9" s="268" t="str">
        <f>BQ5</f>
        <v>Judge D</v>
      </c>
      <c r="CG9" s="316" t="s">
        <v>300</v>
      </c>
      <c r="CH9" s="318"/>
      <c r="CI9" s="316" t="s">
        <v>300</v>
      </c>
      <c r="CJ9" s="318"/>
      <c r="CK9" s="316" t="s">
        <v>300</v>
      </c>
      <c r="CL9" s="316"/>
      <c r="CM9" s="254" t="s">
        <v>544</v>
      </c>
    </row>
    <row r="10" spans="1:91" s="268" customFormat="1" ht="15">
      <c r="A10" s="270"/>
      <c r="B10" s="270"/>
      <c r="C10" s="270"/>
      <c r="D10" s="270"/>
      <c r="E10" s="270"/>
      <c r="F10" s="282"/>
      <c r="G10" s="283" t="s">
        <v>20</v>
      </c>
      <c r="H10" s="283" t="s">
        <v>21</v>
      </c>
      <c r="I10" s="283" t="s">
        <v>22</v>
      </c>
      <c r="J10" s="283" t="s">
        <v>23</v>
      </c>
      <c r="K10" s="283" t="s">
        <v>24</v>
      </c>
      <c r="L10" s="320" t="s">
        <v>8</v>
      </c>
      <c r="M10" s="282"/>
      <c r="N10" s="270"/>
      <c r="O10" s="270"/>
      <c r="P10" s="270"/>
      <c r="Q10" s="270"/>
      <c r="R10" s="270"/>
      <c r="S10" s="300"/>
      <c r="T10" s="270"/>
      <c r="U10" s="270"/>
      <c r="V10" s="270"/>
      <c r="W10" s="270"/>
      <c r="X10" s="321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82"/>
      <c r="AJ10" s="270"/>
      <c r="AK10" s="270"/>
      <c r="AL10" s="270"/>
      <c r="AM10" s="270"/>
      <c r="AN10" s="270"/>
      <c r="AO10" s="300"/>
      <c r="AP10" s="270"/>
      <c r="AQ10" s="270"/>
      <c r="AR10" s="270"/>
      <c r="AS10" s="270"/>
      <c r="AT10" s="321"/>
      <c r="AU10" s="270"/>
      <c r="AV10" s="277"/>
      <c r="AW10" s="283" t="s">
        <v>20</v>
      </c>
      <c r="AX10" s="283" t="s">
        <v>21</v>
      </c>
      <c r="AY10" s="283" t="s">
        <v>22</v>
      </c>
      <c r="AZ10" s="283" t="s">
        <v>23</v>
      </c>
      <c r="BA10" s="283" t="s">
        <v>24</v>
      </c>
      <c r="BB10" s="283" t="s">
        <v>8</v>
      </c>
      <c r="BC10" s="282"/>
      <c r="BD10" s="285" t="s">
        <v>10</v>
      </c>
      <c r="BE10" s="285" t="s">
        <v>32</v>
      </c>
      <c r="BF10" s="285" t="s">
        <v>337</v>
      </c>
      <c r="BG10" s="322" t="s">
        <v>34</v>
      </c>
      <c r="BH10" s="285" t="s">
        <v>11</v>
      </c>
      <c r="BI10" s="282"/>
      <c r="BJ10" s="283" t="s">
        <v>36</v>
      </c>
      <c r="BK10" s="283" t="s">
        <v>37</v>
      </c>
      <c r="BL10" s="283" t="s">
        <v>38</v>
      </c>
      <c r="BM10" s="283" t="s">
        <v>39</v>
      </c>
      <c r="BN10" s="283" t="s">
        <v>40</v>
      </c>
      <c r="BO10" s="283" t="s">
        <v>41</v>
      </c>
      <c r="BP10" s="282"/>
      <c r="BQ10" s="285" t="s">
        <v>10</v>
      </c>
      <c r="BR10" s="285" t="s">
        <v>32</v>
      </c>
      <c r="BS10" s="285" t="s">
        <v>337</v>
      </c>
      <c r="BT10" s="322" t="s">
        <v>34</v>
      </c>
      <c r="BU10" s="285" t="s">
        <v>11</v>
      </c>
      <c r="BV10" s="323"/>
      <c r="BW10" s="324"/>
      <c r="BX10" s="277"/>
      <c r="CG10" s="270"/>
      <c r="CH10" s="300"/>
      <c r="CI10" s="270"/>
      <c r="CJ10" s="300"/>
      <c r="CK10" s="270"/>
      <c r="CL10" s="270"/>
      <c r="CM10" s="270"/>
    </row>
    <row r="11" spans="1:91" s="268" customFormat="1" ht="15">
      <c r="A11" s="171">
        <v>1</v>
      </c>
      <c r="B11" t="s">
        <v>184</v>
      </c>
      <c r="C11" s="284"/>
      <c r="D11" s="284"/>
      <c r="E11" s="284"/>
      <c r="F11" s="282"/>
      <c r="G11" s="284"/>
      <c r="H11" s="284"/>
      <c r="I11" s="284"/>
      <c r="J11" s="284"/>
      <c r="K11" s="284"/>
      <c r="L11" s="325"/>
      <c r="M11" s="282"/>
      <c r="N11" s="288">
        <v>5</v>
      </c>
      <c r="O11" s="288">
        <v>6</v>
      </c>
      <c r="P11" s="288">
        <v>6.2</v>
      </c>
      <c r="Q11" s="288">
        <v>6.4</v>
      </c>
      <c r="R11" s="288">
        <v>5</v>
      </c>
      <c r="S11" s="326">
        <v>6.5</v>
      </c>
      <c r="T11" s="288">
        <v>8</v>
      </c>
      <c r="U11" s="288">
        <v>7.2</v>
      </c>
      <c r="V11" s="289">
        <f t="shared" ref="V11:V16" si="0">SUM(N11:U11)</f>
        <v>50.300000000000004</v>
      </c>
      <c r="W11" s="290"/>
      <c r="X11" s="321"/>
      <c r="Y11" s="288">
        <v>5.2</v>
      </c>
      <c r="Z11" s="288">
        <v>6.5</v>
      </c>
      <c r="AA11" s="288">
        <v>6.7</v>
      </c>
      <c r="AB11" s="288">
        <v>6.3</v>
      </c>
      <c r="AC11" s="288">
        <v>5</v>
      </c>
      <c r="AD11" s="288">
        <v>6.7</v>
      </c>
      <c r="AE11" s="288">
        <v>7.1</v>
      </c>
      <c r="AF11" s="288">
        <v>6.4</v>
      </c>
      <c r="AG11" s="289">
        <f t="shared" ref="AG11:AG16" si="1">SUM(Y11:AF11)</f>
        <v>49.9</v>
      </c>
      <c r="AH11" s="290"/>
      <c r="AI11" s="282"/>
      <c r="AJ11" s="288">
        <v>5.5</v>
      </c>
      <c r="AK11" s="288">
        <v>6.8</v>
      </c>
      <c r="AL11" s="288">
        <v>8.5</v>
      </c>
      <c r="AM11" s="288">
        <v>6.5</v>
      </c>
      <c r="AN11" s="288">
        <v>6.5</v>
      </c>
      <c r="AO11" s="326">
        <v>6.8</v>
      </c>
      <c r="AP11" s="288">
        <v>8.5</v>
      </c>
      <c r="AQ11" s="288">
        <v>6.8</v>
      </c>
      <c r="AR11" s="289">
        <f t="shared" ref="AR11:AR16" si="2">SUM(AJ11:AQ11)</f>
        <v>55.899999999999991</v>
      </c>
      <c r="AS11" s="290"/>
      <c r="AT11" s="321"/>
      <c r="AU11" s="325"/>
      <c r="AV11" s="291"/>
      <c r="AW11" s="284"/>
      <c r="AX11" s="284"/>
      <c r="AY11" s="284"/>
      <c r="AZ11" s="284"/>
      <c r="BA11" s="284"/>
      <c r="BB11" s="284"/>
      <c r="BC11" s="282"/>
      <c r="BD11" s="292"/>
      <c r="BE11" s="292"/>
      <c r="BF11" s="292"/>
      <c r="BG11" s="327"/>
      <c r="BH11" s="292"/>
      <c r="BI11" s="293"/>
      <c r="BJ11" s="292"/>
      <c r="BK11" s="292"/>
      <c r="BL11" s="292"/>
      <c r="BM11" s="292"/>
      <c r="BN11" s="292"/>
      <c r="BO11" s="290"/>
      <c r="BP11" s="282"/>
      <c r="BQ11" s="292"/>
      <c r="BR11" s="292"/>
      <c r="BS11" s="292"/>
      <c r="BT11" s="327"/>
      <c r="BU11" s="292"/>
      <c r="BV11" s="328"/>
      <c r="BW11" s="292"/>
      <c r="BX11" s="277"/>
      <c r="CG11" s="290"/>
      <c r="CH11" s="329"/>
      <c r="CI11" s="290"/>
      <c r="CJ11" s="329"/>
      <c r="CK11" s="290"/>
      <c r="CL11" s="290"/>
      <c r="CM11" s="284"/>
    </row>
    <row r="12" spans="1:91" s="268" customFormat="1" ht="15">
      <c r="A12" s="171">
        <v>2</v>
      </c>
      <c r="B12" t="s">
        <v>101</v>
      </c>
      <c r="C12" s="284"/>
      <c r="D12" s="284"/>
      <c r="E12" s="284"/>
      <c r="F12" s="282"/>
      <c r="G12" s="284"/>
      <c r="H12" s="284"/>
      <c r="I12" s="284"/>
      <c r="J12" s="284"/>
      <c r="K12" s="284"/>
      <c r="L12" s="284"/>
      <c r="M12" s="282"/>
      <c r="N12" s="288">
        <v>4</v>
      </c>
      <c r="O12" s="288">
        <v>5.5</v>
      </c>
      <c r="P12" s="288">
        <v>5.2</v>
      </c>
      <c r="Q12" s="288">
        <v>3.2</v>
      </c>
      <c r="R12" s="288">
        <v>3</v>
      </c>
      <c r="S12" s="288">
        <v>3</v>
      </c>
      <c r="T12" s="288">
        <v>6</v>
      </c>
      <c r="U12" s="288">
        <v>5</v>
      </c>
      <c r="V12" s="289">
        <f t="shared" si="0"/>
        <v>34.9</v>
      </c>
      <c r="W12" s="290"/>
      <c r="X12" s="321"/>
      <c r="Y12" s="288">
        <v>4.9000000000000004</v>
      </c>
      <c r="Z12" s="288">
        <v>5.8</v>
      </c>
      <c r="AA12" s="288">
        <v>5.7</v>
      </c>
      <c r="AB12" s="288">
        <v>3</v>
      </c>
      <c r="AC12" s="288">
        <v>5.6</v>
      </c>
      <c r="AD12" s="288">
        <v>4.2</v>
      </c>
      <c r="AE12" s="288">
        <v>5.2</v>
      </c>
      <c r="AF12" s="288">
        <v>6.8</v>
      </c>
      <c r="AG12" s="289">
        <f t="shared" si="1"/>
        <v>41.199999999999996</v>
      </c>
      <c r="AH12" s="290"/>
      <c r="AI12" s="282"/>
      <c r="AJ12" s="288">
        <v>4.8</v>
      </c>
      <c r="AK12" s="288">
        <v>5.8</v>
      </c>
      <c r="AL12" s="288">
        <v>5.8</v>
      </c>
      <c r="AM12" s="288">
        <v>5.5</v>
      </c>
      <c r="AN12" s="288">
        <v>5</v>
      </c>
      <c r="AO12" s="288">
        <v>5</v>
      </c>
      <c r="AP12" s="288">
        <v>6.8</v>
      </c>
      <c r="AQ12" s="288">
        <v>5.5</v>
      </c>
      <c r="AR12" s="289">
        <f t="shared" si="2"/>
        <v>44.199999999999996</v>
      </c>
      <c r="AS12" s="290"/>
      <c r="AT12" s="321"/>
      <c r="AU12" s="325"/>
      <c r="AV12" s="277"/>
      <c r="AW12" s="284"/>
      <c r="AX12" s="284"/>
      <c r="AY12" s="284"/>
      <c r="AZ12" s="284"/>
      <c r="BA12" s="284"/>
      <c r="BB12" s="284"/>
      <c r="BC12" s="282"/>
      <c r="BD12" s="284"/>
      <c r="BE12" s="284"/>
      <c r="BF12" s="284"/>
      <c r="BG12" s="325"/>
      <c r="BH12" s="284"/>
      <c r="BI12" s="282"/>
      <c r="BJ12" s="284"/>
      <c r="BK12" s="284"/>
      <c r="BL12" s="284"/>
      <c r="BM12" s="284"/>
      <c r="BN12" s="284"/>
      <c r="BO12" s="284"/>
      <c r="BP12" s="282"/>
      <c r="BQ12" s="284"/>
      <c r="BR12" s="284"/>
      <c r="BS12" s="284"/>
      <c r="BT12" s="325"/>
      <c r="BU12" s="284"/>
      <c r="BV12" s="321"/>
      <c r="BW12" s="284"/>
      <c r="BX12" s="277"/>
      <c r="CG12" s="284"/>
      <c r="CH12" s="325"/>
      <c r="CI12" s="284"/>
      <c r="CJ12" s="325"/>
      <c r="CK12" s="284"/>
      <c r="CL12" s="284"/>
      <c r="CM12" s="284"/>
    </row>
    <row r="13" spans="1:91" s="268" customFormat="1" ht="15">
      <c r="A13" s="171">
        <v>3</v>
      </c>
      <c r="B13" t="s">
        <v>340</v>
      </c>
      <c r="C13" s="284"/>
      <c r="D13" s="284"/>
      <c r="E13" s="284"/>
      <c r="F13" s="282"/>
      <c r="G13" s="284"/>
      <c r="H13" s="284"/>
      <c r="I13" s="284"/>
      <c r="J13" s="284"/>
      <c r="K13" s="284"/>
      <c r="L13" s="284"/>
      <c r="M13" s="282"/>
      <c r="N13" s="288">
        <v>4</v>
      </c>
      <c r="O13" s="288">
        <v>5</v>
      </c>
      <c r="P13" s="288">
        <v>6</v>
      </c>
      <c r="Q13" s="288">
        <v>5.5</v>
      </c>
      <c r="R13" s="288">
        <v>5</v>
      </c>
      <c r="S13" s="288">
        <v>4</v>
      </c>
      <c r="T13" s="288">
        <v>6</v>
      </c>
      <c r="U13" s="288">
        <v>6</v>
      </c>
      <c r="V13" s="289">
        <f t="shared" si="0"/>
        <v>41.5</v>
      </c>
      <c r="W13" s="290"/>
      <c r="X13" s="321"/>
      <c r="Y13" s="288">
        <v>5</v>
      </c>
      <c r="Z13" s="288">
        <v>4.7</v>
      </c>
      <c r="AA13" s="288">
        <v>4.5</v>
      </c>
      <c r="AB13" s="288">
        <v>1</v>
      </c>
      <c r="AC13" s="288">
        <v>5.8</v>
      </c>
      <c r="AD13" s="288">
        <v>5.6</v>
      </c>
      <c r="AE13" s="288">
        <v>7.3</v>
      </c>
      <c r="AF13" s="288">
        <v>5.5</v>
      </c>
      <c r="AG13" s="289">
        <f t="shared" si="1"/>
        <v>39.4</v>
      </c>
      <c r="AH13" s="290"/>
      <c r="AI13" s="282"/>
      <c r="AJ13" s="288">
        <v>5</v>
      </c>
      <c r="AK13" s="288">
        <v>6</v>
      </c>
      <c r="AL13" s="288">
        <v>5.8</v>
      </c>
      <c r="AM13" s="288">
        <v>5.8</v>
      </c>
      <c r="AN13" s="288">
        <v>5</v>
      </c>
      <c r="AO13" s="288">
        <v>4.8</v>
      </c>
      <c r="AP13" s="288">
        <v>5.8</v>
      </c>
      <c r="AQ13" s="288">
        <v>5.5</v>
      </c>
      <c r="AR13" s="289">
        <f t="shared" si="2"/>
        <v>43.699999999999996</v>
      </c>
      <c r="AS13" s="290"/>
      <c r="AT13" s="321"/>
      <c r="AU13" s="325"/>
      <c r="AV13" s="277"/>
      <c r="AW13" s="284"/>
      <c r="AX13" s="284"/>
      <c r="AY13" s="284"/>
      <c r="AZ13" s="284"/>
      <c r="BA13" s="284"/>
      <c r="BB13" s="284"/>
      <c r="BC13" s="282"/>
      <c r="BD13" s="284"/>
      <c r="BE13" s="284"/>
      <c r="BF13" s="284"/>
      <c r="BG13" s="325"/>
      <c r="BH13" s="284"/>
      <c r="BI13" s="282"/>
      <c r="BJ13" s="284"/>
      <c r="BK13" s="284"/>
      <c r="BL13" s="284"/>
      <c r="BM13" s="284"/>
      <c r="BN13" s="284"/>
      <c r="BO13" s="284"/>
      <c r="BP13" s="282"/>
      <c r="BQ13" s="284"/>
      <c r="BR13" s="284"/>
      <c r="BS13" s="284"/>
      <c r="BT13" s="325"/>
      <c r="BU13" s="284"/>
      <c r="BV13" s="321"/>
      <c r="BW13" s="284"/>
      <c r="BX13" s="277"/>
      <c r="CG13" s="284"/>
      <c r="CH13" s="325"/>
      <c r="CI13" s="284"/>
      <c r="CJ13" s="325"/>
      <c r="CK13" s="284"/>
      <c r="CL13" s="284"/>
      <c r="CM13" s="284"/>
    </row>
    <row r="14" spans="1:91" s="268" customFormat="1" ht="15">
      <c r="A14" s="171">
        <v>4</v>
      </c>
      <c r="B14" t="s">
        <v>341</v>
      </c>
      <c r="C14" s="284"/>
      <c r="D14" s="284"/>
      <c r="E14" s="284"/>
      <c r="F14" s="282"/>
      <c r="G14" s="284"/>
      <c r="H14" s="284"/>
      <c r="I14" s="284"/>
      <c r="J14" s="284"/>
      <c r="K14" s="284"/>
      <c r="L14" s="284"/>
      <c r="M14" s="282"/>
      <c r="N14" s="288">
        <v>4</v>
      </c>
      <c r="O14" s="288">
        <v>4.5</v>
      </c>
      <c r="P14" s="288">
        <v>5.5</v>
      </c>
      <c r="Q14" s="288">
        <v>4</v>
      </c>
      <c r="R14" s="288">
        <v>4.8</v>
      </c>
      <c r="S14" s="288">
        <v>4.5</v>
      </c>
      <c r="T14" s="288">
        <v>5.8</v>
      </c>
      <c r="U14" s="288">
        <v>6</v>
      </c>
      <c r="V14" s="289">
        <f t="shared" si="0"/>
        <v>39.1</v>
      </c>
      <c r="W14" s="290"/>
      <c r="X14" s="321"/>
      <c r="Y14" s="288">
        <v>4.8</v>
      </c>
      <c r="Z14" s="288">
        <v>6.2</v>
      </c>
      <c r="AA14" s="288">
        <v>5.4</v>
      </c>
      <c r="AB14" s="288">
        <v>5.6</v>
      </c>
      <c r="AC14" s="288">
        <v>5</v>
      </c>
      <c r="AD14" s="288">
        <v>5.5</v>
      </c>
      <c r="AE14" s="288">
        <v>6.4</v>
      </c>
      <c r="AF14" s="288">
        <v>5.9</v>
      </c>
      <c r="AG14" s="289">
        <f t="shared" si="1"/>
        <v>44.8</v>
      </c>
      <c r="AH14" s="290"/>
      <c r="AI14" s="282"/>
      <c r="AJ14" s="288">
        <v>4.3</v>
      </c>
      <c r="AK14" s="288">
        <v>5.5</v>
      </c>
      <c r="AL14" s="288">
        <v>5</v>
      </c>
      <c r="AM14" s="288">
        <v>5.5</v>
      </c>
      <c r="AN14" s="288">
        <v>5</v>
      </c>
      <c r="AO14" s="288">
        <v>4.7</v>
      </c>
      <c r="AP14" s="288">
        <v>5.5</v>
      </c>
      <c r="AQ14" s="288">
        <v>5</v>
      </c>
      <c r="AR14" s="289">
        <f t="shared" si="2"/>
        <v>40.5</v>
      </c>
      <c r="AS14" s="290"/>
      <c r="AT14" s="321"/>
      <c r="AU14" s="325"/>
      <c r="AV14" s="277"/>
      <c r="AW14" s="284"/>
      <c r="AX14" s="284"/>
      <c r="AY14" s="284"/>
      <c r="AZ14" s="284"/>
      <c r="BA14" s="284"/>
      <c r="BB14" s="284"/>
      <c r="BC14" s="282"/>
      <c r="BD14" s="284"/>
      <c r="BE14" s="284"/>
      <c r="BF14" s="284"/>
      <c r="BG14" s="325"/>
      <c r="BH14" s="284"/>
      <c r="BI14" s="282"/>
      <c r="BJ14" s="284"/>
      <c r="BK14" s="284"/>
      <c r="BL14" s="284"/>
      <c r="BM14" s="284"/>
      <c r="BN14" s="284"/>
      <c r="BO14" s="284"/>
      <c r="BP14" s="282"/>
      <c r="BQ14" s="284"/>
      <c r="BR14" s="284"/>
      <c r="BS14" s="284"/>
      <c r="BT14" s="325"/>
      <c r="BU14" s="284"/>
      <c r="BV14" s="321"/>
      <c r="BW14" s="284"/>
      <c r="BX14" s="277"/>
      <c r="CG14" s="284"/>
      <c r="CH14" s="325"/>
      <c r="CI14" s="284"/>
      <c r="CJ14" s="325"/>
      <c r="CK14" s="284"/>
      <c r="CL14" s="284"/>
      <c r="CM14" s="284"/>
    </row>
    <row r="15" spans="1:91" s="268" customFormat="1" ht="15">
      <c r="A15" s="171">
        <v>5</v>
      </c>
      <c r="B15" t="s">
        <v>342</v>
      </c>
      <c r="C15" s="284"/>
      <c r="D15" s="284"/>
      <c r="E15" s="284"/>
      <c r="F15" s="282"/>
      <c r="G15" s="284"/>
      <c r="H15" s="284"/>
      <c r="I15" s="284"/>
      <c r="J15" s="284"/>
      <c r="K15" s="284"/>
      <c r="L15" s="284"/>
      <c r="M15" s="282"/>
      <c r="N15" s="288">
        <v>5</v>
      </c>
      <c r="O15" s="288">
        <v>6</v>
      </c>
      <c r="P15" s="288">
        <v>7</v>
      </c>
      <c r="Q15" s="288">
        <v>3.2</v>
      </c>
      <c r="R15" s="288">
        <v>5.2</v>
      </c>
      <c r="S15" s="288">
        <v>5.8</v>
      </c>
      <c r="T15" s="288">
        <v>6.5</v>
      </c>
      <c r="U15" s="288">
        <v>5.5</v>
      </c>
      <c r="V15" s="289">
        <f t="shared" si="0"/>
        <v>44.199999999999996</v>
      </c>
      <c r="W15" s="290"/>
      <c r="X15" s="321"/>
      <c r="Y15" s="288">
        <v>5</v>
      </c>
      <c r="Z15" s="288">
        <v>6.7</v>
      </c>
      <c r="AA15" s="288">
        <v>6.4</v>
      </c>
      <c r="AB15" s="288">
        <v>3.8</v>
      </c>
      <c r="AC15" s="288">
        <v>5</v>
      </c>
      <c r="AD15" s="288">
        <v>6.3</v>
      </c>
      <c r="AE15" s="288">
        <v>8.3000000000000007</v>
      </c>
      <c r="AF15" s="288">
        <v>6</v>
      </c>
      <c r="AG15" s="289">
        <f t="shared" si="1"/>
        <v>47.5</v>
      </c>
      <c r="AH15" s="290"/>
      <c r="AI15" s="282"/>
      <c r="AJ15" s="288">
        <v>5</v>
      </c>
      <c r="AK15" s="288">
        <v>6</v>
      </c>
      <c r="AL15" s="288">
        <v>6.5</v>
      </c>
      <c r="AM15" s="288">
        <v>5.8</v>
      </c>
      <c r="AN15" s="288">
        <v>5</v>
      </c>
      <c r="AO15" s="288">
        <v>5.2</v>
      </c>
      <c r="AP15" s="288">
        <v>6</v>
      </c>
      <c r="AQ15" s="288">
        <v>5</v>
      </c>
      <c r="AR15" s="289">
        <f t="shared" si="2"/>
        <v>44.5</v>
      </c>
      <c r="AS15" s="290"/>
      <c r="AT15" s="321"/>
      <c r="AU15" s="325"/>
      <c r="AV15" s="277"/>
      <c r="AW15" s="284"/>
      <c r="AX15" s="284"/>
      <c r="AY15" s="284"/>
      <c r="AZ15" s="284"/>
      <c r="BA15" s="284"/>
      <c r="BB15" s="284"/>
      <c r="BC15" s="282"/>
      <c r="BD15" s="284"/>
      <c r="BE15" s="284"/>
      <c r="BF15" s="284"/>
      <c r="BG15" s="325"/>
      <c r="BH15" s="284"/>
      <c r="BI15" s="282"/>
      <c r="BJ15" s="284"/>
      <c r="BK15" s="284"/>
      <c r="BL15" s="284"/>
      <c r="BM15" s="284"/>
      <c r="BN15" s="284"/>
      <c r="BO15" s="284"/>
      <c r="BP15" s="282"/>
      <c r="BQ15" s="284"/>
      <c r="BR15" s="284"/>
      <c r="BS15" s="284"/>
      <c r="BT15" s="325"/>
      <c r="BU15" s="284"/>
      <c r="BV15" s="321"/>
      <c r="BW15" s="284"/>
      <c r="BX15" s="277"/>
      <c r="CG15" s="284"/>
      <c r="CH15" s="325"/>
      <c r="CI15" s="284"/>
      <c r="CJ15" s="325"/>
      <c r="CK15" s="284"/>
      <c r="CL15" s="284"/>
      <c r="CM15" s="284"/>
    </row>
    <row r="16" spans="1:91" s="268" customFormat="1" ht="15">
      <c r="A16" s="171">
        <v>6</v>
      </c>
      <c r="B16" t="s">
        <v>183</v>
      </c>
      <c r="C16" s="284"/>
      <c r="D16" s="284"/>
      <c r="E16" s="284"/>
      <c r="F16" s="282"/>
      <c r="G16" s="284"/>
      <c r="H16" s="284"/>
      <c r="I16" s="284"/>
      <c r="J16" s="284"/>
      <c r="K16" s="284"/>
      <c r="L16" s="284"/>
      <c r="M16" s="282"/>
      <c r="N16" s="288">
        <v>6</v>
      </c>
      <c r="O16" s="288">
        <v>5</v>
      </c>
      <c r="P16" s="288">
        <v>5.5</v>
      </c>
      <c r="Q16" s="288">
        <v>3.5</v>
      </c>
      <c r="R16" s="288">
        <v>3.5</v>
      </c>
      <c r="S16" s="288">
        <v>4</v>
      </c>
      <c r="T16" s="288">
        <v>5.5</v>
      </c>
      <c r="U16" s="288">
        <v>4</v>
      </c>
      <c r="V16" s="289">
        <f t="shared" si="0"/>
        <v>37</v>
      </c>
      <c r="W16" s="290"/>
      <c r="X16" s="321"/>
      <c r="Y16" s="288">
        <v>4.2</v>
      </c>
      <c r="Z16" s="288">
        <v>5.9</v>
      </c>
      <c r="AA16" s="288">
        <v>5.7</v>
      </c>
      <c r="AB16" s="288">
        <v>4.5</v>
      </c>
      <c r="AC16" s="288">
        <v>5</v>
      </c>
      <c r="AD16" s="288">
        <v>4.5</v>
      </c>
      <c r="AE16" s="288">
        <v>4.8</v>
      </c>
      <c r="AF16" s="288">
        <v>4</v>
      </c>
      <c r="AG16" s="289">
        <f t="shared" si="1"/>
        <v>38.6</v>
      </c>
      <c r="AH16" s="290"/>
      <c r="AI16" s="282"/>
      <c r="AJ16" s="288">
        <v>4.8</v>
      </c>
      <c r="AK16" s="288">
        <v>6.5</v>
      </c>
      <c r="AL16" s="288">
        <v>5</v>
      </c>
      <c r="AM16" s="288">
        <v>5.8</v>
      </c>
      <c r="AN16" s="288">
        <v>5</v>
      </c>
      <c r="AO16" s="288">
        <v>4.8</v>
      </c>
      <c r="AP16" s="288">
        <v>6</v>
      </c>
      <c r="AQ16" s="288">
        <v>4.3</v>
      </c>
      <c r="AR16" s="289">
        <f t="shared" si="2"/>
        <v>42.2</v>
      </c>
      <c r="AS16" s="290"/>
      <c r="AT16" s="321"/>
      <c r="AU16" s="325"/>
      <c r="AV16" s="277"/>
      <c r="AW16" s="284"/>
      <c r="AX16" s="284"/>
      <c r="AY16" s="284"/>
      <c r="AZ16" s="284"/>
      <c r="BA16" s="284"/>
      <c r="BB16" s="284"/>
      <c r="BC16" s="282"/>
      <c r="BD16" s="284"/>
      <c r="BE16" s="284"/>
      <c r="BF16" s="284"/>
      <c r="BG16" s="325"/>
      <c r="BH16" s="284"/>
      <c r="BI16" s="282"/>
      <c r="BJ16" s="284"/>
      <c r="BK16" s="284"/>
      <c r="BL16" s="284"/>
      <c r="BM16" s="284"/>
      <c r="BN16" s="284"/>
      <c r="BO16" s="284"/>
      <c r="BP16" s="282"/>
      <c r="BQ16" s="284"/>
      <c r="BR16" s="284"/>
      <c r="BS16" s="284"/>
      <c r="BT16" s="325"/>
      <c r="BU16" s="284"/>
      <c r="BV16" s="321"/>
      <c r="BW16" s="284"/>
      <c r="BX16" s="277"/>
      <c r="CG16" s="284"/>
      <c r="CH16" s="325"/>
      <c r="CI16" s="284"/>
      <c r="CJ16" s="325"/>
      <c r="CK16" s="284"/>
      <c r="CL16" s="284"/>
      <c r="CM16" s="284"/>
    </row>
    <row r="17" spans="1:91" s="268" customFormat="1" ht="15">
      <c r="A17" s="171" t="s">
        <v>269</v>
      </c>
      <c r="B17" t="s">
        <v>55</v>
      </c>
      <c r="C17" s="284"/>
      <c r="D17" s="284"/>
      <c r="E17" s="284" t="s">
        <v>57</v>
      </c>
      <c r="F17" s="282"/>
      <c r="G17" s="284"/>
      <c r="H17" s="284"/>
      <c r="I17" s="284"/>
      <c r="J17" s="284"/>
      <c r="K17" s="284"/>
      <c r="L17" s="284"/>
      <c r="M17" s="282"/>
      <c r="N17" s="288"/>
      <c r="O17" s="288"/>
      <c r="P17" s="288"/>
      <c r="Q17" s="288"/>
      <c r="R17" s="288"/>
      <c r="S17" s="288"/>
      <c r="T17" s="288"/>
      <c r="U17" s="288"/>
      <c r="V17" s="289"/>
      <c r="W17" s="290"/>
      <c r="X17" s="321"/>
      <c r="Y17" s="288"/>
      <c r="Z17" s="288"/>
      <c r="AA17" s="288"/>
      <c r="AB17" s="288"/>
      <c r="AC17" s="288"/>
      <c r="AD17" s="288"/>
      <c r="AE17" s="288"/>
      <c r="AF17" s="288"/>
      <c r="AG17" s="289"/>
      <c r="AH17" s="290"/>
      <c r="AI17" s="282"/>
      <c r="AJ17" s="288"/>
      <c r="AK17" s="288"/>
      <c r="AL17" s="288"/>
      <c r="AM17" s="288"/>
      <c r="AN17" s="288"/>
      <c r="AO17" s="288"/>
      <c r="AP17" s="288"/>
      <c r="AQ17" s="288"/>
      <c r="AR17" s="289"/>
      <c r="AS17" s="290"/>
      <c r="AT17" s="321"/>
      <c r="AU17" s="325"/>
      <c r="AV17" s="277"/>
      <c r="AW17" s="284"/>
      <c r="AX17" s="284"/>
      <c r="AY17" s="284"/>
      <c r="AZ17" s="284"/>
      <c r="BA17" s="284"/>
      <c r="BB17" s="284"/>
      <c r="BC17" s="282"/>
      <c r="BD17" s="284"/>
      <c r="BE17" s="284"/>
      <c r="BF17" s="284"/>
      <c r="BG17" s="325"/>
      <c r="BH17" s="284"/>
      <c r="BI17" s="282"/>
      <c r="BJ17" s="284"/>
      <c r="BK17" s="284"/>
      <c r="BL17" s="284"/>
      <c r="BM17" s="284"/>
      <c r="BN17" s="284"/>
      <c r="BO17" s="284"/>
      <c r="BP17" s="282"/>
      <c r="BQ17" s="284"/>
      <c r="BR17" s="284"/>
      <c r="BS17" s="284"/>
      <c r="BT17" s="325"/>
      <c r="BU17" s="284"/>
      <c r="BV17" s="321"/>
      <c r="BW17" s="284"/>
      <c r="BX17" s="277"/>
      <c r="CG17" s="284"/>
      <c r="CH17" s="325"/>
      <c r="CI17" s="284"/>
      <c r="CJ17" s="325"/>
      <c r="CK17" s="284"/>
      <c r="CL17" s="284"/>
      <c r="CM17" s="284"/>
    </row>
    <row r="18" spans="1:91" s="268" customFormat="1" ht="15">
      <c r="A18" s="286" t="s">
        <v>269</v>
      </c>
      <c r="B18" s="287"/>
      <c r="C18" s="284"/>
      <c r="D18" s="284"/>
      <c r="E18" s="284"/>
      <c r="F18" s="282"/>
      <c r="G18" s="284"/>
      <c r="H18" s="284"/>
      <c r="I18" s="284"/>
      <c r="J18" s="284"/>
      <c r="K18" s="284"/>
      <c r="L18" s="284"/>
      <c r="M18" s="282"/>
      <c r="N18" s="288"/>
      <c r="O18" s="288"/>
      <c r="P18" s="288"/>
      <c r="Q18" s="288"/>
      <c r="R18" s="288"/>
      <c r="S18" s="288"/>
      <c r="T18" s="288"/>
      <c r="U18" s="288"/>
      <c r="V18" s="289"/>
      <c r="W18" s="290"/>
      <c r="X18" s="321"/>
      <c r="Y18" s="288"/>
      <c r="Z18" s="288"/>
      <c r="AA18" s="288"/>
      <c r="AB18" s="288"/>
      <c r="AC18" s="288"/>
      <c r="AD18" s="288"/>
      <c r="AE18" s="288"/>
      <c r="AF18" s="288"/>
      <c r="AG18" s="289"/>
      <c r="AH18" s="290"/>
      <c r="AI18" s="282"/>
      <c r="AJ18" s="288"/>
      <c r="AK18" s="288"/>
      <c r="AL18" s="288"/>
      <c r="AM18" s="288"/>
      <c r="AN18" s="288"/>
      <c r="AO18" s="288"/>
      <c r="AP18" s="288"/>
      <c r="AQ18" s="288"/>
      <c r="AR18" s="289"/>
      <c r="AS18" s="290"/>
      <c r="AT18" s="321"/>
      <c r="AU18" s="325"/>
      <c r="AV18" s="277"/>
      <c r="AW18" s="284"/>
      <c r="AX18" s="284"/>
      <c r="AY18" s="284"/>
      <c r="AZ18" s="284"/>
      <c r="BA18" s="284"/>
      <c r="BB18" s="284"/>
      <c r="BC18" s="282"/>
      <c r="BD18" s="284"/>
      <c r="BE18" s="284"/>
      <c r="BF18" s="284"/>
      <c r="BG18" s="325"/>
      <c r="BH18" s="284"/>
      <c r="BI18" s="282"/>
      <c r="BJ18" s="284"/>
      <c r="BK18" s="284"/>
      <c r="BL18" s="284"/>
      <c r="BM18" s="284"/>
      <c r="BN18" s="284"/>
      <c r="BO18" s="284"/>
      <c r="BP18" s="282"/>
      <c r="BQ18" s="284"/>
      <c r="BR18" s="284"/>
      <c r="BS18" s="284"/>
      <c r="BT18" s="325"/>
      <c r="BU18" s="284"/>
      <c r="BV18" s="321"/>
      <c r="BW18" s="284"/>
      <c r="BX18" s="277"/>
      <c r="CG18" s="284"/>
      <c r="CH18" s="325"/>
      <c r="CI18" s="284"/>
      <c r="CJ18" s="325"/>
      <c r="CK18" s="284"/>
      <c r="CL18" s="284"/>
      <c r="CM18" s="284"/>
    </row>
    <row r="19" spans="1:91" s="268" customFormat="1" ht="15">
      <c r="A19" s="302"/>
      <c r="B19" s="303"/>
      <c r="C19" s="113" t="s">
        <v>343</v>
      </c>
      <c r="D19" s="113" t="s">
        <v>344</v>
      </c>
      <c r="E19" s="113" t="s">
        <v>102</v>
      </c>
      <c r="F19" s="304"/>
      <c r="G19" s="305">
        <v>6.8</v>
      </c>
      <c r="H19" s="305">
        <v>6</v>
      </c>
      <c r="I19" s="305">
        <v>6</v>
      </c>
      <c r="J19" s="305">
        <v>6.8</v>
      </c>
      <c r="K19" s="305">
        <v>7.5</v>
      </c>
      <c r="L19" s="306">
        <f>SUM((G19*0.3),(H19*0.25),(I19*0.25),(J19*0.15),(K19*0.05))</f>
        <v>6.4350000000000005</v>
      </c>
      <c r="M19" s="307"/>
      <c r="N19" s="308"/>
      <c r="O19" s="308"/>
      <c r="P19" s="308"/>
      <c r="Q19" s="308"/>
      <c r="R19" s="308"/>
      <c r="S19" s="308"/>
      <c r="T19" s="521" t="s">
        <v>268</v>
      </c>
      <c r="U19" s="521"/>
      <c r="V19" s="309">
        <f>SUM(V11:V16)</f>
        <v>247</v>
      </c>
      <c r="W19" s="309">
        <f>(V19/6)/8</f>
        <v>5.145833333333333</v>
      </c>
      <c r="X19" s="330"/>
      <c r="Y19" s="308"/>
      <c r="Z19" s="308"/>
      <c r="AA19" s="308"/>
      <c r="AB19" s="308"/>
      <c r="AC19" s="308"/>
      <c r="AD19" s="308"/>
      <c r="AE19" s="521" t="s">
        <v>268</v>
      </c>
      <c r="AF19" s="521"/>
      <c r="AG19" s="309">
        <f>SUM(AG11:AG16)</f>
        <v>261.40000000000003</v>
      </c>
      <c r="AH19" s="309">
        <f>(AG19/6)/8</f>
        <v>5.4458333333333337</v>
      </c>
      <c r="AI19" s="307"/>
      <c r="AJ19" s="308"/>
      <c r="AK19" s="308"/>
      <c r="AL19" s="308"/>
      <c r="AM19" s="308"/>
      <c r="AN19" s="308"/>
      <c r="AO19" s="308"/>
      <c r="AP19" s="521" t="s">
        <v>268</v>
      </c>
      <c r="AQ19" s="521"/>
      <c r="AR19" s="309">
        <f>SUM(AR11:AR16)</f>
        <v>271</v>
      </c>
      <c r="AS19" s="309">
        <f>(AR19/6)/8</f>
        <v>5.645833333333333</v>
      </c>
      <c r="AT19" s="330"/>
      <c r="AU19" s="311">
        <f>SUM((L19*0.25)+(W19*0.25)+(AH19*0.25)+(AS19*0.25))</f>
        <v>5.6681249999999999</v>
      </c>
      <c r="AV19" s="310"/>
      <c r="AW19" s="305">
        <v>5</v>
      </c>
      <c r="AX19" s="305">
        <v>5</v>
      </c>
      <c r="AY19" s="305">
        <v>5</v>
      </c>
      <c r="AZ19" s="305">
        <v>5.8</v>
      </c>
      <c r="BA19" s="305">
        <v>7.5</v>
      </c>
      <c r="BB19" s="306">
        <f>SUM((AW19*0.3),(AX19*0.25),(AY19*0.25),(AZ19*0.15),(BA19*0.05))</f>
        <v>5.2450000000000001</v>
      </c>
      <c r="BC19" s="307"/>
      <c r="BD19" s="331">
        <v>5.4</v>
      </c>
      <c r="BE19" s="331">
        <v>0</v>
      </c>
      <c r="BF19" s="306">
        <f>BD19-BE19</f>
        <v>5.4</v>
      </c>
      <c r="BG19" s="332">
        <v>7.2</v>
      </c>
      <c r="BH19" s="309">
        <f>SUM((BF19*0.7),(BG19*0.3))</f>
        <v>5.9399999999999995</v>
      </c>
      <c r="BI19" s="333"/>
      <c r="BJ19" s="331">
        <v>6</v>
      </c>
      <c r="BK19" s="331">
        <v>6.5</v>
      </c>
      <c r="BL19" s="331">
        <v>5.8</v>
      </c>
      <c r="BM19" s="331">
        <v>6.5</v>
      </c>
      <c r="BN19" s="331">
        <v>4.5</v>
      </c>
      <c r="BO19" s="311">
        <f>SUM((BJ19*0.25),(BK19*0.25),(BL19*0.2),(BM19*0.2),(BN19*0.1))</f>
        <v>6.0350000000000001</v>
      </c>
      <c r="BP19" s="307"/>
      <c r="BQ19" s="331">
        <v>6.4480000000000004</v>
      </c>
      <c r="BR19" s="331"/>
      <c r="BS19" s="306">
        <f>BQ19-BR19</f>
        <v>6.4480000000000004</v>
      </c>
      <c r="BT19" s="332">
        <v>6.5</v>
      </c>
      <c r="BU19" s="309">
        <f>SUM((BS19*0.7),(BT19*0.3))</f>
        <v>6.4636000000000005</v>
      </c>
      <c r="BV19" s="334"/>
      <c r="BW19" s="311">
        <f>SUM(BB19*0.25)+(BH19*0.25)+(BO19*0.25)+(BU19*0.25)</f>
        <v>5.9208999999999996</v>
      </c>
      <c r="BX19" s="310"/>
      <c r="BY19" s="309">
        <f>L19</f>
        <v>6.4350000000000005</v>
      </c>
      <c r="BZ19" s="309">
        <f>W19</f>
        <v>5.145833333333333</v>
      </c>
      <c r="CA19" s="309">
        <f>AH19</f>
        <v>5.4458333333333337</v>
      </c>
      <c r="CB19" s="309">
        <f>AS19</f>
        <v>5.645833333333333</v>
      </c>
      <c r="CC19" s="309">
        <f>BB19</f>
        <v>5.2450000000000001</v>
      </c>
      <c r="CD19" s="309">
        <f>BH19</f>
        <v>5.9399999999999995</v>
      </c>
      <c r="CE19" s="309">
        <f>BO19</f>
        <v>6.0350000000000001</v>
      </c>
      <c r="CF19" s="309">
        <f>BU19</f>
        <v>6.4636000000000005</v>
      </c>
      <c r="CG19" s="309">
        <f>AU19</f>
        <v>5.6681249999999999</v>
      </c>
      <c r="CH19" s="311"/>
      <c r="CI19" s="309">
        <f>BW19</f>
        <v>5.9208999999999996</v>
      </c>
      <c r="CJ19" s="311"/>
      <c r="CK19" s="309">
        <f>AVERAGE(CG19:CI19)</f>
        <v>5.7945124999999997</v>
      </c>
      <c r="CL19" s="309"/>
      <c r="CM19" s="335">
        <f>RANK(CK19,$CK$14:$CK$70)</f>
        <v>1</v>
      </c>
    </row>
    <row r="20" spans="1:91" s="268" customFormat="1" ht="15">
      <c r="A20" s="171">
        <v>1</v>
      </c>
      <c r="B20" t="s">
        <v>174</v>
      </c>
      <c r="C20" s="284"/>
      <c r="D20" s="284"/>
      <c r="E20" s="284"/>
      <c r="F20" s="282"/>
      <c r="G20" s="284"/>
      <c r="H20" s="284"/>
      <c r="I20" s="284"/>
      <c r="J20" s="284"/>
      <c r="K20" s="284"/>
      <c r="L20" s="325"/>
      <c r="M20" s="282"/>
      <c r="N20" s="288">
        <v>5.2</v>
      </c>
      <c r="O20" s="288">
        <v>6.2</v>
      </c>
      <c r="P20" s="288">
        <v>7.2</v>
      </c>
      <c r="Q20" s="288">
        <v>7.4</v>
      </c>
      <c r="R20" s="288">
        <v>5</v>
      </c>
      <c r="S20" s="326">
        <v>6</v>
      </c>
      <c r="T20" s="288">
        <v>6.8</v>
      </c>
      <c r="U20" s="288">
        <v>7</v>
      </c>
      <c r="V20" s="289">
        <f t="shared" ref="V20:V25" si="3">SUM(N20:U20)</f>
        <v>50.8</v>
      </c>
      <c r="W20" s="290"/>
      <c r="X20" s="321"/>
      <c r="Y20" s="288">
        <v>6</v>
      </c>
      <c r="Z20" s="288">
        <v>6.8</v>
      </c>
      <c r="AA20" s="288">
        <v>7.4</v>
      </c>
      <c r="AB20" s="288">
        <v>6.7</v>
      </c>
      <c r="AC20" s="288">
        <v>5</v>
      </c>
      <c r="AD20" s="288">
        <v>6.5</v>
      </c>
      <c r="AE20" s="288">
        <v>8.5</v>
      </c>
      <c r="AF20" s="288">
        <v>7.5</v>
      </c>
      <c r="AG20" s="289">
        <f t="shared" ref="AG20:AG25" si="4">SUM(Y20:AF20)</f>
        <v>54.400000000000006</v>
      </c>
      <c r="AH20" s="290"/>
      <c r="AI20" s="282"/>
      <c r="AJ20" s="288">
        <v>6.8</v>
      </c>
      <c r="AK20" s="288">
        <v>6.5</v>
      </c>
      <c r="AL20" s="288">
        <v>7</v>
      </c>
      <c r="AM20" s="288">
        <v>7</v>
      </c>
      <c r="AN20" s="288">
        <v>6</v>
      </c>
      <c r="AO20" s="326">
        <v>5.5</v>
      </c>
      <c r="AP20" s="288">
        <v>7.5</v>
      </c>
      <c r="AQ20" s="288">
        <v>6</v>
      </c>
      <c r="AR20" s="289">
        <f t="shared" ref="AR20:AR25" si="5">SUM(AJ20:AQ20)</f>
        <v>52.3</v>
      </c>
      <c r="AS20" s="290"/>
      <c r="AT20" s="321"/>
      <c r="AU20" s="325"/>
      <c r="AV20" s="291"/>
      <c r="AW20" s="284"/>
      <c r="AX20" s="284"/>
      <c r="AY20" s="284"/>
      <c r="AZ20" s="284"/>
      <c r="BA20" s="284"/>
      <c r="BB20" s="284"/>
      <c r="BC20" s="282"/>
      <c r="BD20" s="292"/>
      <c r="BE20" s="292"/>
      <c r="BF20" s="292"/>
      <c r="BG20" s="327"/>
      <c r="BH20" s="292"/>
      <c r="BI20" s="293"/>
      <c r="BJ20" s="292"/>
      <c r="BK20" s="292"/>
      <c r="BL20" s="292"/>
      <c r="BM20" s="292"/>
      <c r="BN20" s="292"/>
      <c r="BO20" s="290"/>
      <c r="BP20" s="282"/>
      <c r="BQ20" s="292"/>
      <c r="BR20" s="292"/>
      <c r="BS20" s="292"/>
      <c r="BT20" s="327"/>
      <c r="BU20" s="292"/>
      <c r="BV20" s="328"/>
      <c r="BW20" s="292"/>
      <c r="BX20" s="277"/>
      <c r="CG20" s="290"/>
      <c r="CH20" s="329"/>
      <c r="CI20" s="290"/>
      <c r="CJ20" s="329"/>
      <c r="CK20" s="290"/>
      <c r="CL20" s="290"/>
      <c r="CM20" s="284"/>
    </row>
    <row r="21" spans="1:91" s="268" customFormat="1" ht="15">
      <c r="A21" s="171">
        <v>2</v>
      </c>
      <c r="B21" t="s">
        <v>175</v>
      </c>
      <c r="C21" s="284"/>
      <c r="D21" s="284"/>
      <c r="E21" s="284"/>
      <c r="F21" s="282"/>
      <c r="G21" s="284"/>
      <c r="H21" s="284"/>
      <c r="I21" s="284"/>
      <c r="J21" s="284"/>
      <c r="K21" s="284"/>
      <c r="L21" s="284"/>
      <c r="M21" s="282"/>
      <c r="N21" s="288">
        <v>5</v>
      </c>
      <c r="O21" s="288">
        <v>6</v>
      </c>
      <c r="P21" s="288">
        <v>5</v>
      </c>
      <c r="Q21" s="288">
        <v>6.2</v>
      </c>
      <c r="R21" s="288">
        <v>5</v>
      </c>
      <c r="S21" s="288">
        <v>6</v>
      </c>
      <c r="T21" s="288">
        <v>7.5</v>
      </c>
      <c r="U21" s="288">
        <v>4.9000000000000004</v>
      </c>
      <c r="V21" s="289">
        <f t="shared" si="3"/>
        <v>45.6</v>
      </c>
      <c r="W21" s="290"/>
      <c r="X21" s="321"/>
      <c r="Y21" s="288">
        <v>5</v>
      </c>
      <c r="Z21" s="288">
        <v>6.2</v>
      </c>
      <c r="AA21" s="288">
        <v>6</v>
      </c>
      <c r="AB21" s="288">
        <v>6.2</v>
      </c>
      <c r="AC21" s="288">
        <v>5</v>
      </c>
      <c r="AD21" s="288">
        <v>6</v>
      </c>
      <c r="AE21" s="288">
        <v>7.2</v>
      </c>
      <c r="AF21" s="288">
        <v>4.8</v>
      </c>
      <c r="AG21" s="289">
        <f t="shared" si="4"/>
        <v>46.4</v>
      </c>
      <c r="AH21" s="290"/>
      <c r="AI21" s="282"/>
      <c r="AJ21" s="288">
        <v>5.5</v>
      </c>
      <c r="AK21" s="288">
        <v>6.5</v>
      </c>
      <c r="AL21" s="288">
        <v>5.2</v>
      </c>
      <c r="AM21" s="288">
        <v>6</v>
      </c>
      <c r="AN21" s="288">
        <v>6</v>
      </c>
      <c r="AO21" s="288">
        <v>5</v>
      </c>
      <c r="AP21" s="288">
        <v>7</v>
      </c>
      <c r="AQ21" s="288">
        <v>4.5</v>
      </c>
      <c r="AR21" s="289">
        <f t="shared" si="5"/>
        <v>45.7</v>
      </c>
      <c r="AS21" s="290"/>
      <c r="AT21" s="321"/>
      <c r="AU21" s="325"/>
      <c r="AV21" s="277"/>
      <c r="AW21" s="284"/>
      <c r="AX21" s="284"/>
      <c r="AY21" s="284"/>
      <c r="AZ21" s="284"/>
      <c r="BA21" s="284"/>
      <c r="BB21" s="284"/>
      <c r="BC21" s="282"/>
      <c r="BD21" s="284"/>
      <c r="BE21" s="284"/>
      <c r="BF21" s="284"/>
      <c r="BG21" s="325"/>
      <c r="BH21" s="284"/>
      <c r="BI21" s="282"/>
      <c r="BJ21" s="284"/>
      <c r="BK21" s="284"/>
      <c r="BL21" s="284"/>
      <c r="BM21" s="284"/>
      <c r="BN21" s="284"/>
      <c r="BO21" s="284"/>
      <c r="BP21" s="282"/>
      <c r="BQ21" s="284"/>
      <c r="BR21" s="284"/>
      <c r="BS21" s="284"/>
      <c r="BT21" s="325"/>
      <c r="BU21" s="284"/>
      <c r="BV21" s="321"/>
      <c r="BW21" s="284"/>
      <c r="BX21" s="277"/>
      <c r="CG21" s="284"/>
      <c r="CH21" s="325"/>
      <c r="CI21" s="284"/>
      <c r="CJ21" s="325"/>
      <c r="CK21" s="284"/>
      <c r="CL21" s="284"/>
      <c r="CM21" s="284"/>
    </row>
    <row r="22" spans="1:91" s="268" customFormat="1" ht="15">
      <c r="A22" s="171">
        <v>3</v>
      </c>
      <c r="B22" t="s">
        <v>176</v>
      </c>
      <c r="C22" s="284"/>
      <c r="D22" s="284"/>
      <c r="E22" s="284"/>
      <c r="F22" s="282"/>
      <c r="G22" s="284"/>
      <c r="H22" s="284"/>
      <c r="I22" s="284"/>
      <c r="J22" s="284"/>
      <c r="K22" s="284"/>
      <c r="L22" s="284"/>
      <c r="M22" s="282"/>
      <c r="N22" s="288">
        <v>3</v>
      </c>
      <c r="O22" s="288">
        <v>3.5</v>
      </c>
      <c r="P22" s="288">
        <v>4</v>
      </c>
      <c r="Q22" s="288">
        <v>2.8</v>
      </c>
      <c r="R22" s="288">
        <v>2.5</v>
      </c>
      <c r="S22" s="288">
        <v>2.5</v>
      </c>
      <c r="T22" s="288">
        <v>5</v>
      </c>
      <c r="U22" s="288">
        <v>5</v>
      </c>
      <c r="V22" s="289">
        <f t="shared" si="3"/>
        <v>28.3</v>
      </c>
      <c r="W22" s="290"/>
      <c r="X22" s="321"/>
      <c r="Y22" s="288">
        <v>4.2</v>
      </c>
      <c r="Z22" s="288">
        <v>6</v>
      </c>
      <c r="AA22" s="288">
        <v>5.2</v>
      </c>
      <c r="AB22" s="288">
        <v>5.2</v>
      </c>
      <c r="AC22" s="288">
        <v>5.3</v>
      </c>
      <c r="AD22" s="288">
        <v>5.3</v>
      </c>
      <c r="AE22" s="288">
        <v>4.8</v>
      </c>
      <c r="AF22" s="288">
        <v>4</v>
      </c>
      <c r="AG22" s="289">
        <f t="shared" si="4"/>
        <v>40</v>
      </c>
      <c r="AH22" s="290"/>
      <c r="AI22" s="282"/>
      <c r="AJ22" s="288">
        <v>4.5</v>
      </c>
      <c r="AK22" s="288">
        <v>6.5</v>
      </c>
      <c r="AL22" s="288">
        <v>5.2</v>
      </c>
      <c r="AM22" s="288">
        <v>6.3</v>
      </c>
      <c r="AN22" s="288">
        <v>4.8</v>
      </c>
      <c r="AO22" s="288">
        <v>4.5</v>
      </c>
      <c r="AP22" s="288">
        <v>5</v>
      </c>
      <c r="AQ22" s="288">
        <v>4</v>
      </c>
      <c r="AR22" s="289">
        <f t="shared" si="5"/>
        <v>40.799999999999997</v>
      </c>
      <c r="AS22" s="290"/>
      <c r="AT22" s="321"/>
      <c r="AU22" s="325"/>
      <c r="AV22" s="277"/>
      <c r="AW22" s="284"/>
      <c r="AX22" s="284"/>
      <c r="AY22" s="284"/>
      <c r="AZ22" s="284"/>
      <c r="BA22" s="284"/>
      <c r="BB22" s="284"/>
      <c r="BC22" s="282"/>
      <c r="BD22" s="284"/>
      <c r="BE22" s="284"/>
      <c r="BF22" s="284"/>
      <c r="BG22" s="325"/>
      <c r="BH22" s="284"/>
      <c r="BI22" s="282"/>
      <c r="BJ22" s="284"/>
      <c r="BK22" s="284"/>
      <c r="BL22" s="284"/>
      <c r="BM22" s="284"/>
      <c r="BN22" s="284"/>
      <c r="BO22" s="284"/>
      <c r="BP22" s="282"/>
      <c r="BQ22" s="284"/>
      <c r="BR22" s="284"/>
      <c r="BS22" s="284"/>
      <c r="BT22" s="325"/>
      <c r="BU22" s="284"/>
      <c r="BV22" s="321"/>
      <c r="BW22" s="284"/>
      <c r="BX22" s="277"/>
      <c r="CG22" s="284"/>
      <c r="CH22" s="325"/>
      <c r="CI22" s="284"/>
      <c r="CJ22" s="325"/>
      <c r="CK22" s="284"/>
      <c r="CL22" s="284"/>
      <c r="CM22" s="284"/>
    </row>
    <row r="23" spans="1:91" s="268" customFormat="1" ht="15">
      <c r="A23" s="171">
        <v>4</v>
      </c>
      <c r="B23" t="s">
        <v>177</v>
      </c>
      <c r="C23" s="284"/>
      <c r="D23" s="284"/>
      <c r="E23" s="284"/>
      <c r="F23" s="282"/>
      <c r="G23" s="284"/>
      <c r="H23" s="284"/>
      <c r="I23" s="284"/>
      <c r="J23" s="284"/>
      <c r="K23" s="284"/>
      <c r="L23" s="284"/>
      <c r="M23" s="282"/>
      <c r="N23" s="288">
        <v>4</v>
      </c>
      <c r="O23" s="288">
        <v>6</v>
      </c>
      <c r="P23" s="288">
        <v>5.8</v>
      </c>
      <c r="Q23" s="288">
        <v>6.8</v>
      </c>
      <c r="R23" s="288">
        <v>6</v>
      </c>
      <c r="S23" s="288">
        <v>6.5</v>
      </c>
      <c r="T23" s="288">
        <v>5.5</v>
      </c>
      <c r="U23" s="288">
        <v>5.8</v>
      </c>
      <c r="V23" s="289">
        <f t="shared" si="3"/>
        <v>46.4</v>
      </c>
      <c r="W23" s="290"/>
      <c r="X23" s="321"/>
      <c r="Y23" s="288">
        <v>5.4</v>
      </c>
      <c r="Z23" s="288">
        <v>6</v>
      </c>
      <c r="AA23" s="288">
        <v>6.5</v>
      </c>
      <c r="AB23" s="288">
        <v>6.6</v>
      </c>
      <c r="AC23" s="288">
        <v>5</v>
      </c>
      <c r="AD23" s="288">
        <v>6.5</v>
      </c>
      <c r="AE23" s="288">
        <v>6.5</v>
      </c>
      <c r="AF23" s="288">
        <v>5.5</v>
      </c>
      <c r="AG23" s="289">
        <f t="shared" si="4"/>
        <v>48</v>
      </c>
      <c r="AH23" s="290"/>
      <c r="AI23" s="282"/>
      <c r="AJ23" s="288">
        <v>5.5</v>
      </c>
      <c r="AK23" s="288">
        <v>6.5</v>
      </c>
      <c r="AL23" s="288">
        <v>6</v>
      </c>
      <c r="AM23" s="288">
        <v>6.8</v>
      </c>
      <c r="AN23" s="288">
        <v>6.5</v>
      </c>
      <c r="AO23" s="288">
        <v>5.5</v>
      </c>
      <c r="AP23" s="288">
        <v>6</v>
      </c>
      <c r="AQ23" s="288">
        <v>5</v>
      </c>
      <c r="AR23" s="289">
        <f t="shared" si="5"/>
        <v>47.8</v>
      </c>
      <c r="AS23" s="290"/>
      <c r="AT23" s="321"/>
      <c r="AU23" s="325"/>
      <c r="AV23" s="277"/>
      <c r="AW23" s="284"/>
      <c r="AX23" s="284"/>
      <c r="AY23" s="284"/>
      <c r="AZ23" s="284"/>
      <c r="BA23" s="284"/>
      <c r="BB23" s="284"/>
      <c r="BC23" s="282"/>
      <c r="BD23" s="284"/>
      <c r="BE23" s="284"/>
      <c r="BF23" s="284"/>
      <c r="BG23" s="325"/>
      <c r="BH23" s="284"/>
      <c r="BI23" s="282"/>
      <c r="BJ23" s="284"/>
      <c r="BK23" s="284"/>
      <c r="BL23" s="284"/>
      <c r="BM23" s="284"/>
      <c r="BN23" s="284"/>
      <c r="BO23" s="284"/>
      <c r="BP23" s="282"/>
      <c r="BQ23" s="284"/>
      <c r="BR23" s="284"/>
      <c r="BS23" s="284"/>
      <c r="BT23" s="325"/>
      <c r="BU23" s="284"/>
      <c r="BV23" s="321"/>
      <c r="BW23" s="284"/>
      <c r="BX23" s="277"/>
      <c r="CG23" s="284"/>
      <c r="CH23" s="325"/>
      <c r="CI23" s="284"/>
      <c r="CJ23" s="325"/>
      <c r="CK23" s="284"/>
      <c r="CL23" s="284"/>
      <c r="CM23" s="284"/>
    </row>
    <row r="24" spans="1:91" s="268" customFormat="1" ht="15">
      <c r="A24" s="171">
        <v>5</v>
      </c>
      <c r="B24" t="s">
        <v>178</v>
      </c>
      <c r="C24" s="284"/>
      <c r="D24" s="284"/>
      <c r="E24" s="284"/>
      <c r="F24" s="282"/>
      <c r="G24" s="284"/>
      <c r="H24" s="284"/>
      <c r="I24" s="284"/>
      <c r="J24" s="284"/>
      <c r="K24" s="284"/>
      <c r="L24" s="284"/>
      <c r="M24" s="282"/>
      <c r="N24" s="288">
        <v>4</v>
      </c>
      <c r="O24" s="288">
        <v>6</v>
      </c>
      <c r="P24" s="288">
        <v>6</v>
      </c>
      <c r="Q24" s="288">
        <v>6</v>
      </c>
      <c r="R24" s="288">
        <v>6</v>
      </c>
      <c r="S24" s="288">
        <v>5.8</v>
      </c>
      <c r="T24" s="288">
        <v>6</v>
      </c>
      <c r="U24" s="288">
        <v>7</v>
      </c>
      <c r="V24" s="289">
        <f t="shared" si="3"/>
        <v>46.8</v>
      </c>
      <c r="W24" s="290"/>
      <c r="X24" s="321"/>
      <c r="Y24" s="288">
        <v>5</v>
      </c>
      <c r="Z24" s="288">
        <v>6.7</v>
      </c>
      <c r="AA24" s="288">
        <v>5.8</v>
      </c>
      <c r="AB24" s="288">
        <v>6.8</v>
      </c>
      <c r="AC24" s="288">
        <v>5.8</v>
      </c>
      <c r="AD24" s="288">
        <v>6.5</v>
      </c>
      <c r="AE24" s="288">
        <v>7</v>
      </c>
      <c r="AF24" s="288">
        <v>6.7</v>
      </c>
      <c r="AG24" s="289">
        <f t="shared" si="4"/>
        <v>50.300000000000004</v>
      </c>
      <c r="AH24" s="290"/>
      <c r="AI24" s="282"/>
      <c r="AJ24" s="288">
        <v>5.5</v>
      </c>
      <c r="AK24" s="288">
        <v>6.3</v>
      </c>
      <c r="AL24" s="288">
        <v>6</v>
      </c>
      <c r="AM24" s="288">
        <v>6.8</v>
      </c>
      <c r="AN24" s="288">
        <v>6</v>
      </c>
      <c r="AO24" s="288">
        <v>6.5</v>
      </c>
      <c r="AP24" s="288">
        <v>6.2</v>
      </c>
      <c r="AQ24" s="288">
        <v>6</v>
      </c>
      <c r="AR24" s="289">
        <f t="shared" si="5"/>
        <v>49.300000000000004</v>
      </c>
      <c r="AS24" s="290"/>
      <c r="AT24" s="321"/>
      <c r="AU24" s="325"/>
      <c r="AV24" s="277"/>
      <c r="AW24" s="284"/>
      <c r="AX24" s="284"/>
      <c r="AY24" s="284"/>
      <c r="AZ24" s="284"/>
      <c r="BA24" s="284"/>
      <c r="BB24" s="284"/>
      <c r="BC24" s="282"/>
      <c r="BD24" s="284"/>
      <c r="BE24" s="284"/>
      <c r="BF24" s="284"/>
      <c r="BG24" s="325"/>
      <c r="BH24" s="284"/>
      <c r="BI24" s="282"/>
      <c r="BJ24" s="284"/>
      <c r="BK24" s="284"/>
      <c r="BL24" s="284"/>
      <c r="BM24" s="284"/>
      <c r="BN24" s="284"/>
      <c r="BO24" s="284"/>
      <c r="BP24" s="282"/>
      <c r="BQ24" s="284"/>
      <c r="BR24" s="284"/>
      <c r="BS24" s="284"/>
      <c r="BT24" s="325"/>
      <c r="BU24" s="284"/>
      <c r="BV24" s="321"/>
      <c r="BW24" s="284"/>
      <c r="BX24" s="277"/>
      <c r="CG24" s="284"/>
      <c r="CH24" s="325"/>
      <c r="CI24" s="284"/>
      <c r="CJ24" s="325"/>
      <c r="CK24" s="284"/>
      <c r="CL24" s="284"/>
      <c r="CM24" s="284"/>
    </row>
    <row r="25" spans="1:91" s="268" customFormat="1" ht="15">
      <c r="A25" s="171">
        <v>6</v>
      </c>
      <c r="B25" t="s">
        <v>179</v>
      </c>
      <c r="C25" s="284"/>
      <c r="D25" s="284"/>
      <c r="E25" s="284"/>
      <c r="F25" s="282"/>
      <c r="G25" s="284"/>
      <c r="H25" s="284"/>
      <c r="I25" s="284"/>
      <c r="J25" s="284"/>
      <c r="K25" s="284"/>
      <c r="L25" s="284"/>
      <c r="M25" s="282"/>
      <c r="N25" s="288">
        <v>5</v>
      </c>
      <c r="O25" s="288">
        <v>4</v>
      </c>
      <c r="P25" s="288">
        <v>4</v>
      </c>
      <c r="Q25" s="288">
        <v>5.5</v>
      </c>
      <c r="R25" s="288">
        <v>2.5</v>
      </c>
      <c r="S25" s="288">
        <v>3</v>
      </c>
      <c r="T25" s="288">
        <v>4</v>
      </c>
      <c r="U25" s="288">
        <v>5.2</v>
      </c>
      <c r="V25" s="289">
        <f t="shared" si="3"/>
        <v>33.200000000000003</v>
      </c>
      <c r="W25" s="290"/>
      <c r="X25" s="321"/>
      <c r="Y25" s="288">
        <v>5.2</v>
      </c>
      <c r="Z25" s="288">
        <v>4.7</v>
      </c>
      <c r="AA25" s="288">
        <v>5.2</v>
      </c>
      <c r="AB25" s="288">
        <v>5.7</v>
      </c>
      <c r="AC25" s="288">
        <v>5.5</v>
      </c>
      <c r="AD25" s="288">
        <v>6</v>
      </c>
      <c r="AE25" s="288">
        <v>5.5</v>
      </c>
      <c r="AF25" s="288">
        <v>5</v>
      </c>
      <c r="AG25" s="289">
        <f t="shared" si="4"/>
        <v>42.8</v>
      </c>
      <c r="AH25" s="290"/>
      <c r="AI25" s="282"/>
      <c r="AJ25" s="288">
        <v>4.5</v>
      </c>
      <c r="AK25" s="288">
        <v>5.8</v>
      </c>
      <c r="AL25" s="288">
        <v>5</v>
      </c>
      <c r="AM25" s="288">
        <v>6</v>
      </c>
      <c r="AN25" s="288">
        <v>5.2</v>
      </c>
      <c r="AO25" s="288">
        <v>5.8</v>
      </c>
      <c r="AP25" s="288">
        <v>6.2</v>
      </c>
      <c r="AQ25" s="288">
        <v>5.3</v>
      </c>
      <c r="AR25" s="289">
        <f t="shared" si="5"/>
        <v>43.8</v>
      </c>
      <c r="AS25" s="290"/>
      <c r="AT25" s="321"/>
      <c r="AU25" s="325"/>
      <c r="AV25" s="277"/>
      <c r="AW25" s="284"/>
      <c r="AX25" s="284"/>
      <c r="AY25" s="284"/>
      <c r="AZ25" s="284"/>
      <c r="BA25" s="284"/>
      <c r="BB25" s="284"/>
      <c r="BC25" s="282"/>
      <c r="BD25" s="284"/>
      <c r="BE25" s="284"/>
      <c r="BF25" s="284"/>
      <c r="BG25" s="325"/>
      <c r="BH25" s="284"/>
      <c r="BI25" s="282"/>
      <c r="BJ25" s="284"/>
      <c r="BK25" s="284"/>
      <c r="BL25" s="284"/>
      <c r="BM25" s="284"/>
      <c r="BN25" s="284"/>
      <c r="BO25" s="284"/>
      <c r="BP25" s="282"/>
      <c r="BQ25" s="284"/>
      <c r="BR25" s="284"/>
      <c r="BS25" s="284"/>
      <c r="BT25" s="325"/>
      <c r="BU25" s="284"/>
      <c r="BV25" s="321"/>
      <c r="BW25" s="284"/>
      <c r="BX25" s="277"/>
      <c r="CG25" s="284"/>
      <c r="CH25" s="325"/>
      <c r="CI25" s="284"/>
      <c r="CJ25" s="325"/>
      <c r="CK25" s="284"/>
      <c r="CL25" s="284"/>
      <c r="CM25" s="284"/>
    </row>
    <row r="26" spans="1:91" s="268" customFormat="1" ht="15">
      <c r="A26" s="286" t="s">
        <v>269</v>
      </c>
      <c r="B26" s="287"/>
      <c r="C26" s="284"/>
      <c r="D26" s="284"/>
      <c r="E26" s="284"/>
      <c r="F26" s="282"/>
      <c r="G26" s="284"/>
      <c r="H26" s="284"/>
      <c r="I26" s="284"/>
      <c r="J26" s="284"/>
      <c r="K26" s="284"/>
      <c r="L26" s="284"/>
      <c r="M26" s="282"/>
      <c r="N26" s="288"/>
      <c r="O26" s="288"/>
      <c r="P26" s="288"/>
      <c r="Q26" s="288"/>
      <c r="R26" s="288"/>
      <c r="S26" s="288"/>
      <c r="T26" s="288"/>
      <c r="U26" s="288"/>
      <c r="V26" s="289"/>
      <c r="W26" s="290"/>
      <c r="X26" s="321"/>
      <c r="Y26" s="288"/>
      <c r="Z26" s="288"/>
      <c r="AA26" s="288"/>
      <c r="AB26" s="288"/>
      <c r="AC26" s="288"/>
      <c r="AD26" s="288"/>
      <c r="AE26" s="288"/>
      <c r="AF26" s="288"/>
      <c r="AG26" s="289"/>
      <c r="AH26" s="290"/>
      <c r="AI26" s="282"/>
      <c r="AJ26" s="288"/>
      <c r="AK26" s="288"/>
      <c r="AL26" s="288"/>
      <c r="AM26" s="288"/>
      <c r="AN26" s="288"/>
      <c r="AO26" s="288"/>
      <c r="AP26" s="288"/>
      <c r="AQ26" s="288"/>
      <c r="AR26" s="289"/>
      <c r="AS26" s="290"/>
      <c r="AT26" s="321"/>
      <c r="AU26" s="325"/>
      <c r="AV26" s="277"/>
      <c r="AW26" s="284"/>
      <c r="AX26" s="284"/>
      <c r="AY26" s="284"/>
      <c r="AZ26" s="284"/>
      <c r="BA26" s="284"/>
      <c r="BB26" s="284"/>
      <c r="BC26" s="282"/>
      <c r="BD26" s="284"/>
      <c r="BE26" s="284"/>
      <c r="BF26" s="284"/>
      <c r="BG26" s="325"/>
      <c r="BH26" s="284"/>
      <c r="BI26" s="282"/>
      <c r="BJ26" s="284"/>
      <c r="BK26" s="284"/>
      <c r="BL26" s="284"/>
      <c r="BM26" s="284"/>
      <c r="BN26" s="284"/>
      <c r="BO26" s="284"/>
      <c r="BP26" s="282"/>
      <c r="BQ26" s="284"/>
      <c r="BR26" s="284"/>
      <c r="BS26" s="284"/>
      <c r="BT26" s="325"/>
      <c r="BU26" s="284"/>
      <c r="BV26" s="321"/>
      <c r="BW26" s="284"/>
      <c r="BX26" s="277"/>
      <c r="CG26" s="284"/>
      <c r="CH26" s="325"/>
      <c r="CI26" s="284"/>
      <c r="CJ26" s="325"/>
      <c r="CK26" s="284"/>
      <c r="CL26" s="284"/>
      <c r="CM26" s="284"/>
    </row>
    <row r="27" spans="1:91" s="268" customFormat="1" ht="15">
      <c r="A27" s="286" t="s">
        <v>269</v>
      </c>
      <c r="B27" s="287"/>
      <c r="C27" s="284"/>
      <c r="D27" s="284"/>
      <c r="E27" s="284"/>
      <c r="F27" s="282"/>
      <c r="G27" s="284"/>
      <c r="H27" s="284"/>
      <c r="I27" s="284"/>
      <c r="J27" s="284"/>
      <c r="K27" s="284"/>
      <c r="L27" s="284"/>
      <c r="M27" s="282"/>
      <c r="N27" s="288"/>
      <c r="O27" s="288"/>
      <c r="P27" s="288"/>
      <c r="Q27" s="288"/>
      <c r="R27" s="288"/>
      <c r="S27" s="288"/>
      <c r="T27" s="288"/>
      <c r="U27" s="288"/>
      <c r="V27" s="289"/>
      <c r="W27" s="290"/>
      <c r="X27" s="321"/>
      <c r="Y27" s="288"/>
      <c r="Z27" s="288"/>
      <c r="AA27" s="288"/>
      <c r="AB27" s="288"/>
      <c r="AC27" s="288"/>
      <c r="AD27" s="288"/>
      <c r="AE27" s="288"/>
      <c r="AF27" s="288"/>
      <c r="AG27" s="289"/>
      <c r="AH27" s="290"/>
      <c r="AI27" s="282"/>
      <c r="AJ27" s="288"/>
      <c r="AK27" s="288"/>
      <c r="AL27" s="288"/>
      <c r="AM27" s="288"/>
      <c r="AN27" s="288"/>
      <c r="AO27" s="288"/>
      <c r="AP27" s="288"/>
      <c r="AQ27" s="288"/>
      <c r="AR27" s="289"/>
      <c r="AS27" s="290"/>
      <c r="AT27" s="321"/>
      <c r="AU27" s="325"/>
      <c r="AV27" s="277"/>
      <c r="AW27" s="284"/>
      <c r="AX27" s="284"/>
      <c r="AY27" s="284"/>
      <c r="AZ27" s="284"/>
      <c r="BA27" s="284"/>
      <c r="BB27" s="284"/>
      <c r="BC27" s="282"/>
      <c r="BD27" s="284"/>
      <c r="BE27" s="284"/>
      <c r="BF27" s="284"/>
      <c r="BG27" s="325"/>
      <c r="BH27" s="284"/>
      <c r="BI27" s="282"/>
      <c r="BJ27" s="284"/>
      <c r="BK27" s="284"/>
      <c r="BL27" s="284"/>
      <c r="BM27" s="284"/>
      <c r="BN27" s="284"/>
      <c r="BO27" s="284"/>
      <c r="BP27" s="282"/>
      <c r="BQ27" s="284"/>
      <c r="BR27" s="284"/>
      <c r="BS27" s="284"/>
      <c r="BT27" s="325"/>
      <c r="BU27" s="284"/>
      <c r="BV27" s="321"/>
      <c r="BW27" s="284"/>
      <c r="BX27" s="277"/>
      <c r="CG27" s="284"/>
      <c r="CH27" s="325"/>
      <c r="CI27" s="284"/>
      <c r="CJ27" s="325"/>
      <c r="CK27" s="284"/>
      <c r="CL27" s="284"/>
      <c r="CM27" s="284"/>
    </row>
    <row r="28" spans="1:91" s="268" customFormat="1" ht="15">
      <c r="A28" s="302"/>
      <c r="B28" s="303"/>
      <c r="C28" t="s">
        <v>347</v>
      </c>
      <c r="D28" t="s">
        <v>348</v>
      </c>
      <c r="E28" t="s">
        <v>551</v>
      </c>
      <c r="F28" s="304"/>
      <c r="G28" s="305">
        <v>6.2</v>
      </c>
      <c r="H28" s="305">
        <v>5.8</v>
      </c>
      <c r="I28" s="305">
        <v>6.5</v>
      </c>
      <c r="J28" s="305">
        <v>7</v>
      </c>
      <c r="K28" s="305">
        <v>8</v>
      </c>
      <c r="L28" s="306">
        <f>SUM((G28*0.3),(H28*0.25),(I28*0.25),(J28*0.15),(K28*0.05))</f>
        <v>6.3849999999999998</v>
      </c>
      <c r="M28" s="307"/>
      <c r="N28" s="308"/>
      <c r="O28" s="308"/>
      <c r="P28" s="308"/>
      <c r="Q28" s="308"/>
      <c r="R28" s="308"/>
      <c r="S28" s="308"/>
      <c r="T28" s="521" t="s">
        <v>268</v>
      </c>
      <c r="U28" s="521"/>
      <c r="V28" s="309">
        <f>SUM(V20:V25)</f>
        <v>251.09999999999997</v>
      </c>
      <c r="W28" s="309">
        <f>(V28/6)/8</f>
        <v>5.2312499999999993</v>
      </c>
      <c r="X28" s="330"/>
      <c r="Y28" s="308"/>
      <c r="Z28" s="308"/>
      <c r="AA28" s="308"/>
      <c r="AB28" s="308"/>
      <c r="AC28" s="308"/>
      <c r="AD28" s="308"/>
      <c r="AE28" s="521" t="s">
        <v>268</v>
      </c>
      <c r="AF28" s="521"/>
      <c r="AG28" s="309">
        <f>SUM(AG20:AG25)</f>
        <v>281.90000000000003</v>
      </c>
      <c r="AH28" s="309">
        <f>(AG28/6)/8</f>
        <v>5.8729166666666677</v>
      </c>
      <c r="AI28" s="307"/>
      <c r="AJ28" s="308"/>
      <c r="AK28" s="308"/>
      <c r="AL28" s="308"/>
      <c r="AM28" s="308"/>
      <c r="AN28" s="308"/>
      <c r="AO28" s="308"/>
      <c r="AP28" s="521" t="s">
        <v>268</v>
      </c>
      <c r="AQ28" s="521"/>
      <c r="AR28" s="309">
        <f>SUM(AR20:AR25)</f>
        <v>279.70000000000005</v>
      </c>
      <c r="AS28" s="309">
        <f>(AR28/6)/8</f>
        <v>5.8270833333333343</v>
      </c>
      <c r="AT28" s="330"/>
      <c r="AU28" s="311">
        <f>SUM((L28*0.25)+(W28*0.25)+(AH28*0.25)+(AS28*0.25))</f>
        <v>5.8290625</v>
      </c>
      <c r="AV28" s="310"/>
      <c r="AW28" s="305">
        <v>4</v>
      </c>
      <c r="AX28" s="305">
        <v>4.5</v>
      </c>
      <c r="AY28" s="305">
        <v>3.8</v>
      </c>
      <c r="AZ28" s="305">
        <v>4.5</v>
      </c>
      <c r="BA28" s="305">
        <v>7</v>
      </c>
      <c r="BB28" s="306">
        <f>SUM((AW28*0.3),(AX28*0.25),(AY28*0.25),(AZ28*0.15),(BA28*0.05))</f>
        <v>4.3</v>
      </c>
      <c r="BC28" s="307"/>
      <c r="BD28" s="331">
        <v>5.04</v>
      </c>
      <c r="BE28" s="331">
        <v>0.4</v>
      </c>
      <c r="BF28" s="306">
        <f>BD28-BE28</f>
        <v>4.6399999999999997</v>
      </c>
      <c r="BG28" s="332">
        <v>6.2</v>
      </c>
      <c r="BH28" s="309">
        <f>SUM((BF28*0.7),(BG28*0.3))</f>
        <v>5.1079999999999997</v>
      </c>
      <c r="BI28" s="333"/>
      <c r="BJ28" s="331">
        <v>6</v>
      </c>
      <c r="BK28" s="331">
        <v>7</v>
      </c>
      <c r="BL28" s="331">
        <v>6.5</v>
      </c>
      <c r="BM28" s="331">
        <v>6</v>
      </c>
      <c r="BN28" s="331">
        <v>5</v>
      </c>
      <c r="BO28" s="311">
        <f>SUM((BJ28*0.25),(BK28*0.25),(BL28*0.2),(BM28*0.2),(BN28*0.1))</f>
        <v>6.25</v>
      </c>
      <c r="BP28" s="307"/>
      <c r="BQ28" s="331">
        <v>6.1</v>
      </c>
      <c r="BR28" s="331">
        <v>0.4</v>
      </c>
      <c r="BS28" s="306">
        <f>BQ28-BR28</f>
        <v>5.6999999999999993</v>
      </c>
      <c r="BT28" s="332">
        <v>7.5</v>
      </c>
      <c r="BU28" s="309">
        <f>SUM((BS28*0.7),(BT28*0.3))</f>
        <v>6.2399999999999993</v>
      </c>
      <c r="BV28" s="334"/>
      <c r="BW28" s="311">
        <f>SUM(BB28*0.25)+(BH28*0.25)+(BO28*0.25)+(BU28*0.25)</f>
        <v>5.4744999999999999</v>
      </c>
      <c r="BX28" s="310"/>
      <c r="BY28" s="309">
        <f>L28</f>
        <v>6.3849999999999998</v>
      </c>
      <c r="BZ28" s="309">
        <f>W28</f>
        <v>5.2312499999999993</v>
      </c>
      <c r="CA28" s="309">
        <f>AH28</f>
        <v>5.8729166666666677</v>
      </c>
      <c r="CB28" s="309">
        <f>AS28</f>
        <v>5.8270833333333343</v>
      </c>
      <c r="CC28" s="309">
        <f>BB28</f>
        <v>4.3</v>
      </c>
      <c r="CD28" s="309">
        <f>BH28</f>
        <v>5.1079999999999997</v>
      </c>
      <c r="CE28" s="309">
        <f>BO28</f>
        <v>6.25</v>
      </c>
      <c r="CF28" s="309">
        <f>BU28</f>
        <v>6.2399999999999993</v>
      </c>
      <c r="CG28" s="309">
        <f>AU28</f>
        <v>5.8290625</v>
      </c>
      <c r="CH28" s="311"/>
      <c r="CI28" s="309">
        <f>BW28</f>
        <v>5.4744999999999999</v>
      </c>
      <c r="CJ28" s="311"/>
      <c r="CK28" s="309">
        <f>AVERAGE(CG28:CI28)</f>
        <v>5.65178125</v>
      </c>
      <c r="CL28" s="309"/>
      <c r="CM28" s="335">
        <f>RANK(CK28,$CK$14:$CK$70)</f>
        <v>2</v>
      </c>
    </row>
    <row r="29" spans="1:91" s="268" customFormat="1" ht="15">
      <c r="A29" s="171">
        <v>1</v>
      </c>
      <c r="B29" t="s">
        <v>181</v>
      </c>
      <c r="C29" s="284"/>
      <c r="D29" s="284"/>
      <c r="E29" s="284"/>
      <c r="F29" s="282"/>
      <c r="G29" s="284"/>
      <c r="H29" s="284"/>
      <c r="I29" s="284"/>
      <c r="J29" s="284"/>
      <c r="K29" s="284"/>
      <c r="L29" s="325"/>
      <c r="M29" s="282"/>
      <c r="N29" s="288">
        <v>4.5</v>
      </c>
      <c r="O29" s="288">
        <v>6</v>
      </c>
      <c r="P29" s="288">
        <v>4</v>
      </c>
      <c r="Q29" s="288">
        <v>5.5</v>
      </c>
      <c r="R29" s="288">
        <v>4</v>
      </c>
      <c r="S29" s="326">
        <v>3.5</v>
      </c>
      <c r="T29" s="288">
        <v>2.5</v>
      </c>
      <c r="U29" s="288">
        <v>6</v>
      </c>
      <c r="V29" s="289">
        <f t="shared" ref="V29:V34" si="6">SUM(N29:U29)</f>
        <v>36</v>
      </c>
      <c r="W29" s="290"/>
      <c r="X29" s="321"/>
      <c r="Y29" s="288">
        <v>5.2</v>
      </c>
      <c r="Z29" s="288">
        <v>4</v>
      </c>
      <c r="AA29" s="288">
        <v>6</v>
      </c>
      <c r="AB29" s="288">
        <v>6.3</v>
      </c>
      <c r="AC29" s="288">
        <v>5.4</v>
      </c>
      <c r="AD29" s="288">
        <v>5.6</v>
      </c>
      <c r="AE29" s="288">
        <v>4</v>
      </c>
      <c r="AF29" s="288">
        <v>6</v>
      </c>
      <c r="AG29" s="289">
        <f t="shared" ref="AG29:AG34" si="7">SUM(Y29:AF29)</f>
        <v>42.5</v>
      </c>
      <c r="AH29" s="290"/>
      <c r="AI29" s="282"/>
      <c r="AJ29" s="288">
        <v>5</v>
      </c>
      <c r="AK29" s="288">
        <v>6.5</v>
      </c>
      <c r="AL29" s="288">
        <v>5.5</v>
      </c>
      <c r="AM29" s="288">
        <v>6.3</v>
      </c>
      <c r="AN29" s="288">
        <v>4.5</v>
      </c>
      <c r="AO29" s="326">
        <v>5.5</v>
      </c>
      <c r="AP29" s="288">
        <v>4</v>
      </c>
      <c r="AQ29" s="288">
        <v>5.5</v>
      </c>
      <c r="AR29" s="289">
        <f t="shared" ref="AR29:AR34" si="8">SUM(AJ29:AQ29)</f>
        <v>42.8</v>
      </c>
      <c r="AS29" s="290"/>
      <c r="AT29" s="321"/>
      <c r="AU29" s="325"/>
      <c r="AV29" s="291"/>
      <c r="AW29" s="284"/>
      <c r="AX29" s="284"/>
      <c r="AY29" s="284"/>
      <c r="AZ29" s="284"/>
      <c r="BA29" s="284"/>
      <c r="BB29" s="284"/>
      <c r="BC29" s="282"/>
      <c r="BD29" s="292"/>
      <c r="BE29" s="292"/>
      <c r="BF29" s="292"/>
      <c r="BG29" s="327"/>
      <c r="BH29" s="292"/>
      <c r="BI29" s="293"/>
      <c r="BJ29" s="292"/>
      <c r="BK29" s="292"/>
      <c r="BL29" s="292"/>
      <c r="BM29" s="292"/>
      <c r="BN29" s="292"/>
      <c r="BO29" s="290"/>
      <c r="BP29" s="282"/>
      <c r="BQ29" s="292"/>
      <c r="BR29" s="292"/>
      <c r="BS29" s="292"/>
      <c r="BT29" s="327"/>
      <c r="BU29" s="292"/>
      <c r="BV29" s="328"/>
      <c r="BW29" s="292"/>
      <c r="BX29" s="277"/>
      <c r="CG29" s="290"/>
      <c r="CH29" s="329"/>
      <c r="CI29" s="290"/>
      <c r="CJ29" s="329"/>
      <c r="CK29" s="290"/>
      <c r="CL29" s="290"/>
      <c r="CM29" s="284"/>
    </row>
    <row r="30" spans="1:91" s="268" customFormat="1" ht="15">
      <c r="A30" s="171">
        <v>2</v>
      </c>
      <c r="B30" t="s">
        <v>58</v>
      </c>
      <c r="C30" s="284"/>
      <c r="D30" s="284"/>
      <c r="E30" s="284"/>
      <c r="F30" s="282"/>
      <c r="G30" s="284"/>
      <c r="H30" s="284"/>
      <c r="I30" s="284"/>
      <c r="J30" s="284"/>
      <c r="K30" s="284"/>
      <c r="L30" s="284"/>
      <c r="M30" s="282"/>
      <c r="N30" s="288">
        <v>6</v>
      </c>
      <c r="O30" s="288">
        <v>5</v>
      </c>
      <c r="P30" s="288">
        <v>4</v>
      </c>
      <c r="Q30" s="288">
        <v>4.5</v>
      </c>
      <c r="R30" s="288">
        <v>4</v>
      </c>
      <c r="S30" s="288">
        <v>3</v>
      </c>
      <c r="T30" s="288">
        <v>2</v>
      </c>
      <c r="U30" s="288">
        <v>5.8</v>
      </c>
      <c r="V30" s="289">
        <f t="shared" si="6"/>
        <v>34.299999999999997</v>
      </c>
      <c r="W30" s="290"/>
      <c r="X30" s="321"/>
      <c r="Y30" s="288">
        <v>5.2</v>
      </c>
      <c r="Z30" s="288">
        <v>4.8</v>
      </c>
      <c r="AA30" s="288">
        <v>3.8</v>
      </c>
      <c r="AB30" s="288">
        <v>5.2</v>
      </c>
      <c r="AC30" s="288">
        <v>5</v>
      </c>
      <c r="AD30" s="288">
        <v>4</v>
      </c>
      <c r="AE30" s="288">
        <v>5.5</v>
      </c>
      <c r="AF30" s="288">
        <v>4.8</v>
      </c>
      <c r="AG30" s="289">
        <f t="shared" si="7"/>
        <v>38.299999999999997</v>
      </c>
      <c r="AH30" s="290"/>
      <c r="AI30" s="282"/>
      <c r="AJ30" s="288">
        <v>5.5</v>
      </c>
      <c r="AK30" s="288">
        <v>6.5</v>
      </c>
      <c r="AL30" s="288">
        <v>6</v>
      </c>
      <c r="AM30" s="288">
        <v>6.8</v>
      </c>
      <c r="AN30" s="288">
        <v>4.8</v>
      </c>
      <c r="AO30" s="288">
        <v>4</v>
      </c>
      <c r="AP30" s="288">
        <v>3.5</v>
      </c>
      <c r="AQ30" s="288">
        <v>5</v>
      </c>
      <c r="AR30" s="289">
        <f t="shared" si="8"/>
        <v>42.1</v>
      </c>
      <c r="AS30" s="290"/>
      <c r="AT30" s="321"/>
      <c r="AU30" s="325"/>
      <c r="AV30" s="277"/>
      <c r="AW30" s="284"/>
      <c r="AX30" s="284"/>
      <c r="AY30" s="284"/>
      <c r="AZ30" s="284"/>
      <c r="BA30" s="284"/>
      <c r="BB30" s="284"/>
      <c r="BC30" s="282"/>
      <c r="BD30" s="284"/>
      <c r="BE30" s="284"/>
      <c r="BF30" s="284"/>
      <c r="BG30" s="325"/>
      <c r="BH30" s="284"/>
      <c r="BI30" s="282"/>
      <c r="BJ30" s="284"/>
      <c r="BK30" s="284"/>
      <c r="BL30" s="284"/>
      <c r="BM30" s="284"/>
      <c r="BN30" s="284"/>
      <c r="BO30" s="284"/>
      <c r="BP30" s="282"/>
      <c r="BQ30" s="284"/>
      <c r="BR30" s="284"/>
      <c r="BS30" s="284"/>
      <c r="BT30" s="325"/>
      <c r="BU30" s="284"/>
      <c r="BV30" s="321"/>
      <c r="BW30" s="284"/>
      <c r="BX30" s="277"/>
      <c r="CG30" s="284"/>
      <c r="CH30" s="325"/>
      <c r="CI30" s="284"/>
      <c r="CJ30" s="325"/>
      <c r="CK30" s="284"/>
      <c r="CL30" s="284"/>
      <c r="CM30" s="284"/>
    </row>
    <row r="31" spans="1:91" s="268" customFormat="1" ht="15">
      <c r="A31" s="171">
        <v>3</v>
      </c>
      <c r="B31" t="s">
        <v>90</v>
      </c>
      <c r="C31" s="284"/>
      <c r="D31" s="284"/>
      <c r="E31" s="284"/>
      <c r="F31" s="282"/>
      <c r="G31" s="284"/>
      <c r="H31" s="284"/>
      <c r="I31" s="284"/>
      <c r="J31" s="284"/>
      <c r="K31" s="284"/>
      <c r="L31" s="284"/>
      <c r="M31" s="282"/>
      <c r="N31" s="288">
        <v>3.5</v>
      </c>
      <c r="O31" s="288">
        <v>4.8</v>
      </c>
      <c r="P31" s="288">
        <v>6</v>
      </c>
      <c r="Q31" s="288">
        <v>5.5</v>
      </c>
      <c r="R31" s="288">
        <v>3.8</v>
      </c>
      <c r="S31" s="288">
        <v>3.8</v>
      </c>
      <c r="T31" s="288">
        <v>2</v>
      </c>
      <c r="U31" s="288">
        <v>4</v>
      </c>
      <c r="V31" s="289">
        <f t="shared" si="6"/>
        <v>33.400000000000006</v>
      </c>
      <c r="W31" s="290"/>
      <c r="X31" s="321"/>
      <c r="Y31" s="288">
        <v>5</v>
      </c>
      <c r="Z31" s="288">
        <v>6.2</v>
      </c>
      <c r="AA31" s="288">
        <v>6.5</v>
      </c>
      <c r="AB31" s="288">
        <v>5.2</v>
      </c>
      <c r="AC31" s="288">
        <v>5.4</v>
      </c>
      <c r="AD31" s="288">
        <v>4.3</v>
      </c>
      <c r="AE31" s="288">
        <v>5.5</v>
      </c>
      <c r="AF31" s="288">
        <v>5.6</v>
      </c>
      <c r="AG31" s="289">
        <f t="shared" si="7"/>
        <v>43.699999999999996</v>
      </c>
      <c r="AH31" s="290"/>
      <c r="AI31" s="282"/>
      <c r="AJ31" s="288">
        <v>5</v>
      </c>
      <c r="AK31" s="288">
        <v>6.5</v>
      </c>
      <c r="AL31" s="288">
        <v>6</v>
      </c>
      <c r="AM31" s="288">
        <v>5.5</v>
      </c>
      <c r="AN31" s="288">
        <v>5</v>
      </c>
      <c r="AO31" s="288">
        <v>4</v>
      </c>
      <c r="AP31" s="288">
        <v>4</v>
      </c>
      <c r="AQ31" s="288">
        <v>4</v>
      </c>
      <c r="AR31" s="289">
        <f t="shared" si="8"/>
        <v>40</v>
      </c>
      <c r="AS31" s="290"/>
      <c r="AT31" s="321"/>
      <c r="AU31" s="325"/>
      <c r="AV31" s="277"/>
      <c r="AW31" s="284"/>
      <c r="AX31" s="284"/>
      <c r="AY31" s="284"/>
      <c r="AZ31" s="284"/>
      <c r="BA31" s="284"/>
      <c r="BB31" s="284"/>
      <c r="BC31" s="282"/>
      <c r="BD31" s="284"/>
      <c r="BE31" s="284"/>
      <c r="BF31" s="284"/>
      <c r="BG31" s="325"/>
      <c r="BH31" s="284"/>
      <c r="BI31" s="282"/>
      <c r="BJ31" s="284"/>
      <c r="BK31" s="284"/>
      <c r="BL31" s="284"/>
      <c r="BM31" s="284"/>
      <c r="BN31" s="284"/>
      <c r="BO31" s="284"/>
      <c r="BP31" s="282"/>
      <c r="BQ31" s="284"/>
      <c r="BR31" s="284"/>
      <c r="BS31" s="284"/>
      <c r="BT31" s="325"/>
      <c r="BU31" s="284"/>
      <c r="BV31" s="321"/>
      <c r="BW31" s="284"/>
      <c r="BX31" s="277"/>
      <c r="CG31" s="284"/>
      <c r="CH31" s="325"/>
      <c r="CI31" s="284"/>
      <c r="CJ31" s="325"/>
      <c r="CK31" s="284"/>
      <c r="CL31" s="284"/>
      <c r="CM31" s="284"/>
    </row>
    <row r="32" spans="1:91" s="268" customFormat="1" ht="15">
      <c r="A32" s="171">
        <v>4</v>
      </c>
      <c r="B32" t="s">
        <v>91</v>
      </c>
      <c r="C32" s="284"/>
      <c r="D32" s="284"/>
      <c r="E32" s="284"/>
      <c r="F32" s="282"/>
      <c r="G32" s="284"/>
      <c r="H32" s="284"/>
      <c r="I32" s="284"/>
      <c r="J32" s="284"/>
      <c r="K32" s="284"/>
      <c r="L32" s="284"/>
      <c r="M32" s="282"/>
      <c r="N32" s="288">
        <v>3</v>
      </c>
      <c r="O32" s="288">
        <v>4</v>
      </c>
      <c r="P32" s="288">
        <v>3</v>
      </c>
      <c r="Q32" s="288">
        <v>2</v>
      </c>
      <c r="R32" s="288">
        <v>1</v>
      </c>
      <c r="S32" s="288">
        <v>2</v>
      </c>
      <c r="T32" s="288">
        <v>3</v>
      </c>
      <c r="U32" s="288">
        <v>5</v>
      </c>
      <c r="V32" s="289">
        <f t="shared" si="6"/>
        <v>23</v>
      </c>
      <c r="W32" s="290"/>
      <c r="X32" s="321"/>
      <c r="Y32" s="288">
        <v>5</v>
      </c>
      <c r="Z32" s="288">
        <v>5.5</v>
      </c>
      <c r="AA32" s="288">
        <v>2.5</v>
      </c>
      <c r="AB32" s="288">
        <v>3.8</v>
      </c>
      <c r="AC32" s="288">
        <v>4.4000000000000004</v>
      </c>
      <c r="AD32" s="288">
        <v>3.8</v>
      </c>
      <c r="AE32" s="288">
        <v>4.8</v>
      </c>
      <c r="AF32" s="288">
        <v>5.6</v>
      </c>
      <c r="AG32" s="289">
        <f t="shared" si="7"/>
        <v>35.400000000000006</v>
      </c>
      <c r="AH32" s="290"/>
      <c r="AI32" s="282"/>
      <c r="AJ32" s="288">
        <v>4</v>
      </c>
      <c r="AK32" s="288">
        <v>5.8</v>
      </c>
      <c r="AL32" s="288">
        <v>4</v>
      </c>
      <c r="AM32" s="288">
        <v>4.5</v>
      </c>
      <c r="AN32" s="288">
        <v>4.8</v>
      </c>
      <c r="AO32" s="288">
        <v>4.3</v>
      </c>
      <c r="AP32" s="288">
        <v>3.5</v>
      </c>
      <c r="AQ32" s="288">
        <v>4.5</v>
      </c>
      <c r="AR32" s="289">
        <f t="shared" si="8"/>
        <v>35.400000000000006</v>
      </c>
      <c r="AS32" s="290"/>
      <c r="AT32" s="321"/>
      <c r="AU32" s="325"/>
      <c r="AV32" s="277"/>
      <c r="AW32" s="284"/>
      <c r="AX32" s="284"/>
      <c r="AY32" s="284"/>
      <c r="AZ32" s="284"/>
      <c r="BA32" s="284"/>
      <c r="BB32" s="284"/>
      <c r="BC32" s="282"/>
      <c r="BD32" s="284"/>
      <c r="BE32" s="284"/>
      <c r="BF32" s="284"/>
      <c r="BG32" s="325"/>
      <c r="BH32" s="284"/>
      <c r="BI32" s="282"/>
      <c r="BJ32" s="284"/>
      <c r="BK32" s="284"/>
      <c r="BL32" s="284"/>
      <c r="BM32" s="284"/>
      <c r="BN32" s="284"/>
      <c r="BO32" s="284"/>
      <c r="BP32" s="282"/>
      <c r="BQ32" s="284"/>
      <c r="BR32" s="284"/>
      <c r="BS32" s="284"/>
      <c r="BT32" s="325"/>
      <c r="BU32" s="284"/>
      <c r="BV32" s="321"/>
      <c r="BW32" s="284"/>
      <c r="BX32" s="277"/>
      <c r="CG32" s="284"/>
      <c r="CH32" s="325"/>
      <c r="CI32" s="284"/>
      <c r="CJ32" s="325"/>
      <c r="CK32" s="284"/>
      <c r="CL32" s="284"/>
      <c r="CM32" s="284"/>
    </row>
    <row r="33" spans="1:91" s="268" customFormat="1" ht="15">
      <c r="A33" s="171">
        <v>5</v>
      </c>
      <c r="B33" t="s">
        <v>89</v>
      </c>
      <c r="C33" s="284"/>
      <c r="D33" s="284"/>
      <c r="E33" s="284"/>
      <c r="F33" s="282"/>
      <c r="G33" s="284"/>
      <c r="H33" s="284"/>
      <c r="I33" s="284"/>
      <c r="J33" s="284"/>
      <c r="K33" s="284"/>
      <c r="L33" s="284"/>
      <c r="M33" s="282"/>
      <c r="N33" s="288">
        <v>4</v>
      </c>
      <c r="O33" s="288">
        <v>6</v>
      </c>
      <c r="P33" s="288">
        <v>6</v>
      </c>
      <c r="Q33" s="288">
        <v>5.8</v>
      </c>
      <c r="R33" s="288">
        <v>5</v>
      </c>
      <c r="S33" s="288">
        <v>3</v>
      </c>
      <c r="T33" s="288">
        <v>5</v>
      </c>
      <c r="U33" s="288">
        <v>5</v>
      </c>
      <c r="V33" s="289">
        <f t="shared" si="6"/>
        <v>39.799999999999997</v>
      </c>
      <c r="W33" s="290"/>
      <c r="X33" s="321"/>
      <c r="Y33" s="288">
        <v>5.2</v>
      </c>
      <c r="Z33" s="288">
        <v>5.2</v>
      </c>
      <c r="AA33" s="288">
        <v>5.3</v>
      </c>
      <c r="AB33" s="288">
        <v>6.4</v>
      </c>
      <c r="AC33" s="288">
        <v>5.7</v>
      </c>
      <c r="AD33" s="288">
        <v>6</v>
      </c>
      <c r="AE33" s="288">
        <v>5.8</v>
      </c>
      <c r="AF33" s="288">
        <v>5.8</v>
      </c>
      <c r="AG33" s="289">
        <f t="shared" si="7"/>
        <v>45.399999999999991</v>
      </c>
      <c r="AH33" s="290"/>
      <c r="AI33" s="282"/>
      <c r="AJ33" s="288">
        <v>6</v>
      </c>
      <c r="AK33" s="288">
        <v>6.5</v>
      </c>
      <c r="AL33" s="288">
        <v>5.5</v>
      </c>
      <c r="AM33" s="288">
        <v>6.5</v>
      </c>
      <c r="AN33" s="288">
        <v>5.5</v>
      </c>
      <c r="AO33" s="288">
        <v>5</v>
      </c>
      <c r="AP33" s="288">
        <v>6.8</v>
      </c>
      <c r="AQ33" s="288">
        <v>5.5</v>
      </c>
      <c r="AR33" s="289">
        <f t="shared" si="8"/>
        <v>47.3</v>
      </c>
      <c r="AS33" s="290"/>
      <c r="AT33" s="321"/>
      <c r="AU33" s="325"/>
      <c r="AV33" s="277"/>
      <c r="AW33" s="284"/>
      <c r="AX33" s="284"/>
      <c r="AY33" s="284"/>
      <c r="AZ33" s="284"/>
      <c r="BA33" s="284"/>
      <c r="BB33" s="284"/>
      <c r="BC33" s="282"/>
      <c r="BD33" s="284"/>
      <c r="BE33" s="284"/>
      <c r="BF33" s="284"/>
      <c r="BG33" s="325"/>
      <c r="BH33" s="284"/>
      <c r="BI33" s="282"/>
      <c r="BJ33" s="284"/>
      <c r="BK33" s="284"/>
      <c r="BL33" s="284"/>
      <c r="BM33" s="284"/>
      <c r="BN33" s="284"/>
      <c r="BO33" s="284"/>
      <c r="BP33" s="282"/>
      <c r="BQ33" s="284"/>
      <c r="BR33" s="284"/>
      <c r="BS33" s="284"/>
      <c r="BT33" s="325"/>
      <c r="BU33" s="284"/>
      <c r="BV33" s="321"/>
      <c r="BW33" s="284"/>
      <c r="BX33" s="277"/>
      <c r="CG33" s="284"/>
      <c r="CH33" s="325"/>
      <c r="CI33" s="284"/>
      <c r="CJ33" s="325"/>
      <c r="CK33" s="284"/>
      <c r="CL33" s="284"/>
      <c r="CM33" s="284"/>
    </row>
    <row r="34" spans="1:91" s="268" customFormat="1" ht="15">
      <c r="A34" s="171">
        <v>6</v>
      </c>
      <c r="B34" t="s">
        <v>52</v>
      </c>
      <c r="C34" s="284"/>
      <c r="D34" s="284"/>
      <c r="E34" s="284"/>
      <c r="F34" s="282"/>
      <c r="G34" s="284"/>
      <c r="H34" s="284"/>
      <c r="I34" s="284"/>
      <c r="J34" s="284"/>
      <c r="K34" s="284"/>
      <c r="L34" s="284"/>
      <c r="M34" s="282"/>
      <c r="N34" s="288">
        <v>3</v>
      </c>
      <c r="O34" s="288">
        <v>4</v>
      </c>
      <c r="P34" s="288">
        <v>3</v>
      </c>
      <c r="Q34" s="288">
        <v>3</v>
      </c>
      <c r="R34" s="288">
        <v>2</v>
      </c>
      <c r="S34" s="288">
        <v>1</v>
      </c>
      <c r="T34" s="288">
        <v>4</v>
      </c>
      <c r="U34" s="288">
        <v>5</v>
      </c>
      <c r="V34" s="289">
        <f t="shared" si="6"/>
        <v>25</v>
      </c>
      <c r="W34" s="290"/>
      <c r="X34" s="321"/>
      <c r="Y34" s="288">
        <v>4.9000000000000004</v>
      </c>
      <c r="Z34" s="288">
        <v>3</v>
      </c>
      <c r="AA34" s="288">
        <v>4</v>
      </c>
      <c r="AB34" s="288">
        <v>5</v>
      </c>
      <c r="AC34" s="288">
        <v>4.5</v>
      </c>
      <c r="AD34" s="288">
        <v>2</v>
      </c>
      <c r="AE34" s="288">
        <v>6.2</v>
      </c>
      <c r="AF34" s="288">
        <v>6.4</v>
      </c>
      <c r="AG34" s="289">
        <f t="shared" si="7"/>
        <v>36</v>
      </c>
      <c r="AH34" s="290"/>
      <c r="AI34" s="282"/>
      <c r="AJ34" s="288">
        <v>5</v>
      </c>
      <c r="AK34" s="288">
        <v>6</v>
      </c>
      <c r="AL34" s="288">
        <v>4</v>
      </c>
      <c r="AM34" s="288">
        <v>5.3</v>
      </c>
      <c r="AN34" s="288">
        <v>4</v>
      </c>
      <c r="AO34" s="288">
        <v>3.5</v>
      </c>
      <c r="AP34" s="288">
        <v>5</v>
      </c>
      <c r="AQ34" s="288">
        <v>5</v>
      </c>
      <c r="AR34" s="289">
        <f t="shared" si="8"/>
        <v>37.799999999999997</v>
      </c>
      <c r="AS34" s="290"/>
      <c r="AT34" s="321"/>
      <c r="AU34" s="325"/>
      <c r="AV34" s="277"/>
      <c r="AW34" s="284"/>
      <c r="AX34" s="284"/>
      <c r="AY34" s="284"/>
      <c r="AZ34" s="284"/>
      <c r="BA34" s="284"/>
      <c r="BB34" s="284"/>
      <c r="BC34" s="282"/>
      <c r="BD34" s="284"/>
      <c r="BE34" s="284"/>
      <c r="BF34" s="284"/>
      <c r="BG34" s="325"/>
      <c r="BH34" s="284"/>
      <c r="BI34" s="282"/>
      <c r="BJ34" s="284"/>
      <c r="BK34" s="284"/>
      <c r="BL34" s="284"/>
      <c r="BM34" s="284"/>
      <c r="BN34" s="284"/>
      <c r="BO34" s="284"/>
      <c r="BP34" s="282"/>
      <c r="BQ34" s="284"/>
      <c r="BR34" s="284"/>
      <c r="BS34" s="284"/>
      <c r="BT34" s="325"/>
      <c r="BU34" s="284"/>
      <c r="BV34" s="321"/>
      <c r="BW34" s="284"/>
      <c r="BX34" s="277"/>
      <c r="CG34" s="284"/>
      <c r="CH34" s="325"/>
      <c r="CI34" s="284"/>
      <c r="CJ34" s="325"/>
      <c r="CK34" s="284"/>
      <c r="CL34" s="284"/>
      <c r="CM34" s="284"/>
    </row>
    <row r="35" spans="1:91" s="268" customFormat="1" ht="15">
      <c r="A35" s="171" t="s">
        <v>269</v>
      </c>
      <c r="B35" t="s">
        <v>346</v>
      </c>
      <c r="C35" s="284"/>
      <c r="D35" s="284"/>
      <c r="E35" s="284"/>
      <c r="F35" s="282"/>
      <c r="G35" s="284"/>
      <c r="H35" s="284"/>
      <c r="I35" s="284"/>
      <c r="J35" s="284"/>
      <c r="K35" s="284"/>
      <c r="L35" s="284"/>
      <c r="M35" s="282"/>
      <c r="N35" s="288"/>
      <c r="O35" s="288"/>
      <c r="P35" s="288"/>
      <c r="Q35" s="288"/>
      <c r="R35" s="288"/>
      <c r="S35" s="288"/>
      <c r="T35" s="288"/>
      <c r="U35" s="288"/>
      <c r="V35" s="289"/>
      <c r="W35" s="290"/>
      <c r="X35" s="321"/>
      <c r="Y35" s="288"/>
      <c r="Z35" s="288"/>
      <c r="AA35" s="288"/>
      <c r="AB35" s="288"/>
      <c r="AC35" s="288"/>
      <c r="AD35" s="288"/>
      <c r="AE35" s="288"/>
      <c r="AF35" s="288"/>
      <c r="AG35" s="289"/>
      <c r="AH35" s="290"/>
      <c r="AI35" s="282"/>
      <c r="AJ35" s="288"/>
      <c r="AK35" s="288"/>
      <c r="AL35" s="288"/>
      <c r="AM35" s="288"/>
      <c r="AN35" s="288"/>
      <c r="AO35" s="288"/>
      <c r="AP35" s="288"/>
      <c r="AQ35" s="288"/>
      <c r="AR35" s="289"/>
      <c r="AS35" s="290"/>
      <c r="AT35" s="321"/>
      <c r="AU35" s="325"/>
      <c r="AV35" s="277"/>
      <c r="AW35" s="284"/>
      <c r="AX35" s="284"/>
      <c r="AY35" s="284"/>
      <c r="AZ35" s="284"/>
      <c r="BA35" s="284"/>
      <c r="BB35" s="284"/>
      <c r="BC35" s="282"/>
      <c r="BD35" s="284"/>
      <c r="BE35" s="284"/>
      <c r="BF35" s="284"/>
      <c r="BG35" s="325"/>
      <c r="BH35" s="284"/>
      <c r="BI35" s="282"/>
      <c r="BJ35" s="284"/>
      <c r="BK35" s="284"/>
      <c r="BL35" s="284"/>
      <c r="BM35" s="284"/>
      <c r="BN35" s="284"/>
      <c r="BO35" s="284"/>
      <c r="BP35" s="282"/>
      <c r="BQ35" s="284"/>
      <c r="BR35" s="284"/>
      <c r="BS35" s="284"/>
      <c r="BT35" s="325"/>
      <c r="BU35" s="284"/>
      <c r="BV35" s="321"/>
      <c r="BW35" s="284"/>
      <c r="BX35" s="277"/>
      <c r="CG35" s="284"/>
      <c r="CH35" s="325"/>
      <c r="CI35" s="284"/>
      <c r="CJ35" s="325"/>
      <c r="CK35" s="284"/>
      <c r="CL35" s="284"/>
      <c r="CM35" s="284"/>
    </row>
    <row r="36" spans="1:91" s="268" customFormat="1" ht="15">
      <c r="A36" s="286" t="s">
        <v>269</v>
      </c>
      <c r="B36" s="287"/>
      <c r="C36" s="284"/>
      <c r="D36" s="284"/>
      <c r="E36" s="284"/>
      <c r="F36" s="282"/>
      <c r="G36" s="284"/>
      <c r="H36" s="284"/>
      <c r="I36" s="284"/>
      <c r="J36" s="284"/>
      <c r="K36" s="284"/>
      <c r="L36" s="284"/>
      <c r="M36" s="282"/>
      <c r="N36" s="288"/>
      <c r="O36" s="288"/>
      <c r="P36" s="288"/>
      <c r="Q36" s="288"/>
      <c r="R36" s="288"/>
      <c r="S36" s="288"/>
      <c r="T36" s="288"/>
      <c r="U36" s="288"/>
      <c r="V36" s="289"/>
      <c r="W36" s="290"/>
      <c r="X36" s="321"/>
      <c r="Y36" s="288"/>
      <c r="Z36" s="288"/>
      <c r="AA36" s="288"/>
      <c r="AB36" s="288"/>
      <c r="AC36" s="288"/>
      <c r="AD36" s="288"/>
      <c r="AE36" s="288"/>
      <c r="AF36" s="288"/>
      <c r="AG36" s="289"/>
      <c r="AH36" s="290"/>
      <c r="AI36" s="282"/>
      <c r="AJ36" s="288"/>
      <c r="AK36" s="288"/>
      <c r="AL36" s="288"/>
      <c r="AM36" s="288"/>
      <c r="AN36" s="288"/>
      <c r="AO36" s="288"/>
      <c r="AP36" s="288"/>
      <c r="AQ36" s="288"/>
      <c r="AR36" s="289"/>
      <c r="AS36" s="290"/>
      <c r="AT36" s="321"/>
      <c r="AU36" s="325"/>
      <c r="AV36" s="277"/>
      <c r="AW36" s="284"/>
      <c r="AX36" s="284"/>
      <c r="AY36" s="284"/>
      <c r="AZ36" s="284"/>
      <c r="BA36" s="284"/>
      <c r="BB36" s="284"/>
      <c r="BC36" s="282"/>
      <c r="BD36" s="284"/>
      <c r="BE36" s="284"/>
      <c r="BF36" s="284"/>
      <c r="BG36" s="325"/>
      <c r="BH36" s="284"/>
      <c r="BI36" s="282"/>
      <c r="BJ36" s="284"/>
      <c r="BK36" s="284"/>
      <c r="BL36" s="284"/>
      <c r="BM36" s="284"/>
      <c r="BN36" s="284"/>
      <c r="BO36" s="284"/>
      <c r="BP36" s="282"/>
      <c r="BQ36" s="284"/>
      <c r="BR36" s="284"/>
      <c r="BS36" s="284"/>
      <c r="BT36" s="325"/>
      <c r="BU36" s="284"/>
      <c r="BV36" s="321"/>
      <c r="BW36" s="284"/>
      <c r="BX36" s="277"/>
      <c r="CG36" s="284"/>
      <c r="CH36" s="325"/>
      <c r="CI36" s="284"/>
      <c r="CJ36" s="325"/>
      <c r="CK36" s="284"/>
      <c r="CL36" s="284"/>
      <c r="CM36" s="284"/>
    </row>
    <row r="37" spans="1:91" s="268" customFormat="1" ht="15">
      <c r="A37" s="302"/>
      <c r="B37" s="303"/>
      <c r="C37" t="s">
        <v>543</v>
      </c>
      <c r="D37" t="s">
        <v>53</v>
      </c>
      <c r="E37" t="s">
        <v>550</v>
      </c>
      <c r="F37" s="304"/>
      <c r="G37" s="305">
        <v>5.4</v>
      </c>
      <c r="H37" s="305">
        <v>5.2</v>
      </c>
      <c r="I37" s="305">
        <v>6.5</v>
      </c>
      <c r="J37" s="305">
        <v>8</v>
      </c>
      <c r="K37" s="305">
        <v>7</v>
      </c>
      <c r="L37" s="306">
        <f>SUM((G37*0.3),(H37*0.25),(I37*0.25),(J37*0.15),(K37*0.05))</f>
        <v>6.0949999999999998</v>
      </c>
      <c r="M37" s="307"/>
      <c r="N37" s="308"/>
      <c r="O37" s="308"/>
      <c r="P37" s="308"/>
      <c r="Q37" s="308"/>
      <c r="R37" s="308"/>
      <c r="S37" s="308"/>
      <c r="T37" s="521" t="s">
        <v>268</v>
      </c>
      <c r="U37" s="521"/>
      <c r="V37" s="309">
        <f>SUM(V29:V34)</f>
        <v>191.5</v>
      </c>
      <c r="W37" s="309">
        <f>(V37/6)/8</f>
        <v>3.9895833333333335</v>
      </c>
      <c r="X37" s="330"/>
      <c r="Y37" s="308"/>
      <c r="Z37" s="308"/>
      <c r="AA37" s="308"/>
      <c r="AB37" s="308"/>
      <c r="AC37" s="308"/>
      <c r="AD37" s="308"/>
      <c r="AE37" s="521" t="s">
        <v>268</v>
      </c>
      <c r="AF37" s="521"/>
      <c r="AG37" s="309">
        <f>SUM(AG29:AG34)</f>
        <v>241.3</v>
      </c>
      <c r="AH37" s="309">
        <f>(AG37/6)/8</f>
        <v>5.0270833333333336</v>
      </c>
      <c r="AI37" s="307"/>
      <c r="AJ37" s="308"/>
      <c r="AK37" s="308"/>
      <c r="AL37" s="308"/>
      <c r="AM37" s="308"/>
      <c r="AN37" s="308"/>
      <c r="AO37" s="308"/>
      <c r="AP37" s="521" t="s">
        <v>268</v>
      </c>
      <c r="AQ37" s="521"/>
      <c r="AR37" s="309">
        <f>SUM(AR29:AR34)</f>
        <v>245.40000000000003</v>
      </c>
      <c r="AS37" s="309">
        <f>(AR37/6)/8</f>
        <v>5.1125000000000007</v>
      </c>
      <c r="AT37" s="330"/>
      <c r="AU37" s="311">
        <f>SUM((L37*0.25)+(W37*0.25)+(AH37*0.25)+(AS37*0.25))</f>
        <v>5.0560416666666672</v>
      </c>
      <c r="AV37" s="310"/>
      <c r="AW37" s="305">
        <v>4.8</v>
      </c>
      <c r="AX37" s="305">
        <v>5</v>
      </c>
      <c r="AY37" s="305">
        <v>4.5</v>
      </c>
      <c r="AZ37" s="305">
        <v>6</v>
      </c>
      <c r="BA37" s="305">
        <v>7.8</v>
      </c>
      <c r="BB37" s="306">
        <f>SUM((AW37*0.3),(AX37*0.25),(AY37*0.25),(AZ37*0.15),(BA37*0.05))</f>
        <v>5.1049999999999995</v>
      </c>
      <c r="BC37" s="307"/>
      <c r="BD37" s="331">
        <v>5.92</v>
      </c>
      <c r="BE37" s="331">
        <v>0</v>
      </c>
      <c r="BF37" s="306">
        <f>BD37-BE37</f>
        <v>5.92</v>
      </c>
      <c r="BG37" s="332">
        <v>6.1</v>
      </c>
      <c r="BH37" s="309">
        <f>SUM((BF37*0.7),(BG37*0.3))</f>
        <v>5.9740000000000002</v>
      </c>
      <c r="BI37" s="333"/>
      <c r="BJ37" s="331">
        <v>7.5</v>
      </c>
      <c r="BK37" s="331">
        <v>7</v>
      </c>
      <c r="BL37" s="331">
        <v>4.8</v>
      </c>
      <c r="BM37" s="331">
        <v>5</v>
      </c>
      <c r="BN37" s="331">
        <v>4.5</v>
      </c>
      <c r="BO37" s="311">
        <f>SUM((BJ37*0.25),(BK37*0.25),(BL37*0.2),(BM37*0.2),(BN37*0.1))</f>
        <v>6.0350000000000001</v>
      </c>
      <c r="BP37" s="307"/>
      <c r="BQ37" s="331">
        <v>7.0679999999999996</v>
      </c>
      <c r="BR37" s="331"/>
      <c r="BS37" s="306">
        <f>BQ37-BR37</f>
        <v>7.0679999999999996</v>
      </c>
      <c r="BT37" s="332">
        <v>6.4</v>
      </c>
      <c r="BU37" s="309">
        <f>SUM((BS37*0.7),(BT37*0.3))</f>
        <v>6.8675999999999995</v>
      </c>
      <c r="BV37" s="334"/>
      <c r="BW37" s="311">
        <f>SUM(BB37*0.25)+(BH37*0.25)+(BO37*0.25)+(BU37*0.25)</f>
        <v>5.9954000000000001</v>
      </c>
      <c r="BX37" s="310"/>
      <c r="BY37" s="309">
        <f>L37</f>
        <v>6.0949999999999998</v>
      </c>
      <c r="BZ37" s="309">
        <f>W37</f>
        <v>3.9895833333333335</v>
      </c>
      <c r="CA37" s="309">
        <f>AH37</f>
        <v>5.0270833333333336</v>
      </c>
      <c r="CB37" s="309">
        <f>AS37</f>
        <v>5.1125000000000007</v>
      </c>
      <c r="CC37" s="309">
        <f>BB37</f>
        <v>5.1049999999999995</v>
      </c>
      <c r="CD37" s="309">
        <f>BH37</f>
        <v>5.9740000000000002</v>
      </c>
      <c r="CE37" s="309">
        <f>BO37</f>
        <v>6.0350000000000001</v>
      </c>
      <c r="CF37" s="309">
        <f>BU37</f>
        <v>6.8675999999999995</v>
      </c>
      <c r="CG37" s="309">
        <f>AU37</f>
        <v>5.0560416666666672</v>
      </c>
      <c r="CH37" s="311"/>
      <c r="CI37" s="309">
        <f>BW37</f>
        <v>5.9954000000000001</v>
      </c>
      <c r="CJ37" s="311"/>
      <c r="CK37" s="309">
        <f>AVERAGE(CG37:CI37)</f>
        <v>5.5257208333333336</v>
      </c>
      <c r="CL37" s="309"/>
      <c r="CM37" s="335">
        <f>RANK(CK37,$CK$14:$CK$70)</f>
        <v>3</v>
      </c>
    </row>
    <row r="38" spans="1:91" s="268" customFormat="1" ht="15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CG38" s="270"/>
      <c r="CH38" s="270"/>
      <c r="CI38" s="270"/>
      <c r="CJ38" s="270"/>
      <c r="CK38" s="270"/>
      <c r="CL38" s="270"/>
      <c r="CM38" s="270"/>
    </row>
    <row r="39" spans="1:91" s="268" customFormat="1" ht="15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CG39" s="270"/>
      <c r="CH39" s="270"/>
      <c r="CI39" s="270"/>
      <c r="CJ39" s="270"/>
      <c r="CK39" s="270"/>
      <c r="CL39" s="270"/>
      <c r="CM39" s="270"/>
    </row>
    <row r="40" spans="1:91" s="268" customFormat="1" ht="15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CG40" s="270"/>
      <c r="CH40" s="270"/>
      <c r="CI40" s="270"/>
      <c r="CJ40" s="270"/>
      <c r="CK40" s="270"/>
      <c r="CL40" s="270"/>
      <c r="CM40" s="270"/>
    </row>
    <row r="41" spans="1:91" s="268" customFormat="1" ht="15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CG41" s="270"/>
      <c r="CH41" s="270"/>
      <c r="CI41" s="270"/>
      <c r="CJ41" s="270"/>
      <c r="CK41" s="270"/>
      <c r="CL41" s="270"/>
      <c r="CM41" s="270"/>
    </row>
    <row r="42" spans="1:91" s="268" customFormat="1" ht="15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CG42" s="270"/>
      <c r="CH42" s="270"/>
      <c r="CI42" s="270"/>
      <c r="CJ42" s="270"/>
      <c r="CK42" s="270"/>
      <c r="CL42" s="270"/>
      <c r="CM42" s="270"/>
    </row>
    <row r="43" spans="1:91" s="268" customFormat="1" ht="15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CG43" s="270"/>
      <c r="CH43" s="270"/>
      <c r="CI43" s="270"/>
      <c r="CJ43" s="270"/>
      <c r="CK43" s="270"/>
      <c r="CL43" s="270"/>
      <c r="CM43" s="270"/>
    </row>
    <row r="44" spans="1:91" s="268" customFormat="1" ht="15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CG44" s="270"/>
      <c r="CH44" s="270"/>
      <c r="CI44" s="270"/>
      <c r="CJ44" s="270"/>
      <c r="CK44" s="270"/>
      <c r="CL44" s="270"/>
      <c r="CM44" s="270"/>
    </row>
    <row r="45" spans="1:91" s="268" customFormat="1" ht="15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CG45" s="270"/>
      <c r="CH45" s="270"/>
      <c r="CI45" s="270"/>
      <c r="CJ45" s="270"/>
      <c r="CK45" s="270"/>
      <c r="CL45" s="270"/>
      <c r="CM45" s="270"/>
    </row>
    <row r="46" spans="1:91" s="268" customFormat="1" ht="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CG46" s="270"/>
      <c r="CH46" s="270"/>
      <c r="CI46" s="270"/>
      <c r="CJ46" s="270"/>
      <c r="CK46" s="270"/>
      <c r="CL46" s="270"/>
      <c r="CM46" s="270"/>
    </row>
    <row r="47" spans="1:91" s="268" customFormat="1" ht="1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CG47" s="270"/>
      <c r="CH47" s="270"/>
      <c r="CI47" s="270"/>
      <c r="CJ47" s="270"/>
      <c r="CK47" s="270"/>
      <c r="CL47" s="270"/>
      <c r="CM47" s="270"/>
    </row>
    <row r="48" spans="1:91" s="268" customFormat="1" ht="15">
      <c r="A48" s="270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CG48" s="270"/>
      <c r="CH48" s="270"/>
      <c r="CI48" s="270"/>
      <c r="CJ48" s="270"/>
      <c r="CK48" s="270"/>
      <c r="CL48" s="270"/>
      <c r="CM48" s="270"/>
    </row>
    <row r="49" spans="1:91" s="268" customFormat="1" ht="15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CG49" s="270"/>
      <c r="CH49" s="270"/>
      <c r="CI49" s="270"/>
      <c r="CJ49" s="270"/>
      <c r="CK49" s="270"/>
      <c r="CL49" s="270"/>
      <c r="CM49" s="270"/>
    </row>
    <row r="50" spans="1:91" s="268" customFormat="1" ht="15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CG50" s="270"/>
      <c r="CH50" s="270"/>
      <c r="CI50" s="270"/>
      <c r="CJ50" s="270"/>
      <c r="CK50" s="270"/>
      <c r="CL50" s="270"/>
      <c r="CM50" s="270"/>
    </row>
    <row r="51" spans="1:91" s="268" customFormat="1" ht="15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CG51" s="270"/>
      <c r="CH51" s="270"/>
      <c r="CI51" s="270"/>
      <c r="CJ51" s="270"/>
      <c r="CK51" s="270"/>
      <c r="CL51" s="270"/>
      <c r="CM51" s="270"/>
    </row>
    <row r="52" spans="1:91" s="268" customFormat="1" ht="15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CG52" s="270"/>
      <c r="CH52" s="270"/>
      <c r="CI52" s="270"/>
      <c r="CJ52" s="270"/>
      <c r="CK52" s="270"/>
      <c r="CL52" s="270"/>
      <c r="CM52" s="270"/>
    </row>
    <row r="53" spans="1:91" s="268" customFormat="1" ht="15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CG53" s="270"/>
      <c r="CH53" s="270"/>
      <c r="CI53" s="270"/>
      <c r="CJ53" s="270"/>
      <c r="CK53" s="270"/>
      <c r="CL53" s="270"/>
      <c r="CM53" s="270"/>
    </row>
    <row r="54" spans="1:91" s="268" customFormat="1" ht="15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CG54" s="270"/>
      <c r="CH54" s="270"/>
      <c r="CI54" s="270"/>
      <c r="CJ54" s="270"/>
      <c r="CK54" s="270"/>
      <c r="CL54" s="270"/>
      <c r="CM54" s="270"/>
    </row>
    <row r="55" spans="1:91" s="268" customFormat="1" ht="1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CG55" s="270"/>
      <c r="CH55" s="270"/>
      <c r="CI55" s="270"/>
      <c r="CJ55" s="270"/>
      <c r="CK55" s="270"/>
      <c r="CL55" s="270"/>
      <c r="CM55" s="270"/>
    </row>
    <row r="56" spans="1:91" s="268" customFormat="1" ht="15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CG56" s="270"/>
      <c r="CH56" s="270"/>
      <c r="CI56" s="270"/>
      <c r="CJ56" s="270"/>
      <c r="CK56" s="270"/>
      <c r="CL56" s="270"/>
      <c r="CM56" s="270"/>
    </row>
    <row r="57" spans="1:91" s="268" customFormat="1" ht="15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CG57" s="270"/>
      <c r="CH57" s="270"/>
      <c r="CI57" s="270"/>
      <c r="CJ57" s="270"/>
      <c r="CK57" s="270"/>
      <c r="CL57" s="270"/>
      <c r="CM57" s="270"/>
    </row>
    <row r="58" spans="1:91" s="268" customFormat="1" ht="15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CG58" s="270"/>
      <c r="CH58" s="270"/>
      <c r="CI58" s="270"/>
      <c r="CJ58" s="270"/>
      <c r="CK58" s="270"/>
      <c r="CL58" s="270"/>
      <c r="CM58" s="270"/>
    </row>
    <row r="59" spans="1:91" s="268" customFormat="1" ht="15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CG59" s="270"/>
      <c r="CH59" s="270"/>
      <c r="CI59" s="270"/>
      <c r="CJ59" s="270"/>
      <c r="CK59" s="270"/>
      <c r="CL59" s="270"/>
      <c r="CM59" s="270"/>
    </row>
    <row r="60" spans="1:91" s="268" customFormat="1" ht="15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CG60" s="270"/>
      <c r="CH60" s="270"/>
      <c r="CI60" s="270"/>
      <c r="CJ60" s="270"/>
      <c r="CK60" s="270"/>
      <c r="CL60" s="270"/>
      <c r="CM60" s="270"/>
    </row>
    <row r="61" spans="1:91" s="268" customFormat="1" ht="15">
      <c r="A61" s="270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CG61" s="270"/>
      <c r="CH61" s="270"/>
      <c r="CI61" s="270"/>
      <c r="CJ61" s="270"/>
      <c r="CK61" s="270"/>
      <c r="CL61" s="270"/>
      <c r="CM61" s="270"/>
    </row>
    <row r="62" spans="1:91" s="268" customFormat="1" ht="15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CG62" s="270"/>
      <c r="CH62" s="270"/>
      <c r="CI62" s="270"/>
      <c r="CJ62" s="270"/>
      <c r="CK62" s="270"/>
      <c r="CL62" s="270"/>
      <c r="CM62" s="270"/>
    </row>
    <row r="63" spans="1:91" s="268" customFormat="1" ht="15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CG63" s="270"/>
      <c r="CH63" s="270"/>
      <c r="CI63" s="270"/>
      <c r="CJ63" s="270"/>
      <c r="CK63" s="270"/>
      <c r="CL63" s="270"/>
      <c r="CM63" s="270"/>
    </row>
    <row r="64" spans="1:91" s="268" customFormat="1" ht="15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CG64" s="270"/>
      <c r="CH64" s="270"/>
      <c r="CI64" s="270"/>
      <c r="CJ64" s="270"/>
      <c r="CK64" s="270"/>
      <c r="CL64" s="270"/>
      <c r="CM64" s="270"/>
    </row>
    <row r="65" spans="1:91" s="268" customFormat="1" ht="15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CG65" s="270"/>
      <c r="CH65" s="270"/>
      <c r="CI65" s="270"/>
      <c r="CJ65" s="270"/>
      <c r="CK65" s="270"/>
      <c r="CL65" s="270"/>
      <c r="CM65" s="270"/>
    </row>
    <row r="66" spans="1:91" s="268" customFormat="1" ht="15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CG66" s="270"/>
      <c r="CH66" s="270"/>
      <c r="CI66" s="270"/>
      <c r="CJ66" s="270"/>
      <c r="CK66" s="270"/>
      <c r="CL66" s="270"/>
      <c r="CM66" s="270"/>
    </row>
    <row r="67" spans="1:91" s="268" customFormat="1" ht="15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CG67" s="270"/>
      <c r="CH67" s="270"/>
      <c r="CI67" s="270"/>
      <c r="CJ67" s="270"/>
      <c r="CK67" s="270"/>
      <c r="CL67" s="270"/>
      <c r="CM67" s="270"/>
    </row>
    <row r="68" spans="1:91" s="268" customFormat="1" ht="15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CG68" s="270"/>
      <c r="CH68" s="270"/>
      <c r="CI68" s="270"/>
      <c r="CJ68" s="270"/>
      <c r="CK68" s="270"/>
      <c r="CL68" s="270"/>
      <c r="CM68" s="270"/>
    </row>
    <row r="69" spans="1:91" s="268" customFormat="1" ht="15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CG69" s="270"/>
      <c r="CH69" s="270"/>
      <c r="CI69" s="270"/>
      <c r="CJ69" s="270"/>
      <c r="CK69" s="270"/>
      <c r="CL69" s="270"/>
      <c r="CM69" s="270"/>
    </row>
    <row r="70" spans="1:91" s="268" customFormat="1" ht="15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CG70" s="270"/>
      <c r="CH70" s="270"/>
      <c r="CI70" s="270"/>
      <c r="CJ70" s="270"/>
      <c r="CK70" s="270"/>
      <c r="CL70" s="270"/>
      <c r="CM70" s="270"/>
    </row>
    <row r="71" spans="1:91" s="268" customFormat="1" ht="15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CG71" s="270"/>
      <c r="CH71" s="270"/>
      <c r="CI71" s="270"/>
      <c r="CJ71" s="270"/>
      <c r="CK71" s="270"/>
      <c r="CL71" s="270"/>
      <c r="CM71" s="270"/>
    </row>
    <row r="72" spans="1:91" s="268" customFormat="1" ht="1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CG72" s="270"/>
      <c r="CH72" s="270"/>
      <c r="CI72" s="270"/>
      <c r="CJ72" s="270"/>
      <c r="CK72" s="270"/>
      <c r="CL72" s="270"/>
      <c r="CM72" s="270"/>
    </row>
    <row r="73" spans="1:91" s="268" customFormat="1" ht="15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CG73" s="270"/>
      <c r="CH73" s="270"/>
      <c r="CI73" s="270"/>
      <c r="CJ73" s="270"/>
      <c r="CK73" s="270"/>
      <c r="CL73" s="270"/>
      <c r="CM73" s="270"/>
    </row>
    <row r="74" spans="1:91" s="268" customFormat="1" ht="15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CG74" s="270"/>
      <c r="CH74" s="270"/>
      <c r="CI74" s="270"/>
      <c r="CJ74" s="270"/>
      <c r="CK74" s="270"/>
      <c r="CL74" s="270"/>
      <c r="CM74" s="270"/>
    </row>
    <row r="75" spans="1:91" s="268" customFormat="1" ht="15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CG75" s="270"/>
      <c r="CH75" s="270"/>
      <c r="CI75" s="270"/>
      <c r="CJ75" s="270"/>
      <c r="CK75" s="270"/>
      <c r="CL75" s="270"/>
      <c r="CM75" s="270"/>
    </row>
    <row r="76" spans="1:91" s="268" customFormat="1" ht="15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CG76" s="270"/>
      <c r="CH76" s="270"/>
      <c r="CI76" s="270"/>
      <c r="CJ76" s="270"/>
      <c r="CK76" s="270"/>
      <c r="CL76" s="270"/>
      <c r="CM76" s="270"/>
    </row>
    <row r="77" spans="1:91" s="268" customFormat="1" ht="15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CG77" s="270"/>
      <c r="CH77" s="270"/>
      <c r="CI77" s="270"/>
      <c r="CJ77" s="270"/>
      <c r="CK77" s="270"/>
      <c r="CL77" s="270"/>
      <c r="CM77" s="270"/>
    </row>
    <row r="78" spans="1:91" s="268" customFormat="1" ht="15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CG78" s="270"/>
      <c r="CH78" s="270"/>
      <c r="CI78" s="270"/>
      <c r="CJ78" s="270"/>
      <c r="CK78" s="270"/>
      <c r="CL78" s="270"/>
      <c r="CM78" s="270"/>
    </row>
    <row r="79" spans="1:91" s="268" customFormat="1" ht="15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0"/>
      <c r="BV79" s="270"/>
      <c r="BW79" s="270"/>
      <c r="BX79" s="270"/>
      <c r="CG79" s="270"/>
      <c r="CH79" s="270"/>
      <c r="CI79" s="270"/>
      <c r="CJ79" s="270"/>
      <c r="CK79" s="270"/>
      <c r="CL79" s="270"/>
      <c r="CM79" s="270"/>
    </row>
    <row r="80" spans="1:91" s="268" customFormat="1" ht="15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CG80" s="270"/>
      <c r="CH80" s="270"/>
      <c r="CI80" s="270"/>
      <c r="CJ80" s="270"/>
      <c r="CK80" s="270"/>
      <c r="CL80" s="270"/>
      <c r="CM80" s="270"/>
    </row>
    <row r="81" spans="1:91" s="268" customFormat="1" ht="15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CG81" s="270"/>
      <c r="CH81" s="270"/>
      <c r="CI81" s="270"/>
      <c r="CJ81" s="270"/>
      <c r="CK81" s="270"/>
      <c r="CL81" s="270"/>
      <c r="CM81" s="270"/>
    </row>
    <row r="82" spans="1:91" s="268" customFormat="1" ht="15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K82" s="270"/>
      <c r="BL82" s="270"/>
      <c r="BM82" s="270"/>
      <c r="BN82" s="270"/>
      <c r="BO82" s="270"/>
      <c r="BP82" s="270"/>
      <c r="BQ82" s="270"/>
      <c r="BR82" s="270"/>
      <c r="BS82" s="270"/>
      <c r="BT82" s="270"/>
      <c r="BU82" s="270"/>
      <c r="BV82" s="270"/>
      <c r="BW82" s="270"/>
      <c r="BX82" s="270"/>
      <c r="CG82" s="270"/>
      <c r="CH82" s="270"/>
      <c r="CI82" s="270"/>
      <c r="CJ82" s="270"/>
      <c r="CK82" s="270"/>
      <c r="CL82" s="270"/>
      <c r="CM82" s="270"/>
    </row>
    <row r="83" spans="1:91" s="268" customFormat="1" ht="15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CG83" s="270"/>
      <c r="CH83" s="270"/>
      <c r="CI83" s="270"/>
      <c r="CJ83" s="270"/>
      <c r="CK83" s="270"/>
      <c r="CL83" s="270"/>
      <c r="CM83" s="270"/>
    </row>
    <row r="84" spans="1:91" s="268" customFormat="1" ht="15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CG84" s="270"/>
      <c r="CH84" s="270"/>
      <c r="CI84" s="270"/>
      <c r="CJ84" s="270"/>
      <c r="CK84" s="270"/>
      <c r="CL84" s="270"/>
      <c r="CM84" s="270"/>
    </row>
    <row r="85" spans="1:91" s="268" customFormat="1" ht="15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CG85" s="270"/>
      <c r="CH85" s="270"/>
      <c r="CI85" s="270"/>
      <c r="CJ85" s="270"/>
      <c r="CK85" s="270"/>
      <c r="CL85" s="270"/>
      <c r="CM85" s="270"/>
    </row>
    <row r="86" spans="1:91" s="268" customFormat="1" ht="15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0"/>
      <c r="BW86" s="270"/>
      <c r="BX86" s="270"/>
      <c r="CG86" s="270"/>
      <c r="CH86" s="270"/>
      <c r="CI86" s="270"/>
      <c r="CJ86" s="270"/>
      <c r="CK86" s="270"/>
      <c r="CL86" s="270"/>
      <c r="CM86" s="270"/>
    </row>
    <row r="87" spans="1:91" s="268" customFormat="1" ht="15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270"/>
      <c r="BP87" s="270"/>
      <c r="BQ87" s="270"/>
      <c r="BR87" s="270"/>
      <c r="BS87" s="270"/>
      <c r="BT87" s="270"/>
      <c r="BU87" s="270"/>
      <c r="BV87" s="270"/>
      <c r="BW87" s="270"/>
      <c r="BX87" s="270"/>
      <c r="CG87" s="270"/>
      <c r="CH87" s="270"/>
      <c r="CI87" s="270"/>
      <c r="CJ87" s="270"/>
      <c r="CK87" s="270"/>
      <c r="CL87" s="270"/>
      <c r="CM87" s="270"/>
    </row>
    <row r="88" spans="1:91" s="268" customFormat="1" ht="15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W88" s="270"/>
      <c r="BX88" s="270"/>
      <c r="CG88" s="270"/>
      <c r="CH88" s="270"/>
      <c r="CI88" s="270"/>
      <c r="CJ88" s="270"/>
      <c r="CK88" s="270"/>
      <c r="CL88" s="270"/>
      <c r="CM88" s="270"/>
    </row>
    <row r="89" spans="1:91" s="268" customFormat="1" ht="15">
      <c r="AT89" s="301"/>
      <c r="AU89" s="301"/>
      <c r="BW89" s="270"/>
      <c r="BX89" s="270"/>
      <c r="CG89" s="270"/>
      <c r="CH89" s="270"/>
      <c r="CI89" s="270"/>
      <c r="CJ89" s="270"/>
      <c r="CK89" s="270"/>
      <c r="CL89" s="270"/>
      <c r="CM89" s="270"/>
    </row>
    <row r="90" spans="1:91" s="268" customFormat="1" ht="15">
      <c r="AT90" s="301"/>
      <c r="AU90" s="301"/>
      <c r="BW90" s="270"/>
      <c r="BX90" s="270"/>
      <c r="CG90" s="270"/>
      <c r="CH90" s="270"/>
      <c r="CI90" s="270"/>
      <c r="CJ90" s="270"/>
      <c r="CK90" s="270"/>
      <c r="CL90" s="270"/>
      <c r="CM90" s="270"/>
    </row>
    <row r="91" spans="1:91" s="268" customFormat="1" ht="15">
      <c r="AT91" s="301"/>
      <c r="AU91" s="301"/>
      <c r="BW91" s="270"/>
      <c r="BX91" s="270"/>
      <c r="CG91" s="270"/>
      <c r="CH91" s="270"/>
      <c r="CI91" s="270"/>
      <c r="CJ91" s="270"/>
      <c r="CK91" s="270"/>
      <c r="CL91" s="270"/>
      <c r="CM91" s="270"/>
    </row>
    <row r="92" spans="1:91" s="268" customFormat="1" ht="15">
      <c r="AT92" s="301"/>
      <c r="AU92" s="301"/>
      <c r="BW92" s="270"/>
      <c r="BX92" s="270"/>
      <c r="CG92" s="270"/>
      <c r="CH92" s="270"/>
      <c r="CI92" s="270"/>
      <c r="CJ92" s="270"/>
      <c r="CK92" s="270"/>
      <c r="CL92" s="270"/>
      <c r="CM92" s="270"/>
    </row>
    <row r="93" spans="1:91" s="268" customFormat="1" ht="15">
      <c r="AT93" s="301"/>
      <c r="AU93" s="301"/>
      <c r="BW93" s="270"/>
      <c r="BX93" s="270"/>
      <c r="CG93" s="270"/>
      <c r="CH93" s="270"/>
      <c r="CI93" s="270"/>
      <c r="CJ93" s="270"/>
      <c r="CK93" s="270"/>
      <c r="CL93" s="270"/>
      <c r="CM93" s="270"/>
    </row>
    <row r="94" spans="1:91" s="268" customFormat="1" ht="15">
      <c r="AT94" s="301"/>
      <c r="AU94" s="301"/>
      <c r="BW94" s="270"/>
      <c r="BX94" s="270"/>
      <c r="CG94" s="270"/>
      <c r="CH94" s="270"/>
      <c r="CI94" s="270"/>
      <c r="CJ94" s="270"/>
      <c r="CK94" s="270"/>
      <c r="CL94" s="270"/>
      <c r="CM94" s="270"/>
    </row>
    <row r="95" spans="1:91" s="268" customFormat="1" ht="15">
      <c r="AT95" s="301"/>
      <c r="AU95" s="301"/>
      <c r="BW95" s="270"/>
      <c r="BX95" s="270"/>
      <c r="CG95" s="270"/>
      <c r="CH95" s="270"/>
      <c r="CI95" s="270"/>
      <c r="CJ95" s="270"/>
      <c r="CK95" s="270"/>
      <c r="CL95" s="270"/>
      <c r="CM95" s="270"/>
    </row>
    <row r="96" spans="1:91" s="268" customFormat="1" ht="15">
      <c r="AT96" s="301"/>
      <c r="AU96" s="301"/>
      <c r="BW96" s="270"/>
      <c r="BX96" s="270"/>
      <c r="CG96" s="270"/>
      <c r="CH96" s="270"/>
      <c r="CI96" s="270"/>
      <c r="CJ96" s="270"/>
      <c r="CK96" s="270"/>
      <c r="CL96" s="270"/>
      <c r="CM96" s="270"/>
    </row>
    <row r="97" spans="46:91" s="268" customFormat="1" ht="15">
      <c r="AT97" s="301"/>
      <c r="AU97" s="301"/>
      <c r="BW97" s="270"/>
      <c r="BX97" s="270"/>
      <c r="CG97" s="270"/>
      <c r="CH97" s="270"/>
      <c r="CI97" s="270"/>
      <c r="CJ97" s="270"/>
      <c r="CK97" s="270"/>
      <c r="CL97" s="270"/>
      <c r="CM97" s="270"/>
    </row>
    <row r="98" spans="46:91" s="268" customFormat="1" ht="15">
      <c r="AT98" s="301"/>
      <c r="AU98" s="301"/>
      <c r="BW98" s="270"/>
      <c r="BX98" s="270"/>
      <c r="CG98" s="270"/>
      <c r="CH98" s="270"/>
      <c r="CI98" s="270"/>
      <c r="CJ98" s="270"/>
      <c r="CK98" s="270"/>
      <c r="CL98" s="270"/>
      <c r="CM98" s="270"/>
    </row>
    <row r="99" spans="46:91" s="268" customFormat="1" ht="15">
      <c r="AT99" s="301"/>
      <c r="AU99" s="301"/>
      <c r="BW99" s="270"/>
      <c r="BX99" s="270"/>
      <c r="CG99" s="270"/>
      <c r="CH99" s="270"/>
      <c r="CI99" s="270"/>
      <c r="CJ99" s="270"/>
      <c r="CK99" s="270"/>
      <c r="CL99" s="270"/>
      <c r="CM99" s="270"/>
    </row>
    <row r="100" spans="46:91" s="268" customFormat="1" ht="15">
      <c r="AT100" s="301"/>
      <c r="AU100" s="301"/>
      <c r="BV100" s="287"/>
      <c r="BW100" s="270"/>
      <c r="BX100" s="270"/>
      <c r="CG100" s="270"/>
      <c r="CH100" s="270"/>
      <c r="CI100" s="270"/>
      <c r="CJ100" s="270"/>
      <c r="CK100" s="270"/>
      <c r="CL100" s="270"/>
      <c r="CM100" s="270"/>
    </row>
    <row r="101" spans="46:91" ht="15">
      <c r="BW101" s="270"/>
      <c r="BX101" s="270"/>
      <c r="CG101" s="270"/>
      <c r="CH101" s="270"/>
      <c r="CI101" s="270"/>
      <c r="CJ101" s="270"/>
      <c r="CK101" s="270"/>
      <c r="CL101" s="270"/>
      <c r="CM101" s="270"/>
    </row>
    <row r="102" spans="46:91" ht="15">
      <c r="BW102" s="268"/>
      <c r="BX102" s="268"/>
      <c r="CG102" s="268"/>
      <c r="CH102" s="268"/>
      <c r="CI102" s="268"/>
      <c r="CJ102" s="268"/>
      <c r="CK102" s="268"/>
      <c r="CL102" s="268"/>
      <c r="CM102" s="268"/>
    </row>
    <row r="103" spans="46:91" ht="15">
      <c r="BW103" s="268"/>
      <c r="BX103" s="268"/>
      <c r="CG103" s="268"/>
      <c r="CH103" s="268"/>
      <c r="CI103" s="268"/>
      <c r="CJ103" s="268"/>
      <c r="CK103" s="268"/>
      <c r="CL103" s="268"/>
      <c r="CM103" s="268"/>
    </row>
    <row r="104" spans="46:91" ht="15">
      <c r="BW104" s="268"/>
      <c r="BX104" s="268"/>
      <c r="CG104" s="268"/>
      <c r="CH104" s="268"/>
      <c r="CI104" s="268"/>
      <c r="CJ104" s="268"/>
      <c r="CK104" s="268"/>
      <c r="CL104" s="268"/>
      <c r="CM104" s="268"/>
    </row>
    <row r="105" spans="46:91" ht="15">
      <c r="BW105" s="268"/>
      <c r="BX105" s="268"/>
      <c r="CG105" s="268"/>
      <c r="CH105" s="268"/>
      <c r="CI105" s="268"/>
      <c r="CJ105" s="268"/>
      <c r="CK105" s="268"/>
      <c r="CL105" s="268"/>
      <c r="CM105" s="268"/>
    </row>
    <row r="106" spans="46:91" ht="15">
      <c r="BW106" s="268"/>
      <c r="BX106" s="268"/>
      <c r="CG106" s="268"/>
      <c r="CH106" s="268"/>
      <c r="CI106" s="268"/>
      <c r="CJ106" s="268"/>
      <c r="CK106" s="268"/>
      <c r="CL106" s="268"/>
      <c r="CM106" s="268"/>
    </row>
    <row r="107" spans="46:91" ht="15">
      <c r="BW107" s="268"/>
      <c r="BX107" s="268"/>
      <c r="CG107" s="268"/>
      <c r="CH107" s="268"/>
      <c r="CI107" s="268"/>
      <c r="CJ107" s="268"/>
      <c r="CK107" s="268"/>
      <c r="CL107" s="268"/>
      <c r="CM107" s="268"/>
    </row>
    <row r="108" spans="46:91" ht="15">
      <c r="BW108" s="268"/>
      <c r="BX108" s="268"/>
      <c r="CG108" s="268"/>
      <c r="CH108" s="268"/>
      <c r="CI108" s="268"/>
      <c r="CJ108" s="268"/>
      <c r="CK108" s="268"/>
      <c r="CL108" s="268"/>
      <c r="CM108" s="268"/>
    </row>
    <row r="109" spans="46:91" ht="15">
      <c r="BW109" s="268"/>
      <c r="BX109" s="268"/>
      <c r="CG109" s="268"/>
      <c r="CH109" s="268"/>
      <c r="CI109" s="268"/>
      <c r="CJ109" s="268"/>
      <c r="CK109" s="268"/>
      <c r="CL109" s="268"/>
      <c r="CM109" s="268"/>
    </row>
    <row r="110" spans="46:91" ht="15">
      <c r="BW110" s="268"/>
      <c r="BX110" s="268"/>
      <c r="CG110" s="268"/>
      <c r="CH110" s="268"/>
      <c r="CI110" s="268"/>
      <c r="CJ110" s="268"/>
      <c r="CK110" s="268"/>
      <c r="CL110" s="268"/>
      <c r="CM110" s="268"/>
    </row>
    <row r="111" spans="46:91" ht="15">
      <c r="BW111" s="268"/>
      <c r="BX111" s="268"/>
      <c r="CG111" s="268"/>
      <c r="CH111" s="268"/>
      <c r="CI111" s="268"/>
      <c r="CJ111" s="268"/>
      <c r="CK111" s="268"/>
      <c r="CL111" s="268"/>
      <c r="CM111" s="268"/>
    </row>
    <row r="112" spans="46:91" ht="15">
      <c r="BW112" s="268"/>
      <c r="BX112" s="268"/>
      <c r="CG112" s="268"/>
      <c r="CH112" s="268"/>
      <c r="CI112" s="268"/>
      <c r="CJ112" s="268"/>
      <c r="CK112" s="268"/>
      <c r="CL112" s="268"/>
      <c r="CM112" s="268"/>
    </row>
    <row r="113" spans="75:91" ht="15">
      <c r="BW113" s="268"/>
      <c r="BX113" s="268"/>
      <c r="CG113" s="268"/>
      <c r="CH113" s="268"/>
      <c r="CI113" s="268"/>
      <c r="CJ113" s="268"/>
      <c r="CK113" s="268"/>
      <c r="CL113" s="268"/>
      <c r="CM113" s="268"/>
    </row>
  </sheetData>
  <mergeCells count="12">
    <mergeCell ref="T37:U37"/>
    <mergeCell ref="AE37:AF37"/>
    <mergeCell ref="AP37:AQ37"/>
    <mergeCell ref="CC8:CF8"/>
    <mergeCell ref="BY8:CB8"/>
    <mergeCell ref="T28:U28"/>
    <mergeCell ref="AE28:AF28"/>
    <mergeCell ref="AP28:AQ28"/>
    <mergeCell ref="BJ9:BK9"/>
    <mergeCell ref="T19:U19"/>
    <mergeCell ref="AE19:AF19"/>
    <mergeCell ref="AP19:AQ19"/>
  </mergeCells>
  <pageMargins left="0.23622047244094499" right="0.23622047244094499" top="0.74803149606299202" bottom="0.74803149606299202" header="0.31496062992126" footer="0.31496062992126"/>
  <pageSetup paperSize="9" scale="87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M122"/>
  <sheetViews>
    <sheetView zoomScalePageLayoutView="8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ColWidth="8.85546875" defaultRowHeight="12.75"/>
  <cols>
    <col min="1" max="1" width="5.42578125" style="287" customWidth="1"/>
    <col min="2" max="2" width="21.28515625" style="287" customWidth="1"/>
    <col min="3" max="3" width="21.42578125" style="287" customWidth="1"/>
    <col min="4" max="4" width="22.85546875" style="287" customWidth="1"/>
    <col min="5" max="5" width="14.85546875" style="287" customWidth="1"/>
    <col min="6" max="6" width="3.85546875" style="287" customWidth="1"/>
    <col min="7" max="12" width="7.42578125" style="287" customWidth="1"/>
    <col min="13" max="13" width="3.42578125" style="287" customWidth="1"/>
    <col min="14" max="21" width="5.7109375" style="287" customWidth="1"/>
    <col min="22" max="22" width="9.7109375" style="287" customWidth="1"/>
    <col min="23" max="23" width="6.42578125" style="287" customWidth="1"/>
    <col min="24" max="24" width="3.140625" style="287" customWidth="1"/>
    <col min="25" max="32" width="5.7109375" style="287" customWidth="1"/>
    <col min="33" max="33" width="10.85546875" style="287" customWidth="1"/>
    <col min="34" max="34" width="6.42578125" style="287" customWidth="1"/>
    <col min="35" max="35" width="3.140625" style="299" customWidth="1"/>
    <col min="36" max="36" width="13.85546875" style="299" customWidth="1"/>
    <col min="37" max="37" width="15.85546875" style="287" customWidth="1"/>
    <col min="38" max="38" width="4.28515625" style="287" customWidth="1"/>
    <col min="39" max="40" width="15.85546875" style="287" customWidth="1"/>
    <col min="41" max="44" width="8.85546875" style="287" customWidth="1"/>
    <col min="45" max="45" width="4.5703125" style="287" customWidth="1"/>
    <col min="46" max="48" width="8.85546875" style="287" customWidth="1"/>
    <col min="49" max="49" width="4.28515625" style="287" customWidth="1"/>
    <col min="50" max="55" width="8.85546875" style="287" customWidth="1"/>
    <col min="56" max="56" width="3.7109375" style="287" customWidth="1"/>
    <col min="57" max="57" width="8.85546875" style="287" customWidth="1"/>
    <col min="58" max="58" width="4.28515625" style="287" customWidth="1"/>
    <col min="59" max="59" width="8.85546875" style="287"/>
    <col min="60" max="60" width="3.42578125" style="287" customWidth="1"/>
    <col min="61" max="61" width="8.85546875" style="287"/>
    <col min="62" max="62" width="3.42578125" style="287" customWidth="1"/>
    <col min="63" max="63" width="8.85546875" style="287"/>
    <col min="64" max="64" width="3.85546875" style="287" customWidth="1"/>
    <col min="65" max="65" width="11.7109375" style="287" customWidth="1"/>
    <col min="66" max="16384" width="8.85546875" style="287"/>
  </cols>
  <sheetData>
    <row r="1" spans="1:65" s="268" customFormat="1" ht="15.75">
      <c r="A1" s="1" t="s">
        <v>59</v>
      </c>
      <c r="B1" s="2"/>
      <c r="C1" s="135"/>
      <c r="D1" s="137" t="s">
        <v>290</v>
      </c>
      <c r="E1" s="137" t="s">
        <v>498</v>
      </c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17">
        <f ca="1">NOW()</f>
        <v>43014.400315856481</v>
      </c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M1" s="217">
        <f ca="1">NOW()</f>
        <v>43014.400315856481</v>
      </c>
    </row>
    <row r="2" spans="1:65" s="268" customFormat="1" ht="15.75">
      <c r="A2" s="8"/>
      <c r="B2" s="2"/>
      <c r="C2" s="135"/>
      <c r="D2" s="137"/>
      <c r="E2" s="137" t="s">
        <v>499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3"/>
      <c r="V2" s="270"/>
      <c r="W2" s="270"/>
      <c r="X2" s="273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16">
        <f ca="1">NOW()</f>
        <v>43014.400315856481</v>
      </c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M2" s="216">
        <f ca="1">NOW()</f>
        <v>43014.400315856481</v>
      </c>
    </row>
    <row r="3" spans="1:65" s="268" customFormat="1" ht="15.75">
      <c r="A3" s="59" t="s">
        <v>60</v>
      </c>
      <c r="B3" s="60"/>
      <c r="C3" s="135"/>
      <c r="D3" s="137"/>
      <c r="E3" s="137" t="s">
        <v>500</v>
      </c>
      <c r="F3" s="270"/>
      <c r="G3" s="270"/>
      <c r="H3" s="270"/>
      <c r="I3" s="270"/>
      <c r="J3" s="270"/>
      <c r="K3" s="270"/>
      <c r="L3" s="270"/>
      <c r="M3" s="270"/>
      <c r="N3" s="273"/>
      <c r="O3" s="270"/>
      <c r="P3" s="270"/>
      <c r="Q3" s="273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2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</row>
    <row r="4" spans="1:65" s="268" customFormat="1" ht="15.75">
      <c r="A4" s="13"/>
      <c r="B4" s="14"/>
      <c r="C4" s="135"/>
      <c r="D4" s="137"/>
      <c r="E4" s="137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2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</row>
    <row r="5" spans="1:65" s="268" customFormat="1" ht="15.75">
      <c r="A5" s="8"/>
      <c r="B5" s="2"/>
      <c r="C5" s="137"/>
      <c r="D5" s="137"/>
      <c r="E5" s="137"/>
      <c r="F5" s="270"/>
      <c r="G5" s="523" t="s">
        <v>318</v>
      </c>
      <c r="H5" s="523"/>
      <c r="I5" s="270" t="str">
        <f>E1</f>
        <v>Robyn Bruderer</v>
      </c>
      <c r="J5" s="273"/>
      <c r="K5" s="273"/>
      <c r="L5" s="273"/>
      <c r="M5" s="273"/>
      <c r="N5" s="523" t="s">
        <v>319</v>
      </c>
      <c r="O5" s="523"/>
      <c r="P5" s="270" t="str">
        <f>E2</f>
        <v>Angie Deeks</v>
      </c>
      <c r="Q5" s="270"/>
      <c r="R5" s="273"/>
      <c r="S5" s="270"/>
      <c r="T5" s="273"/>
      <c r="U5" s="270"/>
      <c r="V5" s="270"/>
      <c r="W5" s="270"/>
      <c r="X5" s="270"/>
      <c r="Y5" s="523" t="s">
        <v>320</v>
      </c>
      <c r="Z5" s="523"/>
      <c r="AA5" s="270" t="str">
        <f>E3</f>
        <v>Derryn Fedrick</v>
      </c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523"/>
      <c r="AN5" s="523"/>
      <c r="AO5" s="273"/>
      <c r="AP5" s="273"/>
      <c r="AQ5" s="273"/>
      <c r="AR5" s="273"/>
      <c r="AS5" s="273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</row>
    <row r="6" spans="1:65" s="268" customFormat="1" ht="15.75">
      <c r="A6" s="1" t="s">
        <v>325</v>
      </c>
      <c r="B6" s="17"/>
      <c r="C6" s="137"/>
      <c r="D6" s="137"/>
      <c r="E6" s="137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137"/>
      <c r="AL6" s="218"/>
      <c r="AM6" s="221" t="s">
        <v>4</v>
      </c>
      <c r="AN6" s="218" t="str">
        <f>E1</f>
        <v>Robyn Bruderer</v>
      </c>
      <c r="AO6" s="221"/>
      <c r="AP6" s="221"/>
      <c r="AQ6" s="221"/>
      <c r="AR6" s="221"/>
      <c r="AS6" s="221"/>
      <c r="AT6" s="221" t="s">
        <v>5</v>
      </c>
      <c r="AU6" s="218" t="str">
        <f>E2</f>
        <v>Angie Deeks</v>
      </c>
      <c r="AV6" s="218"/>
      <c r="AW6" s="218"/>
      <c r="AX6" s="221" t="s">
        <v>6</v>
      </c>
      <c r="AY6" s="218" t="str">
        <f>E3</f>
        <v>Derryn Fedrick</v>
      </c>
      <c r="AZ6" s="218"/>
      <c r="BA6" s="218"/>
      <c r="BB6" s="218"/>
      <c r="BC6" s="218"/>
      <c r="BD6" s="221"/>
      <c r="BE6" s="135"/>
      <c r="BF6" s="135"/>
      <c r="BG6" s="135"/>
      <c r="BH6" s="135"/>
      <c r="BI6" s="135"/>
      <c r="BJ6" s="135"/>
      <c r="BK6" s="135"/>
      <c r="BL6" s="135"/>
      <c r="BM6" s="135"/>
    </row>
    <row r="7" spans="1:65" s="268" customFormat="1" ht="15.75">
      <c r="A7" s="8" t="s">
        <v>326</v>
      </c>
      <c r="B7" s="18"/>
      <c r="C7" s="137"/>
      <c r="D7" s="137"/>
      <c r="E7" s="137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4" t="s">
        <v>289</v>
      </c>
      <c r="X7" s="275"/>
      <c r="Y7" s="270"/>
      <c r="Z7" s="270"/>
      <c r="AA7" s="270"/>
      <c r="AB7" s="270"/>
      <c r="AC7" s="270"/>
      <c r="AD7" s="270"/>
      <c r="AE7" s="270"/>
      <c r="AF7" s="270"/>
      <c r="AG7" s="270"/>
      <c r="AH7" s="274" t="s">
        <v>289</v>
      </c>
      <c r="AI7" s="276"/>
      <c r="AJ7" s="274" t="s">
        <v>13</v>
      </c>
      <c r="AK7" s="137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135"/>
      <c r="BF7" s="135"/>
      <c r="BG7" s="135"/>
      <c r="BH7" s="135"/>
      <c r="BI7" s="135"/>
      <c r="BJ7" s="135"/>
      <c r="BK7" s="135"/>
      <c r="BL7" s="135"/>
      <c r="BM7" s="135"/>
    </row>
    <row r="8" spans="1:65" s="268" customFormat="1" ht="15.75">
      <c r="A8" s="8"/>
      <c r="B8" s="18"/>
      <c r="C8" s="137"/>
      <c r="D8" s="137"/>
      <c r="E8" s="137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4"/>
      <c r="X8" s="275"/>
      <c r="Y8" s="270"/>
      <c r="Z8" s="270"/>
      <c r="AA8" s="270"/>
      <c r="AB8" s="270"/>
      <c r="AC8" s="270"/>
      <c r="AD8" s="270"/>
      <c r="AE8" s="270"/>
      <c r="AF8" s="270"/>
      <c r="AG8" s="270"/>
      <c r="AH8" s="274"/>
      <c r="AI8" s="276"/>
      <c r="AJ8" s="274"/>
      <c r="AK8" s="213"/>
      <c r="AL8" s="222"/>
      <c r="AM8" s="218"/>
      <c r="AN8" s="218"/>
      <c r="AO8" s="218"/>
      <c r="AP8" s="218"/>
      <c r="AQ8" s="218"/>
      <c r="AR8" s="218"/>
      <c r="AS8" s="253"/>
      <c r="AT8" s="221" t="s">
        <v>11</v>
      </c>
      <c r="AU8" s="218"/>
      <c r="AV8" s="223" t="s">
        <v>11</v>
      </c>
      <c r="AW8" s="224"/>
      <c r="AX8" s="218"/>
      <c r="AY8" s="218"/>
      <c r="AZ8" s="218"/>
      <c r="BA8" s="218"/>
      <c r="BB8" s="218"/>
      <c r="BC8" s="218"/>
      <c r="BD8" s="224"/>
      <c r="BE8" s="221" t="s">
        <v>14</v>
      </c>
      <c r="BF8" s="231"/>
      <c r="BG8" s="254" t="s">
        <v>297</v>
      </c>
      <c r="BH8" s="255"/>
      <c r="BI8" s="254" t="s">
        <v>298</v>
      </c>
      <c r="BJ8" s="255"/>
      <c r="BK8" s="254" t="s">
        <v>299</v>
      </c>
      <c r="BL8" s="254"/>
      <c r="BM8" s="218"/>
    </row>
    <row r="9" spans="1:65" s="268" customFormat="1" ht="15">
      <c r="A9" s="274" t="s">
        <v>16</v>
      </c>
      <c r="B9" s="274" t="s">
        <v>17</v>
      </c>
      <c r="C9" s="274" t="s">
        <v>8</v>
      </c>
      <c r="D9" s="274" t="s">
        <v>18</v>
      </c>
      <c r="E9" s="274" t="s">
        <v>288</v>
      </c>
      <c r="F9" s="278"/>
      <c r="G9" s="274" t="s">
        <v>8</v>
      </c>
      <c r="H9" s="274"/>
      <c r="I9" s="274"/>
      <c r="J9" s="274"/>
      <c r="K9" s="274"/>
      <c r="L9" s="274"/>
      <c r="M9" s="278"/>
      <c r="N9" s="274" t="s">
        <v>25</v>
      </c>
      <c r="O9" s="274" t="s">
        <v>26</v>
      </c>
      <c r="P9" s="274" t="s">
        <v>286</v>
      </c>
      <c r="Q9" s="274" t="s">
        <v>322</v>
      </c>
      <c r="R9" s="274" t="s">
        <v>323</v>
      </c>
      <c r="S9" s="274" t="s">
        <v>324</v>
      </c>
      <c r="T9" s="274" t="s">
        <v>282</v>
      </c>
      <c r="U9" s="274" t="s">
        <v>281</v>
      </c>
      <c r="V9" s="274" t="s">
        <v>33</v>
      </c>
      <c r="W9" s="274" t="s">
        <v>280</v>
      </c>
      <c r="X9" s="275"/>
      <c r="Y9" s="274" t="s">
        <v>25</v>
      </c>
      <c r="Z9" s="274" t="s">
        <v>26</v>
      </c>
      <c r="AA9" s="274" t="s">
        <v>286</v>
      </c>
      <c r="AB9" s="274" t="s">
        <v>322</v>
      </c>
      <c r="AC9" s="274" t="s">
        <v>323</v>
      </c>
      <c r="AD9" s="274" t="s">
        <v>324</v>
      </c>
      <c r="AE9" s="274" t="s">
        <v>282</v>
      </c>
      <c r="AF9" s="274" t="s">
        <v>281</v>
      </c>
      <c r="AG9" s="274" t="s">
        <v>33</v>
      </c>
      <c r="AH9" s="274" t="s">
        <v>280</v>
      </c>
      <c r="AI9" s="276"/>
      <c r="AJ9" s="274" t="s">
        <v>43</v>
      </c>
      <c r="AK9" s="211" t="s">
        <v>279</v>
      </c>
      <c r="AL9" s="222"/>
      <c r="AM9" s="225" t="s">
        <v>8</v>
      </c>
      <c r="AN9" s="225"/>
      <c r="AO9" s="225"/>
      <c r="AP9" s="225"/>
      <c r="AQ9" s="225"/>
      <c r="AR9" s="225"/>
      <c r="AS9" s="226"/>
      <c r="AT9" s="227" t="s">
        <v>10</v>
      </c>
      <c r="AU9" s="228" t="s">
        <v>9</v>
      </c>
      <c r="AV9" s="229" t="s">
        <v>35</v>
      </c>
      <c r="AW9" s="230"/>
      <c r="AX9" s="243" t="s">
        <v>86</v>
      </c>
      <c r="AY9" s="243"/>
      <c r="AZ9" s="218"/>
      <c r="BA9" s="218"/>
      <c r="BB9" s="218"/>
      <c r="BC9" s="218"/>
      <c r="BD9" s="230"/>
      <c r="BE9" s="223" t="s">
        <v>43</v>
      </c>
      <c r="BF9" s="231"/>
      <c r="BG9" s="254" t="s">
        <v>300</v>
      </c>
      <c r="BH9" s="255"/>
      <c r="BI9" s="254" t="s">
        <v>300</v>
      </c>
      <c r="BJ9" s="255"/>
      <c r="BK9" s="254" t="s">
        <v>300</v>
      </c>
      <c r="BL9" s="254"/>
      <c r="BM9" s="254" t="s">
        <v>46</v>
      </c>
    </row>
    <row r="10" spans="1:65" s="268" customFormat="1" ht="15">
      <c r="A10" s="270"/>
      <c r="B10" s="270"/>
      <c r="C10" s="270"/>
      <c r="D10" s="270"/>
      <c r="E10" s="270"/>
      <c r="F10" s="282"/>
      <c r="G10" s="283" t="s">
        <v>20</v>
      </c>
      <c r="H10" s="283" t="s">
        <v>21</v>
      </c>
      <c r="I10" s="283" t="s">
        <v>22</v>
      </c>
      <c r="J10" s="283" t="s">
        <v>23</v>
      </c>
      <c r="K10" s="283" t="s">
        <v>24</v>
      </c>
      <c r="L10" s="283" t="s">
        <v>8</v>
      </c>
      <c r="M10" s="282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84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7"/>
      <c r="AJ10" s="270"/>
      <c r="AK10" s="137"/>
      <c r="AL10" s="231"/>
      <c r="AM10" s="232" t="s">
        <v>20</v>
      </c>
      <c r="AN10" s="232" t="s">
        <v>21</v>
      </c>
      <c r="AO10" s="232" t="s">
        <v>22</v>
      </c>
      <c r="AP10" s="232" t="s">
        <v>23</v>
      </c>
      <c r="AQ10" s="232" t="s">
        <v>24</v>
      </c>
      <c r="AR10" s="232" t="s">
        <v>8</v>
      </c>
      <c r="AS10" s="233"/>
      <c r="AT10" s="234"/>
      <c r="AU10" s="232" t="s">
        <v>295</v>
      </c>
      <c r="AV10" s="235"/>
      <c r="AW10" s="224"/>
      <c r="AX10" s="232" t="s">
        <v>36</v>
      </c>
      <c r="AY10" s="232" t="s">
        <v>37</v>
      </c>
      <c r="AZ10" s="232" t="s">
        <v>38</v>
      </c>
      <c r="BA10" s="232" t="s">
        <v>39</v>
      </c>
      <c r="BB10" s="232" t="s">
        <v>40</v>
      </c>
      <c r="BC10" s="232" t="s">
        <v>41</v>
      </c>
      <c r="BD10" s="224"/>
      <c r="BE10" s="135"/>
      <c r="BF10" s="231"/>
      <c r="BG10" s="135"/>
      <c r="BH10" s="135"/>
      <c r="BI10" s="135"/>
      <c r="BJ10" s="135"/>
      <c r="BK10" s="135"/>
      <c r="BL10" s="135"/>
      <c r="BM10" s="135"/>
    </row>
    <row r="11" spans="1:65" s="268" customFormat="1" ht="15">
      <c r="A11" s="171">
        <v>1</v>
      </c>
      <c r="B11" t="s">
        <v>148</v>
      </c>
      <c r="C11" s="284"/>
      <c r="D11" s="284"/>
      <c r="E11" s="284"/>
      <c r="F11" s="282"/>
      <c r="G11" s="284"/>
      <c r="H11" s="284"/>
      <c r="I11" s="284"/>
      <c r="J11" s="284"/>
      <c r="K11" s="284"/>
      <c r="L11" s="284"/>
      <c r="M11" s="282"/>
      <c r="N11" s="288">
        <v>5</v>
      </c>
      <c r="O11" s="288">
        <v>5</v>
      </c>
      <c r="P11" s="288">
        <v>6</v>
      </c>
      <c r="Q11" s="288">
        <v>0</v>
      </c>
      <c r="R11" s="288">
        <v>6.3</v>
      </c>
      <c r="S11" s="288">
        <v>6.3</v>
      </c>
      <c r="T11" s="288">
        <v>5.2</v>
      </c>
      <c r="U11" s="288"/>
      <c r="V11" s="289">
        <f t="shared" ref="V11:V14" si="0">SUM(N11:U11)</f>
        <v>33.800000000000004</v>
      </c>
      <c r="W11" s="290"/>
      <c r="X11" s="284"/>
      <c r="Y11" s="288">
        <v>6</v>
      </c>
      <c r="Z11" s="288">
        <v>5</v>
      </c>
      <c r="AA11" s="288">
        <v>7</v>
      </c>
      <c r="AB11" s="288">
        <v>0</v>
      </c>
      <c r="AC11" s="288">
        <v>5.5</v>
      </c>
      <c r="AD11" s="288">
        <v>5.8</v>
      </c>
      <c r="AE11" s="288">
        <v>5.5</v>
      </c>
      <c r="AF11" s="288"/>
      <c r="AG11" s="289">
        <f t="shared" ref="AG11:AG14" si="1">SUM(Y11:AF11)</f>
        <v>34.799999999999997</v>
      </c>
      <c r="AH11" s="290"/>
      <c r="AI11" s="277"/>
      <c r="AJ11" s="282"/>
      <c r="AK11" s="197"/>
      <c r="AL11" s="236"/>
      <c r="AM11" s="237"/>
      <c r="AN11" s="237"/>
      <c r="AO11" s="237"/>
      <c r="AP11" s="237"/>
      <c r="AQ11" s="237"/>
      <c r="AR11" s="237"/>
      <c r="AS11" s="233"/>
      <c r="AT11" s="238"/>
      <c r="AU11" s="238"/>
      <c r="AV11" s="238"/>
      <c r="AW11" s="239"/>
      <c r="AX11" s="238"/>
      <c r="AY11" s="238"/>
      <c r="AZ11" s="238"/>
      <c r="BA11" s="238"/>
      <c r="BB11" s="238"/>
      <c r="BC11" s="240"/>
      <c r="BD11" s="224"/>
      <c r="BE11" s="238"/>
      <c r="BF11" s="231"/>
      <c r="BG11" s="238"/>
      <c r="BH11" s="238"/>
      <c r="BI11" s="238"/>
      <c r="BJ11" s="238"/>
      <c r="BK11" s="238"/>
      <c r="BL11" s="238"/>
      <c r="BM11" s="238"/>
    </row>
    <row r="12" spans="1:65" s="268" customFormat="1" ht="15">
      <c r="A12" s="171">
        <v>2</v>
      </c>
      <c r="B12" t="s">
        <v>149</v>
      </c>
      <c r="C12" s="284"/>
      <c r="D12" s="284"/>
      <c r="E12" s="284"/>
      <c r="F12" s="282"/>
      <c r="G12" s="284"/>
      <c r="H12" s="284"/>
      <c r="I12" s="284"/>
      <c r="J12" s="284"/>
      <c r="K12" s="284"/>
      <c r="L12" s="284"/>
      <c r="M12" s="282"/>
      <c r="N12" s="288">
        <v>4.5</v>
      </c>
      <c r="O12" s="288">
        <v>5.5</v>
      </c>
      <c r="P12" s="288">
        <v>4.8</v>
      </c>
      <c r="Q12" s="288">
        <v>0</v>
      </c>
      <c r="R12" s="288">
        <v>0</v>
      </c>
      <c r="S12" s="288">
        <v>4.5</v>
      </c>
      <c r="T12" s="288">
        <v>4.8</v>
      </c>
      <c r="U12" s="288"/>
      <c r="V12" s="289">
        <f t="shared" si="0"/>
        <v>24.1</v>
      </c>
      <c r="W12" s="290"/>
      <c r="X12" s="284"/>
      <c r="Y12" s="288">
        <v>5</v>
      </c>
      <c r="Z12" s="288">
        <v>4</v>
      </c>
      <c r="AA12" s="288">
        <v>5.5</v>
      </c>
      <c r="AB12" s="288">
        <v>0</v>
      </c>
      <c r="AC12" s="288">
        <v>2.5</v>
      </c>
      <c r="AD12" s="288">
        <v>4.5999999999999996</v>
      </c>
      <c r="AE12" s="288">
        <v>5.8</v>
      </c>
      <c r="AF12" s="288"/>
      <c r="AG12" s="289">
        <f t="shared" si="1"/>
        <v>27.400000000000002</v>
      </c>
      <c r="AH12" s="290"/>
      <c r="AI12" s="277"/>
      <c r="AJ12" s="282"/>
      <c r="AK12" s="197"/>
      <c r="AL12" s="231"/>
      <c r="AM12" s="237"/>
      <c r="AN12" s="237"/>
      <c r="AO12" s="237"/>
      <c r="AP12" s="237"/>
      <c r="AQ12" s="237"/>
      <c r="AR12" s="237"/>
      <c r="AS12" s="233"/>
      <c r="AT12" s="237"/>
      <c r="AU12" s="237"/>
      <c r="AV12" s="237"/>
      <c r="AW12" s="224"/>
      <c r="AX12" s="237"/>
      <c r="AY12" s="237"/>
      <c r="AZ12" s="237"/>
      <c r="BA12" s="237"/>
      <c r="BB12" s="237"/>
      <c r="BC12" s="237"/>
      <c r="BD12" s="224"/>
      <c r="BE12" s="237"/>
      <c r="BF12" s="231"/>
      <c r="BG12" s="237"/>
      <c r="BH12" s="237"/>
      <c r="BI12" s="237"/>
      <c r="BJ12" s="237"/>
      <c r="BK12" s="237"/>
      <c r="BL12" s="237"/>
      <c r="BM12" s="237"/>
    </row>
    <row r="13" spans="1:65" s="268" customFormat="1" ht="15">
      <c r="A13" s="171">
        <v>3</v>
      </c>
      <c r="B13" t="s">
        <v>150</v>
      </c>
      <c r="C13" s="284"/>
      <c r="D13" s="284"/>
      <c r="E13" s="284"/>
      <c r="F13" s="282"/>
      <c r="G13" s="284"/>
      <c r="H13" s="284"/>
      <c r="I13" s="284"/>
      <c r="J13" s="284"/>
      <c r="K13" s="284"/>
      <c r="L13" s="284"/>
      <c r="M13" s="282"/>
      <c r="N13" s="288">
        <v>6</v>
      </c>
      <c r="O13" s="288">
        <v>5.8</v>
      </c>
      <c r="P13" s="288">
        <v>6.5</v>
      </c>
      <c r="Q13" s="288">
        <v>6.3</v>
      </c>
      <c r="R13" s="288">
        <v>0</v>
      </c>
      <c r="S13" s="288">
        <v>6.8</v>
      </c>
      <c r="T13" s="288">
        <v>6.3</v>
      </c>
      <c r="U13" s="288"/>
      <c r="V13" s="289">
        <f t="shared" si="0"/>
        <v>37.700000000000003</v>
      </c>
      <c r="W13" s="290"/>
      <c r="X13" s="284"/>
      <c r="Y13" s="288">
        <v>6.2</v>
      </c>
      <c r="Z13" s="288">
        <v>6</v>
      </c>
      <c r="AA13" s="288">
        <v>7</v>
      </c>
      <c r="AB13" s="288">
        <v>7.4</v>
      </c>
      <c r="AC13" s="288">
        <v>7.5</v>
      </c>
      <c r="AD13" s="288">
        <v>5.2</v>
      </c>
      <c r="AE13" s="288">
        <v>7</v>
      </c>
      <c r="AF13" s="288"/>
      <c r="AG13" s="289">
        <f t="shared" si="1"/>
        <v>46.300000000000004</v>
      </c>
      <c r="AH13" s="290"/>
      <c r="AI13" s="277"/>
      <c r="AJ13" s="282"/>
      <c r="AK13" s="197"/>
      <c r="AL13" s="231"/>
      <c r="AM13" s="237"/>
      <c r="AN13" s="237"/>
      <c r="AO13" s="237"/>
      <c r="AP13" s="237"/>
      <c r="AQ13" s="237"/>
      <c r="AR13" s="237"/>
      <c r="AS13" s="233"/>
      <c r="AT13" s="237"/>
      <c r="AU13" s="237"/>
      <c r="AV13" s="237"/>
      <c r="AW13" s="224"/>
      <c r="AX13" s="237"/>
      <c r="AY13" s="237"/>
      <c r="AZ13" s="237"/>
      <c r="BA13" s="237"/>
      <c r="BB13" s="237"/>
      <c r="BC13" s="237"/>
      <c r="BD13" s="224"/>
      <c r="BE13" s="237"/>
      <c r="BF13" s="231"/>
      <c r="BG13" s="237"/>
      <c r="BH13" s="237"/>
      <c r="BI13" s="237"/>
      <c r="BJ13" s="237"/>
      <c r="BK13" s="237"/>
      <c r="BL13" s="237"/>
      <c r="BM13" s="237"/>
    </row>
    <row r="14" spans="1:65" s="268" customFormat="1" ht="15">
      <c r="A14" s="171">
        <v>4</v>
      </c>
      <c r="B14" t="s">
        <v>151</v>
      </c>
      <c r="C14" s="284"/>
      <c r="D14" s="284"/>
      <c r="E14" s="284"/>
      <c r="F14" s="282"/>
      <c r="G14" s="284"/>
      <c r="H14" s="284"/>
      <c r="I14" s="284"/>
      <c r="J14" s="284"/>
      <c r="K14" s="284"/>
      <c r="L14" s="284"/>
      <c r="M14" s="282"/>
      <c r="N14" s="288">
        <v>5.3</v>
      </c>
      <c r="O14" s="288">
        <v>6</v>
      </c>
      <c r="P14" s="288">
        <v>5.3</v>
      </c>
      <c r="Q14" s="288">
        <v>0.5</v>
      </c>
      <c r="R14" s="288">
        <v>4.5</v>
      </c>
      <c r="S14" s="288">
        <v>5.5</v>
      </c>
      <c r="T14" s="288">
        <v>0</v>
      </c>
      <c r="U14" s="288"/>
      <c r="V14" s="289">
        <f t="shared" si="0"/>
        <v>27.1</v>
      </c>
      <c r="W14" s="290"/>
      <c r="X14" s="284"/>
      <c r="Y14" s="288">
        <v>5.2</v>
      </c>
      <c r="Z14" s="288">
        <v>5.6</v>
      </c>
      <c r="AA14" s="288">
        <v>3.2</v>
      </c>
      <c r="AB14" s="288">
        <v>0</v>
      </c>
      <c r="AC14" s="288">
        <v>5.6</v>
      </c>
      <c r="AD14" s="288">
        <v>5.5</v>
      </c>
      <c r="AE14" s="288">
        <v>5.8</v>
      </c>
      <c r="AF14" s="288"/>
      <c r="AG14" s="289">
        <f t="shared" si="1"/>
        <v>30.900000000000002</v>
      </c>
      <c r="AH14" s="290"/>
      <c r="AI14" s="277"/>
      <c r="AJ14" s="282"/>
      <c r="AK14" s="197"/>
      <c r="AL14" s="231"/>
      <c r="AM14" s="237"/>
      <c r="AN14" s="237"/>
      <c r="AO14" s="237"/>
      <c r="AP14" s="237"/>
      <c r="AQ14" s="237"/>
      <c r="AR14" s="237"/>
      <c r="AS14" s="233"/>
      <c r="AT14" s="237"/>
      <c r="AU14" s="237"/>
      <c r="AV14" s="237"/>
      <c r="AW14" s="224"/>
      <c r="AX14" s="237"/>
      <c r="AY14" s="237"/>
      <c r="AZ14" s="237"/>
      <c r="BA14" s="237"/>
      <c r="BB14" s="237"/>
      <c r="BC14" s="237"/>
      <c r="BD14" s="224"/>
      <c r="BE14" s="237"/>
      <c r="BF14" s="231"/>
      <c r="BG14" s="237"/>
      <c r="BH14" s="237"/>
      <c r="BI14" s="237"/>
      <c r="BJ14" s="237"/>
      <c r="BK14" s="237"/>
      <c r="BL14" s="237"/>
      <c r="BM14" s="237"/>
    </row>
    <row r="15" spans="1:65" s="268" customFormat="1" ht="15">
      <c r="A15" s="171">
        <v>5</v>
      </c>
      <c r="B15" t="s">
        <v>152</v>
      </c>
      <c r="C15" s="284"/>
      <c r="D15" s="284"/>
      <c r="E15" s="284"/>
      <c r="F15" s="282"/>
      <c r="G15" s="284"/>
      <c r="H15" s="284"/>
      <c r="I15" s="284"/>
      <c r="J15" s="284"/>
      <c r="K15" s="284"/>
      <c r="L15" s="284"/>
      <c r="M15" s="282"/>
      <c r="N15" s="288">
        <v>5.5</v>
      </c>
      <c r="O15" s="288">
        <v>6</v>
      </c>
      <c r="P15" s="288">
        <v>6</v>
      </c>
      <c r="Q15" s="288">
        <v>0</v>
      </c>
      <c r="R15" s="288">
        <v>5.2</v>
      </c>
      <c r="S15" s="288">
        <v>6</v>
      </c>
      <c r="T15" s="288">
        <v>4.5</v>
      </c>
      <c r="U15" s="288"/>
      <c r="V15" s="289">
        <f t="shared" ref="V15:V16" si="2">SUM(N15:U15)</f>
        <v>33.200000000000003</v>
      </c>
      <c r="W15" s="290"/>
      <c r="X15" s="284"/>
      <c r="Y15" s="288">
        <v>6</v>
      </c>
      <c r="Z15" s="288">
        <v>6</v>
      </c>
      <c r="AA15" s="288">
        <v>5.4</v>
      </c>
      <c r="AB15" s="288">
        <v>0</v>
      </c>
      <c r="AC15" s="288">
        <v>5.8</v>
      </c>
      <c r="AD15" s="288">
        <v>5.8</v>
      </c>
      <c r="AE15" s="288">
        <v>5.5</v>
      </c>
      <c r="AF15" s="288"/>
      <c r="AG15" s="289">
        <f t="shared" ref="AG15:AG16" si="3">SUM(Y15:AF15)</f>
        <v>34.5</v>
      </c>
      <c r="AH15" s="290"/>
      <c r="AI15" s="277"/>
      <c r="AJ15" s="282"/>
      <c r="AK15" s="197"/>
      <c r="AL15" s="231"/>
      <c r="AM15" s="237"/>
      <c r="AN15" s="237"/>
      <c r="AO15" s="237"/>
      <c r="AP15" s="237"/>
      <c r="AQ15" s="237"/>
      <c r="AR15" s="237"/>
      <c r="AS15" s="233"/>
      <c r="AT15" s="237"/>
      <c r="AU15" s="237"/>
      <c r="AV15" s="237"/>
      <c r="AW15" s="224"/>
      <c r="AX15" s="237"/>
      <c r="AY15" s="237"/>
      <c r="AZ15" s="237"/>
      <c r="BA15" s="237"/>
      <c r="BB15" s="237"/>
      <c r="BC15" s="237"/>
      <c r="BD15" s="224"/>
      <c r="BE15" s="237"/>
      <c r="BF15" s="231"/>
      <c r="BG15" s="237"/>
      <c r="BH15" s="237"/>
      <c r="BI15" s="237"/>
      <c r="BJ15" s="237"/>
      <c r="BK15" s="237"/>
      <c r="BL15" s="237"/>
      <c r="BM15" s="237"/>
    </row>
    <row r="16" spans="1:65" s="268" customFormat="1" ht="15">
      <c r="A16" s="171">
        <v>6</v>
      </c>
      <c r="B16" t="s">
        <v>153</v>
      </c>
      <c r="C16" s="284"/>
      <c r="D16" s="284"/>
      <c r="E16" s="284"/>
      <c r="F16" s="282"/>
      <c r="G16" s="284"/>
      <c r="H16" s="284"/>
      <c r="I16" s="284"/>
      <c r="J16" s="284"/>
      <c r="K16" s="284"/>
      <c r="L16" s="284"/>
      <c r="M16" s="282"/>
      <c r="N16" s="288">
        <v>4.5</v>
      </c>
      <c r="O16" s="288">
        <v>5.3</v>
      </c>
      <c r="P16" s="288">
        <v>5</v>
      </c>
      <c r="Q16" s="288">
        <v>0</v>
      </c>
      <c r="R16" s="288">
        <v>4.5</v>
      </c>
      <c r="S16" s="288">
        <v>5.5</v>
      </c>
      <c r="T16" s="288">
        <v>5.3</v>
      </c>
      <c r="U16" s="288"/>
      <c r="V16" s="289">
        <f t="shared" si="2"/>
        <v>30.1</v>
      </c>
      <c r="W16" s="290"/>
      <c r="X16" s="284"/>
      <c r="Y16" s="288">
        <v>5.4</v>
      </c>
      <c r="Z16" s="288">
        <v>5.6</v>
      </c>
      <c r="AA16" s="288">
        <v>5.8</v>
      </c>
      <c r="AB16" s="288">
        <v>0</v>
      </c>
      <c r="AC16" s="288">
        <v>5.6</v>
      </c>
      <c r="AD16" s="288">
        <v>5.5</v>
      </c>
      <c r="AE16" s="288">
        <v>5.6</v>
      </c>
      <c r="AF16" s="288"/>
      <c r="AG16" s="289">
        <f t="shared" si="3"/>
        <v>33.5</v>
      </c>
      <c r="AH16" s="290"/>
      <c r="AI16" s="277"/>
      <c r="AJ16" s="282"/>
      <c r="AK16" s="197"/>
      <c r="AL16" s="231"/>
      <c r="AM16" s="237"/>
      <c r="AN16" s="237"/>
      <c r="AO16" s="237"/>
      <c r="AP16" s="237"/>
      <c r="AQ16" s="237"/>
      <c r="AR16" s="237"/>
      <c r="AS16" s="233"/>
      <c r="AT16" s="237"/>
      <c r="AU16" s="237"/>
      <c r="AV16" s="237"/>
      <c r="AW16" s="224"/>
      <c r="AX16" s="237"/>
      <c r="AY16" s="237"/>
      <c r="AZ16" s="237"/>
      <c r="BA16" s="237"/>
      <c r="BB16" s="237"/>
      <c r="BC16" s="237"/>
      <c r="BD16" s="224"/>
      <c r="BE16" s="237"/>
      <c r="BF16" s="231"/>
      <c r="BG16" s="237"/>
      <c r="BH16" s="237"/>
      <c r="BI16" s="237"/>
      <c r="BJ16" s="237"/>
      <c r="BK16" s="237"/>
      <c r="BL16" s="237"/>
      <c r="BM16" s="237"/>
    </row>
    <row r="17" spans="1:65" s="268" customFormat="1" ht="15">
      <c r="A17" s="286" t="s">
        <v>269</v>
      </c>
      <c r="B17" s="287"/>
      <c r="C17" s="284"/>
      <c r="D17" s="284"/>
      <c r="E17" s="284"/>
      <c r="F17" s="282"/>
      <c r="G17" s="284"/>
      <c r="H17" s="284"/>
      <c r="I17" s="284"/>
      <c r="J17" s="284"/>
      <c r="K17" s="284"/>
      <c r="L17" s="284"/>
      <c r="M17" s="282"/>
      <c r="N17" s="284"/>
      <c r="O17" s="284"/>
      <c r="P17" s="284"/>
      <c r="Q17" s="284"/>
      <c r="R17" s="284"/>
      <c r="S17" s="284"/>
      <c r="T17" s="284"/>
      <c r="U17" s="284"/>
      <c r="V17" s="284"/>
      <c r="W17" s="290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90"/>
      <c r="AI17" s="277"/>
      <c r="AJ17" s="282"/>
      <c r="AK17" s="197"/>
      <c r="AL17" s="231"/>
      <c r="AM17" s="247"/>
      <c r="AN17" s="247"/>
      <c r="AO17" s="247"/>
      <c r="AP17" s="247"/>
      <c r="AQ17" s="247"/>
      <c r="AR17" s="248"/>
      <c r="AS17" s="241"/>
      <c r="AT17" s="248"/>
      <c r="AU17" s="248"/>
      <c r="AV17" s="249"/>
      <c r="AW17" s="239"/>
      <c r="AX17" s="248"/>
      <c r="AY17" s="248"/>
      <c r="AZ17" s="248"/>
      <c r="BA17" s="248"/>
      <c r="BB17" s="248"/>
      <c r="BC17" s="249"/>
      <c r="BD17" s="242"/>
      <c r="BE17" s="248"/>
      <c r="BF17" s="231"/>
      <c r="BG17" s="248"/>
      <c r="BH17" s="248"/>
      <c r="BI17" s="248"/>
      <c r="BJ17" s="248"/>
      <c r="BK17" s="248"/>
      <c r="BL17" s="248"/>
      <c r="BM17" s="248"/>
    </row>
    <row r="18" spans="1:65" s="268" customFormat="1" ht="15">
      <c r="A18" s="286" t="s">
        <v>269</v>
      </c>
      <c r="B18" s="287"/>
      <c r="C18" s="284"/>
      <c r="D18" s="284"/>
      <c r="E18" s="284"/>
      <c r="F18" s="282"/>
      <c r="G18" s="284"/>
      <c r="H18" s="284"/>
      <c r="I18" s="284"/>
      <c r="J18" s="284"/>
      <c r="K18" s="284"/>
      <c r="L18" s="284"/>
      <c r="M18" s="282"/>
      <c r="N18" s="284"/>
      <c r="O18" s="284"/>
      <c r="P18" s="284"/>
      <c r="Q18" s="284"/>
      <c r="R18" s="284"/>
      <c r="S18" s="284"/>
      <c r="T18" s="284"/>
      <c r="U18" s="284"/>
      <c r="V18" s="284"/>
      <c r="W18" s="290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90"/>
      <c r="AI18" s="277"/>
      <c r="AJ18" s="282"/>
      <c r="AK18" s="197"/>
      <c r="AL18" s="231"/>
      <c r="AM18" s="247"/>
      <c r="AN18" s="247"/>
      <c r="AO18" s="247"/>
      <c r="AP18" s="247"/>
      <c r="AQ18" s="247"/>
      <c r="AR18" s="248"/>
      <c r="AS18" s="241"/>
      <c r="AT18" s="248"/>
      <c r="AU18" s="248"/>
      <c r="AV18" s="249"/>
      <c r="AW18" s="239"/>
      <c r="AX18" s="248"/>
      <c r="AY18" s="248"/>
      <c r="AZ18" s="248"/>
      <c r="BA18" s="248"/>
      <c r="BB18" s="248"/>
      <c r="BC18" s="249"/>
      <c r="BD18" s="242"/>
      <c r="BE18" s="248"/>
      <c r="BF18" s="231"/>
      <c r="BG18" s="248"/>
      <c r="BH18" s="248"/>
      <c r="BI18" s="248"/>
      <c r="BJ18" s="248"/>
      <c r="BK18" s="248"/>
      <c r="BL18" s="248"/>
      <c r="BM18" s="248"/>
    </row>
    <row r="19" spans="1:65" s="268" customFormat="1" ht="15">
      <c r="A19" s="302"/>
      <c r="B19" s="303"/>
      <c r="C19" s="113" t="s">
        <v>327</v>
      </c>
      <c r="D19" s="113" t="s">
        <v>328</v>
      </c>
      <c r="E19" s="113" t="s">
        <v>154</v>
      </c>
      <c r="F19" s="304"/>
      <c r="G19" s="305">
        <v>5</v>
      </c>
      <c r="H19" s="305">
        <v>6</v>
      </c>
      <c r="I19" s="305">
        <v>5</v>
      </c>
      <c r="J19" s="305">
        <v>5</v>
      </c>
      <c r="K19" s="305">
        <v>6</v>
      </c>
      <c r="L19" s="306">
        <f>SUM((G19*0.3),(H19*0.25),(I19*0.25),(J19*0.15),(K19*0.05))</f>
        <v>5.3</v>
      </c>
      <c r="M19" s="307"/>
      <c r="N19" s="308"/>
      <c r="O19" s="308"/>
      <c r="P19" s="308"/>
      <c r="Q19" s="308"/>
      <c r="R19" s="308"/>
      <c r="S19" s="308"/>
      <c r="T19" s="521" t="s">
        <v>268</v>
      </c>
      <c r="U19" s="521"/>
      <c r="V19" s="309">
        <f>SUM(V11:V18)</f>
        <v>186.00000000000003</v>
      </c>
      <c r="W19" s="309">
        <f>(V19/6)/7</f>
        <v>4.4285714285714288</v>
      </c>
      <c r="X19" s="308"/>
      <c r="Y19" s="308"/>
      <c r="Z19" s="308"/>
      <c r="AA19" s="308"/>
      <c r="AB19" s="308"/>
      <c r="AC19" s="308"/>
      <c r="AD19" s="308"/>
      <c r="AE19" s="521" t="s">
        <v>268</v>
      </c>
      <c r="AF19" s="521"/>
      <c r="AG19" s="309">
        <f>SUM(AG11:AG18)</f>
        <v>207.4</v>
      </c>
      <c r="AH19" s="309">
        <f>(AG19/6)/7</f>
        <v>4.9380952380952383</v>
      </c>
      <c r="AI19" s="310"/>
      <c r="AJ19" s="311">
        <f>SUM((L19*0.25)+(W19*0.375)+(AH19*0.375))</f>
        <v>4.8375000000000004</v>
      </c>
      <c r="AK19" s="186">
        <v>1</v>
      </c>
      <c r="AL19" s="312"/>
      <c r="AM19" s="257">
        <v>5</v>
      </c>
      <c r="AN19" s="257">
        <v>6</v>
      </c>
      <c r="AO19" s="257">
        <v>6</v>
      </c>
      <c r="AP19" s="257">
        <v>5</v>
      </c>
      <c r="AQ19" s="257">
        <v>6</v>
      </c>
      <c r="AR19" s="258">
        <f>SUM((AM19*0.1),(AN19*0.1),(AO19*0.3),(AP19*0.3),(AQ19*0.2))</f>
        <v>5.6000000000000005</v>
      </c>
      <c r="AS19" s="259"/>
      <c r="AT19" s="260">
        <v>8</v>
      </c>
      <c r="AU19" s="260"/>
      <c r="AV19" s="261">
        <f>AT19-AU19</f>
        <v>8</v>
      </c>
      <c r="AW19" s="262"/>
      <c r="AX19" s="260">
        <v>6.5</v>
      </c>
      <c r="AY19" s="260">
        <v>6</v>
      </c>
      <c r="AZ19" s="260">
        <v>5.5</v>
      </c>
      <c r="BA19" s="260">
        <v>5.7</v>
      </c>
      <c r="BB19" s="260">
        <v>5.7</v>
      </c>
      <c r="BC19" s="261">
        <f>SUM((AX19*0.25),(AY19*0.25),(AZ19*0.2),(BA19*0.2),(BB19*0.1))</f>
        <v>5.9350000000000005</v>
      </c>
      <c r="BD19" s="263"/>
      <c r="BE19" s="187">
        <f>SUM((AR19*0.25)+(AV19*0.5)+(BC19*0.25))</f>
        <v>6.8837500000000009</v>
      </c>
      <c r="BF19" s="264"/>
      <c r="BG19" s="265">
        <f>AJ19</f>
        <v>4.8375000000000004</v>
      </c>
      <c r="BH19" s="256"/>
      <c r="BI19" s="265">
        <f>BE19</f>
        <v>6.8837500000000009</v>
      </c>
      <c r="BJ19" s="256"/>
      <c r="BK19" s="265">
        <f>AVERAGE(BG19,BI19)</f>
        <v>5.8606250000000006</v>
      </c>
      <c r="BL19" s="256"/>
      <c r="BM19" s="256">
        <v>1</v>
      </c>
    </row>
    <row r="20" spans="1:65" s="301" customFormat="1" ht="15">
      <c r="A20" s="298"/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</row>
    <row r="21" spans="1:65" s="301" customFormat="1" ht="15">
      <c r="A21" s="298"/>
      <c r="B21" s="299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</row>
    <row r="22" spans="1:65" s="301" customFormat="1" ht="15">
      <c r="A22" s="298"/>
      <c r="B22" s="299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</row>
    <row r="23" spans="1:65" s="301" customFormat="1" ht="15">
      <c r="A23" s="298"/>
      <c r="B23" s="299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</row>
    <row r="24" spans="1:65" s="301" customFormat="1" ht="15">
      <c r="A24" s="298"/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</row>
    <row r="25" spans="1:65" s="301" customFormat="1" ht="15">
      <c r="A25" s="298"/>
      <c r="B25" s="299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</row>
    <row r="26" spans="1:65" s="301" customFormat="1" ht="15">
      <c r="A26" s="298"/>
      <c r="B26" s="299"/>
      <c r="C26" s="299"/>
      <c r="D26" s="299"/>
      <c r="E26" s="299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</row>
    <row r="27" spans="1:65" s="301" customFormat="1" ht="15">
      <c r="A27" s="298"/>
      <c r="B27" s="299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</row>
    <row r="28" spans="1:65" s="301" customFormat="1" ht="15">
      <c r="A28" s="298"/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</row>
    <row r="29" spans="1:65" s="301" customFormat="1" ht="15">
      <c r="A29" s="298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</row>
    <row r="30" spans="1:65" s="301" customFormat="1" ht="15">
      <c r="A30" s="298"/>
      <c r="B30" s="299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</row>
    <row r="31" spans="1:65" s="301" customFormat="1" ht="15">
      <c r="A31" s="298"/>
      <c r="B31" s="299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</row>
    <row r="32" spans="1:65" s="301" customFormat="1" ht="15" customHeight="1">
      <c r="A32" s="298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</row>
    <row r="33" spans="1:59" s="268" customFormat="1" ht="15">
      <c r="A33" s="270"/>
      <c r="B33" s="270"/>
      <c r="C33" s="287"/>
      <c r="D33" s="287"/>
      <c r="E33" s="287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</row>
    <row r="34" spans="1:59" s="268" customFormat="1" ht="15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</row>
    <row r="35" spans="1:59" s="268" customFormat="1" ht="15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</row>
    <row r="36" spans="1:59" s="268" customFormat="1" ht="15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</row>
    <row r="37" spans="1:59" s="268" customFormat="1" ht="15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</row>
    <row r="38" spans="1:59" s="268" customFormat="1" ht="15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</row>
    <row r="39" spans="1:59" s="268" customFormat="1" ht="15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</row>
    <row r="40" spans="1:59" s="268" customFormat="1" ht="15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</row>
    <row r="41" spans="1:59" s="268" customFormat="1" ht="15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</row>
    <row r="42" spans="1:59" s="268" customFormat="1" ht="15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</row>
    <row r="43" spans="1:59" s="268" customFormat="1" ht="15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</row>
    <row r="44" spans="1:59" s="268" customFormat="1" ht="15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</row>
    <row r="45" spans="1:59" s="268" customFormat="1" ht="15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</row>
    <row r="46" spans="1:59" s="268" customFormat="1" ht="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</row>
    <row r="47" spans="1:59" s="268" customFormat="1" ht="1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</row>
    <row r="48" spans="1:59" s="268" customFormat="1" ht="15">
      <c r="A48" s="270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</row>
    <row r="49" spans="1:59" s="268" customFormat="1" ht="15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</row>
    <row r="50" spans="1:59" s="268" customFormat="1" ht="15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</row>
    <row r="51" spans="1:59" s="268" customFormat="1" ht="15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</row>
    <row r="52" spans="1:59" s="268" customFormat="1" ht="15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</row>
    <row r="53" spans="1:59" s="268" customFormat="1" ht="15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</row>
    <row r="54" spans="1:59" s="268" customFormat="1" ht="15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</row>
    <row r="55" spans="1:59" s="268" customFormat="1" ht="1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</row>
    <row r="56" spans="1:59" s="268" customFormat="1" ht="15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</row>
    <row r="57" spans="1:59" s="268" customFormat="1" ht="15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</row>
    <row r="58" spans="1:59" s="268" customFormat="1" ht="15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</row>
    <row r="59" spans="1:59" s="268" customFormat="1" ht="15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</row>
    <row r="60" spans="1:59" s="268" customFormat="1" ht="15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</row>
    <row r="61" spans="1:59" s="268" customFormat="1" ht="15">
      <c r="A61" s="270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</row>
    <row r="62" spans="1:59" s="268" customFormat="1" ht="15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</row>
    <row r="63" spans="1:59" s="268" customFormat="1" ht="15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</row>
    <row r="64" spans="1:59" s="268" customFormat="1" ht="15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</row>
    <row r="65" spans="1:59" s="268" customFormat="1" ht="15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</row>
    <row r="66" spans="1:59" s="268" customFormat="1" ht="15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</row>
    <row r="67" spans="1:59" s="268" customFormat="1" ht="15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</row>
    <row r="68" spans="1:59" s="268" customFormat="1" ht="15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</row>
    <row r="69" spans="1:59" s="268" customFormat="1" ht="15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</row>
    <row r="70" spans="1:59" s="268" customFormat="1" ht="15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</row>
    <row r="71" spans="1:59" s="268" customFormat="1" ht="15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</row>
    <row r="72" spans="1:59" s="268" customFormat="1" ht="1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</row>
    <row r="73" spans="1:59" s="268" customFormat="1" ht="15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</row>
    <row r="74" spans="1:59" s="268" customFormat="1" ht="15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</row>
    <row r="75" spans="1:59" s="268" customFormat="1" ht="15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</row>
    <row r="76" spans="1:59" s="268" customFormat="1" ht="15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</row>
    <row r="77" spans="1:59" s="268" customFormat="1" ht="15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</row>
    <row r="78" spans="1:59" s="268" customFormat="1" ht="15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</row>
    <row r="79" spans="1:59" s="268" customFormat="1" ht="15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</row>
    <row r="80" spans="1:59" s="268" customFormat="1" ht="15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</row>
    <row r="81" spans="1:59" s="268" customFormat="1" ht="15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</row>
    <row r="82" spans="1:59" s="268" customFormat="1" ht="15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</row>
    <row r="83" spans="1:59" s="268" customFormat="1" ht="15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</row>
    <row r="84" spans="1:59" s="268" customFormat="1" ht="15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</row>
    <row r="85" spans="1:59" s="268" customFormat="1" ht="15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</row>
    <row r="86" spans="1:59" s="268" customFormat="1" ht="15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</row>
    <row r="87" spans="1:59" s="268" customFormat="1" ht="15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</row>
    <row r="88" spans="1:59" s="268" customFormat="1" ht="15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</row>
    <row r="89" spans="1:59" s="268" customFormat="1" ht="15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</row>
    <row r="90" spans="1:59" s="268" customFormat="1" ht="15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</row>
    <row r="91" spans="1:59" s="268" customFormat="1" ht="15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</row>
    <row r="92" spans="1:59" s="268" customFormat="1" ht="15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</row>
    <row r="93" spans="1:59" s="268" customFormat="1" ht="15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</row>
    <row r="94" spans="1:59" s="268" customFormat="1" ht="15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</row>
    <row r="95" spans="1:59" s="268" customFormat="1" ht="15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270"/>
      <c r="BG95" s="270"/>
    </row>
    <row r="96" spans="1:59" s="268" customFormat="1" ht="15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</row>
    <row r="97" spans="1:59" s="268" customFormat="1" ht="15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</row>
    <row r="98" spans="1:59" s="268" customFormat="1" ht="15">
      <c r="A98" s="270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</row>
    <row r="99" spans="1:59" s="268" customFormat="1" ht="15">
      <c r="A99" s="270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</row>
    <row r="100" spans="1:59" s="268" customFormat="1" ht="15">
      <c r="A100" s="270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</row>
    <row r="101" spans="1:59" s="268" customFormat="1" ht="15">
      <c r="A101" s="270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</row>
    <row r="102" spans="1:59" s="268" customFormat="1" ht="15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</row>
    <row r="103" spans="1:59" s="268" customFormat="1" ht="15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</row>
    <row r="104" spans="1:59" s="268" customFormat="1" ht="15">
      <c r="A104" s="270"/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270"/>
    </row>
    <row r="105" spans="1:59" s="268" customFormat="1" ht="15">
      <c r="A105" s="270"/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70"/>
      <c r="BG105" s="270"/>
    </row>
    <row r="106" spans="1:59" s="268" customFormat="1" ht="15">
      <c r="A106" s="270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</row>
    <row r="107" spans="1:59" s="268" customFormat="1" ht="15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0"/>
      <c r="BG107" s="270"/>
    </row>
    <row r="108" spans="1:59" s="268" customFormat="1" ht="15">
      <c r="A108" s="270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70"/>
      <c r="BC108" s="270"/>
      <c r="BD108" s="270"/>
      <c r="BE108" s="270"/>
      <c r="BF108" s="270"/>
      <c r="BG108" s="270"/>
    </row>
    <row r="109" spans="1:59" s="268" customFormat="1" ht="15">
      <c r="A109" s="270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</row>
    <row r="110" spans="1:59" s="268" customFormat="1" ht="15">
      <c r="A110" s="270"/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270"/>
    </row>
    <row r="111" spans="1:59" s="268" customFormat="1" ht="15">
      <c r="AI111" s="301"/>
      <c r="AJ111" s="301"/>
    </row>
    <row r="112" spans="1:59" s="268" customFormat="1" ht="15">
      <c r="AI112" s="301"/>
      <c r="AJ112" s="301"/>
    </row>
    <row r="113" spans="35:36" s="268" customFormat="1" ht="15">
      <c r="AI113" s="301"/>
      <c r="AJ113" s="301"/>
    </row>
    <row r="114" spans="35:36" s="268" customFormat="1" ht="15">
      <c r="AI114" s="301"/>
      <c r="AJ114" s="301"/>
    </row>
    <row r="115" spans="35:36" s="268" customFormat="1" ht="15">
      <c r="AI115" s="301"/>
      <c r="AJ115" s="301"/>
    </row>
    <row r="116" spans="35:36" s="268" customFormat="1" ht="15">
      <c r="AI116" s="301"/>
      <c r="AJ116" s="301"/>
    </row>
    <row r="117" spans="35:36" s="268" customFormat="1" ht="15">
      <c r="AI117" s="301"/>
      <c r="AJ117" s="301"/>
    </row>
    <row r="118" spans="35:36" s="268" customFormat="1" ht="15">
      <c r="AI118" s="301"/>
      <c r="AJ118" s="301"/>
    </row>
    <row r="119" spans="35:36" s="268" customFormat="1" ht="15">
      <c r="AI119" s="301"/>
      <c r="AJ119" s="301"/>
    </row>
    <row r="120" spans="35:36" s="268" customFormat="1" ht="15">
      <c r="AI120" s="301"/>
      <c r="AJ120" s="301"/>
    </row>
    <row r="121" spans="35:36" s="268" customFormat="1" ht="15">
      <c r="AI121" s="301"/>
      <c r="AJ121" s="301"/>
    </row>
    <row r="122" spans="35:36" s="268" customFormat="1" ht="15">
      <c r="AI122" s="301"/>
      <c r="AJ122" s="301"/>
    </row>
  </sheetData>
  <mergeCells count="6">
    <mergeCell ref="AM5:AN5"/>
    <mergeCell ref="T19:U19"/>
    <mergeCell ref="AE19:AF19"/>
    <mergeCell ref="G5:H5"/>
    <mergeCell ref="N5:O5"/>
    <mergeCell ref="Y5:Z5"/>
  </mergeCells>
  <pageMargins left="0.25" right="0.25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13"/>
  <sheetViews>
    <sheetView zoomScaleSheetLayoutView="100" zoomScalePageLayoutView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ColWidth="8.85546875" defaultRowHeight="12.75"/>
  <cols>
    <col min="1" max="1" width="5.42578125" style="184" customWidth="1"/>
    <col min="2" max="2" width="21.42578125" style="184" customWidth="1"/>
    <col min="3" max="3" width="30.28515625" style="184" customWidth="1"/>
    <col min="4" max="4" width="17" style="184" customWidth="1"/>
    <col min="5" max="5" width="36.7109375" style="184" customWidth="1"/>
    <col min="6" max="6" width="3.28515625" style="184" customWidth="1"/>
    <col min="7" max="11" width="7.7109375" style="184" customWidth="1"/>
    <col min="12" max="12" width="8.140625" style="184" customWidth="1"/>
    <col min="13" max="13" width="3.28515625" style="184" customWidth="1"/>
    <col min="14" max="21" width="7.7109375" style="184" customWidth="1"/>
    <col min="22" max="22" width="9.7109375" style="184" customWidth="1"/>
    <col min="23" max="23" width="6.42578125" style="184" customWidth="1"/>
    <col min="24" max="24" width="3.140625" style="184" customWidth="1"/>
    <col min="25" max="34" width="7.7109375" style="184" customWidth="1"/>
    <col min="35" max="35" width="3.140625" style="185" customWidth="1"/>
    <col min="36" max="36" width="11.140625" style="185" customWidth="1"/>
    <col min="37" max="37" width="13.85546875" style="185" customWidth="1"/>
    <col min="38" max="38" width="3.42578125" style="184" customWidth="1"/>
    <col min="39" max="44" width="8.85546875" style="184"/>
    <col min="45" max="45" width="4.140625" style="184" customWidth="1"/>
    <col min="46" max="48" width="8.85546875" style="184"/>
    <col min="49" max="49" width="4.7109375" style="184" customWidth="1"/>
    <col min="50" max="50" width="8.85546875" style="184"/>
    <col min="51" max="51" width="9.5703125" style="184" bestFit="1" customWidth="1"/>
    <col min="52" max="55" width="8.85546875" style="184"/>
    <col min="56" max="56" width="3.85546875" style="184" customWidth="1"/>
    <col min="57" max="57" width="8.85546875" style="184"/>
    <col min="58" max="58" width="4.28515625" style="184" customWidth="1"/>
    <col min="59" max="59" width="8.85546875" style="184"/>
    <col min="60" max="60" width="3.7109375" style="184" customWidth="1"/>
    <col min="61" max="61" width="8.85546875" style="184"/>
    <col min="62" max="62" width="3.85546875" style="184" customWidth="1"/>
    <col min="63" max="63" width="8.85546875" style="184"/>
    <col min="64" max="64" width="3.85546875" style="184" customWidth="1"/>
    <col min="65" max="65" width="12.140625" style="184" customWidth="1"/>
    <col min="66" max="66" width="9.85546875" style="184" customWidth="1"/>
    <col min="67" max="16384" width="8.85546875" style="184"/>
  </cols>
  <sheetData>
    <row r="1" spans="1:66" s="135" customFormat="1" ht="15.75">
      <c r="A1" s="1" t="s">
        <v>59</v>
      </c>
      <c r="B1" s="2"/>
      <c r="D1" s="137" t="s">
        <v>290</v>
      </c>
      <c r="E1" s="137" t="s">
        <v>500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17">
        <f ca="1">NOW()</f>
        <v>43014.400315856481</v>
      </c>
      <c r="BM1" s="217">
        <f ca="1">NOW()</f>
        <v>43014.400315856481</v>
      </c>
    </row>
    <row r="2" spans="1:66" s="135" customFormat="1" ht="15.75">
      <c r="A2" s="8"/>
      <c r="B2" s="2"/>
      <c r="D2" s="137"/>
      <c r="E2" s="137" t="s">
        <v>498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42"/>
      <c r="V2" s="137"/>
      <c r="W2" s="137"/>
      <c r="X2" s="142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16">
        <f ca="1">NOW()</f>
        <v>43014.400315856481</v>
      </c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M2" s="216">
        <f ca="1">NOW()</f>
        <v>43014.400315856481</v>
      </c>
    </row>
    <row r="3" spans="1:66" s="135" customFormat="1" ht="15.75">
      <c r="A3" s="59" t="s">
        <v>60</v>
      </c>
      <c r="B3" s="60"/>
      <c r="D3" s="137"/>
      <c r="E3" s="137" t="s">
        <v>501</v>
      </c>
      <c r="F3" s="71"/>
      <c r="G3" s="250"/>
      <c r="H3" s="251"/>
      <c r="I3" s="250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  <c r="AI3" s="251"/>
      <c r="AJ3" s="137"/>
      <c r="AK3" s="137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66" s="135" customFormat="1" ht="15.75">
      <c r="A4" s="13"/>
      <c r="B4" s="14"/>
      <c r="D4" s="137"/>
      <c r="E4" s="137"/>
      <c r="F4" s="137"/>
      <c r="G4" s="244" t="s">
        <v>2</v>
      </c>
      <c r="H4" s="245"/>
      <c r="I4" s="244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6"/>
      <c r="AI4" s="245"/>
      <c r="AJ4" s="137"/>
      <c r="AK4" s="137"/>
      <c r="AL4" s="219"/>
      <c r="AM4" s="220" t="s">
        <v>3</v>
      </c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</row>
    <row r="5" spans="1:66" s="135" customFormat="1" ht="15.75">
      <c r="A5" s="8"/>
      <c r="B5" s="2"/>
      <c r="C5" s="137"/>
      <c r="D5" s="137"/>
      <c r="E5" s="137"/>
      <c r="F5" s="137"/>
      <c r="G5" s="142" t="s">
        <v>4</v>
      </c>
      <c r="H5" s="137" t="str">
        <f>E1</f>
        <v>Derryn Fedrick</v>
      </c>
      <c r="I5" s="142"/>
      <c r="J5" s="142"/>
      <c r="K5" s="142"/>
      <c r="L5" s="142"/>
      <c r="M5" s="142"/>
      <c r="N5" s="142" t="s">
        <v>5</v>
      </c>
      <c r="O5" s="137" t="str">
        <f>E2</f>
        <v>Robyn Bruderer</v>
      </c>
      <c r="P5" s="137"/>
      <c r="Q5" s="137"/>
      <c r="R5" s="142"/>
      <c r="S5" s="137"/>
      <c r="T5" s="142"/>
      <c r="U5" s="137"/>
      <c r="V5" s="137"/>
      <c r="W5" s="137"/>
      <c r="X5" s="137"/>
      <c r="Y5" s="142" t="s">
        <v>6</v>
      </c>
      <c r="Z5" s="137" t="str">
        <f>E3</f>
        <v>Janet Leadbetter</v>
      </c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</row>
    <row r="6" spans="1:66" s="135" customFormat="1" ht="15.75">
      <c r="A6" s="1" t="s">
        <v>291</v>
      </c>
      <c r="B6" s="1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218"/>
      <c r="AM6" s="221" t="s">
        <v>4</v>
      </c>
      <c r="AN6" s="218" t="str">
        <f>E2</f>
        <v>Robyn Bruderer</v>
      </c>
      <c r="AO6" s="221"/>
      <c r="AP6" s="221"/>
      <c r="AQ6" s="221"/>
      <c r="AR6" s="221"/>
      <c r="AS6" s="221"/>
      <c r="AT6" s="221" t="s">
        <v>5</v>
      </c>
      <c r="AU6" s="218" t="str">
        <f>E3</f>
        <v>Janet Leadbetter</v>
      </c>
      <c r="AV6" s="218"/>
      <c r="AW6" s="218"/>
      <c r="AX6" s="221" t="s">
        <v>6</v>
      </c>
      <c r="AY6" s="218" t="str">
        <f>E1</f>
        <v>Derryn Fedrick</v>
      </c>
      <c r="AZ6" s="218"/>
      <c r="BA6" s="218"/>
      <c r="BB6" s="218"/>
      <c r="BC6" s="218"/>
      <c r="BD6" s="221"/>
    </row>
    <row r="7" spans="1:66" s="135" customFormat="1" ht="15.75">
      <c r="A7" s="8" t="s">
        <v>292</v>
      </c>
      <c r="B7" s="1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</row>
    <row r="8" spans="1:66" s="135" customFormat="1" ht="15">
      <c r="A8" s="137"/>
      <c r="B8" s="137"/>
      <c r="C8" s="137"/>
      <c r="D8" s="137"/>
      <c r="E8" s="137"/>
      <c r="F8" s="214"/>
      <c r="G8" s="137"/>
      <c r="H8" s="137"/>
      <c r="I8" s="137"/>
      <c r="J8" s="137"/>
      <c r="K8" s="137"/>
      <c r="L8" s="137"/>
      <c r="M8" s="203"/>
      <c r="N8" s="137"/>
      <c r="O8" s="137"/>
      <c r="P8" s="137"/>
      <c r="Q8" s="137"/>
      <c r="R8" s="137"/>
      <c r="S8" s="137"/>
      <c r="T8" s="137"/>
      <c r="U8" s="137"/>
      <c r="V8" s="137"/>
      <c r="W8" s="213" t="s">
        <v>289</v>
      </c>
      <c r="X8" s="214"/>
      <c r="Y8" s="137"/>
      <c r="Z8" s="137"/>
      <c r="AA8" s="137"/>
      <c r="AB8" s="137"/>
      <c r="AC8" s="137"/>
      <c r="AD8" s="137"/>
      <c r="AE8" s="137"/>
      <c r="AF8" s="137"/>
      <c r="AG8" s="137"/>
      <c r="AH8" s="213" t="s">
        <v>289</v>
      </c>
      <c r="AI8" s="212"/>
      <c r="AJ8" s="211" t="s">
        <v>13</v>
      </c>
      <c r="AK8" s="213"/>
      <c r="AL8" s="222"/>
      <c r="AM8" s="218"/>
      <c r="AN8" s="218"/>
      <c r="AO8" s="218"/>
      <c r="AP8" s="218"/>
      <c r="AQ8" s="218"/>
      <c r="AR8" s="218"/>
      <c r="AS8" s="253"/>
      <c r="AT8" s="221" t="s">
        <v>11</v>
      </c>
      <c r="AU8" s="218"/>
      <c r="AV8" s="223" t="s">
        <v>11</v>
      </c>
      <c r="AW8" s="224"/>
      <c r="AX8" s="218"/>
      <c r="AY8" s="218"/>
      <c r="AZ8" s="218"/>
      <c r="BA8" s="218"/>
      <c r="BB8" s="218"/>
      <c r="BC8" s="218"/>
      <c r="BD8" s="224"/>
      <c r="BE8" s="221" t="s">
        <v>14</v>
      </c>
      <c r="BF8" s="231"/>
      <c r="BG8" s="254" t="s">
        <v>297</v>
      </c>
      <c r="BH8" s="255"/>
      <c r="BI8" s="254" t="s">
        <v>298</v>
      </c>
      <c r="BJ8" s="255"/>
      <c r="BK8" s="254" t="s">
        <v>299</v>
      </c>
      <c r="BL8" s="254"/>
      <c r="BM8" s="218"/>
    </row>
    <row r="9" spans="1:66" s="135" customFormat="1" ht="15">
      <c r="A9" s="213" t="s">
        <v>16</v>
      </c>
      <c r="B9" s="213" t="s">
        <v>17</v>
      </c>
      <c r="C9" s="213" t="s">
        <v>8</v>
      </c>
      <c r="D9" s="213" t="s">
        <v>18</v>
      </c>
      <c r="E9" s="213" t="s">
        <v>288</v>
      </c>
      <c r="F9" s="214"/>
      <c r="G9" s="213" t="s">
        <v>8</v>
      </c>
      <c r="H9" s="213"/>
      <c r="I9" s="213"/>
      <c r="J9" s="213"/>
      <c r="K9" s="213"/>
      <c r="L9" s="215"/>
      <c r="M9" s="214"/>
      <c r="N9" s="213" t="s">
        <v>25</v>
      </c>
      <c r="O9" s="213" t="s">
        <v>26</v>
      </c>
      <c r="P9" s="213" t="s">
        <v>286</v>
      </c>
      <c r="Q9" s="213" t="s">
        <v>285</v>
      </c>
      <c r="R9" s="213" t="s">
        <v>284</v>
      </c>
      <c r="S9" s="215" t="s">
        <v>287</v>
      </c>
      <c r="T9" s="213" t="s">
        <v>282</v>
      </c>
      <c r="U9" s="213" t="s">
        <v>281</v>
      </c>
      <c r="V9" s="213" t="s">
        <v>33</v>
      </c>
      <c r="W9" s="213" t="s">
        <v>280</v>
      </c>
      <c r="X9" s="214"/>
      <c r="Y9" s="213" t="s">
        <v>25</v>
      </c>
      <c r="Z9" s="213" t="s">
        <v>26</v>
      </c>
      <c r="AA9" s="213" t="s">
        <v>286</v>
      </c>
      <c r="AB9" s="213" t="s">
        <v>285</v>
      </c>
      <c r="AC9" s="213" t="s">
        <v>284</v>
      </c>
      <c r="AD9" s="213" t="s">
        <v>283</v>
      </c>
      <c r="AE9" s="213" t="s">
        <v>282</v>
      </c>
      <c r="AF9" s="213" t="s">
        <v>281</v>
      </c>
      <c r="AG9" s="213" t="s">
        <v>33</v>
      </c>
      <c r="AH9" s="213" t="s">
        <v>280</v>
      </c>
      <c r="AI9" s="212"/>
      <c r="AJ9" s="211" t="s">
        <v>43</v>
      </c>
      <c r="AK9" s="211" t="s">
        <v>279</v>
      </c>
      <c r="AL9" s="222"/>
      <c r="AM9" s="225" t="s">
        <v>8</v>
      </c>
      <c r="AN9" s="225"/>
      <c r="AO9" s="225"/>
      <c r="AP9" s="225"/>
      <c r="AQ9" s="225"/>
      <c r="AR9" s="225"/>
      <c r="AS9" s="226"/>
      <c r="AT9" s="227" t="s">
        <v>10</v>
      </c>
      <c r="AU9" s="228" t="s">
        <v>9</v>
      </c>
      <c r="AV9" s="229" t="s">
        <v>35</v>
      </c>
      <c r="AW9" s="230"/>
      <c r="AX9" s="243" t="s">
        <v>86</v>
      </c>
      <c r="AY9" s="243"/>
      <c r="AZ9" s="218"/>
      <c r="BA9" s="218"/>
      <c r="BB9" s="218"/>
      <c r="BC9" s="218"/>
      <c r="BD9" s="230"/>
      <c r="BE9" s="223" t="s">
        <v>43</v>
      </c>
      <c r="BF9" s="231"/>
      <c r="BG9" s="254" t="s">
        <v>300</v>
      </c>
      <c r="BH9" s="255"/>
      <c r="BI9" s="254" t="s">
        <v>300</v>
      </c>
      <c r="BJ9" s="255"/>
      <c r="BK9" s="254" t="s">
        <v>300</v>
      </c>
      <c r="BL9" s="254"/>
      <c r="BM9" s="254" t="s">
        <v>46</v>
      </c>
    </row>
    <row r="10" spans="1:66" s="135" customFormat="1" ht="15">
      <c r="A10" s="137"/>
      <c r="B10" s="137"/>
      <c r="C10" s="137"/>
      <c r="D10" s="137"/>
      <c r="E10" s="137"/>
      <c r="F10" s="203"/>
      <c r="G10" s="210" t="s">
        <v>20</v>
      </c>
      <c r="H10" s="210" t="s">
        <v>21</v>
      </c>
      <c r="I10" s="210" t="s">
        <v>22</v>
      </c>
      <c r="J10" s="210" t="s">
        <v>23</v>
      </c>
      <c r="K10" s="210" t="s">
        <v>24</v>
      </c>
      <c r="L10" s="209" t="s">
        <v>8</v>
      </c>
      <c r="M10" s="203"/>
      <c r="N10" s="137"/>
      <c r="O10" s="137"/>
      <c r="P10" s="137"/>
      <c r="Q10" s="137"/>
      <c r="R10" s="137"/>
      <c r="S10" s="208"/>
      <c r="T10" s="137"/>
      <c r="U10" s="137"/>
      <c r="V10" s="137"/>
      <c r="W10" s="137"/>
      <c r="X10" s="203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99"/>
      <c r="AJ10" s="137"/>
      <c r="AK10" s="137"/>
      <c r="AL10" s="231"/>
      <c r="AM10" s="232" t="s">
        <v>20</v>
      </c>
      <c r="AN10" s="232" t="s">
        <v>21</v>
      </c>
      <c r="AO10" s="232" t="s">
        <v>22</v>
      </c>
      <c r="AP10" s="232" t="s">
        <v>23</v>
      </c>
      <c r="AQ10" s="232" t="s">
        <v>24</v>
      </c>
      <c r="AR10" s="232" t="s">
        <v>8</v>
      </c>
      <c r="AS10" s="233"/>
      <c r="AT10" s="234"/>
      <c r="AU10" s="232" t="s">
        <v>295</v>
      </c>
      <c r="AV10" s="235"/>
      <c r="AW10" s="224"/>
      <c r="AX10" s="232" t="s">
        <v>36</v>
      </c>
      <c r="AY10" s="232" t="s">
        <v>37</v>
      </c>
      <c r="AZ10" s="232" t="s">
        <v>38</v>
      </c>
      <c r="BA10" s="232" t="s">
        <v>39</v>
      </c>
      <c r="BB10" s="232" t="s">
        <v>40</v>
      </c>
      <c r="BC10" s="232" t="s">
        <v>41</v>
      </c>
      <c r="BD10" s="224"/>
      <c r="BF10" s="231"/>
    </row>
    <row r="11" spans="1:66" s="135" customFormat="1" ht="15">
      <c r="A11" s="151">
        <v>1</v>
      </c>
      <c r="B11" t="s">
        <v>113</v>
      </c>
      <c r="C11" s="204"/>
      <c r="D11" s="204"/>
      <c r="E11" s="204"/>
      <c r="F11" s="203"/>
      <c r="G11" s="204"/>
      <c r="H11" s="204"/>
      <c r="I11" s="204"/>
      <c r="J11" s="204"/>
      <c r="K11" s="204"/>
      <c r="L11" s="198"/>
      <c r="M11" s="203"/>
      <c r="N11" s="206">
        <v>4</v>
      </c>
      <c r="O11" s="206">
        <v>5.2</v>
      </c>
      <c r="P11" s="206">
        <v>4</v>
      </c>
      <c r="Q11" s="206">
        <v>2</v>
      </c>
      <c r="R11" s="206">
        <v>4.5</v>
      </c>
      <c r="S11" s="207">
        <v>4.7</v>
      </c>
      <c r="T11" s="206">
        <v>4</v>
      </c>
      <c r="U11" s="206">
        <v>4.5</v>
      </c>
      <c r="V11" s="205">
        <f t="shared" ref="V11:V16" si="0">SUM(N11:U11)</f>
        <v>32.9</v>
      </c>
      <c r="W11" s="200"/>
      <c r="X11" s="203"/>
      <c r="Y11" s="206">
        <v>5.7</v>
      </c>
      <c r="Z11" s="206">
        <v>5.8</v>
      </c>
      <c r="AA11" s="206">
        <v>5</v>
      </c>
      <c r="AB11" s="206">
        <v>6</v>
      </c>
      <c r="AC11" s="206">
        <v>6</v>
      </c>
      <c r="AD11" s="206">
        <v>6</v>
      </c>
      <c r="AE11" s="206">
        <v>5.8</v>
      </c>
      <c r="AF11" s="206">
        <v>5</v>
      </c>
      <c r="AG11" s="205">
        <f t="shared" ref="AG11:AG16" si="1">SUM(Y11:AF11)</f>
        <v>45.3</v>
      </c>
      <c r="AH11" s="200"/>
      <c r="AI11" s="199"/>
      <c r="AJ11" s="198"/>
      <c r="AK11" s="197"/>
      <c r="AL11" s="236"/>
      <c r="AM11" s="237"/>
      <c r="AN11" s="237"/>
      <c r="AO11" s="237"/>
      <c r="AP11" s="237"/>
      <c r="AQ11" s="237"/>
      <c r="AR11" s="237"/>
      <c r="AS11" s="233"/>
      <c r="AT11" s="238"/>
      <c r="AU11" s="238"/>
      <c r="AV11" s="238"/>
      <c r="AW11" s="239"/>
      <c r="AX11" s="238"/>
      <c r="AY11" s="238"/>
      <c r="AZ11" s="238"/>
      <c r="BA11" s="238"/>
      <c r="BB11" s="238"/>
      <c r="BC11" s="240"/>
      <c r="BD11" s="224"/>
      <c r="BE11" s="238"/>
      <c r="BF11" s="231"/>
      <c r="BG11" s="238"/>
      <c r="BH11" s="238"/>
      <c r="BI11" s="238"/>
      <c r="BJ11" s="238"/>
      <c r="BK11" s="238"/>
      <c r="BL11" s="238"/>
      <c r="BM11" s="238"/>
    </row>
    <row r="12" spans="1:66" s="135" customFormat="1" ht="15">
      <c r="A12" s="151">
        <v>2</v>
      </c>
      <c r="B12" t="s">
        <v>114</v>
      </c>
      <c r="C12" s="204"/>
      <c r="D12" s="204"/>
      <c r="E12" s="204"/>
      <c r="F12" s="203"/>
      <c r="G12" s="204"/>
      <c r="H12" s="204"/>
      <c r="I12" s="204"/>
      <c r="J12" s="204"/>
      <c r="K12" s="204"/>
      <c r="L12" s="204"/>
      <c r="M12" s="203"/>
      <c r="N12" s="206">
        <v>2</v>
      </c>
      <c r="O12" s="206">
        <v>4</v>
      </c>
      <c r="P12" s="206">
        <v>4</v>
      </c>
      <c r="Q12" s="206">
        <v>4</v>
      </c>
      <c r="R12" s="206">
        <v>3</v>
      </c>
      <c r="S12" s="206">
        <v>3</v>
      </c>
      <c r="T12" s="206">
        <v>3</v>
      </c>
      <c r="U12" s="206">
        <v>3.7</v>
      </c>
      <c r="V12" s="205">
        <f t="shared" si="0"/>
        <v>26.7</v>
      </c>
      <c r="W12" s="200"/>
      <c r="X12" s="203"/>
      <c r="Y12" s="206">
        <v>4</v>
      </c>
      <c r="Z12" s="206">
        <v>4</v>
      </c>
      <c r="AA12" s="206">
        <v>4.5</v>
      </c>
      <c r="AB12" s="206">
        <v>5.5</v>
      </c>
      <c r="AC12" s="206">
        <v>3</v>
      </c>
      <c r="AD12" s="206">
        <v>4.5</v>
      </c>
      <c r="AE12" s="206">
        <v>5</v>
      </c>
      <c r="AF12" s="206">
        <v>5</v>
      </c>
      <c r="AG12" s="205">
        <f t="shared" si="1"/>
        <v>35.5</v>
      </c>
      <c r="AH12" s="200"/>
      <c r="AI12" s="199"/>
      <c r="AJ12" s="198"/>
      <c r="AK12" s="197"/>
      <c r="AL12" s="231"/>
      <c r="AM12" s="237"/>
      <c r="AN12" s="237"/>
      <c r="AO12" s="237"/>
      <c r="AP12" s="237"/>
      <c r="AQ12" s="237"/>
      <c r="AR12" s="237"/>
      <c r="AS12" s="233"/>
      <c r="AT12" s="237"/>
      <c r="AU12" s="237"/>
      <c r="AV12" s="237"/>
      <c r="AW12" s="224"/>
      <c r="AX12" s="237"/>
      <c r="AY12" s="237"/>
      <c r="AZ12" s="237"/>
      <c r="BA12" s="237"/>
      <c r="BB12" s="237"/>
      <c r="BC12" s="237"/>
      <c r="BD12" s="224"/>
      <c r="BE12" s="237"/>
      <c r="BF12" s="231"/>
      <c r="BG12" s="237"/>
      <c r="BH12" s="237"/>
      <c r="BI12" s="237"/>
      <c r="BJ12" s="237"/>
      <c r="BK12" s="237"/>
      <c r="BL12" s="237"/>
      <c r="BM12" s="237"/>
    </row>
    <row r="13" spans="1:66" s="135" customFormat="1" ht="15">
      <c r="A13" s="151">
        <v>3</v>
      </c>
      <c r="B13" t="s">
        <v>115</v>
      </c>
      <c r="C13" s="204"/>
      <c r="D13" s="204"/>
      <c r="E13" s="204"/>
      <c r="F13" s="203"/>
      <c r="G13" s="204"/>
      <c r="H13" s="204"/>
      <c r="I13" s="204"/>
      <c r="J13" s="204"/>
      <c r="K13" s="204"/>
      <c r="L13" s="204"/>
      <c r="M13" s="203"/>
      <c r="N13" s="206">
        <v>5</v>
      </c>
      <c r="O13" s="206">
        <v>6</v>
      </c>
      <c r="P13" s="206">
        <v>6</v>
      </c>
      <c r="Q13" s="206">
        <v>6</v>
      </c>
      <c r="R13" s="206">
        <v>5.5</v>
      </c>
      <c r="S13" s="206">
        <v>6</v>
      </c>
      <c r="T13" s="206">
        <v>6.2</v>
      </c>
      <c r="U13" s="206">
        <v>5.2</v>
      </c>
      <c r="V13" s="205">
        <f t="shared" si="0"/>
        <v>45.900000000000006</v>
      </c>
      <c r="W13" s="200"/>
      <c r="X13" s="203"/>
      <c r="Y13" s="206">
        <v>5</v>
      </c>
      <c r="Z13" s="206">
        <v>5</v>
      </c>
      <c r="AA13" s="206">
        <v>6.8</v>
      </c>
      <c r="AB13" s="206">
        <v>7</v>
      </c>
      <c r="AC13" s="206">
        <v>6</v>
      </c>
      <c r="AD13" s="206">
        <v>6</v>
      </c>
      <c r="AE13" s="206">
        <v>6.8</v>
      </c>
      <c r="AF13" s="206">
        <v>5.5</v>
      </c>
      <c r="AG13" s="205">
        <f t="shared" si="1"/>
        <v>48.099999999999994</v>
      </c>
      <c r="AH13" s="200"/>
      <c r="AI13" s="199"/>
      <c r="AJ13" s="198"/>
      <c r="AK13" s="197"/>
      <c r="AL13" s="231"/>
      <c r="AM13" s="237"/>
      <c r="AN13" s="237"/>
      <c r="AO13" s="237"/>
      <c r="AP13" s="237"/>
      <c r="AQ13" s="237"/>
      <c r="AR13" s="237"/>
      <c r="AS13" s="233"/>
      <c r="AT13" s="237"/>
      <c r="AU13" s="237"/>
      <c r="AV13" s="237"/>
      <c r="AW13" s="224"/>
      <c r="AX13" s="237"/>
      <c r="AY13" s="237"/>
      <c r="AZ13" s="237"/>
      <c r="BA13" s="237"/>
      <c r="BB13" s="237"/>
      <c r="BC13" s="237"/>
      <c r="BD13" s="224"/>
      <c r="BE13" s="237"/>
      <c r="BF13" s="231"/>
      <c r="BG13" s="237"/>
      <c r="BH13" s="237"/>
      <c r="BI13" s="237"/>
      <c r="BJ13" s="237"/>
      <c r="BK13" s="237"/>
      <c r="BL13" s="237"/>
      <c r="BM13" s="237"/>
    </row>
    <row r="14" spans="1:66" s="135" customFormat="1" ht="15">
      <c r="A14" s="151">
        <v>4</v>
      </c>
      <c r="B14" t="s">
        <v>116</v>
      </c>
      <c r="C14" s="204"/>
      <c r="D14" s="204"/>
      <c r="E14" s="204"/>
      <c r="F14" s="203"/>
      <c r="G14" s="204"/>
      <c r="H14" s="204"/>
      <c r="I14" s="204"/>
      <c r="J14" s="204"/>
      <c r="K14" s="204"/>
      <c r="L14" s="204"/>
      <c r="M14" s="203"/>
      <c r="N14" s="206">
        <v>2</v>
      </c>
      <c r="O14" s="206">
        <v>5.5</v>
      </c>
      <c r="P14" s="206">
        <v>6</v>
      </c>
      <c r="Q14" s="206">
        <v>5</v>
      </c>
      <c r="R14" s="206">
        <v>5.8</v>
      </c>
      <c r="S14" s="206">
        <v>6</v>
      </c>
      <c r="T14" s="206">
        <v>6.2</v>
      </c>
      <c r="U14" s="206">
        <v>5</v>
      </c>
      <c r="V14" s="205">
        <f t="shared" si="0"/>
        <v>41.5</v>
      </c>
      <c r="W14" s="200"/>
      <c r="X14" s="203"/>
      <c r="Y14" s="206">
        <v>3</v>
      </c>
      <c r="Z14" s="206">
        <v>5.5</v>
      </c>
      <c r="AA14" s="206">
        <v>5.8</v>
      </c>
      <c r="AB14" s="206">
        <v>7</v>
      </c>
      <c r="AC14" s="206">
        <v>7.5</v>
      </c>
      <c r="AD14" s="206">
        <v>6</v>
      </c>
      <c r="AE14" s="206">
        <v>7</v>
      </c>
      <c r="AF14" s="206">
        <v>5</v>
      </c>
      <c r="AG14" s="205">
        <f t="shared" si="1"/>
        <v>46.8</v>
      </c>
      <c r="AH14" s="200"/>
      <c r="AI14" s="199"/>
      <c r="AJ14" s="198"/>
      <c r="AK14" s="197"/>
      <c r="AL14" s="231"/>
      <c r="AM14" s="237"/>
      <c r="AN14" s="237"/>
      <c r="AO14" s="237"/>
      <c r="AP14" s="237"/>
      <c r="AQ14" s="237"/>
      <c r="AR14" s="237"/>
      <c r="AS14" s="233"/>
      <c r="AT14" s="237"/>
      <c r="AU14" s="237"/>
      <c r="AV14" s="237"/>
      <c r="AW14" s="224"/>
      <c r="AX14" s="237"/>
      <c r="AY14" s="237"/>
      <c r="AZ14" s="237"/>
      <c r="BA14" s="237"/>
      <c r="BB14" s="237"/>
      <c r="BC14" s="237"/>
      <c r="BD14" s="224"/>
      <c r="BE14" s="237"/>
      <c r="BF14" s="231"/>
      <c r="BG14" s="237"/>
      <c r="BH14" s="237"/>
      <c r="BI14" s="237"/>
      <c r="BJ14" s="237"/>
      <c r="BK14" s="237"/>
      <c r="BL14" s="237"/>
      <c r="BM14" s="237"/>
      <c r="BN14" s="266" t="s">
        <v>301</v>
      </c>
    </row>
    <row r="15" spans="1:66" s="135" customFormat="1" ht="15">
      <c r="A15" s="151">
        <v>5</v>
      </c>
      <c r="B15" t="s">
        <v>117</v>
      </c>
      <c r="C15" s="204"/>
      <c r="D15" s="204"/>
      <c r="E15" s="204"/>
      <c r="F15" s="203"/>
      <c r="G15" s="204"/>
      <c r="H15" s="204"/>
      <c r="I15" s="204"/>
      <c r="J15" s="204"/>
      <c r="K15" s="204"/>
      <c r="L15" s="204"/>
      <c r="M15" s="203"/>
      <c r="N15" s="206">
        <v>4.7</v>
      </c>
      <c r="O15" s="206">
        <v>6</v>
      </c>
      <c r="P15" s="206">
        <v>5</v>
      </c>
      <c r="Q15" s="206">
        <v>4</v>
      </c>
      <c r="R15" s="206">
        <v>4</v>
      </c>
      <c r="S15" s="206">
        <v>5.3</v>
      </c>
      <c r="T15" s="206">
        <v>5.3</v>
      </c>
      <c r="U15" s="206">
        <v>4.7</v>
      </c>
      <c r="V15" s="205">
        <f t="shared" si="0"/>
        <v>39</v>
      </c>
      <c r="W15" s="200"/>
      <c r="X15" s="203"/>
      <c r="Y15" s="206">
        <v>5</v>
      </c>
      <c r="Z15" s="206">
        <v>5.5</v>
      </c>
      <c r="AA15" s="206">
        <v>5.8</v>
      </c>
      <c r="AB15" s="206">
        <v>5.8</v>
      </c>
      <c r="AC15" s="206">
        <v>5.5</v>
      </c>
      <c r="AD15" s="206">
        <v>5.5</v>
      </c>
      <c r="AE15" s="206">
        <v>5</v>
      </c>
      <c r="AF15" s="206">
        <v>5</v>
      </c>
      <c r="AG15" s="205">
        <f t="shared" si="1"/>
        <v>43.1</v>
      </c>
      <c r="AH15" s="200"/>
      <c r="AI15" s="199"/>
      <c r="AJ15" s="198"/>
      <c r="AK15" s="197"/>
      <c r="AL15" s="231"/>
      <c r="AM15" s="237"/>
      <c r="AN15" s="237"/>
      <c r="AO15" s="237"/>
      <c r="AP15" s="237"/>
      <c r="AQ15" s="237"/>
      <c r="AR15" s="237"/>
      <c r="AS15" s="233"/>
      <c r="AT15" s="237"/>
      <c r="AU15" s="237"/>
      <c r="AV15" s="237"/>
      <c r="AW15" s="224"/>
      <c r="AX15" s="237"/>
      <c r="AY15" s="237"/>
      <c r="AZ15" s="237"/>
      <c r="BA15" s="237"/>
      <c r="BB15" s="237"/>
      <c r="BC15" s="237"/>
      <c r="BD15" s="224"/>
      <c r="BE15" s="237"/>
      <c r="BF15" s="231"/>
      <c r="BG15" s="237"/>
      <c r="BH15" s="237"/>
      <c r="BI15" s="237"/>
      <c r="BJ15" s="237"/>
      <c r="BK15" s="237"/>
      <c r="BL15" s="237"/>
      <c r="BM15" s="237"/>
    </row>
    <row r="16" spans="1:66" s="135" customFormat="1" ht="15">
      <c r="A16" s="151">
        <v>6</v>
      </c>
      <c r="B16" t="s">
        <v>118</v>
      </c>
      <c r="C16" s="204"/>
      <c r="D16" s="204"/>
      <c r="E16" s="204"/>
      <c r="F16" s="203"/>
      <c r="G16" s="204"/>
      <c r="H16" s="204"/>
      <c r="I16" s="204"/>
      <c r="J16" s="204"/>
      <c r="K16" s="204"/>
      <c r="L16" s="204"/>
      <c r="M16" s="203"/>
      <c r="N16" s="206">
        <v>2</v>
      </c>
      <c r="O16" s="206">
        <v>6.2</v>
      </c>
      <c r="P16" s="206">
        <v>4.8</v>
      </c>
      <c r="Q16" s="206">
        <v>5</v>
      </c>
      <c r="R16" s="206">
        <v>3.5</v>
      </c>
      <c r="S16" s="206">
        <v>3.7</v>
      </c>
      <c r="T16" s="206">
        <v>5</v>
      </c>
      <c r="U16" s="206">
        <v>4.8</v>
      </c>
      <c r="V16" s="205">
        <f t="shared" si="0"/>
        <v>35</v>
      </c>
      <c r="W16" s="200"/>
      <c r="X16" s="203"/>
      <c r="Y16" s="206">
        <v>4</v>
      </c>
      <c r="Z16" s="206">
        <v>5</v>
      </c>
      <c r="AA16" s="206">
        <v>5</v>
      </c>
      <c r="AB16" s="206">
        <v>6</v>
      </c>
      <c r="AC16" s="206">
        <v>6.5</v>
      </c>
      <c r="AD16" s="206">
        <v>6.5</v>
      </c>
      <c r="AE16" s="206">
        <v>6.8</v>
      </c>
      <c r="AF16" s="206">
        <v>5</v>
      </c>
      <c r="AG16" s="205">
        <f t="shared" si="1"/>
        <v>44.8</v>
      </c>
      <c r="AH16" s="200"/>
      <c r="AI16" s="199"/>
      <c r="AJ16" s="198"/>
      <c r="AK16" s="197"/>
      <c r="AL16" s="231"/>
      <c r="AM16" s="237"/>
      <c r="AN16" s="237"/>
      <c r="AO16" s="237"/>
      <c r="AP16" s="237"/>
      <c r="AQ16" s="237"/>
      <c r="AR16" s="237"/>
      <c r="AS16" s="233"/>
      <c r="AT16" s="237"/>
      <c r="AU16" s="237"/>
      <c r="AV16" s="237"/>
      <c r="AW16" s="224"/>
      <c r="AX16" s="237"/>
      <c r="AY16" s="237"/>
      <c r="AZ16" s="237"/>
      <c r="BA16" s="237"/>
      <c r="BB16" s="237"/>
      <c r="BC16" s="237"/>
      <c r="BD16" s="224"/>
      <c r="BE16" s="237"/>
      <c r="BF16" s="231"/>
      <c r="BG16" s="237"/>
      <c r="BH16" s="237"/>
      <c r="BI16" s="237"/>
      <c r="BJ16" s="237"/>
      <c r="BK16" s="237"/>
      <c r="BL16" s="237"/>
      <c r="BM16" s="237"/>
    </row>
    <row r="17" spans="1:66" s="135" customFormat="1" ht="15">
      <c r="A17" s="151" t="s">
        <v>269</v>
      </c>
      <c r="B17" s="157"/>
      <c r="C17" s="204"/>
      <c r="D17" s="204"/>
      <c r="E17" s="204"/>
      <c r="F17" s="203"/>
      <c r="G17" s="204"/>
      <c r="H17" s="204"/>
      <c r="I17" s="204"/>
      <c r="J17" s="204"/>
      <c r="K17" s="204"/>
      <c r="L17" s="204"/>
      <c r="M17" s="203"/>
      <c r="N17" s="202"/>
      <c r="O17" s="202"/>
      <c r="P17" s="202"/>
      <c r="Q17" s="202"/>
      <c r="R17" s="202"/>
      <c r="S17" s="202"/>
      <c r="T17" s="202"/>
      <c r="U17" s="202"/>
      <c r="V17" s="201"/>
      <c r="W17" s="200"/>
      <c r="X17" s="203"/>
      <c r="Y17" s="202"/>
      <c r="Z17" s="202"/>
      <c r="AA17" s="202"/>
      <c r="AB17" s="202"/>
      <c r="AC17" s="202"/>
      <c r="AD17" s="202"/>
      <c r="AE17" s="202"/>
      <c r="AF17" s="202"/>
      <c r="AG17" s="201"/>
      <c r="AH17" s="200"/>
      <c r="AI17" s="199"/>
      <c r="AJ17" s="198"/>
      <c r="AK17" s="197"/>
      <c r="AL17" s="231"/>
      <c r="AM17" s="247"/>
      <c r="AN17" s="247"/>
      <c r="AO17" s="247"/>
      <c r="AP17" s="247"/>
      <c r="AQ17" s="247"/>
      <c r="AR17" s="248"/>
      <c r="AS17" s="241"/>
      <c r="AT17" s="248"/>
      <c r="AU17" s="248"/>
      <c r="AV17" s="249"/>
      <c r="AW17" s="239"/>
      <c r="AX17" s="248"/>
      <c r="AY17" s="248"/>
      <c r="AZ17" s="248"/>
      <c r="BA17" s="248"/>
      <c r="BB17" s="248"/>
      <c r="BC17" s="249"/>
      <c r="BD17" s="242"/>
      <c r="BE17" s="248"/>
      <c r="BF17" s="231"/>
      <c r="BG17" s="248"/>
      <c r="BH17" s="248"/>
      <c r="BI17" s="248"/>
      <c r="BJ17" s="248"/>
      <c r="BK17" s="248"/>
      <c r="BL17" s="248"/>
      <c r="BM17" s="248"/>
    </row>
    <row r="18" spans="1:66" s="135" customFormat="1" ht="15">
      <c r="A18" s="151" t="s">
        <v>269</v>
      </c>
      <c r="B18" s="157"/>
      <c r="C18" s="204"/>
      <c r="D18" s="204"/>
      <c r="E18" s="204"/>
      <c r="F18" s="203"/>
      <c r="G18" s="204"/>
      <c r="H18" s="204"/>
      <c r="I18" s="204"/>
      <c r="J18" s="204"/>
      <c r="K18" s="204"/>
      <c r="L18" s="204"/>
      <c r="M18" s="203"/>
      <c r="N18" s="202"/>
      <c r="O18" s="202"/>
      <c r="P18" s="202"/>
      <c r="Q18" s="202"/>
      <c r="R18" s="202"/>
      <c r="S18" s="202"/>
      <c r="T18" s="202"/>
      <c r="U18" s="202"/>
      <c r="V18" s="201"/>
      <c r="W18" s="200"/>
      <c r="X18" s="203"/>
      <c r="Y18" s="202"/>
      <c r="Z18" s="202"/>
      <c r="AA18" s="202"/>
      <c r="AB18" s="202"/>
      <c r="AC18" s="202"/>
      <c r="AD18" s="202"/>
      <c r="AE18" s="202"/>
      <c r="AF18" s="202"/>
      <c r="AG18" s="201"/>
      <c r="AH18" s="200"/>
      <c r="AI18" s="199"/>
      <c r="AJ18" s="198"/>
      <c r="AK18" s="197"/>
      <c r="AL18" s="231"/>
      <c r="AM18" s="247"/>
      <c r="AN18" s="247"/>
      <c r="AO18" s="247"/>
      <c r="AP18" s="247"/>
      <c r="AQ18" s="247"/>
      <c r="AR18" s="248"/>
      <c r="AS18" s="241"/>
      <c r="AT18" s="248"/>
      <c r="AU18" s="248"/>
      <c r="AV18" s="249"/>
      <c r="AW18" s="239"/>
      <c r="AX18" s="248"/>
      <c r="AY18" s="248"/>
      <c r="AZ18" s="248"/>
      <c r="BA18" s="248"/>
      <c r="BB18" s="248"/>
      <c r="BC18" s="249"/>
      <c r="BD18" s="242"/>
      <c r="BE18" s="248"/>
      <c r="BF18" s="231"/>
      <c r="BG18" s="248"/>
      <c r="BH18" s="248"/>
      <c r="BI18" s="248"/>
      <c r="BJ18" s="248"/>
      <c r="BK18" s="248"/>
      <c r="BL18" s="248"/>
      <c r="BM18" s="248"/>
    </row>
    <row r="19" spans="1:66" s="135" customFormat="1" ht="15">
      <c r="A19" s="196"/>
      <c r="B19" s="195"/>
      <c r="C19" s="113" t="s">
        <v>293</v>
      </c>
      <c r="D19" s="113" t="s">
        <v>294</v>
      </c>
      <c r="E19" s="113" t="s">
        <v>134</v>
      </c>
      <c r="F19" s="191"/>
      <c r="G19" s="194">
        <v>6</v>
      </c>
      <c r="H19" s="194">
        <v>5.5</v>
      </c>
      <c r="I19" s="194">
        <v>6</v>
      </c>
      <c r="J19" s="194">
        <v>5.5</v>
      </c>
      <c r="K19" s="194">
        <v>6</v>
      </c>
      <c r="L19" s="193">
        <f>SUM((G19*0.1),(H19*0.1),(I19*0.3),(J19*0.3),(K19*0.2))</f>
        <v>5.8</v>
      </c>
      <c r="M19" s="192"/>
      <c r="N19" s="190"/>
      <c r="O19" s="190"/>
      <c r="P19" s="190"/>
      <c r="Q19" s="190"/>
      <c r="R19" s="190"/>
      <c r="S19" s="190"/>
      <c r="T19" s="524" t="s">
        <v>268</v>
      </c>
      <c r="U19" s="524"/>
      <c r="V19" s="189">
        <f>SUM(V11:V16)</f>
        <v>221</v>
      </c>
      <c r="W19" s="189">
        <f>(V19/6)/8</f>
        <v>4.604166666666667</v>
      </c>
      <c r="X19" s="191"/>
      <c r="Y19" s="190"/>
      <c r="Z19" s="190"/>
      <c r="AA19" s="190"/>
      <c r="AB19" s="190"/>
      <c r="AC19" s="190"/>
      <c r="AD19" s="190"/>
      <c r="AE19" s="524" t="s">
        <v>268</v>
      </c>
      <c r="AF19" s="524"/>
      <c r="AG19" s="189">
        <f>SUM(AG11:AG16)</f>
        <v>263.59999999999997</v>
      </c>
      <c r="AH19" s="189">
        <f>(AG19/6)/8</f>
        <v>5.4916666666666663</v>
      </c>
      <c r="AI19" s="188"/>
      <c r="AJ19" s="187">
        <f>SUM((L19*0.25)+(W19*0.375)+(AH19*0.375))</f>
        <v>5.2359375000000004</v>
      </c>
      <c r="AK19" s="186">
        <v>1</v>
      </c>
      <c r="AL19" s="222"/>
      <c r="AM19" s="257">
        <v>5.3</v>
      </c>
      <c r="AN19" s="257">
        <v>6</v>
      </c>
      <c r="AO19" s="257">
        <v>6</v>
      </c>
      <c r="AP19" s="257">
        <v>5.6</v>
      </c>
      <c r="AQ19" s="257">
        <v>6</v>
      </c>
      <c r="AR19" s="258">
        <f>SUM((AM19*0.1),(AN19*0.1),(AO19*0.3),(AP19*0.3),(AQ19*0.2))</f>
        <v>5.81</v>
      </c>
      <c r="AS19" s="259"/>
      <c r="AT19" s="260">
        <v>5.38</v>
      </c>
      <c r="AU19" s="260"/>
      <c r="AV19" s="261">
        <f>AT19-AU19</f>
        <v>5.38</v>
      </c>
      <c r="AW19" s="262"/>
      <c r="AX19" s="260">
        <v>5</v>
      </c>
      <c r="AY19" s="260">
        <v>4.5</v>
      </c>
      <c r="AZ19" s="260">
        <v>4</v>
      </c>
      <c r="BA19" s="260">
        <v>5</v>
      </c>
      <c r="BB19" s="260">
        <v>4.5</v>
      </c>
      <c r="BC19" s="261">
        <f>SUM((AX19*0.25),(AY19*0.25),(AZ19*0.2),(BA19*0.2),(BB19*0.1))</f>
        <v>4.625</v>
      </c>
      <c r="BD19" s="263"/>
      <c r="BE19" s="187">
        <f>SUM((AR19*0.25)+(AV19*0.5)+(BC19*0.25))</f>
        <v>5.2987500000000001</v>
      </c>
      <c r="BF19" s="264"/>
      <c r="BG19" s="265">
        <f>AJ19</f>
        <v>5.2359375000000004</v>
      </c>
      <c r="BH19" s="256"/>
      <c r="BI19" s="265">
        <f>BE19</f>
        <v>5.2987500000000001</v>
      </c>
      <c r="BJ19" s="256"/>
      <c r="BK19" s="265">
        <f>AVERAGE(BG19,BI19)</f>
        <v>5.2673437500000002</v>
      </c>
      <c r="BL19" s="256"/>
      <c r="BM19" s="256">
        <v>1</v>
      </c>
    </row>
    <row r="20" spans="1:66" s="135" customFormat="1" ht="15">
      <c r="A20" s="171">
        <v>1</v>
      </c>
      <c r="B20" t="s">
        <v>94</v>
      </c>
      <c r="C20" s="204"/>
      <c r="D20" s="204"/>
      <c r="E20" s="204"/>
      <c r="F20" s="203"/>
      <c r="G20" s="204"/>
      <c r="H20" s="204"/>
      <c r="I20" s="204"/>
      <c r="J20" s="204"/>
      <c r="K20" s="204"/>
      <c r="L20" s="198"/>
      <c r="M20" s="203"/>
      <c r="N20" s="206">
        <v>7</v>
      </c>
      <c r="O20" s="206">
        <v>8</v>
      </c>
      <c r="P20" s="206">
        <v>7.8</v>
      </c>
      <c r="Q20" s="206">
        <v>7.5</v>
      </c>
      <c r="R20" s="206">
        <v>7</v>
      </c>
      <c r="S20" s="207">
        <v>7</v>
      </c>
      <c r="T20" s="206">
        <v>8</v>
      </c>
      <c r="U20" s="206">
        <v>7.2</v>
      </c>
      <c r="V20" s="205">
        <f t="shared" ref="V20:V25" si="2">SUM(N20:U20)</f>
        <v>59.5</v>
      </c>
      <c r="W20" s="200"/>
      <c r="X20" s="203"/>
      <c r="Y20" s="206">
        <v>8</v>
      </c>
      <c r="Z20" s="206">
        <v>8</v>
      </c>
      <c r="AA20" s="206">
        <v>8</v>
      </c>
      <c r="AB20" s="206">
        <v>8.8000000000000007</v>
      </c>
      <c r="AC20" s="206">
        <v>9</v>
      </c>
      <c r="AD20" s="206">
        <v>9</v>
      </c>
      <c r="AE20" s="206">
        <v>9</v>
      </c>
      <c r="AF20" s="206">
        <v>5.5</v>
      </c>
      <c r="AG20" s="205">
        <f t="shared" ref="AG20:AG25" si="3">SUM(Y20:AF20)</f>
        <v>65.3</v>
      </c>
      <c r="AH20" s="200"/>
      <c r="AI20" s="199"/>
      <c r="AJ20" s="198"/>
      <c r="AK20" s="197"/>
      <c r="AL20" s="236"/>
      <c r="AM20" s="237"/>
      <c r="AN20" s="237"/>
      <c r="AO20" s="237"/>
      <c r="AP20" s="237"/>
      <c r="AQ20" s="237"/>
      <c r="AR20" s="237"/>
      <c r="AS20" s="233"/>
      <c r="AT20" s="238"/>
      <c r="AU20" s="238"/>
      <c r="AV20" s="238"/>
      <c r="AW20" s="239"/>
      <c r="AX20" s="238"/>
      <c r="AY20" s="238"/>
      <c r="AZ20" s="238"/>
      <c r="BA20" s="238"/>
      <c r="BB20" s="238"/>
      <c r="BC20" s="240"/>
      <c r="BD20" s="224"/>
      <c r="BE20" s="238"/>
      <c r="BF20" s="231"/>
      <c r="BG20" s="238"/>
      <c r="BH20" s="238"/>
      <c r="BI20" s="238"/>
      <c r="BJ20" s="238"/>
      <c r="BK20" s="238"/>
      <c r="BL20" s="238"/>
      <c r="BM20" s="238"/>
      <c r="BN20" s="166"/>
    </row>
    <row r="21" spans="1:66" s="135" customFormat="1" ht="15">
      <c r="A21" s="171">
        <v>2</v>
      </c>
      <c r="B21" t="s">
        <v>105</v>
      </c>
      <c r="C21" s="204"/>
      <c r="D21" s="204"/>
      <c r="E21" s="204"/>
      <c r="F21" s="203"/>
      <c r="G21" s="204"/>
      <c r="H21" s="204"/>
      <c r="I21" s="204"/>
      <c r="J21" s="204"/>
      <c r="K21" s="204"/>
      <c r="L21" s="204"/>
      <c r="M21" s="203"/>
      <c r="N21" s="206">
        <v>6.3</v>
      </c>
      <c r="O21" s="206">
        <v>6.5</v>
      </c>
      <c r="P21" s="206">
        <v>6.2</v>
      </c>
      <c r="Q21" s="206">
        <v>6.5</v>
      </c>
      <c r="R21" s="206">
        <v>6.2</v>
      </c>
      <c r="S21" s="206">
        <v>6.5</v>
      </c>
      <c r="T21" s="206">
        <v>6.5</v>
      </c>
      <c r="U21" s="206">
        <v>6</v>
      </c>
      <c r="V21" s="205">
        <f t="shared" si="2"/>
        <v>50.7</v>
      </c>
      <c r="W21" s="200"/>
      <c r="X21" s="203"/>
      <c r="Y21" s="206">
        <v>6.8</v>
      </c>
      <c r="Z21" s="206">
        <v>7</v>
      </c>
      <c r="AA21" s="206">
        <v>5</v>
      </c>
      <c r="AB21" s="206">
        <v>6</v>
      </c>
      <c r="AC21" s="206">
        <v>7.5</v>
      </c>
      <c r="AD21" s="206">
        <v>7.5</v>
      </c>
      <c r="AE21" s="206">
        <v>6.8</v>
      </c>
      <c r="AF21" s="206">
        <v>5</v>
      </c>
      <c r="AG21" s="205">
        <f t="shared" si="3"/>
        <v>51.599999999999994</v>
      </c>
      <c r="AH21" s="200"/>
      <c r="AI21" s="199"/>
      <c r="AJ21" s="198"/>
      <c r="AK21" s="197"/>
      <c r="AL21" s="231"/>
      <c r="AM21" s="237"/>
      <c r="AN21" s="237"/>
      <c r="AO21" s="237"/>
      <c r="AP21" s="237"/>
      <c r="AQ21" s="237"/>
      <c r="AR21" s="237"/>
      <c r="AS21" s="233"/>
      <c r="AT21" s="237"/>
      <c r="AU21" s="237"/>
      <c r="AV21" s="237"/>
      <c r="AW21" s="224"/>
      <c r="AX21" s="237"/>
      <c r="AY21" s="237"/>
      <c r="AZ21" s="237"/>
      <c r="BA21" s="237"/>
      <c r="BB21" s="237"/>
      <c r="BC21" s="237"/>
      <c r="BD21" s="224"/>
      <c r="BE21" s="237"/>
      <c r="BF21" s="231"/>
      <c r="BG21" s="237"/>
      <c r="BH21" s="237"/>
      <c r="BI21" s="237"/>
      <c r="BJ21" s="237"/>
      <c r="BK21" s="237"/>
      <c r="BL21" s="237"/>
      <c r="BM21" s="237"/>
      <c r="BN21" s="166"/>
    </row>
    <row r="22" spans="1:66" s="135" customFormat="1" ht="15">
      <c r="A22" s="171">
        <v>3</v>
      </c>
      <c r="B22" t="s">
        <v>103</v>
      </c>
      <c r="C22" s="204"/>
      <c r="D22" s="204"/>
      <c r="E22" s="204"/>
      <c r="F22" s="203"/>
      <c r="G22" s="204"/>
      <c r="H22" s="204"/>
      <c r="I22" s="204"/>
      <c r="J22" s="204"/>
      <c r="K22" s="204"/>
      <c r="L22" s="204"/>
      <c r="M22" s="203"/>
      <c r="N22" s="206">
        <v>6</v>
      </c>
      <c r="O22" s="206">
        <v>6.5</v>
      </c>
      <c r="P22" s="206">
        <v>6.2</v>
      </c>
      <c r="Q22" s="206">
        <v>6</v>
      </c>
      <c r="R22" s="206">
        <v>5</v>
      </c>
      <c r="S22" s="206">
        <v>6.2</v>
      </c>
      <c r="T22" s="206">
        <v>6.8</v>
      </c>
      <c r="U22" s="206">
        <v>6.2</v>
      </c>
      <c r="V22" s="205">
        <f t="shared" si="2"/>
        <v>48.9</v>
      </c>
      <c r="W22" s="200"/>
      <c r="X22" s="203"/>
      <c r="Y22" s="206">
        <v>7</v>
      </c>
      <c r="Z22" s="206">
        <v>6</v>
      </c>
      <c r="AA22" s="206">
        <v>6.8</v>
      </c>
      <c r="AB22" s="206">
        <v>8</v>
      </c>
      <c r="AC22" s="206">
        <v>8</v>
      </c>
      <c r="AD22" s="206">
        <v>8</v>
      </c>
      <c r="AE22" s="206">
        <v>6.8</v>
      </c>
      <c r="AF22" s="206">
        <v>5</v>
      </c>
      <c r="AG22" s="205">
        <f t="shared" si="3"/>
        <v>55.599999999999994</v>
      </c>
      <c r="AH22" s="200"/>
      <c r="AI22" s="199"/>
      <c r="AJ22" s="198"/>
      <c r="AK22" s="197"/>
      <c r="AL22" s="231"/>
      <c r="AM22" s="237"/>
      <c r="AN22" s="237"/>
      <c r="AO22" s="237"/>
      <c r="AP22" s="237"/>
      <c r="AQ22" s="237"/>
      <c r="AR22" s="237"/>
      <c r="AS22" s="233"/>
      <c r="AT22" s="237"/>
      <c r="AU22" s="237"/>
      <c r="AV22" s="237"/>
      <c r="AW22" s="224"/>
      <c r="AX22" s="237"/>
      <c r="AY22" s="237"/>
      <c r="AZ22" s="237"/>
      <c r="BA22" s="237"/>
      <c r="BB22" s="237"/>
      <c r="BC22" s="237"/>
      <c r="BD22" s="224"/>
      <c r="BE22" s="237"/>
      <c r="BF22" s="231"/>
      <c r="BG22" s="237"/>
      <c r="BH22" s="237"/>
      <c r="BI22" s="237"/>
      <c r="BJ22" s="237"/>
      <c r="BK22" s="237"/>
      <c r="BL22" s="237"/>
      <c r="BM22" s="237"/>
      <c r="BN22" s="166"/>
    </row>
    <row r="23" spans="1:66" s="135" customFormat="1" ht="15">
      <c r="A23" s="171">
        <v>4</v>
      </c>
      <c r="B23" t="s">
        <v>104</v>
      </c>
      <c r="C23" s="204"/>
      <c r="D23" s="204"/>
      <c r="E23" s="204"/>
      <c r="F23" s="203"/>
      <c r="G23" s="204"/>
      <c r="H23" s="204"/>
      <c r="I23" s="204"/>
      <c r="J23" s="204"/>
      <c r="K23" s="204"/>
      <c r="L23" s="204"/>
      <c r="M23" s="203"/>
      <c r="N23" s="206">
        <v>6.5</v>
      </c>
      <c r="O23" s="206">
        <v>6.5</v>
      </c>
      <c r="P23" s="206">
        <v>6.3</v>
      </c>
      <c r="Q23" s="206">
        <v>6.2</v>
      </c>
      <c r="R23" s="206">
        <v>6.5</v>
      </c>
      <c r="S23" s="206">
        <v>6</v>
      </c>
      <c r="T23" s="206">
        <v>6.7</v>
      </c>
      <c r="U23" s="206">
        <v>6.2</v>
      </c>
      <c r="V23" s="205">
        <f t="shared" si="2"/>
        <v>50.900000000000006</v>
      </c>
      <c r="W23" s="200"/>
      <c r="X23" s="203"/>
      <c r="Y23" s="206">
        <v>6.5</v>
      </c>
      <c r="Z23" s="206">
        <v>6.8</v>
      </c>
      <c r="AA23" s="206">
        <v>7</v>
      </c>
      <c r="AB23" s="206">
        <v>8.5</v>
      </c>
      <c r="AC23" s="206">
        <v>8.5</v>
      </c>
      <c r="AD23" s="206">
        <v>8.5</v>
      </c>
      <c r="AE23" s="206">
        <v>7</v>
      </c>
      <c r="AF23" s="206">
        <v>5.5</v>
      </c>
      <c r="AG23" s="205">
        <f t="shared" si="3"/>
        <v>58.3</v>
      </c>
      <c r="AH23" s="200"/>
      <c r="AI23" s="199"/>
      <c r="AJ23" s="198"/>
      <c r="AK23" s="197"/>
      <c r="AL23" s="231"/>
      <c r="AM23" s="237"/>
      <c r="AN23" s="237"/>
      <c r="AO23" s="237"/>
      <c r="AP23" s="237"/>
      <c r="AQ23" s="237"/>
      <c r="AR23" s="237"/>
      <c r="AS23" s="233"/>
      <c r="AT23" s="237"/>
      <c r="AU23" s="237"/>
      <c r="AV23" s="237"/>
      <c r="AW23" s="224"/>
      <c r="AX23" s="237"/>
      <c r="AY23" s="237"/>
      <c r="AZ23" s="237"/>
      <c r="BA23" s="237"/>
      <c r="BB23" s="237"/>
      <c r="BC23" s="237"/>
      <c r="BD23" s="224"/>
      <c r="BE23" s="237"/>
      <c r="BF23" s="231"/>
      <c r="BG23" s="237"/>
      <c r="BH23" s="237"/>
      <c r="BI23" s="237"/>
      <c r="BJ23" s="237"/>
      <c r="BK23" s="237"/>
      <c r="BL23" s="237"/>
      <c r="BM23" s="237"/>
      <c r="BN23" s="166"/>
    </row>
    <row r="24" spans="1:66" s="135" customFormat="1" ht="15">
      <c r="A24" s="171">
        <v>5</v>
      </c>
      <c r="B24" t="s">
        <v>135</v>
      </c>
      <c r="C24" s="204"/>
      <c r="D24" s="204"/>
      <c r="E24" s="204"/>
      <c r="F24" s="203"/>
      <c r="G24" s="204"/>
      <c r="H24" s="204"/>
      <c r="I24" s="204"/>
      <c r="J24" s="204"/>
      <c r="K24" s="204"/>
      <c r="L24" s="204"/>
      <c r="M24" s="203"/>
      <c r="N24" s="206">
        <v>6.2</v>
      </c>
      <c r="O24" s="206">
        <v>6</v>
      </c>
      <c r="P24" s="206">
        <v>5.5</v>
      </c>
      <c r="Q24" s="206">
        <v>5.7</v>
      </c>
      <c r="R24" s="206">
        <v>6</v>
      </c>
      <c r="S24" s="206">
        <v>6</v>
      </c>
      <c r="T24" s="206">
        <v>6.3</v>
      </c>
      <c r="U24" s="206">
        <v>5.5</v>
      </c>
      <c r="V24" s="205">
        <f t="shared" si="2"/>
        <v>47.199999999999996</v>
      </c>
      <c r="W24" s="200"/>
      <c r="X24" s="203"/>
      <c r="Y24" s="206">
        <v>7</v>
      </c>
      <c r="Z24" s="206">
        <v>7</v>
      </c>
      <c r="AA24" s="206">
        <v>6.8</v>
      </c>
      <c r="AB24" s="206">
        <v>7</v>
      </c>
      <c r="AC24" s="206">
        <v>7.8</v>
      </c>
      <c r="AD24" s="206">
        <v>7.5</v>
      </c>
      <c r="AE24" s="206">
        <v>7</v>
      </c>
      <c r="AF24" s="206">
        <v>5</v>
      </c>
      <c r="AG24" s="205">
        <f t="shared" si="3"/>
        <v>55.1</v>
      </c>
      <c r="AH24" s="200"/>
      <c r="AI24" s="199"/>
      <c r="AJ24" s="198"/>
      <c r="AK24" s="197"/>
      <c r="AL24" s="231"/>
      <c r="AM24" s="237"/>
      <c r="AN24" s="237"/>
      <c r="AO24" s="237"/>
      <c r="AP24" s="237"/>
      <c r="AQ24" s="237"/>
      <c r="AR24" s="237"/>
      <c r="AS24" s="233"/>
      <c r="AT24" s="237"/>
      <c r="AU24" s="237"/>
      <c r="AV24" s="237"/>
      <c r="AW24" s="224"/>
      <c r="AX24" s="237"/>
      <c r="AY24" s="237"/>
      <c r="AZ24" s="237"/>
      <c r="BA24" s="237"/>
      <c r="BB24" s="237"/>
      <c r="BC24" s="237"/>
      <c r="BD24" s="224"/>
      <c r="BE24" s="237"/>
      <c r="BF24" s="231"/>
      <c r="BG24" s="237"/>
      <c r="BH24" s="237"/>
      <c r="BI24" s="237"/>
      <c r="BJ24" s="237"/>
      <c r="BK24" s="237"/>
      <c r="BL24" s="237"/>
      <c r="BM24" s="237"/>
      <c r="BN24" s="166"/>
    </row>
    <row r="25" spans="1:66" s="135" customFormat="1" ht="15">
      <c r="A25" s="171">
        <v>6</v>
      </c>
      <c r="B25" t="s">
        <v>106</v>
      </c>
      <c r="C25" s="204"/>
      <c r="D25" s="204"/>
      <c r="E25" s="204"/>
      <c r="F25" s="203"/>
      <c r="G25" s="204"/>
      <c r="H25" s="204"/>
      <c r="I25" s="204"/>
      <c r="J25" s="204"/>
      <c r="K25" s="204"/>
      <c r="L25" s="204"/>
      <c r="M25" s="203"/>
      <c r="N25" s="206">
        <v>6</v>
      </c>
      <c r="O25" s="206">
        <v>6.2</v>
      </c>
      <c r="P25" s="206">
        <v>6</v>
      </c>
      <c r="Q25" s="206">
        <v>6.3</v>
      </c>
      <c r="R25" s="206">
        <v>6.3</v>
      </c>
      <c r="S25" s="206">
        <v>6.2</v>
      </c>
      <c r="T25" s="206">
        <v>6.3</v>
      </c>
      <c r="U25" s="206">
        <v>5.8</v>
      </c>
      <c r="V25" s="205">
        <f t="shared" si="2"/>
        <v>49.099999999999994</v>
      </c>
      <c r="W25" s="200"/>
      <c r="X25" s="203"/>
      <c r="Y25" s="206">
        <v>7</v>
      </c>
      <c r="Z25" s="206">
        <v>7</v>
      </c>
      <c r="AA25" s="206">
        <v>6.8</v>
      </c>
      <c r="AB25" s="206">
        <v>8.5</v>
      </c>
      <c r="AC25" s="206">
        <v>7.5</v>
      </c>
      <c r="AD25" s="206">
        <v>7.5</v>
      </c>
      <c r="AE25" s="206">
        <v>6.8</v>
      </c>
      <c r="AF25" s="206">
        <v>5</v>
      </c>
      <c r="AG25" s="205">
        <f t="shared" si="3"/>
        <v>56.099999999999994</v>
      </c>
      <c r="AH25" s="200"/>
      <c r="AI25" s="199"/>
      <c r="AJ25" s="198"/>
      <c r="AK25" s="197"/>
      <c r="AL25" s="231"/>
      <c r="AM25" s="237"/>
      <c r="AN25" s="237"/>
      <c r="AO25" s="237"/>
      <c r="AP25" s="237"/>
      <c r="AQ25" s="237"/>
      <c r="AR25" s="237"/>
      <c r="AS25" s="233"/>
      <c r="AT25" s="237"/>
      <c r="AU25" s="237"/>
      <c r="AV25" s="237"/>
      <c r="AW25" s="224"/>
      <c r="AX25" s="237"/>
      <c r="AY25" s="237"/>
      <c r="AZ25" s="237"/>
      <c r="BA25" s="237"/>
      <c r="BB25" s="237"/>
      <c r="BC25" s="237"/>
      <c r="BD25" s="224"/>
      <c r="BE25" s="237"/>
      <c r="BF25" s="231"/>
      <c r="BG25" s="237"/>
      <c r="BH25" s="237"/>
      <c r="BI25" s="237"/>
      <c r="BJ25" s="237"/>
      <c r="BK25" s="237"/>
      <c r="BL25" s="237"/>
      <c r="BM25" s="237"/>
      <c r="BN25" s="166"/>
    </row>
    <row r="26" spans="1:66" s="135" customFormat="1" ht="15">
      <c r="A26" s="151"/>
      <c r="B26" s="157"/>
      <c r="C26" s="204"/>
      <c r="D26" s="204"/>
      <c r="E26" s="204"/>
      <c r="F26" s="203"/>
      <c r="G26" s="204"/>
      <c r="H26" s="204"/>
      <c r="I26" s="204"/>
      <c r="J26" s="204"/>
      <c r="K26" s="204"/>
      <c r="L26" s="204"/>
      <c r="M26" s="203"/>
      <c r="N26" s="202"/>
      <c r="O26" s="202"/>
      <c r="P26" s="202"/>
      <c r="Q26" s="202"/>
      <c r="R26" s="202"/>
      <c r="S26" s="202"/>
      <c r="T26" s="202"/>
      <c r="U26" s="202"/>
      <c r="V26" s="201"/>
      <c r="W26" s="200"/>
      <c r="X26" s="203"/>
      <c r="Y26" s="202"/>
      <c r="Z26" s="202"/>
      <c r="AA26" s="202"/>
      <c r="AB26" s="202"/>
      <c r="AC26" s="202"/>
      <c r="AD26" s="202"/>
      <c r="AE26" s="202"/>
      <c r="AF26" s="202"/>
      <c r="AG26" s="201"/>
      <c r="AH26" s="200"/>
      <c r="AI26" s="199"/>
      <c r="AJ26" s="198"/>
      <c r="AK26" s="197"/>
      <c r="AL26" s="231"/>
      <c r="AM26" s="247"/>
      <c r="AN26" s="247"/>
      <c r="AO26" s="247"/>
      <c r="AP26" s="247"/>
      <c r="AQ26" s="247"/>
      <c r="AR26" s="248"/>
      <c r="AS26" s="241"/>
      <c r="AT26" s="248"/>
      <c r="AU26" s="248"/>
      <c r="AV26" s="249"/>
      <c r="AW26" s="239"/>
      <c r="AX26" s="248"/>
      <c r="AY26" s="248"/>
      <c r="AZ26" s="248"/>
      <c r="BA26" s="248"/>
      <c r="BB26" s="248"/>
      <c r="BC26" s="249"/>
      <c r="BD26" s="242"/>
      <c r="BE26" s="248"/>
      <c r="BF26" s="231"/>
      <c r="BG26" s="248"/>
      <c r="BH26" s="248"/>
      <c r="BI26" s="248"/>
      <c r="BJ26" s="248"/>
      <c r="BK26" s="248"/>
      <c r="BL26" s="248"/>
      <c r="BM26" s="248"/>
      <c r="BN26" s="166"/>
    </row>
    <row r="27" spans="1:66" s="135" customFormat="1" ht="15">
      <c r="A27" s="151"/>
      <c r="B27" s="157"/>
      <c r="C27" s="204"/>
      <c r="D27" s="204"/>
      <c r="E27" s="204"/>
      <c r="F27" s="203"/>
      <c r="G27" s="204"/>
      <c r="H27" s="204"/>
      <c r="I27" s="204"/>
      <c r="J27" s="204"/>
      <c r="K27" s="204"/>
      <c r="L27" s="204"/>
      <c r="M27" s="203"/>
      <c r="N27" s="202"/>
      <c r="O27" s="202"/>
      <c r="P27" s="202"/>
      <c r="Q27" s="202"/>
      <c r="R27" s="202"/>
      <c r="S27" s="202"/>
      <c r="T27" s="202"/>
      <c r="U27" s="202"/>
      <c r="V27" s="201"/>
      <c r="W27" s="200"/>
      <c r="X27" s="203"/>
      <c r="Y27" s="202"/>
      <c r="Z27" s="202"/>
      <c r="AA27" s="202"/>
      <c r="AB27" s="202"/>
      <c r="AC27" s="202"/>
      <c r="AD27" s="202"/>
      <c r="AE27" s="202"/>
      <c r="AF27" s="202"/>
      <c r="AG27" s="201"/>
      <c r="AH27" s="200"/>
      <c r="AI27" s="199"/>
      <c r="AJ27" s="198"/>
      <c r="AK27" s="197"/>
      <c r="AL27" s="231"/>
      <c r="AM27" s="247"/>
      <c r="AN27" s="247"/>
      <c r="AO27" s="247"/>
      <c r="AP27" s="247"/>
      <c r="AQ27" s="247"/>
      <c r="AR27" s="248"/>
      <c r="AS27" s="241"/>
      <c r="AT27" s="248"/>
      <c r="AU27" s="248"/>
      <c r="AV27" s="249"/>
      <c r="AW27" s="239"/>
      <c r="AX27" s="248"/>
      <c r="AY27" s="248"/>
      <c r="AZ27" s="248"/>
      <c r="BA27" s="248"/>
      <c r="BB27" s="248"/>
      <c r="BC27" s="249"/>
      <c r="BD27" s="242"/>
      <c r="BE27" s="248"/>
      <c r="BF27" s="231"/>
      <c r="BG27" s="248"/>
      <c r="BH27" s="248"/>
      <c r="BI27" s="248"/>
      <c r="BJ27" s="248"/>
      <c r="BK27" s="248"/>
      <c r="BL27" s="248"/>
      <c r="BM27" s="248"/>
      <c r="BN27" s="166"/>
    </row>
    <row r="28" spans="1:66" s="135" customFormat="1" ht="15">
      <c r="A28" s="196"/>
      <c r="B28" s="195"/>
      <c r="C28" t="s">
        <v>313</v>
      </c>
      <c r="D28" t="s">
        <v>96</v>
      </c>
      <c r="E28" t="s">
        <v>137</v>
      </c>
      <c r="F28" s="191"/>
      <c r="G28" s="194">
        <v>6.8</v>
      </c>
      <c r="H28" s="194">
        <v>6</v>
      </c>
      <c r="I28" s="194">
        <v>6</v>
      </c>
      <c r="J28" s="194">
        <v>7</v>
      </c>
      <c r="K28" s="194">
        <v>7</v>
      </c>
      <c r="L28" s="193">
        <f>SUM((G28*0.1),(H28*0.1),(I28*0.3),(J28*0.3),(K28*0.2))</f>
        <v>6.58</v>
      </c>
      <c r="M28" s="192"/>
      <c r="N28" s="190"/>
      <c r="O28" s="190"/>
      <c r="P28" s="190"/>
      <c r="Q28" s="190"/>
      <c r="R28" s="190"/>
      <c r="S28" s="190"/>
      <c r="T28" s="524" t="s">
        <v>268</v>
      </c>
      <c r="U28" s="524"/>
      <c r="V28" s="189">
        <f>SUM(V20:V25)</f>
        <v>306.29999999999995</v>
      </c>
      <c r="W28" s="189">
        <f>(V28/6)/8</f>
        <v>6.3812499999999988</v>
      </c>
      <c r="X28" s="191"/>
      <c r="Y28" s="190"/>
      <c r="Z28" s="190"/>
      <c r="AA28" s="190"/>
      <c r="AB28" s="190"/>
      <c r="AC28" s="190"/>
      <c r="AD28" s="190"/>
      <c r="AE28" s="524" t="s">
        <v>268</v>
      </c>
      <c r="AF28" s="524"/>
      <c r="AG28" s="189">
        <f>SUM(AG20:AG25)</f>
        <v>342</v>
      </c>
      <c r="AH28" s="189">
        <f>(AG28/6)/8</f>
        <v>7.125</v>
      </c>
      <c r="AI28" s="188"/>
      <c r="AJ28" s="187">
        <f>SUM((L28*0.25)+(W28*0.375)+(AH28*0.375))</f>
        <v>6.7098437499999992</v>
      </c>
      <c r="AK28" s="186">
        <v>1</v>
      </c>
      <c r="AL28" s="256"/>
      <c r="AM28" s="257">
        <v>6.3</v>
      </c>
      <c r="AN28" s="257">
        <v>6</v>
      </c>
      <c r="AO28" s="257">
        <v>6.4</v>
      </c>
      <c r="AP28" s="257">
        <v>7</v>
      </c>
      <c r="AQ28" s="257">
        <v>9</v>
      </c>
      <c r="AR28" s="258">
        <f>SUM((AM28*0.1),(AN28*0.1),(AO28*0.3),(AP28*0.3),(AQ28*0.2))</f>
        <v>7.05</v>
      </c>
      <c r="AS28" s="259"/>
      <c r="AT28" s="260">
        <v>7.36</v>
      </c>
      <c r="AU28" s="260"/>
      <c r="AV28" s="261">
        <f>AT28-AU28</f>
        <v>7.36</v>
      </c>
      <c r="AW28" s="262"/>
      <c r="AX28" s="260">
        <v>8.5</v>
      </c>
      <c r="AY28" s="260">
        <v>6.2</v>
      </c>
      <c r="AZ28" s="260">
        <v>6</v>
      </c>
      <c r="BA28" s="260">
        <v>7</v>
      </c>
      <c r="BB28" s="260">
        <v>6</v>
      </c>
      <c r="BC28" s="261">
        <f>SUM((AX28*0.25),(AY28*0.25),(AZ28*0.2),(BA28*0.2),(BB28*0.1))</f>
        <v>6.875</v>
      </c>
      <c r="BD28" s="263"/>
      <c r="BE28" s="187">
        <f>SUM((AR28*0.25)+(AV28*0.5)+(BC28*0.25))</f>
        <v>7.1612499999999999</v>
      </c>
      <c r="BF28" s="264"/>
      <c r="BG28" s="265">
        <f>AJ28</f>
        <v>6.7098437499999992</v>
      </c>
      <c r="BH28" s="256"/>
      <c r="BI28" s="265">
        <f>BE28</f>
        <v>7.1612499999999999</v>
      </c>
      <c r="BJ28" s="256"/>
      <c r="BK28" s="265">
        <f>AVERAGE(BG28,BI28)</f>
        <v>6.935546875</v>
      </c>
      <c r="BL28" s="256"/>
      <c r="BM28" s="256">
        <v>1</v>
      </c>
      <c r="BN28" s="166"/>
    </row>
    <row r="29" spans="1:66" s="135" customFormat="1" ht="15">
      <c r="A29" s="171">
        <v>1</v>
      </c>
      <c r="B29" t="s">
        <v>304</v>
      </c>
      <c r="C29" s="204"/>
      <c r="D29" s="204"/>
      <c r="E29" s="204"/>
      <c r="F29" s="203"/>
      <c r="G29" s="204"/>
      <c r="H29" s="204"/>
      <c r="I29" s="204"/>
      <c r="J29" s="204"/>
      <c r="K29" s="204"/>
      <c r="L29" s="198"/>
      <c r="M29" s="203"/>
      <c r="N29" s="206">
        <v>6.5</v>
      </c>
      <c r="O29" s="206">
        <v>7.5</v>
      </c>
      <c r="P29" s="206">
        <v>7</v>
      </c>
      <c r="Q29" s="206">
        <v>7.2</v>
      </c>
      <c r="R29" s="206">
        <v>7</v>
      </c>
      <c r="S29" s="207">
        <v>7</v>
      </c>
      <c r="T29" s="206">
        <v>7</v>
      </c>
      <c r="U29" s="206">
        <v>6.2</v>
      </c>
      <c r="V29" s="205">
        <f t="shared" ref="V29:V34" si="4">SUM(N29:U29)</f>
        <v>55.400000000000006</v>
      </c>
      <c r="W29" s="200"/>
      <c r="X29" s="203"/>
      <c r="Y29" s="206">
        <v>6.8</v>
      </c>
      <c r="Z29" s="206">
        <v>7</v>
      </c>
      <c r="AA29" s="206">
        <v>7.5</v>
      </c>
      <c r="AB29" s="206">
        <v>8</v>
      </c>
      <c r="AC29" s="206">
        <v>8.5</v>
      </c>
      <c r="AD29" s="206">
        <v>8.5</v>
      </c>
      <c r="AE29" s="206">
        <v>8.5</v>
      </c>
      <c r="AF29" s="206">
        <v>6</v>
      </c>
      <c r="AG29" s="205">
        <f t="shared" ref="AG29:AG34" si="5">SUM(Y29:AF29)</f>
        <v>60.8</v>
      </c>
      <c r="AH29" s="200"/>
      <c r="AI29" s="199"/>
      <c r="AJ29" s="198"/>
      <c r="AK29" s="197"/>
      <c r="AL29" s="236"/>
      <c r="AM29" s="237"/>
      <c r="AN29" s="237"/>
      <c r="AO29" s="237"/>
      <c r="AP29" s="237"/>
      <c r="AQ29" s="237"/>
      <c r="AR29" s="237"/>
      <c r="AS29" s="233"/>
      <c r="AT29" s="238"/>
      <c r="AU29" s="238"/>
      <c r="AV29" s="238"/>
      <c r="AW29" s="239"/>
      <c r="AX29" s="238"/>
      <c r="AY29" s="238"/>
      <c r="AZ29" s="238"/>
      <c r="BA29" s="238"/>
      <c r="BB29" s="238"/>
      <c r="BC29" s="240"/>
      <c r="BD29" s="224"/>
      <c r="BE29" s="238"/>
      <c r="BF29" s="231"/>
      <c r="BG29" s="238"/>
      <c r="BH29" s="238"/>
      <c r="BI29" s="238"/>
      <c r="BJ29" s="238"/>
      <c r="BK29" s="238"/>
      <c r="BL29" s="238"/>
      <c r="BM29" s="238"/>
      <c r="BN29" s="166"/>
    </row>
    <row r="30" spans="1:66" s="135" customFormat="1" ht="15">
      <c r="A30" s="171">
        <v>2</v>
      </c>
      <c r="B30" t="s">
        <v>305</v>
      </c>
      <c r="C30" s="204"/>
      <c r="D30" s="204"/>
      <c r="E30" s="204"/>
      <c r="F30" s="203"/>
      <c r="G30" s="204"/>
      <c r="H30" s="204"/>
      <c r="I30" s="204"/>
      <c r="J30" s="204"/>
      <c r="K30" s="204"/>
      <c r="L30" s="204"/>
      <c r="M30" s="203"/>
      <c r="N30" s="206">
        <v>5.6</v>
      </c>
      <c r="O30" s="206">
        <v>5.5</v>
      </c>
      <c r="P30" s="206">
        <v>5.5</v>
      </c>
      <c r="Q30" s="206">
        <v>6</v>
      </c>
      <c r="R30" s="206">
        <v>6</v>
      </c>
      <c r="S30" s="206">
        <v>6</v>
      </c>
      <c r="T30" s="206">
        <v>6.3</v>
      </c>
      <c r="U30" s="206">
        <v>5</v>
      </c>
      <c r="V30" s="205">
        <f t="shared" si="4"/>
        <v>45.9</v>
      </c>
      <c r="W30" s="200"/>
      <c r="X30" s="203"/>
      <c r="Y30" s="206">
        <v>6</v>
      </c>
      <c r="Z30" s="206">
        <v>6.8</v>
      </c>
      <c r="AA30" s="206">
        <v>5</v>
      </c>
      <c r="AB30" s="206">
        <v>7.8</v>
      </c>
      <c r="AC30" s="206">
        <v>7</v>
      </c>
      <c r="AD30" s="206">
        <v>7</v>
      </c>
      <c r="AE30" s="206">
        <v>7</v>
      </c>
      <c r="AF30" s="206">
        <v>5</v>
      </c>
      <c r="AG30" s="205">
        <f t="shared" si="5"/>
        <v>51.6</v>
      </c>
      <c r="AH30" s="200"/>
      <c r="AI30" s="199"/>
      <c r="AJ30" s="198"/>
      <c r="AK30" s="197"/>
      <c r="AL30" s="231"/>
      <c r="AM30" s="237"/>
      <c r="AN30" s="237"/>
      <c r="AO30" s="237"/>
      <c r="AP30" s="237"/>
      <c r="AQ30" s="237"/>
      <c r="AR30" s="237"/>
      <c r="AS30" s="233"/>
      <c r="AT30" s="237"/>
      <c r="AU30" s="237"/>
      <c r="AV30" s="237"/>
      <c r="AW30" s="224"/>
      <c r="AX30" s="237"/>
      <c r="AY30" s="237"/>
      <c r="AZ30" s="237"/>
      <c r="BA30" s="237"/>
      <c r="BB30" s="237"/>
      <c r="BC30" s="237"/>
      <c r="BD30" s="224"/>
      <c r="BE30" s="237"/>
      <c r="BF30" s="231"/>
      <c r="BG30" s="237"/>
      <c r="BH30" s="237"/>
      <c r="BI30" s="237"/>
      <c r="BJ30" s="237"/>
      <c r="BK30" s="237"/>
      <c r="BL30" s="237"/>
      <c r="BM30" s="237"/>
      <c r="BN30" s="166"/>
    </row>
    <row r="31" spans="1:66" s="135" customFormat="1" ht="15">
      <c r="A31" s="171">
        <v>3</v>
      </c>
      <c r="B31" t="s">
        <v>306</v>
      </c>
      <c r="C31" s="204"/>
      <c r="D31" s="204"/>
      <c r="E31" s="204"/>
      <c r="F31" s="203"/>
      <c r="G31" s="204"/>
      <c r="H31" s="204"/>
      <c r="I31" s="204"/>
      <c r="J31" s="204"/>
      <c r="K31" s="204"/>
      <c r="L31" s="204"/>
      <c r="M31" s="203"/>
      <c r="N31" s="206">
        <v>6</v>
      </c>
      <c r="O31" s="206">
        <v>6.3</v>
      </c>
      <c r="P31" s="206">
        <v>6.2</v>
      </c>
      <c r="Q31" s="206">
        <v>6.5</v>
      </c>
      <c r="R31" s="206">
        <v>6.2</v>
      </c>
      <c r="S31" s="206">
        <v>6</v>
      </c>
      <c r="T31" s="206">
        <v>6.5</v>
      </c>
      <c r="U31" s="206">
        <v>6.2</v>
      </c>
      <c r="V31" s="205">
        <f t="shared" si="4"/>
        <v>49.900000000000006</v>
      </c>
      <c r="W31" s="200"/>
      <c r="X31" s="203"/>
      <c r="Y31" s="206">
        <v>6</v>
      </c>
      <c r="Z31" s="206">
        <v>6.5</v>
      </c>
      <c r="AA31" s="206">
        <v>6.8</v>
      </c>
      <c r="AB31" s="206">
        <v>7.5</v>
      </c>
      <c r="AC31" s="206">
        <v>8</v>
      </c>
      <c r="AD31" s="206">
        <v>8</v>
      </c>
      <c r="AE31" s="206">
        <v>8</v>
      </c>
      <c r="AF31" s="206">
        <v>6</v>
      </c>
      <c r="AG31" s="205">
        <f t="shared" si="5"/>
        <v>56.8</v>
      </c>
      <c r="AH31" s="200"/>
      <c r="AI31" s="199"/>
      <c r="AJ31" s="198"/>
      <c r="AK31" s="197"/>
      <c r="AL31" s="231"/>
      <c r="AM31" s="237"/>
      <c r="AN31" s="237"/>
      <c r="AO31" s="237"/>
      <c r="AP31" s="237"/>
      <c r="AQ31" s="237"/>
      <c r="AR31" s="237"/>
      <c r="AS31" s="233"/>
      <c r="AT31" s="237"/>
      <c r="AU31" s="237"/>
      <c r="AV31" s="237"/>
      <c r="AW31" s="224"/>
      <c r="AX31" s="237"/>
      <c r="AY31" s="237"/>
      <c r="AZ31" s="237"/>
      <c r="BA31" s="237"/>
      <c r="BB31" s="237"/>
      <c r="BC31" s="237"/>
      <c r="BD31" s="224"/>
      <c r="BE31" s="237"/>
      <c r="BF31" s="231"/>
      <c r="BG31" s="237"/>
      <c r="BH31" s="237"/>
      <c r="BI31" s="237"/>
      <c r="BJ31" s="237"/>
      <c r="BK31" s="237"/>
      <c r="BL31" s="237"/>
      <c r="BM31" s="237"/>
      <c r="BN31" s="166"/>
    </row>
    <row r="32" spans="1:66" s="135" customFormat="1" ht="15">
      <c r="A32" s="171">
        <v>4</v>
      </c>
      <c r="B32" t="s">
        <v>307</v>
      </c>
      <c r="C32" s="204"/>
      <c r="D32" s="204"/>
      <c r="E32" s="204"/>
      <c r="F32" s="203"/>
      <c r="G32" s="204"/>
      <c r="H32" s="204"/>
      <c r="I32" s="204"/>
      <c r="J32" s="204"/>
      <c r="K32" s="204"/>
      <c r="L32" s="204"/>
      <c r="M32" s="203"/>
      <c r="N32" s="206">
        <v>4.7</v>
      </c>
      <c r="O32" s="206">
        <v>6</v>
      </c>
      <c r="P32" s="206">
        <v>6</v>
      </c>
      <c r="Q32" s="206">
        <v>5.7</v>
      </c>
      <c r="R32" s="206">
        <v>5.7</v>
      </c>
      <c r="S32" s="206">
        <v>6.5</v>
      </c>
      <c r="T32" s="206">
        <v>5.5</v>
      </c>
      <c r="U32" s="206">
        <v>4</v>
      </c>
      <c r="V32" s="205">
        <f t="shared" si="4"/>
        <v>44.099999999999994</v>
      </c>
      <c r="W32" s="200"/>
      <c r="X32" s="203"/>
      <c r="Y32" s="206">
        <v>6</v>
      </c>
      <c r="Z32" s="206">
        <v>6.8</v>
      </c>
      <c r="AA32" s="206">
        <v>5</v>
      </c>
      <c r="AB32" s="206">
        <v>6.8</v>
      </c>
      <c r="AC32" s="206">
        <v>7</v>
      </c>
      <c r="AD32" s="206">
        <v>7</v>
      </c>
      <c r="AE32" s="206">
        <v>7</v>
      </c>
      <c r="AF32" s="206">
        <v>5</v>
      </c>
      <c r="AG32" s="205">
        <f t="shared" si="5"/>
        <v>50.6</v>
      </c>
      <c r="AH32" s="200"/>
      <c r="AI32" s="199"/>
      <c r="AJ32" s="198"/>
      <c r="AK32" s="197"/>
      <c r="AL32" s="231"/>
      <c r="AM32" s="237"/>
      <c r="AN32" s="237"/>
      <c r="AO32" s="237"/>
      <c r="AP32" s="237"/>
      <c r="AQ32" s="237"/>
      <c r="AR32" s="237"/>
      <c r="AS32" s="233"/>
      <c r="AT32" s="237"/>
      <c r="AU32" s="237"/>
      <c r="AV32" s="237"/>
      <c r="AW32" s="224"/>
      <c r="AX32" s="237"/>
      <c r="AY32" s="237"/>
      <c r="AZ32" s="237"/>
      <c r="BA32" s="237"/>
      <c r="BB32" s="237"/>
      <c r="BC32" s="237"/>
      <c r="BD32" s="224"/>
      <c r="BE32" s="237"/>
      <c r="BF32" s="231"/>
      <c r="BG32" s="237"/>
      <c r="BH32" s="237"/>
      <c r="BI32" s="237"/>
      <c r="BJ32" s="237"/>
      <c r="BK32" s="237"/>
      <c r="BL32" s="237"/>
      <c r="BM32" s="237"/>
      <c r="BN32" s="166"/>
    </row>
    <row r="33" spans="1:66" s="135" customFormat="1" ht="15">
      <c r="A33" s="171">
        <v>5</v>
      </c>
      <c r="B33" t="s">
        <v>308</v>
      </c>
      <c r="C33" s="204"/>
      <c r="D33" s="204"/>
      <c r="E33" s="204"/>
      <c r="F33" s="203"/>
      <c r="G33" s="204"/>
      <c r="H33" s="204"/>
      <c r="I33" s="204"/>
      <c r="J33" s="204"/>
      <c r="K33" s="204"/>
      <c r="L33" s="204"/>
      <c r="M33" s="203"/>
      <c r="N33" s="206">
        <v>4.5</v>
      </c>
      <c r="O33" s="206">
        <v>4</v>
      </c>
      <c r="P33" s="206">
        <v>5.5</v>
      </c>
      <c r="Q33" s="206">
        <v>5</v>
      </c>
      <c r="R33" s="206">
        <v>6</v>
      </c>
      <c r="S33" s="206">
        <v>6.2</v>
      </c>
      <c r="T33" s="206">
        <v>5.5</v>
      </c>
      <c r="U33" s="206">
        <v>5</v>
      </c>
      <c r="V33" s="205">
        <f t="shared" si="4"/>
        <v>41.7</v>
      </c>
      <c r="W33" s="200"/>
      <c r="X33" s="203"/>
      <c r="Y33" s="206">
        <v>5</v>
      </c>
      <c r="Z33" s="206">
        <v>5</v>
      </c>
      <c r="AA33" s="206">
        <v>7</v>
      </c>
      <c r="AB33" s="206">
        <v>8</v>
      </c>
      <c r="AC33" s="206">
        <v>8</v>
      </c>
      <c r="AD33" s="206">
        <v>8.5</v>
      </c>
      <c r="AE33" s="206">
        <v>7</v>
      </c>
      <c r="AF33" s="206">
        <v>5</v>
      </c>
      <c r="AG33" s="205">
        <f t="shared" si="5"/>
        <v>53.5</v>
      </c>
      <c r="AH33" s="200"/>
      <c r="AI33" s="199"/>
      <c r="AJ33" s="198"/>
      <c r="AK33" s="197"/>
      <c r="AL33" s="231"/>
      <c r="AM33" s="237"/>
      <c r="AN33" s="237"/>
      <c r="AO33" s="237"/>
      <c r="AP33" s="237"/>
      <c r="AQ33" s="237"/>
      <c r="AR33" s="237"/>
      <c r="AS33" s="233"/>
      <c r="AT33" s="237"/>
      <c r="AU33" s="237"/>
      <c r="AV33" s="237"/>
      <c r="AW33" s="224"/>
      <c r="AX33" s="237"/>
      <c r="AY33" s="237"/>
      <c r="AZ33" s="237"/>
      <c r="BA33" s="237"/>
      <c r="BB33" s="237"/>
      <c r="BC33" s="237"/>
      <c r="BD33" s="224"/>
      <c r="BE33" s="237"/>
      <c r="BF33" s="231"/>
      <c r="BG33" s="237"/>
      <c r="BH33" s="237"/>
      <c r="BI33" s="237"/>
      <c r="BJ33" s="237"/>
      <c r="BK33" s="237"/>
      <c r="BL33" s="237"/>
      <c r="BM33" s="237"/>
      <c r="BN33" s="166"/>
    </row>
    <row r="34" spans="1:66" s="135" customFormat="1" ht="15">
      <c r="A34" s="171">
        <v>6</v>
      </c>
      <c r="B34" t="s">
        <v>309</v>
      </c>
      <c r="C34" s="204"/>
      <c r="D34" s="204"/>
      <c r="E34" s="204"/>
      <c r="F34" s="203"/>
      <c r="G34" s="204"/>
      <c r="H34" s="204"/>
      <c r="I34" s="204"/>
      <c r="J34" s="204"/>
      <c r="K34" s="204"/>
      <c r="L34" s="204"/>
      <c r="M34" s="203"/>
      <c r="N34" s="206">
        <v>4</v>
      </c>
      <c r="O34" s="206">
        <v>5.2</v>
      </c>
      <c r="P34" s="206">
        <v>5.2</v>
      </c>
      <c r="Q34" s="206">
        <v>5.5</v>
      </c>
      <c r="R34" s="206">
        <v>6</v>
      </c>
      <c r="S34" s="206">
        <v>6</v>
      </c>
      <c r="T34" s="206">
        <v>6</v>
      </c>
      <c r="U34" s="206">
        <v>5.2</v>
      </c>
      <c r="V34" s="205">
        <f t="shared" si="4"/>
        <v>43.1</v>
      </c>
      <c r="W34" s="200"/>
      <c r="X34" s="203"/>
      <c r="Y34" s="206">
        <v>6</v>
      </c>
      <c r="Z34" s="206">
        <v>6.8</v>
      </c>
      <c r="AA34" s="206">
        <v>7.8</v>
      </c>
      <c r="AB34" s="206">
        <v>7</v>
      </c>
      <c r="AC34" s="206">
        <v>8</v>
      </c>
      <c r="AD34" s="206">
        <v>8</v>
      </c>
      <c r="AE34" s="206">
        <v>8</v>
      </c>
      <c r="AF34" s="206">
        <v>5.5</v>
      </c>
      <c r="AG34" s="205">
        <f t="shared" si="5"/>
        <v>57.1</v>
      </c>
      <c r="AH34" s="200"/>
      <c r="AI34" s="199"/>
      <c r="AJ34" s="198"/>
      <c r="AK34" s="197"/>
      <c r="AL34" s="231"/>
      <c r="AM34" s="237"/>
      <c r="AN34" s="237"/>
      <c r="AO34" s="237"/>
      <c r="AP34" s="237"/>
      <c r="AQ34" s="237"/>
      <c r="AR34" s="237"/>
      <c r="AS34" s="233"/>
      <c r="AT34" s="237"/>
      <c r="AU34" s="237"/>
      <c r="AV34" s="237"/>
      <c r="AW34" s="224"/>
      <c r="AX34" s="237"/>
      <c r="AY34" s="237"/>
      <c r="AZ34" s="237"/>
      <c r="BA34" s="237"/>
      <c r="BB34" s="237"/>
      <c r="BC34" s="237"/>
      <c r="BD34" s="224"/>
      <c r="BE34" s="237"/>
      <c r="BF34" s="231"/>
      <c r="BG34" s="237"/>
      <c r="BH34" s="237"/>
      <c r="BI34" s="237"/>
      <c r="BJ34" s="237"/>
      <c r="BK34" s="237"/>
      <c r="BL34" s="237"/>
      <c r="BM34" s="237"/>
      <c r="BN34" s="166"/>
    </row>
    <row r="35" spans="1:66" s="135" customFormat="1" ht="15">
      <c r="A35" s="171" t="s">
        <v>269</v>
      </c>
      <c r="B35" t="s">
        <v>310</v>
      </c>
      <c r="C35" s="204"/>
      <c r="D35" s="204"/>
      <c r="E35" s="204"/>
      <c r="F35" s="203"/>
      <c r="G35" s="204"/>
      <c r="H35" s="204"/>
      <c r="I35" s="204"/>
      <c r="J35" s="204"/>
      <c r="K35" s="204"/>
      <c r="L35" s="204"/>
      <c r="M35" s="203"/>
      <c r="N35" s="202"/>
      <c r="O35" s="202"/>
      <c r="P35" s="202"/>
      <c r="Q35" s="202"/>
      <c r="R35" s="202"/>
      <c r="S35" s="202"/>
      <c r="T35" s="202"/>
      <c r="U35" s="202"/>
      <c r="V35" s="201"/>
      <c r="W35" s="200"/>
      <c r="X35" s="203"/>
      <c r="Y35" s="202"/>
      <c r="Z35" s="202"/>
      <c r="AA35" s="202"/>
      <c r="AB35" s="202"/>
      <c r="AC35" s="202"/>
      <c r="AD35" s="202"/>
      <c r="AE35" s="202"/>
      <c r="AF35" s="202"/>
      <c r="AG35" s="201"/>
      <c r="AH35" s="200"/>
      <c r="AI35" s="199"/>
      <c r="AJ35" s="198"/>
      <c r="AK35" s="197"/>
      <c r="AL35" s="231"/>
      <c r="AM35" s="247"/>
      <c r="AN35" s="247"/>
      <c r="AO35" s="247"/>
      <c r="AP35" s="247"/>
      <c r="AQ35" s="247"/>
      <c r="AR35" s="248"/>
      <c r="AS35" s="241"/>
      <c r="AT35" s="248"/>
      <c r="AU35" s="248"/>
      <c r="AV35" s="249"/>
      <c r="AW35" s="239"/>
      <c r="AX35" s="248"/>
      <c r="AY35" s="248"/>
      <c r="AZ35" s="248"/>
      <c r="BA35" s="248"/>
      <c r="BB35" s="248"/>
      <c r="BC35" s="249"/>
      <c r="BD35" s="242"/>
      <c r="BE35" s="248"/>
      <c r="BF35" s="231"/>
      <c r="BG35" s="248"/>
      <c r="BH35" s="248"/>
      <c r="BI35" s="248"/>
      <c r="BJ35" s="248"/>
      <c r="BK35" s="248"/>
      <c r="BL35" s="248"/>
      <c r="BM35" s="248"/>
      <c r="BN35" s="166"/>
    </row>
    <row r="36" spans="1:66" s="135" customFormat="1" ht="15">
      <c r="A36" s="151"/>
      <c r="B36" s="157"/>
      <c r="C36" s="204"/>
      <c r="D36" s="204"/>
      <c r="E36" s="204"/>
      <c r="F36" s="203"/>
      <c r="G36" s="204"/>
      <c r="H36" s="204"/>
      <c r="I36" s="204"/>
      <c r="J36" s="204"/>
      <c r="K36" s="204"/>
      <c r="L36" s="204"/>
      <c r="M36" s="203"/>
      <c r="N36" s="202"/>
      <c r="O36" s="202"/>
      <c r="P36" s="202"/>
      <c r="Q36" s="202"/>
      <c r="R36" s="202"/>
      <c r="S36" s="202"/>
      <c r="T36" s="202"/>
      <c r="U36" s="202"/>
      <c r="V36" s="201"/>
      <c r="W36" s="200"/>
      <c r="X36" s="203"/>
      <c r="Y36" s="202"/>
      <c r="Z36" s="202"/>
      <c r="AA36" s="202"/>
      <c r="AB36" s="202"/>
      <c r="AC36" s="202"/>
      <c r="AD36" s="202"/>
      <c r="AE36" s="202"/>
      <c r="AF36" s="202"/>
      <c r="AG36" s="201"/>
      <c r="AH36" s="200"/>
      <c r="AI36" s="199"/>
      <c r="AJ36" s="198"/>
      <c r="AK36" s="197"/>
      <c r="AL36" s="231"/>
      <c r="AM36" s="247"/>
      <c r="AN36" s="247"/>
      <c r="AO36" s="247"/>
      <c r="AP36" s="247"/>
      <c r="AQ36" s="247"/>
      <c r="AR36" s="248"/>
      <c r="AS36" s="241"/>
      <c r="AT36" s="248"/>
      <c r="AU36" s="248"/>
      <c r="AV36" s="249"/>
      <c r="AW36" s="239"/>
      <c r="AX36" s="248"/>
      <c r="AY36" s="248"/>
      <c r="AZ36" s="248"/>
      <c r="BA36" s="248"/>
      <c r="BB36" s="248"/>
      <c r="BC36" s="249"/>
      <c r="BD36" s="242"/>
      <c r="BE36" s="248"/>
      <c r="BF36" s="231"/>
      <c r="BG36" s="248"/>
      <c r="BH36" s="248"/>
      <c r="BI36" s="248"/>
      <c r="BJ36" s="248"/>
      <c r="BK36" s="248"/>
      <c r="BL36" s="248"/>
      <c r="BM36" s="248"/>
      <c r="BN36" s="166"/>
    </row>
    <row r="37" spans="1:66" s="135" customFormat="1" ht="15">
      <c r="A37" s="196"/>
      <c r="B37" s="195"/>
      <c r="C37" s="204"/>
      <c r="D37" s="113" t="s">
        <v>312</v>
      </c>
      <c r="E37" s="113" t="s">
        <v>65</v>
      </c>
      <c r="F37" s="191"/>
      <c r="G37" s="194">
        <v>7</v>
      </c>
      <c r="H37" s="194">
        <v>6</v>
      </c>
      <c r="I37" s="194">
        <v>6</v>
      </c>
      <c r="J37" s="194">
        <v>6.5</v>
      </c>
      <c r="K37" s="194">
        <v>6.8</v>
      </c>
      <c r="L37" s="193">
        <f>SUM((G37*0.1),(H37*0.1),(I37*0.3),(J37*0.3),(K37*0.2))</f>
        <v>6.41</v>
      </c>
      <c r="M37" s="192"/>
      <c r="N37" s="190"/>
      <c r="O37" s="190"/>
      <c r="P37" s="190"/>
      <c r="Q37" s="190"/>
      <c r="R37" s="190"/>
      <c r="S37" s="190"/>
      <c r="T37" s="524" t="s">
        <v>268</v>
      </c>
      <c r="U37" s="524"/>
      <c r="V37" s="189">
        <f>SUM(V29:V34)</f>
        <v>280.10000000000002</v>
      </c>
      <c r="W37" s="189">
        <f>(V37/6)/8</f>
        <v>5.8354166666666671</v>
      </c>
      <c r="X37" s="191"/>
      <c r="Y37" s="190"/>
      <c r="Z37" s="190"/>
      <c r="AA37" s="190"/>
      <c r="AB37" s="190"/>
      <c r="AC37" s="190"/>
      <c r="AD37" s="190"/>
      <c r="AE37" s="524" t="s">
        <v>268</v>
      </c>
      <c r="AF37" s="524"/>
      <c r="AG37" s="189">
        <f>SUM(AG29:AG34)</f>
        <v>330.4</v>
      </c>
      <c r="AH37" s="189">
        <f>(AG37/6)/8</f>
        <v>6.8833333333333329</v>
      </c>
      <c r="AI37" s="188"/>
      <c r="AJ37" s="187">
        <f>SUM((L37*0.25)+(W37*0.375)+(AH37*0.375))</f>
        <v>6.37203125</v>
      </c>
      <c r="AK37" s="186">
        <v>1</v>
      </c>
      <c r="AL37" s="256"/>
      <c r="AM37" s="257">
        <v>7.4</v>
      </c>
      <c r="AN37" s="257">
        <v>6</v>
      </c>
      <c r="AO37" s="257">
        <v>5.8</v>
      </c>
      <c r="AP37" s="257">
        <v>6.2</v>
      </c>
      <c r="AQ37" s="257">
        <v>8.8000000000000007</v>
      </c>
      <c r="AR37" s="258">
        <f>SUM((AM37*0.1),(AN37*0.1),(AO37*0.3),(AP37*0.3),(AQ37*0.2))</f>
        <v>6.6999999999999993</v>
      </c>
      <c r="AS37" s="259"/>
      <c r="AT37" s="260">
        <v>7.26</v>
      </c>
      <c r="AU37" s="260"/>
      <c r="AV37" s="261">
        <f>AT37-AU37</f>
        <v>7.26</v>
      </c>
      <c r="AW37" s="262"/>
      <c r="AX37" s="260">
        <v>8.5</v>
      </c>
      <c r="AY37" s="260">
        <v>5.8</v>
      </c>
      <c r="AZ37" s="260">
        <v>6</v>
      </c>
      <c r="BA37" s="260">
        <v>5.5</v>
      </c>
      <c r="BB37" s="260">
        <v>6</v>
      </c>
      <c r="BC37" s="261">
        <f>SUM((AX37*0.25),(AY37*0.25),(AZ37*0.2),(BA37*0.2),(BB37*0.1))</f>
        <v>6.4749999999999996</v>
      </c>
      <c r="BD37" s="263"/>
      <c r="BE37" s="187">
        <f>SUM((AR37*0.25)+(AV37*0.5)+(BC37*0.25))</f>
        <v>6.9237500000000001</v>
      </c>
      <c r="BF37" s="264"/>
      <c r="BG37" s="265">
        <f>AJ37</f>
        <v>6.37203125</v>
      </c>
      <c r="BH37" s="256"/>
      <c r="BI37" s="265">
        <f>BE37</f>
        <v>6.9237500000000001</v>
      </c>
      <c r="BJ37" s="256"/>
      <c r="BK37" s="265">
        <f>AVERAGE(BG37,BI37)</f>
        <v>6.6478906250000005</v>
      </c>
      <c r="BL37" s="256"/>
      <c r="BM37" s="256">
        <v>2</v>
      </c>
      <c r="BN37" s="166"/>
    </row>
    <row r="38" spans="1:66" s="135" customFormat="1" ht="15">
      <c r="A38" s="171">
        <v>1</v>
      </c>
      <c r="B38" t="s">
        <v>314</v>
      </c>
      <c r="C38" s="204"/>
      <c r="D38" s="204"/>
      <c r="E38" s="204"/>
      <c r="F38" s="203"/>
      <c r="G38" s="204"/>
      <c r="H38" s="204"/>
      <c r="I38" s="204"/>
      <c r="J38" s="204"/>
      <c r="K38" s="204"/>
      <c r="L38" s="198"/>
      <c r="M38" s="203"/>
      <c r="N38" s="206">
        <v>4.7</v>
      </c>
      <c r="O38" s="206">
        <v>6.2</v>
      </c>
      <c r="P38" s="206">
        <v>6</v>
      </c>
      <c r="Q38" s="206">
        <v>5.5</v>
      </c>
      <c r="R38" s="206">
        <v>6</v>
      </c>
      <c r="S38" s="207">
        <v>6</v>
      </c>
      <c r="T38" s="206">
        <v>6.5</v>
      </c>
      <c r="U38" s="206">
        <v>5.3</v>
      </c>
      <c r="V38" s="205">
        <f t="shared" ref="V38:V43" si="6">SUM(N38:U38)</f>
        <v>46.199999999999996</v>
      </c>
      <c r="W38" s="200"/>
      <c r="X38" s="203"/>
      <c r="Y38" s="206">
        <v>5.5</v>
      </c>
      <c r="Z38" s="206">
        <v>5</v>
      </c>
      <c r="AA38" s="206">
        <v>6.5</v>
      </c>
      <c r="AB38" s="206">
        <v>6</v>
      </c>
      <c r="AC38" s="206">
        <v>7.8</v>
      </c>
      <c r="AD38" s="206">
        <v>5.8</v>
      </c>
      <c r="AE38" s="206">
        <v>6</v>
      </c>
      <c r="AF38" s="206">
        <v>5.8</v>
      </c>
      <c r="AG38" s="205">
        <f t="shared" ref="AG38:AG43" si="7">SUM(Y38:AF38)</f>
        <v>48.4</v>
      </c>
      <c r="AH38" s="200"/>
      <c r="AI38" s="199"/>
      <c r="AJ38" s="198"/>
      <c r="AK38" s="197"/>
      <c r="AL38" s="236"/>
      <c r="AM38" s="237"/>
      <c r="AN38" s="237"/>
      <c r="AO38" s="237"/>
      <c r="AP38" s="237"/>
      <c r="AQ38" s="237"/>
      <c r="AR38" s="237"/>
      <c r="AS38" s="233"/>
      <c r="AT38" s="238"/>
      <c r="AU38" s="238"/>
      <c r="AV38" s="238"/>
      <c r="AW38" s="239"/>
      <c r="AX38" s="238"/>
      <c r="AY38" s="238"/>
      <c r="AZ38" s="238"/>
      <c r="BA38" s="238"/>
      <c r="BB38" s="238"/>
      <c r="BC38" s="240"/>
      <c r="BD38" s="224"/>
      <c r="BE38" s="238"/>
      <c r="BF38" s="231"/>
      <c r="BG38" s="238"/>
      <c r="BH38" s="238"/>
      <c r="BI38" s="238"/>
      <c r="BJ38" s="238"/>
      <c r="BK38" s="238"/>
      <c r="BL38" s="238"/>
      <c r="BM38" s="238"/>
      <c r="BN38" s="166"/>
    </row>
    <row r="39" spans="1:66" s="135" customFormat="1" ht="15">
      <c r="A39" s="171">
        <v>2</v>
      </c>
      <c r="B39" t="s">
        <v>273</v>
      </c>
      <c r="C39" s="204"/>
      <c r="D39" s="204"/>
      <c r="E39" s="204"/>
      <c r="F39" s="203"/>
      <c r="G39" s="204"/>
      <c r="H39" s="204"/>
      <c r="I39" s="204"/>
      <c r="J39" s="204"/>
      <c r="K39" s="204"/>
      <c r="L39" s="204"/>
      <c r="M39" s="203"/>
      <c r="N39" s="206">
        <v>5</v>
      </c>
      <c r="O39" s="206">
        <v>6</v>
      </c>
      <c r="P39" s="206">
        <v>5.3</v>
      </c>
      <c r="Q39" s="206">
        <v>5</v>
      </c>
      <c r="R39" s="206">
        <v>5.5</v>
      </c>
      <c r="S39" s="206">
        <v>5.5</v>
      </c>
      <c r="T39" s="206">
        <v>6.2</v>
      </c>
      <c r="U39" s="206">
        <v>5.3</v>
      </c>
      <c r="V39" s="205">
        <f t="shared" si="6"/>
        <v>43.8</v>
      </c>
      <c r="W39" s="200"/>
      <c r="X39" s="203"/>
      <c r="Y39" s="206">
        <v>6</v>
      </c>
      <c r="Z39" s="206">
        <v>6.5</v>
      </c>
      <c r="AA39" s="206">
        <v>6</v>
      </c>
      <c r="AB39" s="206">
        <v>7</v>
      </c>
      <c r="AC39" s="206">
        <v>7</v>
      </c>
      <c r="AD39" s="206">
        <v>7</v>
      </c>
      <c r="AE39" s="206">
        <v>7</v>
      </c>
      <c r="AF39" s="206">
        <v>5.5</v>
      </c>
      <c r="AG39" s="205">
        <f t="shared" si="7"/>
        <v>52</v>
      </c>
      <c r="AH39" s="200"/>
      <c r="AI39" s="199"/>
      <c r="AJ39" s="198"/>
      <c r="AK39" s="197"/>
      <c r="AL39" s="231"/>
      <c r="AM39" s="237"/>
      <c r="AN39" s="237"/>
      <c r="AO39" s="237"/>
      <c r="AP39" s="237"/>
      <c r="AQ39" s="237"/>
      <c r="AR39" s="237"/>
      <c r="AS39" s="233"/>
      <c r="AT39" s="237"/>
      <c r="AU39" s="237"/>
      <c r="AV39" s="237"/>
      <c r="AW39" s="224"/>
      <c r="AX39" s="237"/>
      <c r="AY39" s="237"/>
      <c r="AZ39" s="237"/>
      <c r="BA39" s="237"/>
      <c r="BB39" s="237"/>
      <c r="BC39" s="237"/>
      <c r="BD39" s="224"/>
      <c r="BE39" s="237"/>
      <c r="BF39" s="231"/>
      <c r="BG39" s="237"/>
      <c r="BH39" s="237"/>
      <c r="BI39" s="237"/>
      <c r="BJ39" s="237"/>
      <c r="BK39" s="237"/>
      <c r="BL39" s="237"/>
      <c r="BM39" s="237"/>
      <c r="BN39" s="166"/>
    </row>
    <row r="40" spans="1:66" s="135" customFormat="1" ht="15">
      <c r="A40" s="171">
        <v>3</v>
      </c>
      <c r="B40" t="s">
        <v>272</v>
      </c>
      <c r="C40" s="204"/>
      <c r="D40" s="204"/>
      <c r="E40" s="204"/>
      <c r="F40" s="203"/>
      <c r="G40" s="204"/>
      <c r="H40" s="204"/>
      <c r="I40" s="204"/>
      <c r="J40" s="204"/>
      <c r="K40" s="204"/>
      <c r="L40" s="204"/>
      <c r="M40" s="203"/>
      <c r="N40" s="206">
        <v>5.2</v>
      </c>
      <c r="O40" s="206">
        <v>6.3</v>
      </c>
      <c r="P40" s="206">
        <v>5.3</v>
      </c>
      <c r="Q40" s="206">
        <v>6</v>
      </c>
      <c r="R40" s="206">
        <v>6</v>
      </c>
      <c r="S40" s="206">
        <v>6.2</v>
      </c>
      <c r="T40" s="206">
        <v>6.5</v>
      </c>
      <c r="U40" s="206">
        <v>6.2</v>
      </c>
      <c r="V40" s="205">
        <f t="shared" si="6"/>
        <v>47.7</v>
      </c>
      <c r="W40" s="200"/>
      <c r="X40" s="203"/>
      <c r="Y40" s="206">
        <v>5.8</v>
      </c>
      <c r="Z40" s="206">
        <v>6</v>
      </c>
      <c r="AA40" s="206">
        <v>6.8</v>
      </c>
      <c r="AB40" s="206">
        <v>7.8</v>
      </c>
      <c r="AC40" s="206">
        <v>8</v>
      </c>
      <c r="AD40" s="206">
        <v>8</v>
      </c>
      <c r="AE40" s="206">
        <v>6.8</v>
      </c>
      <c r="AF40" s="206">
        <v>5.5</v>
      </c>
      <c r="AG40" s="205">
        <f t="shared" si="7"/>
        <v>54.7</v>
      </c>
      <c r="AH40" s="200"/>
      <c r="AI40" s="199"/>
      <c r="AJ40" s="198"/>
      <c r="AK40" s="197"/>
      <c r="AL40" s="231"/>
      <c r="AM40" s="237"/>
      <c r="AN40" s="237"/>
      <c r="AO40" s="237"/>
      <c r="AP40" s="237"/>
      <c r="AQ40" s="237"/>
      <c r="AR40" s="237"/>
      <c r="AS40" s="233"/>
      <c r="AT40" s="237"/>
      <c r="AU40" s="237"/>
      <c r="AV40" s="237"/>
      <c r="AW40" s="224"/>
      <c r="AX40" s="237"/>
      <c r="AY40" s="237"/>
      <c r="AZ40" s="237"/>
      <c r="BA40" s="237"/>
      <c r="BB40" s="237"/>
      <c r="BC40" s="237"/>
      <c r="BD40" s="224"/>
      <c r="BE40" s="237"/>
      <c r="BF40" s="231"/>
      <c r="BG40" s="237"/>
      <c r="BH40" s="237"/>
      <c r="BI40" s="237"/>
      <c r="BJ40" s="237"/>
      <c r="BK40" s="237"/>
      <c r="BL40" s="237"/>
      <c r="BM40" s="237"/>
      <c r="BN40" s="166"/>
    </row>
    <row r="41" spans="1:66" s="135" customFormat="1" ht="15">
      <c r="A41" s="171">
        <v>4</v>
      </c>
      <c r="B41" t="s">
        <v>271</v>
      </c>
      <c r="C41" s="204"/>
      <c r="D41" s="204"/>
      <c r="E41" s="204"/>
      <c r="F41" s="203"/>
      <c r="G41" s="204"/>
      <c r="H41" s="204"/>
      <c r="I41" s="204"/>
      <c r="J41" s="204"/>
      <c r="K41" s="204"/>
      <c r="L41" s="204"/>
      <c r="M41" s="203"/>
      <c r="N41" s="206">
        <v>4.7</v>
      </c>
      <c r="O41" s="206">
        <v>5.2</v>
      </c>
      <c r="P41" s="206">
        <v>4.7</v>
      </c>
      <c r="Q41" s="206">
        <v>5.5</v>
      </c>
      <c r="R41" s="206">
        <v>5.7</v>
      </c>
      <c r="S41" s="206">
        <v>5.7</v>
      </c>
      <c r="T41" s="206">
        <v>6.3</v>
      </c>
      <c r="U41" s="206">
        <v>5.2</v>
      </c>
      <c r="V41" s="205">
        <f t="shared" si="6"/>
        <v>43</v>
      </c>
      <c r="W41" s="200"/>
      <c r="X41" s="203"/>
      <c r="Y41" s="206">
        <v>6.5</v>
      </c>
      <c r="Z41" s="206">
        <v>6.8</v>
      </c>
      <c r="AA41" s="206">
        <v>5</v>
      </c>
      <c r="AB41" s="206">
        <v>8.5</v>
      </c>
      <c r="AC41" s="206">
        <v>8</v>
      </c>
      <c r="AD41" s="206">
        <v>8</v>
      </c>
      <c r="AE41" s="206">
        <v>7.8</v>
      </c>
      <c r="AF41" s="206">
        <v>5</v>
      </c>
      <c r="AG41" s="205">
        <f t="shared" si="7"/>
        <v>55.599999999999994</v>
      </c>
      <c r="AH41" s="200"/>
      <c r="AI41" s="199"/>
      <c r="AJ41" s="198"/>
      <c r="AK41" s="197"/>
      <c r="AL41" s="231"/>
      <c r="AM41" s="237"/>
      <c r="AN41" s="237"/>
      <c r="AO41" s="237"/>
      <c r="AP41" s="237"/>
      <c r="AQ41" s="237"/>
      <c r="AR41" s="237"/>
      <c r="AS41" s="233"/>
      <c r="AT41" s="237"/>
      <c r="AU41" s="237"/>
      <c r="AV41" s="237"/>
      <c r="AW41" s="224"/>
      <c r="AX41" s="237"/>
      <c r="AY41" s="237"/>
      <c r="AZ41" s="237"/>
      <c r="BA41" s="237"/>
      <c r="BB41" s="237"/>
      <c r="BC41" s="237"/>
      <c r="BD41" s="224"/>
      <c r="BE41" s="237"/>
      <c r="BF41" s="231"/>
      <c r="BG41" s="237"/>
      <c r="BH41" s="237"/>
      <c r="BI41" s="237"/>
      <c r="BJ41" s="237"/>
      <c r="BK41" s="237"/>
      <c r="BL41" s="237"/>
      <c r="BM41" s="237"/>
      <c r="BN41" s="166"/>
    </row>
    <row r="42" spans="1:66" s="135" customFormat="1" ht="15">
      <c r="A42" s="171">
        <v>5</v>
      </c>
      <c r="B42" t="s">
        <v>315</v>
      </c>
      <c r="C42" s="204"/>
      <c r="D42" s="204"/>
      <c r="E42" s="204"/>
      <c r="F42" s="203"/>
      <c r="G42" s="204"/>
      <c r="H42" s="204"/>
      <c r="I42" s="204"/>
      <c r="J42" s="204"/>
      <c r="K42" s="204"/>
      <c r="L42" s="204"/>
      <c r="M42" s="203"/>
      <c r="N42" s="206">
        <v>2</v>
      </c>
      <c r="O42" s="206">
        <v>4.5</v>
      </c>
      <c r="P42" s="206">
        <v>4.5</v>
      </c>
      <c r="Q42" s="206">
        <v>5</v>
      </c>
      <c r="R42" s="206">
        <v>3.8</v>
      </c>
      <c r="S42" s="206">
        <v>3.5</v>
      </c>
      <c r="T42" s="206">
        <v>5.2</v>
      </c>
      <c r="U42" s="206">
        <v>5</v>
      </c>
      <c r="V42" s="205">
        <f t="shared" si="6"/>
        <v>33.5</v>
      </c>
      <c r="W42" s="200"/>
      <c r="X42" s="203"/>
      <c r="Y42" s="206">
        <v>3</v>
      </c>
      <c r="Z42" s="206">
        <v>5</v>
      </c>
      <c r="AA42" s="206">
        <v>5.5</v>
      </c>
      <c r="AB42" s="206">
        <v>7.5</v>
      </c>
      <c r="AC42" s="206">
        <v>6.5</v>
      </c>
      <c r="AD42" s="206">
        <v>7</v>
      </c>
      <c r="AE42" s="206">
        <v>6.8</v>
      </c>
      <c r="AF42" s="206">
        <v>5</v>
      </c>
      <c r="AG42" s="205">
        <f t="shared" si="7"/>
        <v>46.3</v>
      </c>
      <c r="AH42" s="200"/>
      <c r="AI42" s="199"/>
      <c r="AJ42" s="198"/>
      <c r="AK42" s="197"/>
      <c r="AL42" s="231"/>
      <c r="AM42" s="237"/>
      <c r="AN42" s="237"/>
      <c r="AO42" s="237"/>
      <c r="AP42" s="237"/>
      <c r="AQ42" s="237"/>
      <c r="AR42" s="237"/>
      <c r="AS42" s="233"/>
      <c r="AT42" s="237"/>
      <c r="AU42" s="237"/>
      <c r="AV42" s="237"/>
      <c r="AW42" s="224"/>
      <c r="AX42" s="237"/>
      <c r="AY42" s="237"/>
      <c r="AZ42" s="237"/>
      <c r="BA42" s="237"/>
      <c r="BB42" s="237"/>
      <c r="BC42" s="237"/>
      <c r="BD42" s="224"/>
      <c r="BE42" s="237"/>
      <c r="BF42" s="231"/>
      <c r="BG42" s="237"/>
      <c r="BH42" s="237"/>
      <c r="BI42" s="237"/>
      <c r="BJ42" s="237"/>
      <c r="BK42" s="237"/>
      <c r="BL42" s="237"/>
      <c r="BM42" s="237"/>
      <c r="BN42" s="166"/>
    </row>
    <row r="43" spans="1:66" s="135" customFormat="1" ht="15">
      <c r="A43" s="171">
        <v>6</v>
      </c>
      <c r="B43" t="s">
        <v>130</v>
      </c>
      <c r="C43" s="204"/>
      <c r="D43" s="204"/>
      <c r="E43" s="204" t="s">
        <v>83</v>
      </c>
      <c r="F43" s="203"/>
      <c r="G43" s="204"/>
      <c r="H43" s="204"/>
      <c r="I43" s="204"/>
      <c r="J43" s="204"/>
      <c r="K43" s="204"/>
      <c r="L43" s="204"/>
      <c r="M43" s="203"/>
      <c r="N43" s="206">
        <v>6</v>
      </c>
      <c r="O43" s="206">
        <v>6.3</v>
      </c>
      <c r="P43" s="206">
        <v>5</v>
      </c>
      <c r="Q43" s="206">
        <v>6</v>
      </c>
      <c r="R43" s="206">
        <v>4.8</v>
      </c>
      <c r="S43" s="206">
        <v>5</v>
      </c>
      <c r="T43" s="206">
        <v>6.2</v>
      </c>
      <c r="U43" s="206">
        <v>6.2</v>
      </c>
      <c r="V43" s="205">
        <f t="shared" si="6"/>
        <v>45.500000000000007</v>
      </c>
      <c r="W43" s="200"/>
      <c r="X43" s="203"/>
      <c r="Y43" s="206">
        <v>7</v>
      </c>
      <c r="Z43" s="206">
        <v>7</v>
      </c>
      <c r="AA43" s="206">
        <v>6</v>
      </c>
      <c r="AB43" s="206">
        <v>8</v>
      </c>
      <c r="AC43" s="206">
        <v>7.5</v>
      </c>
      <c r="AD43" s="206">
        <v>7.5</v>
      </c>
      <c r="AE43" s="206">
        <v>6.8</v>
      </c>
      <c r="AF43" s="206">
        <v>6</v>
      </c>
      <c r="AG43" s="205">
        <f t="shared" si="7"/>
        <v>55.8</v>
      </c>
      <c r="AH43" s="200"/>
      <c r="AI43" s="199"/>
      <c r="AJ43" s="198"/>
      <c r="AK43" s="197"/>
      <c r="AL43" s="231"/>
      <c r="AM43" s="237"/>
      <c r="AN43" s="237"/>
      <c r="AO43" s="237"/>
      <c r="AP43" s="237"/>
      <c r="AQ43" s="237"/>
      <c r="AR43" s="237"/>
      <c r="AS43" s="233"/>
      <c r="AT43" s="237"/>
      <c r="AU43" s="237"/>
      <c r="AV43" s="237"/>
      <c r="AW43" s="224"/>
      <c r="AX43" s="237"/>
      <c r="AY43" s="237"/>
      <c r="AZ43" s="237"/>
      <c r="BA43" s="237"/>
      <c r="BB43" s="237"/>
      <c r="BC43" s="237"/>
      <c r="BD43" s="224"/>
      <c r="BE43" s="237"/>
      <c r="BF43" s="231"/>
      <c r="BG43" s="237"/>
      <c r="BH43" s="237"/>
      <c r="BI43" s="237"/>
      <c r="BJ43" s="237"/>
      <c r="BK43" s="237"/>
      <c r="BL43" s="237"/>
      <c r="BM43" s="237"/>
      <c r="BN43" s="166"/>
    </row>
    <row r="44" spans="1:66" s="135" customFormat="1" ht="15">
      <c r="A44" s="171" t="s">
        <v>269</v>
      </c>
      <c r="B44" t="s">
        <v>316</v>
      </c>
      <c r="C44" s="204"/>
      <c r="D44" s="204"/>
      <c r="E44" s="204"/>
      <c r="F44" s="203"/>
      <c r="G44" s="204"/>
      <c r="H44" s="204"/>
      <c r="I44" s="204"/>
      <c r="J44" s="204"/>
      <c r="K44" s="204"/>
      <c r="L44" s="204"/>
      <c r="M44" s="203"/>
      <c r="N44" s="202"/>
      <c r="O44" s="202"/>
      <c r="P44" s="202"/>
      <c r="Q44" s="202"/>
      <c r="R44" s="202"/>
      <c r="S44" s="202"/>
      <c r="T44" s="202"/>
      <c r="U44" s="202"/>
      <c r="V44" s="201"/>
      <c r="W44" s="200"/>
      <c r="X44" s="203"/>
      <c r="Y44" s="202"/>
      <c r="Z44" s="202"/>
      <c r="AA44" s="202"/>
      <c r="AB44" s="202"/>
      <c r="AC44" s="202"/>
      <c r="AD44" s="202"/>
      <c r="AE44" s="202"/>
      <c r="AF44" s="202"/>
      <c r="AG44" s="201"/>
      <c r="AH44" s="200"/>
      <c r="AI44" s="199"/>
      <c r="AJ44" s="198"/>
      <c r="AK44" s="197"/>
      <c r="AL44" s="231"/>
      <c r="AM44" s="247"/>
      <c r="AN44" s="247"/>
      <c r="AO44" s="247"/>
      <c r="AP44" s="247"/>
      <c r="AQ44" s="247"/>
      <c r="AR44" s="248"/>
      <c r="AS44" s="241"/>
      <c r="AT44" s="248"/>
      <c r="AU44" s="248"/>
      <c r="AV44" s="249"/>
      <c r="AW44" s="239"/>
      <c r="AX44" s="248"/>
      <c r="AY44" s="248"/>
      <c r="AZ44" s="248"/>
      <c r="BA44" s="248"/>
      <c r="BB44" s="248"/>
      <c r="BC44" s="249"/>
      <c r="BD44" s="242"/>
      <c r="BE44" s="248"/>
      <c r="BF44" s="231"/>
      <c r="BG44" s="248"/>
      <c r="BH44" s="248"/>
      <c r="BI44" s="248"/>
      <c r="BJ44" s="248"/>
      <c r="BK44" s="248"/>
      <c r="BL44" s="248"/>
      <c r="BM44" s="248"/>
      <c r="BN44" s="166"/>
    </row>
    <row r="45" spans="1:66" s="135" customFormat="1" ht="15">
      <c r="A45" s="151"/>
      <c r="B45" s="157"/>
      <c r="C45" s="204"/>
      <c r="D45" s="204"/>
      <c r="E45" s="204"/>
      <c r="F45" s="203"/>
      <c r="G45" s="204"/>
      <c r="H45" s="204"/>
      <c r="I45" s="204"/>
      <c r="J45" s="204"/>
      <c r="K45" s="204"/>
      <c r="L45" s="204"/>
      <c r="M45" s="203"/>
      <c r="N45" s="202"/>
      <c r="O45" s="202"/>
      <c r="P45" s="202"/>
      <c r="Q45" s="202"/>
      <c r="R45" s="202"/>
      <c r="S45" s="202"/>
      <c r="T45" s="202"/>
      <c r="U45" s="202"/>
      <c r="V45" s="201"/>
      <c r="W45" s="200"/>
      <c r="X45" s="203"/>
      <c r="Y45" s="202"/>
      <c r="Z45" s="202"/>
      <c r="AA45" s="202"/>
      <c r="AB45" s="202"/>
      <c r="AC45" s="202"/>
      <c r="AD45" s="202"/>
      <c r="AE45" s="202"/>
      <c r="AF45" s="202"/>
      <c r="AG45" s="201"/>
      <c r="AH45" s="200"/>
      <c r="AI45" s="199"/>
      <c r="AJ45" s="198"/>
      <c r="AK45" s="197"/>
      <c r="AL45" s="231"/>
      <c r="AM45" s="247"/>
      <c r="AN45" s="247"/>
      <c r="AO45" s="247"/>
      <c r="AP45" s="247"/>
      <c r="AQ45" s="247"/>
      <c r="AR45" s="248"/>
      <c r="AS45" s="241"/>
      <c r="AT45" s="248"/>
      <c r="AU45" s="248"/>
      <c r="AV45" s="249"/>
      <c r="AW45" s="239"/>
      <c r="AX45" s="248"/>
      <c r="AY45" s="248"/>
      <c r="AZ45" s="248"/>
      <c r="BA45" s="248"/>
      <c r="BB45" s="248"/>
      <c r="BC45" s="249"/>
      <c r="BD45" s="242"/>
      <c r="BE45" s="248"/>
      <c r="BF45" s="231"/>
      <c r="BG45" s="248"/>
      <c r="BH45" s="248"/>
      <c r="BI45" s="248"/>
      <c r="BJ45" s="248"/>
      <c r="BK45" s="248"/>
      <c r="BL45" s="248"/>
      <c r="BM45" s="248"/>
      <c r="BN45" s="166"/>
    </row>
    <row r="46" spans="1:66" s="135" customFormat="1" ht="15">
      <c r="A46" s="196"/>
      <c r="B46" s="195"/>
      <c r="C46" s="113" t="s">
        <v>302</v>
      </c>
      <c r="D46" s="113" t="s">
        <v>270</v>
      </c>
      <c r="E46" s="113" t="s">
        <v>317</v>
      </c>
      <c r="F46" s="191"/>
      <c r="G46" s="194">
        <v>5.5</v>
      </c>
      <c r="H46" s="194">
        <v>4</v>
      </c>
      <c r="I46" s="194">
        <v>5.5</v>
      </c>
      <c r="J46" s="194">
        <v>7</v>
      </c>
      <c r="K46" s="194">
        <v>6.8</v>
      </c>
      <c r="L46" s="193">
        <f>SUM((G46*0.1),(H46*0.1),(I46*0.3),(J46*0.3),(K46*0.2))</f>
        <v>6.0600000000000005</v>
      </c>
      <c r="M46" s="192"/>
      <c r="N46" s="190"/>
      <c r="O46" s="190"/>
      <c r="P46" s="190"/>
      <c r="Q46" s="190"/>
      <c r="R46" s="190"/>
      <c r="S46" s="190"/>
      <c r="T46" s="524" t="s">
        <v>268</v>
      </c>
      <c r="U46" s="524"/>
      <c r="V46" s="189">
        <f>SUM(V38:V43)</f>
        <v>259.7</v>
      </c>
      <c r="W46" s="189">
        <f>(V46/6)/8</f>
        <v>5.4104166666666664</v>
      </c>
      <c r="X46" s="191"/>
      <c r="Y46" s="190"/>
      <c r="Z46" s="190"/>
      <c r="AA46" s="190"/>
      <c r="AB46" s="190"/>
      <c r="AC46" s="190"/>
      <c r="AD46" s="190"/>
      <c r="AE46" s="524" t="s">
        <v>268</v>
      </c>
      <c r="AF46" s="524"/>
      <c r="AG46" s="189">
        <f>SUM(AG38:AG43)</f>
        <v>312.8</v>
      </c>
      <c r="AH46" s="189">
        <f>(AG46/6)/8</f>
        <v>6.5166666666666666</v>
      </c>
      <c r="AI46" s="188"/>
      <c r="AJ46" s="187">
        <f>SUM((L46*0.25)+(W46*0.375)+(AH46*0.375))</f>
        <v>5.9876562500000006</v>
      </c>
      <c r="AK46" s="186">
        <v>1</v>
      </c>
      <c r="AL46" s="256"/>
      <c r="AM46" s="257">
        <v>6.5</v>
      </c>
      <c r="AN46" s="257">
        <v>6</v>
      </c>
      <c r="AO46" s="257">
        <v>6</v>
      </c>
      <c r="AP46" s="257">
        <v>6.7</v>
      </c>
      <c r="AQ46" s="257">
        <v>8.5</v>
      </c>
      <c r="AR46" s="258">
        <f>SUM((AM46*0.1),(AN46*0.1),(AO46*0.3),(AP46*0.3),(AQ46*0.2))</f>
        <v>6.76</v>
      </c>
      <c r="AS46" s="259"/>
      <c r="AT46" s="260">
        <v>7.8</v>
      </c>
      <c r="AU46" s="260"/>
      <c r="AV46" s="261">
        <f>AT46-AU46</f>
        <v>7.8</v>
      </c>
      <c r="AW46" s="262"/>
      <c r="AX46" s="260">
        <v>8.5</v>
      </c>
      <c r="AY46" s="260">
        <v>6</v>
      </c>
      <c r="AZ46" s="260">
        <v>6</v>
      </c>
      <c r="BA46" s="260">
        <v>6</v>
      </c>
      <c r="BB46" s="260">
        <v>6</v>
      </c>
      <c r="BC46" s="261">
        <f>SUM((AX46*0.25),(AY46*0.25),(AZ46*0.2),(BA46*0.2),(BB46*0.1))</f>
        <v>6.625</v>
      </c>
      <c r="BD46" s="263"/>
      <c r="BE46" s="187">
        <f>SUM((AR46*0.25)+(AV46*0.5)+(BC46*0.25))</f>
        <v>7.2462499999999999</v>
      </c>
      <c r="BF46" s="264"/>
      <c r="BG46" s="265">
        <f>AJ46</f>
        <v>5.9876562500000006</v>
      </c>
      <c r="BH46" s="256"/>
      <c r="BI46" s="265">
        <f>BE46</f>
        <v>7.2462499999999999</v>
      </c>
      <c r="BJ46" s="256"/>
      <c r="BK46" s="265">
        <f>AVERAGE(BG46,BI46)</f>
        <v>6.6169531250000002</v>
      </c>
      <c r="BL46" s="256"/>
      <c r="BM46" s="256">
        <v>3</v>
      </c>
      <c r="BN46" s="166"/>
    </row>
    <row r="47" spans="1:66" s="135" customFormat="1" ht="15">
      <c r="A47" s="151">
        <v>1</v>
      </c>
      <c r="B47" t="s">
        <v>274</v>
      </c>
      <c r="C47" s="204"/>
      <c r="D47" s="204"/>
      <c r="E47" s="204"/>
      <c r="F47" s="203"/>
      <c r="G47" s="204"/>
      <c r="H47" s="204"/>
      <c r="I47" s="204"/>
      <c r="J47" s="204"/>
      <c r="K47" s="204"/>
      <c r="L47" s="198"/>
      <c r="M47" s="203"/>
      <c r="N47" s="206">
        <v>6.5</v>
      </c>
      <c r="O47" s="206">
        <v>7</v>
      </c>
      <c r="P47" s="206">
        <v>6.2</v>
      </c>
      <c r="Q47" s="206">
        <v>6.5</v>
      </c>
      <c r="R47" s="206">
        <v>6.2</v>
      </c>
      <c r="S47" s="207">
        <v>6.5</v>
      </c>
      <c r="T47" s="206">
        <v>7.5</v>
      </c>
      <c r="U47" s="206">
        <v>6</v>
      </c>
      <c r="V47" s="205">
        <f t="shared" ref="V47:V52" si="8">SUM(N47:U47)</f>
        <v>52.4</v>
      </c>
      <c r="W47" s="200"/>
      <c r="X47" s="203"/>
      <c r="Y47" s="206">
        <v>7</v>
      </c>
      <c r="Z47" s="206">
        <v>8</v>
      </c>
      <c r="AA47" s="206">
        <v>6</v>
      </c>
      <c r="AB47" s="206">
        <v>8</v>
      </c>
      <c r="AC47" s="206">
        <v>5</v>
      </c>
      <c r="AD47" s="206">
        <v>7</v>
      </c>
      <c r="AE47" s="206">
        <v>7</v>
      </c>
      <c r="AF47" s="206">
        <v>5</v>
      </c>
      <c r="AG47" s="205">
        <f t="shared" ref="AG47:AG52" si="9">SUM(Y47:AF47)</f>
        <v>53</v>
      </c>
      <c r="AH47" s="200"/>
      <c r="AI47" s="199"/>
      <c r="AJ47" s="198"/>
      <c r="AK47" s="197"/>
      <c r="AL47" s="236"/>
      <c r="AM47" s="237"/>
      <c r="AN47" s="237"/>
      <c r="AO47" s="237"/>
      <c r="AP47" s="237"/>
      <c r="AQ47" s="237"/>
      <c r="AR47" s="237"/>
      <c r="AS47" s="233"/>
      <c r="AT47" s="238"/>
      <c r="AU47" s="238"/>
      <c r="AV47" s="238"/>
      <c r="AW47" s="239"/>
      <c r="AX47" s="238"/>
      <c r="AY47" s="238"/>
      <c r="AZ47" s="238"/>
      <c r="BA47" s="238"/>
      <c r="BB47" s="238"/>
      <c r="BC47" s="240"/>
      <c r="BD47" s="224"/>
      <c r="BE47" s="238"/>
      <c r="BF47" s="231"/>
      <c r="BG47" s="238"/>
      <c r="BH47" s="238"/>
      <c r="BI47" s="238"/>
      <c r="BJ47" s="238"/>
      <c r="BK47" s="238"/>
      <c r="BL47" s="238"/>
      <c r="BM47" s="238"/>
    </row>
    <row r="48" spans="1:66" s="135" customFormat="1" ht="15">
      <c r="A48" s="151">
        <v>2</v>
      </c>
      <c r="B48" t="s">
        <v>98</v>
      </c>
      <c r="C48" s="204"/>
      <c r="D48" s="204"/>
      <c r="E48" s="204"/>
      <c r="F48" s="203"/>
      <c r="G48" s="204"/>
      <c r="H48" s="204"/>
      <c r="I48" s="204"/>
      <c r="J48" s="204"/>
      <c r="K48" s="204"/>
      <c r="L48" s="204"/>
      <c r="M48" s="203"/>
      <c r="N48" s="206">
        <v>6.2</v>
      </c>
      <c r="O48" s="206">
        <v>6.5</v>
      </c>
      <c r="P48" s="206">
        <v>6.2</v>
      </c>
      <c r="Q48" s="206">
        <v>6</v>
      </c>
      <c r="R48" s="206">
        <v>6.2</v>
      </c>
      <c r="S48" s="206">
        <v>6.2</v>
      </c>
      <c r="T48" s="206">
        <v>7</v>
      </c>
      <c r="U48" s="206">
        <v>6.2</v>
      </c>
      <c r="V48" s="205">
        <f t="shared" si="8"/>
        <v>50.5</v>
      </c>
      <c r="W48" s="200"/>
      <c r="X48" s="203"/>
      <c r="Y48" s="206">
        <v>6</v>
      </c>
      <c r="Z48" s="206">
        <v>7</v>
      </c>
      <c r="AA48" s="206">
        <v>6.8</v>
      </c>
      <c r="AB48" s="206">
        <v>7.2</v>
      </c>
      <c r="AC48" s="206">
        <v>8.5</v>
      </c>
      <c r="AD48" s="206">
        <v>8.5</v>
      </c>
      <c r="AE48" s="206">
        <v>8</v>
      </c>
      <c r="AF48" s="206">
        <v>5.8</v>
      </c>
      <c r="AG48" s="205">
        <f t="shared" si="9"/>
        <v>57.8</v>
      </c>
      <c r="AH48" s="200"/>
      <c r="AI48" s="199"/>
      <c r="AJ48" s="198"/>
      <c r="AK48" s="197"/>
      <c r="AL48" s="231"/>
      <c r="AM48" s="237"/>
      <c r="AN48" s="237"/>
      <c r="AO48" s="237"/>
      <c r="AP48" s="237"/>
      <c r="AQ48" s="237"/>
      <c r="AR48" s="237"/>
      <c r="AS48" s="233"/>
      <c r="AT48" s="237"/>
      <c r="AU48" s="237"/>
      <c r="AV48" s="237"/>
      <c r="AW48" s="224"/>
      <c r="AX48" s="237"/>
      <c r="AY48" s="237"/>
      <c r="AZ48" s="237"/>
      <c r="BA48" s="237"/>
      <c r="BB48" s="237"/>
      <c r="BC48" s="237"/>
      <c r="BD48" s="224"/>
      <c r="BE48" s="237"/>
      <c r="BF48" s="231"/>
      <c r="BG48" s="237"/>
      <c r="BH48" s="237"/>
      <c r="BI48" s="237"/>
      <c r="BJ48" s="237"/>
      <c r="BK48" s="237"/>
      <c r="BL48" s="237"/>
      <c r="BM48" s="237"/>
    </row>
    <row r="49" spans="1:66" s="135" customFormat="1" ht="15">
      <c r="A49" s="151">
        <v>3</v>
      </c>
      <c r="B49" t="s">
        <v>275</v>
      </c>
      <c r="C49" s="204"/>
      <c r="D49" s="204"/>
      <c r="E49" s="204"/>
      <c r="F49" s="203"/>
      <c r="G49" s="204"/>
      <c r="H49" s="204"/>
      <c r="I49" s="204"/>
      <c r="J49" s="204"/>
      <c r="K49" s="204"/>
      <c r="L49" s="204"/>
      <c r="M49" s="203"/>
      <c r="N49" s="206">
        <v>5</v>
      </c>
      <c r="O49" s="206">
        <v>6</v>
      </c>
      <c r="P49" s="206">
        <v>5.5</v>
      </c>
      <c r="Q49" s="206">
        <v>5.2</v>
      </c>
      <c r="R49" s="206">
        <v>5.2</v>
      </c>
      <c r="S49" s="206">
        <v>6</v>
      </c>
      <c r="T49" s="206">
        <v>6.2</v>
      </c>
      <c r="U49" s="206">
        <v>5.3</v>
      </c>
      <c r="V49" s="205">
        <f t="shared" si="8"/>
        <v>44.4</v>
      </c>
      <c r="W49" s="200"/>
      <c r="X49" s="203"/>
      <c r="Y49" s="206">
        <v>5</v>
      </c>
      <c r="Z49" s="206">
        <v>5.5</v>
      </c>
      <c r="AA49" s="206">
        <v>5.5</v>
      </c>
      <c r="AB49" s="206">
        <v>7</v>
      </c>
      <c r="AC49" s="206">
        <v>7</v>
      </c>
      <c r="AD49" s="206">
        <v>7</v>
      </c>
      <c r="AE49" s="206">
        <v>6.8</v>
      </c>
      <c r="AF49" s="206">
        <v>5</v>
      </c>
      <c r="AG49" s="205">
        <f t="shared" si="9"/>
        <v>48.8</v>
      </c>
      <c r="AH49" s="200"/>
      <c r="AI49" s="199"/>
      <c r="AJ49" s="198"/>
      <c r="AK49" s="197"/>
      <c r="AL49" s="231"/>
      <c r="AM49" s="237"/>
      <c r="AN49" s="237"/>
      <c r="AO49" s="237"/>
      <c r="AP49" s="237"/>
      <c r="AQ49" s="237"/>
      <c r="AR49" s="237"/>
      <c r="AS49" s="233"/>
      <c r="AT49" s="237"/>
      <c r="AU49" s="237"/>
      <c r="AV49" s="237"/>
      <c r="AW49" s="224"/>
      <c r="AX49" s="237"/>
      <c r="AY49" s="237"/>
      <c r="AZ49" s="237"/>
      <c r="BA49" s="237"/>
      <c r="BB49" s="237"/>
      <c r="BC49" s="237"/>
      <c r="BD49" s="224"/>
      <c r="BE49" s="237"/>
      <c r="BF49" s="231"/>
      <c r="BG49" s="237"/>
      <c r="BH49" s="237"/>
      <c r="BI49" s="237"/>
      <c r="BJ49" s="237"/>
      <c r="BK49" s="237"/>
      <c r="BL49" s="237"/>
      <c r="BM49" s="237"/>
    </row>
    <row r="50" spans="1:66" s="135" customFormat="1" ht="15">
      <c r="A50" s="151">
        <v>4</v>
      </c>
      <c r="B50" t="s">
        <v>278</v>
      </c>
      <c r="C50" s="204"/>
      <c r="D50" s="204"/>
      <c r="E50" s="204"/>
      <c r="F50" s="203"/>
      <c r="G50" s="204"/>
      <c r="H50" s="204"/>
      <c r="I50" s="204"/>
      <c r="J50" s="204"/>
      <c r="K50" s="204"/>
      <c r="L50" s="204"/>
      <c r="M50" s="203"/>
      <c r="N50" s="206">
        <v>6</v>
      </c>
      <c r="O50" s="206">
        <v>6</v>
      </c>
      <c r="P50" s="206">
        <v>5.2</v>
      </c>
      <c r="Q50" s="206">
        <v>5</v>
      </c>
      <c r="R50" s="206">
        <v>5</v>
      </c>
      <c r="S50" s="206">
        <v>5</v>
      </c>
      <c r="T50" s="206">
        <v>6</v>
      </c>
      <c r="U50" s="206">
        <v>5.2</v>
      </c>
      <c r="V50" s="205">
        <f t="shared" si="8"/>
        <v>43.400000000000006</v>
      </c>
      <c r="W50" s="200"/>
      <c r="X50" s="203"/>
      <c r="Y50" s="206">
        <v>5.8</v>
      </c>
      <c r="Z50" s="206">
        <v>5</v>
      </c>
      <c r="AA50" s="206">
        <v>6</v>
      </c>
      <c r="AB50" s="206">
        <v>7</v>
      </c>
      <c r="AC50" s="206">
        <v>7</v>
      </c>
      <c r="AD50" s="206">
        <v>7.5</v>
      </c>
      <c r="AE50" s="206">
        <v>7.8</v>
      </c>
      <c r="AF50" s="206">
        <v>5.8</v>
      </c>
      <c r="AG50" s="205">
        <f t="shared" si="9"/>
        <v>51.899999999999991</v>
      </c>
      <c r="AH50" s="200"/>
      <c r="AI50" s="199"/>
      <c r="AJ50" s="198"/>
      <c r="AK50" s="197"/>
      <c r="AL50" s="231"/>
      <c r="AM50" s="237"/>
      <c r="AN50" s="237"/>
      <c r="AO50" s="237"/>
      <c r="AP50" s="237"/>
      <c r="AQ50" s="237"/>
      <c r="AR50" s="237"/>
      <c r="AS50" s="233"/>
      <c r="AT50" s="237"/>
      <c r="AU50" s="237"/>
      <c r="AV50" s="237"/>
      <c r="AW50" s="224"/>
      <c r="AX50" s="237"/>
      <c r="AY50" s="237"/>
      <c r="AZ50" s="237"/>
      <c r="BA50" s="237"/>
      <c r="BB50" s="237"/>
      <c r="BC50" s="237"/>
      <c r="BD50" s="224"/>
      <c r="BE50" s="237"/>
      <c r="BF50" s="231"/>
      <c r="BG50" s="237"/>
      <c r="BH50" s="237"/>
      <c r="BI50" s="237"/>
      <c r="BJ50" s="237"/>
      <c r="BK50" s="237"/>
      <c r="BL50" s="237"/>
      <c r="BM50" s="237"/>
      <c r="BN50" s="166"/>
    </row>
    <row r="51" spans="1:66" s="135" customFormat="1" ht="15">
      <c r="A51" s="151">
        <v>5</v>
      </c>
      <c r="B51" t="s">
        <v>277</v>
      </c>
      <c r="C51" s="204"/>
      <c r="D51" s="204"/>
      <c r="E51" s="204"/>
      <c r="F51" s="203"/>
      <c r="G51" s="204"/>
      <c r="H51" s="204"/>
      <c r="I51" s="204"/>
      <c r="J51" s="204"/>
      <c r="K51" s="204"/>
      <c r="L51" s="204"/>
      <c r="M51" s="203"/>
      <c r="N51" s="206">
        <v>5</v>
      </c>
      <c r="O51" s="206">
        <v>5.3</v>
      </c>
      <c r="P51" s="206">
        <v>5.3</v>
      </c>
      <c r="Q51" s="206">
        <v>5.5</v>
      </c>
      <c r="R51" s="206">
        <v>5.3</v>
      </c>
      <c r="S51" s="206">
        <v>5.5</v>
      </c>
      <c r="T51" s="206">
        <v>6</v>
      </c>
      <c r="U51" s="206">
        <v>5.2</v>
      </c>
      <c r="V51" s="205">
        <f t="shared" si="8"/>
        <v>43.100000000000009</v>
      </c>
      <c r="W51" s="200"/>
      <c r="X51" s="203"/>
      <c r="Y51" s="206">
        <v>5.8</v>
      </c>
      <c r="Z51" s="206">
        <v>6</v>
      </c>
      <c r="AA51" s="206">
        <v>7</v>
      </c>
      <c r="AB51" s="206">
        <v>7.5</v>
      </c>
      <c r="AC51" s="206">
        <v>8</v>
      </c>
      <c r="AD51" s="206">
        <v>7</v>
      </c>
      <c r="AE51" s="206">
        <v>7</v>
      </c>
      <c r="AF51" s="206">
        <v>5</v>
      </c>
      <c r="AG51" s="205">
        <f t="shared" si="9"/>
        <v>53.3</v>
      </c>
      <c r="AH51" s="200"/>
      <c r="AI51" s="199"/>
      <c r="AJ51" s="198"/>
      <c r="AK51" s="197"/>
      <c r="AL51" s="231"/>
      <c r="AM51" s="237"/>
      <c r="AN51" s="237"/>
      <c r="AO51" s="237"/>
      <c r="AP51" s="237"/>
      <c r="AQ51" s="237"/>
      <c r="AR51" s="237"/>
      <c r="AS51" s="233"/>
      <c r="AT51" s="237"/>
      <c r="AU51" s="237"/>
      <c r="AV51" s="237"/>
      <c r="AW51" s="224"/>
      <c r="AX51" s="237"/>
      <c r="AY51" s="237"/>
      <c r="AZ51" s="237"/>
      <c r="BA51" s="237"/>
      <c r="BB51" s="237"/>
      <c r="BC51" s="237"/>
      <c r="BD51" s="224"/>
      <c r="BE51" s="237"/>
      <c r="BF51" s="231"/>
      <c r="BG51" s="237"/>
      <c r="BH51" s="237"/>
      <c r="BI51" s="237"/>
      <c r="BJ51" s="237"/>
      <c r="BK51" s="237"/>
      <c r="BL51" s="237"/>
      <c r="BM51" s="237"/>
    </row>
    <row r="52" spans="1:66" s="135" customFormat="1" ht="15">
      <c r="A52" s="151">
        <v>6</v>
      </c>
      <c r="B52" t="s">
        <v>276</v>
      </c>
      <c r="C52" s="204"/>
      <c r="D52" s="204"/>
      <c r="E52" s="204"/>
      <c r="F52" s="203"/>
      <c r="G52" s="204"/>
      <c r="H52" s="204"/>
      <c r="I52" s="204"/>
      <c r="J52" s="204"/>
      <c r="K52" s="204"/>
      <c r="L52" s="204"/>
      <c r="M52" s="203"/>
      <c r="N52" s="206">
        <v>5.2</v>
      </c>
      <c r="O52" s="206">
        <v>5.5</v>
      </c>
      <c r="P52" s="206">
        <v>5.2</v>
      </c>
      <c r="Q52" s="206">
        <v>5</v>
      </c>
      <c r="R52" s="206">
        <v>5.8</v>
      </c>
      <c r="S52" s="206">
        <v>5.2</v>
      </c>
      <c r="T52" s="206">
        <v>5.7</v>
      </c>
      <c r="U52" s="206">
        <v>5.2</v>
      </c>
      <c r="V52" s="205">
        <f t="shared" si="8"/>
        <v>42.800000000000004</v>
      </c>
      <c r="W52" s="200"/>
      <c r="X52" s="203"/>
      <c r="Y52" s="206">
        <v>7</v>
      </c>
      <c r="Z52" s="206">
        <v>5</v>
      </c>
      <c r="AA52" s="206">
        <v>6</v>
      </c>
      <c r="AB52" s="206">
        <v>8.8000000000000007</v>
      </c>
      <c r="AC52" s="206">
        <v>7.8</v>
      </c>
      <c r="AD52" s="206">
        <v>8</v>
      </c>
      <c r="AE52" s="206">
        <v>7</v>
      </c>
      <c r="AF52" s="206">
        <v>5</v>
      </c>
      <c r="AG52" s="205">
        <f t="shared" si="9"/>
        <v>54.6</v>
      </c>
      <c r="AH52" s="200"/>
      <c r="AI52" s="199"/>
      <c r="AJ52" s="198"/>
      <c r="AK52" s="197"/>
      <c r="AL52" s="231"/>
      <c r="AM52" s="237"/>
      <c r="AN52" s="237"/>
      <c r="AO52" s="237"/>
      <c r="AP52" s="237"/>
      <c r="AQ52" s="237"/>
      <c r="AR52" s="237"/>
      <c r="AS52" s="233"/>
      <c r="AT52" s="237"/>
      <c r="AU52" s="237"/>
      <c r="AV52" s="237"/>
      <c r="AW52" s="224"/>
      <c r="AX52" s="237"/>
      <c r="AY52" s="237"/>
      <c r="AZ52" s="237"/>
      <c r="BA52" s="237"/>
      <c r="BB52" s="237"/>
      <c r="BC52" s="237"/>
      <c r="BD52" s="224"/>
      <c r="BE52" s="237"/>
      <c r="BF52" s="231"/>
      <c r="BG52" s="237"/>
      <c r="BH52" s="237"/>
      <c r="BI52" s="237"/>
      <c r="BJ52" s="237"/>
      <c r="BK52" s="237"/>
      <c r="BL52" s="237"/>
      <c r="BM52" s="237"/>
    </row>
    <row r="53" spans="1:66" s="135" customFormat="1" ht="15">
      <c r="A53" s="151" t="s">
        <v>269</v>
      </c>
      <c r="B53" t="s">
        <v>165</v>
      </c>
      <c r="C53" s="204"/>
      <c r="D53" s="204"/>
      <c r="E53" s="204" t="s">
        <v>83</v>
      </c>
      <c r="F53" s="203"/>
      <c r="G53" s="204"/>
      <c r="H53" s="204"/>
      <c r="I53" s="204"/>
      <c r="J53" s="204"/>
      <c r="K53" s="204"/>
      <c r="L53" s="204"/>
      <c r="M53" s="203"/>
      <c r="N53" s="202"/>
      <c r="O53" s="202"/>
      <c r="P53" s="202"/>
      <c r="Q53" s="202"/>
      <c r="R53" s="202"/>
      <c r="S53" s="202"/>
      <c r="T53" s="202"/>
      <c r="U53" s="202"/>
      <c r="V53" s="201"/>
      <c r="W53" s="200"/>
      <c r="X53" s="203"/>
      <c r="Y53" s="202"/>
      <c r="Z53" s="202"/>
      <c r="AA53" s="202"/>
      <c r="AB53" s="202"/>
      <c r="AC53" s="202"/>
      <c r="AD53" s="202"/>
      <c r="AE53" s="202"/>
      <c r="AF53" s="202"/>
      <c r="AG53" s="201"/>
      <c r="AH53" s="200"/>
      <c r="AI53" s="199"/>
      <c r="AJ53" s="198"/>
      <c r="AK53" s="197"/>
      <c r="AL53" s="231"/>
      <c r="AM53" s="247"/>
      <c r="AN53" s="247"/>
      <c r="AO53" s="247"/>
      <c r="AP53" s="247"/>
      <c r="AQ53" s="247"/>
      <c r="AR53" s="248"/>
      <c r="AS53" s="241"/>
      <c r="AT53" s="248"/>
      <c r="AU53" s="248"/>
      <c r="AV53" s="249"/>
      <c r="AW53" s="239"/>
      <c r="AX53" s="248"/>
      <c r="AY53" s="248"/>
      <c r="AZ53" s="248"/>
      <c r="BA53" s="248"/>
      <c r="BB53" s="248"/>
      <c r="BC53" s="249"/>
      <c r="BD53" s="242"/>
      <c r="BE53" s="248"/>
      <c r="BF53" s="231"/>
      <c r="BG53" s="248"/>
      <c r="BH53" s="248"/>
      <c r="BI53" s="248"/>
      <c r="BJ53" s="248"/>
      <c r="BK53" s="248"/>
      <c r="BL53" s="248"/>
      <c r="BM53" s="248"/>
    </row>
    <row r="54" spans="1:66" s="135" customFormat="1" ht="15">
      <c r="A54" s="151" t="s">
        <v>269</v>
      </c>
      <c r="B54" s="157"/>
      <c r="C54" s="204"/>
      <c r="D54" s="204"/>
      <c r="E54" s="204"/>
      <c r="F54" s="203"/>
      <c r="G54" s="204"/>
      <c r="H54" s="204"/>
      <c r="I54" s="204"/>
      <c r="J54" s="204"/>
      <c r="K54" s="204"/>
      <c r="L54" s="204"/>
      <c r="M54" s="203"/>
      <c r="N54" s="202"/>
      <c r="O54" s="202"/>
      <c r="P54" s="202"/>
      <c r="Q54" s="202"/>
      <c r="R54" s="202"/>
      <c r="S54" s="202"/>
      <c r="T54" s="202"/>
      <c r="U54" s="202"/>
      <c r="V54" s="201"/>
      <c r="W54" s="200"/>
      <c r="X54" s="203"/>
      <c r="Y54" s="202"/>
      <c r="Z54" s="202"/>
      <c r="AA54" s="202"/>
      <c r="AB54" s="202"/>
      <c r="AC54" s="202"/>
      <c r="AD54" s="202"/>
      <c r="AE54" s="202"/>
      <c r="AF54" s="202"/>
      <c r="AG54" s="201"/>
      <c r="AH54" s="200"/>
      <c r="AI54" s="199"/>
      <c r="AJ54" s="198"/>
      <c r="AK54" s="197"/>
      <c r="AL54" s="231"/>
      <c r="AM54" s="247"/>
      <c r="AN54" s="247"/>
      <c r="AO54" s="247"/>
      <c r="AP54" s="247"/>
      <c r="AQ54" s="247"/>
      <c r="AR54" s="248"/>
      <c r="AS54" s="241"/>
      <c r="AT54" s="248"/>
      <c r="AU54" s="248"/>
      <c r="AV54" s="249"/>
      <c r="AW54" s="239"/>
      <c r="AX54" s="248"/>
      <c r="AY54" s="248"/>
      <c r="AZ54" s="248"/>
      <c r="BA54" s="248"/>
      <c r="BB54" s="248"/>
      <c r="BC54" s="249"/>
      <c r="BD54" s="242"/>
      <c r="BE54" s="248"/>
      <c r="BF54" s="231"/>
      <c r="BG54" s="248"/>
      <c r="BH54" s="248"/>
      <c r="BI54" s="248"/>
      <c r="BJ54" s="248"/>
      <c r="BK54" s="248"/>
      <c r="BL54" s="248"/>
      <c r="BM54" s="248"/>
    </row>
    <row r="55" spans="1:66" s="135" customFormat="1" ht="15">
      <c r="A55" s="196"/>
      <c r="B55" s="195"/>
      <c r="C55" s="113" t="s">
        <v>302</v>
      </c>
      <c r="D55" s="113" t="s">
        <v>270</v>
      </c>
      <c r="E55" s="113" t="s">
        <v>303</v>
      </c>
      <c r="F55" s="191"/>
      <c r="G55" s="194">
        <v>5.5</v>
      </c>
      <c r="H55" s="194">
        <v>4</v>
      </c>
      <c r="I55" s="194">
        <v>6</v>
      </c>
      <c r="J55" s="194">
        <v>7</v>
      </c>
      <c r="K55" s="194">
        <v>7.5</v>
      </c>
      <c r="L55" s="193">
        <f>SUM((G55*0.1),(H55*0.1),(I55*0.3),(J55*0.3),(K55*0.2))</f>
        <v>6.35</v>
      </c>
      <c r="M55" s="192"/>
      <c r="N55" s="190"/>
      <c r="O55" s="190"/>
      <c r="P55" s="190"/>
      <c r="Q55" s="190"/>
      <c r="R55" s="190"/>
      <c r="S55" s="190"/>
      <c r="T55" s="524" t="s">
        <v>268</v>
      </c>
      <c r="U55" s="524"/>
      <c r="V55" s="189">
        <f>SUM(V47:V52)</f>
        <v>276.60000000000002</v>
      </c>
      <c r="W55" s="189">
        <f>(V55/6)/8</f>
        <v>5.7625000000000002</v>
      </c>
      <c r="X55" s="191"/>
      <c r="Y55" s="190"/>
      <c r="Z55" s="190"/>
      <c r="AA55" s="190"/>
      <c r="AB55" s="190"/>
      <c r="AC55" s="190"/>
      <c r="AD55" s="190"/>
      <c r="AE55" s="524" t="s">
        <v>268</v>
      </c>
      <c r="AF55" s="524"/>
      <c r="AG55" s="189">
        <f>SUM(AG47:AG52)</f>
        <v>319.40000000000003</v>
      </c>
      <c r="AH55" s="189">
        <f>(AG55/6)/8</f>
        <v>6.6541666666666677</v>
      </c>
      <c r="AI55" s="188"/>
      <c r="AJ55" s="187">
        <f>SUM((L55*0.25)+(W55*0.375)+(AH55*0.375))</f>
        <v>6.2437500000000004</v>
      </c>
      <c r="AK55" s="186">
        <v>1</v>
      </c>
      <c r="AL55" s="256"/>
      <c r="AM55" s="257">
        <v>6.3</v>
      </c>
      <c r="AN55" s="257">
        <v>6</v>
      </c>
      <c r="AO55" s="257">
        <v>6</v>
      </c>
      <c r="AP55" s="257">
        <v>5</v>
      </c>
      <c r="AQ55" s="257">
        <v>8.5</v>
      </c>
      <c r="AR55" s="258">
        <f>SUM((AM55*0.1),(AN55*0.1),(AO55*0.3),(AP55*0.3),(AQ55*0.2))</f>
        <v>6.2299999999999995</v>
      </c>
      <c r="AS55" s="259"/>
      <c r="AT55" s="260">
        <v>7.2</v>
      </c>
      <c r="AU55" s="260"/>
      <c r="AV55" s="261">
        <f>AT55-AU55</f>
        <v>7.2</v>
      </c>
      <c r="AW55" s="262"/>
      <c r="AX55" s="260">
        <v>7.5</v>
      </c>
      <c r="AY55" s="260">
        <v>6</v>
      </c>
      <c r="AZ55" s="260">
        <v>6</v>
      </c>
      <c r="BA55" s="260">
        <v>7</v>
      </c>
      <c r="BB55" s="260">
        <v>6</v>
      </c>
      <c r="BC55" s="261">
        <f>SUM((AX55*0.25),(AY55*0.25),(AZ55*0.2),(BA55*0.2),(BB55*0.1))</f>
        <v>6.5750000000000011</v>
      </c>
      <c r="BD55" s="263"/>
      <c r="BE55" s="187">
        <f>SUM((AR55*0.25)+(AV55*0.5)+(BC55*0.25))</f>
        <v>6.8012499999999996</v>
      </c>
      <c r="BF55" s="264"/>
      <c r="BG55" s="265">
        <f>AJ55</f>
        <v>6.2437500000000004</v>
      </c>
      <c r="BH55" s="256"/>
      <c r="BI55" s="265">
        <f>BE55</f>
        <v>6.8012499999999996</v>
      </c>
      <c r="BJ55" s="256"/>
      <c r="BK55" s="265">
        <f>AVERAGE(BG55,BI55)</f>
        <v>6.5225</v>
      </c>
      <c r="BL55" s="256"/>
      <c r="BM55" s="256">
        <v>4</v>
      </c>
    </row>
    <row r="56" spans="1:66" s="135" customFormat="1" ht="15">
      <c r="A56" s="171">
        <v>1</v>
      </c>
      <c r="B56" t="s">
        <v>142</v>
      </c>
      <c r="C56" s="204"/>
      <c r="D56" s="204"/>
      <c r="E56" s="204"/>
      <c r="F56" s="203"/>
      <c r="G56" s="204"/>
      <c r="H56" s="204"/>
      <c r="I56" s="204"/>
      <c r="J56" s="204"/>
      <c r="K56" s="204"/>
      <c r="L56" s="198"/>
      <c r="M56" s="203"/>
      <c r="N56" s="206">
        <v>5.5</v>
      </c>
      <c r="O56" s="206">
        <v>6.3</v>
      </c>
      <c r="P56" s="206">
        <v>4.5</v>
      </c>
      <c r="Q56" s="206">
        <v>5.5</v>
      </c>
      <c r="R56" s="206">
        <v>5.2</v>
      </c>
      <c r="S56" s="207">
        <v>5.5</v>
      </c>
      <c r="T56" s="206">
        <v>6.5</v>
      </c>
      <c r="U56" s="206">
        <v>5.3</v>
      </c>
      <c r="V56" s="205">
        <f t="shared" ref="V56:V61" si="10">SUM(N56:U56)</f>
        <v>44.3</v>
      </c>
      <c r="W56" s="200"/>
      <c r="X56" s="203"/>
      <c r="Y56" s="206">
        <v>5.8</v>
      </c>
      <c r="Z56" s="206">
        <v>6.8</v>
      </c>
      <c r="AA56" s="206">
        <v>6</v>
      </c>
      <c r="AB56" s="206">
        <v>6</v>
      </c>
      <c r="AC56" s="206">
        <v>7</v>
      </c>
      <c r="AD56" s="206">
        <v>7</v>
      </c>
      <c r="AE56" s="206">
        <v>7.8</v>
      </c>
      <c r="AF56" s="206">
        <v>5</v>
      </c>
      <c r="AG56" s="205">
        <f t="shared" ref="AG56:AG61" si="11">SUM(Y56:AF56)</f>
        <v>51.4</v>
      </c>
      <c r="AH56" s="200"/>
      <c r="AI56" s="199"/>
      <c r="AJ56" s="198"/>
      <c r="AK56" s="197"/>
      <c r="AL56" s="236"/>
      <c r="AM56" s="237"/>
      <c r="AN56" s="237"/>
      <c r="AO56" s="237"/>
      <c r="AP56" s="237"/>
      <c r="AQ56" s="237"/>
      <c r="AR56" s="237"/>
      <c r="AS56" s="233"/>
      <c r="AT56" s="238"/>
      <c r="AU56" s="238"/>
      <c r="AV56" s="238"/>
      <c r="AW56" s="239"/>
      <c r="AX56" s="238"/>
      <c r="AY56" s="238"/>
      <c r="AZ56" s="238"/>
      <c r="BA56" s="238"/>
      <c r="BB56" s="238"/>
      <c r="BC56" s="240"/>
      <c r="BD56" s="224"/>
      <c r="BE56" s="238"/>
      <c r="BF56" s="231"/>
      <c r="BG56" s="238"/>
      <c r="BH56" s="238"/>
      <c r="BI56" s="238"/>
      <c r="BJ56" s="238"/>
      <c r="BK56" s="238"/>
      <c r="BL56" s="238"/>
      <c r="BM56" s="238"/>
    </row>
    <row r="57" spans="1:66" s="135" customFormat="1" ht="15">
      <c r="A57" s="171">
        <v>2</v>
      </c>
      <c r="B57" t="s">
        <v>143</v>
      </c>
      <c r="C57" s="204"/>
      <c r="D57" s="204"/>
      <c r="E57" s="204"/>
      <c r="F57" s="203"/>
      <c r="G57" s="204"/>
      <c r="H57" s="204"/>
      <c r="I57" s="204"/>
      <c r="J57" s="204"/>
      <c r="K57" s="204"/>
      <c r="L57" s="204"/>
      <c r="M57" s="203"/>
      <c r="N57" s="206">
        <v>4.7</v>
      </c>
      <c r="O57" s="206">
        <v>5.5</v>
      </c>
      <c r="P57" s="206">
        <v>5.5</v>
      </c>
      <c r="Q57" s="206">
        <v>5.2</v>
      </c>
      <c r="R57" s="206">
        <v>5.3</v>
      </c>
      <c r="S57" s="206">
        <v>5.5</v>
      </c>
      <c r="T57" s="206">
        <v>6</v>
      </c>
      <c r="U57" s="206">
        <v>6</v>
      </c>
      <c r="V57" s="205">
        <f t="shared" si="10"/>
        <v>43.7</v>
      </c>
      <c r="W57" s="200"/>
      <c r="X57" s="203"/>
      <c r="Y57" s="206">
        <v>6</v>
      </c>
      <c r="Z57" s="206">
        <v>6.8</v>
      </c>
      <c r="AA57" s="206">
        <v>6.8</v>
      </c>
      <c r="AB57" s="206">
        <v>6.8</v>
      </c>
      <c r="AC57" s="206">
        <v>5</v>
      </c>
      <c r="AD57" s="206">
        <v>5</v>
      </c>
      <c r="AE57" s="206">
        <v>6.5</v>
      </c>
      <c r="AF57" s="206">
        <v>5</v>
      </c>
      <c r="AG57" s="205">
        <f t="shared" si="11"/>
        <v>47.900000000000006</v>
      </c>
      <c r="AH57" s="200"/>
      <c r="AI57" s="199"/>
      <c r="AJ57" s="198"/>
      <c r="AK57" s="197"/>
      <c r="AL57" s="231"/>
      <c r="AM57" s="237"/>
      <c r="AN57" s="237"/>
      <c r="AO57" s="237"/>
      <c r="AP57" s="237"/>
      <c r="AQ57" s="237"/>
      <c r="AR57" s="237"/>
      <c r="AS57" s="233"/>
      <c r="AT57" s="237"/>
      <c r="AU57" s="237"/>
      <c r="AV57" s="237"/>
      <c r="AW57" s="224"/>
      <c r="AX57" s="237"/>
      <c r="AY57" s="237"/>
      <c r="AZ57" s="237"/>
      <c r="BA57" s="237"/>
      <c r="BB57" s="237"/>
      <c r="BC57" s="237"/>
      <c r="BD57" s="224"/>
      <c r="BE57" s="237"/>
      <c r="BF57" s="231"/>
      <c r="BG57" s="237"/>
      <c r="BH57" s="237"/>
      <c r="BI57" s="237"/>
      <c r="BJ57" s="237"/>
      <c r="BK57" s="237"/>
      <c r="BL57" s="237"/>
      <c r="BM57" s="237"/>
    </row>
    <row r="58" spans="1:66" s="135" customFormat="1" ht="15">
      <c r="A58" s="171">
        <v>3</v>
      </c>
      <c r="B58" t="s">
        <v>119</v>
      </c>
      <c r="C58" s="204"/>
      <c r="D58" s="204"/>
      <c r="E58" s="204"/>
      <c r="F58" s="203"/>
      <c r="G58" s="204"/>
      <c r="H58" s="204"/>
      <c r="I58" s="204"/>
      <c r="J58" s="204"/>
      <c r="K58" s="204"/>
      <c r="L58" s="204"/>
      <c r="M58" s="203"/>
      <c r="N58" s="206">
        <v>6</v>
      </c>
      <c r="O58" s="206">
        <v>6.2</v>
      </c>
      <c r="P58" s="206">
        <v>5.3</v>
      </c>
      <c r="Q58" s="206">
        <v>6</v>
      </c>
      <c r="R58" s="206">
        <v>5.2</v>
      </c>
      <c r="S58" s="206">
        <v>5.5</v>
      </c>
      <c r="T58" s="206">
        <v>6</v>
      </c>
      <c r="U58" s="206">
        <v>5.2</v>
      </c>
      <c r="V58" s="205">
        <f t="shared" si="10"/>
        <v>45.400000000000006</v>
      </c>
      <c r="W58" s="200"/>
      <c r="X58" s="203"/>
      <c r="Y58" s="206">
        <v>6</v>
      </c>
      <c r="Z58" s="206">
        <v>5.5</v>
      </c>
      <c r="AA58" s="206">
        <v>5.5</v>
      </c>
      <c r="AB58" s="206">
        <v>5.8</v>
      </c>
      <c r="AC58" s="206">
        <v>7</v>
      </c>
      <c r="AD58" s="206">
        <v>7</v>
      </c>
      <c r="AE58" s="206">
        <v>7</v>
      </c>
      <c r="AF58" s="206">
        <v>5</v>
      </c>
      <c r="AG58" s="205">
        <f t="shared" si="11"/>
        <v>48.8</v>
      </c>
      <c r="AH58" s="200"/>
      <c r="AI58" s="199"/>
      <c r="AJ58" s="198"/>
      <c r="AK58" s="197"/>
      <c r="AL58" s="231"/>
      <c r="AM58" s="237"/>
      <c r="AN58" s="237"/>
      <c r="AO58" s="237"/>
      <c r="AP58" s="237"/>
      <c r="AQ58" s="237"/>
      <c r="AR58" s="237"/>
      <c r="AS58" s="233"/>
      <c r="AT58" s="237"/>
      <c r="AU58" s="237"/>
      <c r="AV58" s="237"/>
      <c r="AW58" s="224"/>
      <c r="AX58" s="237"/>
      <c r="AY58" s="237"/>
      <c r="AZ58" s="237"/>
      <c r="BA58" s="237"/>
      <c r="BB58" s="237"/>
      <c r="BC58" s="237"/>
      <c r="BD58" s="224"/>
      <c r="BE58" s="237"/>
      <c r="BF58" s="231"/>
      <c r="BG58" s="237"/>
      <c r="BH58" s="237"/>
      <c r="BI58" s="237"/>
      <c r="BJ58" s="237"/>
      <c r="BK58" s="237"/>
      <c r="BL58" s="237"/>
      <c r="BM58" s="237"/>
    </row>
    <row r="59" spans="1:66" s="135" customFormat="1" ht="15">
      <c r="A59" s="171">
        <v>4</v>
      </c>
      <c r="B59" t="s">
        <v>145</v>
      </c>
      <c r="C59" s="204"/>
      <c r="D59" s="204"/>
      <c r="E59" s="204"/>
      <c r="F59" s="203"/>
      <c r="G59" s="204"/>
      <c r="H59" s="204"/>
      <c r="I59" s="204"/>
      <c r="J59" s="204"/>
      <c r="K59" s="204"/>
      <c r="L59" s="204"/>
      <c r="M59" s="203"/>
      <c r="N59" s="206">
        <v>6</v>
      </c>
      <c r="O59" s="206">
        <v>6.3</v>
      </c>
      <c r="P59" s="206">
        <v>6.2</v>
      </c>
      <c r="Q59" s="206">
        <v>4.7</v>
      </c>
      <c r="R59" s="206">
        <v>6.2</v>
      </c>
      <c r="S59" s="206">
        <v>6.2</v>
      </c>
      <c r="T59" s="206">
        <v>6.5</v>
      </c>
      <c r="U59" s="206">
        <v>5.7</v>
      </c>
      <c r="V59" s="205">
        <f t="shared" si="10"/>
        <v>47.800000000000004</v>
      </c>
      <c r="W59" s="200"/>
      <c r="X59" s="203"/>
      <c r="Y59" s="206">
        <v>7</v>
      </c>
      <c r="Z59" s="206">
        <v>7</v>
      </c>
      <c r="AA59" s="206">
        <v>5.8</v>
      </c>
      <c r="AB59" s="206">
        <v>6</v>
      </c>
      <c r="AC59" s="206">
        <v>7</v>
      </c>
      <c r="AD59" s="206">
        <v>8</v>
      </c>
      <c r="AE59" s="206">
        <v>8</v>
      </c>
      <c r="AF59" s="206">
        <v>6</v>
      </c>
      <c r="AG59" s="205">
        <f t="shared" si="11"/>
        <v>54.8</v>
      </c>
      <c r="AH59" s="200"/>
      <c r="AI59" s="199"/>
      <c r="AJ59" s="198"/>
      <c r="AK59" s="197"/>
      <c r="AL59" s="231"/>
      <c r="AM59" s="237"/>
      <c r="AN59" s="237"/>
      <c r="AO59" s="237"/>
      <c r="AP59" s="237"/>
      <c r="AQ59" s="237"/>
      <c r="AR59" s="237"/>
      <c r="AS59" s="233"/>
      <c r="AT59" s="237"/>
      <c r="AU59" s="237"/>
      <c r="AV59" s="237"/>
      <c r="AW59" s="224"/>
      <c r="AX59" s="237"/>
      <c r="AY59" s="237"/>
      <c r="AZ59" s="237"/>
      <c r="BA59" s="237"/>
      <c r="BB59" s="237"/>
      <c r="BC59" s="237"/>
      <c r="BD59" s="224"/>
      <c r="BE59" s="237"/>
      <c r="BF59" s="231"/>
      <c r="BG59" s="237"/>
      <c r="BH59" s="237"/>
      <c r="BI59" s="237"/>
      <c r="BJ59" s="237"/>
      <c r="BK59" s="237"/>
      <c r="BL59" s="237"/>
      <c r="BM59" s="237"/>
      <c r="BN59" s="166"/>
    </row>
    <row r="60" spans="1:66" s="135" customFormat="1" ht="15">
      <c r="A60" s="171">
        <v>5</v>
      </c>
      <c r="B60" t="s">
        <v>146</v>
      </c>
      <c r="C60" s="204"/>
      <c r="D60" s="204"/>
      <c r="E60" s="204"/>
      <c r="F60" s="203"/>
      <c r="G60" s="204"/>
      <c r="H60" s="204"/>
      <c r="I60" s="204"/>
      <c r="J60" s="204"/>
      <c r="K60" s="204"/>
      <c r="L60" s="204"/>
      <c r="M60" s="203"/>
      <c r="N60" s="206">
        <v>6.2</v>
      </c>
      <c r="O60" s="206">
        <v>6.7</v>
      </c>
      <c r="P60" s="206">
        <v>6.7</v>
      </c>
      <c r="Q60" s="206">
        <v>6.5</v>
      </c>
      <c r="R60" s="206">
        <v>5.2</v>
      </c>
      <c r="S60" s="206">
        <v>5</v>
      </c>
      <c r="T60" s="206">
        <v>6.5</v>
      </c>
      <c r="U60" s="206">
        <v>5</v>
      </c>
      <c r="V60" s="205">
        <f t="shared" si="10"/>
        <v>47.8</v>
      </c>
      <c r="W60" s="200"/>
      <c r="X60" s="203"/>
      <c r="Y60" s="206">
        <v>6.8</v>
      </c>
      <c r="Z60" s="206">
        <v>7</v>
      </c>
      <c r="AA60" s="206">
        <v>7</v>
      </c>
      <c r="AB60" s="206">
        <v>6.8</v>
      </c>
      <c r="AC60" s="206">
        <v>5</v>
      </c>
      <c r="AD60" s="206">
        <v>6</v>
      </c>
      <c r="AE60" s="206">
        <v>7</v>
      </c>
      <c r="AF60" s="206">
        <v>5.8</v>
      </c>
      <c r="AG60" s="205">
        <f t="shared" si="11"/>
        <v>51.4</v>
      </c>
      <c r="AH60" s="200"/>
      <c r="AI60" s="199"/>
      <c r="AJ60" s="198"/>
      <c r="AK60" s="197"/>
      <c r="AL60" s="231"/>
      <c r="AM60" s="237"/>
      <c r="AN60" s="237"/>
      <c r="AO60" s="237"/>
      <c r="AP60" s="237"/>
      <c r="AQ60" s="237"/>
      <c r="AR60" s="237"/>
      <c r="AS60" s="233"/>
      <c r="AT60" s="237"/>
      <c r="AU60" s="237"/>
      <c r="AV60" s="237"/>
      <c r="AW60" s="224"/>
      <c r="AX60" s="237"/>
      <c r="AY60" s="237"/>
      <c r="AZ60" s="237"/>
      <c r="BA60" s="237"/>
      <c r="BB60" s="237"/>
      <c r="BC60" s="237"/>
      <c r="BD60" s="224"/>
      <c r="BE60" s="237"/>
      <c r="BF60" s="231"/>
      <c r="BG60" s="237"/>
      <c r="BH60" s="237"/>
      <c r="BI60" s="237"/>
      <c r="BJ60" s="237"/>
      <c r="BK60" s="237"/>
      <c r="BL60" s="237"/>
      <c r="BM60" s="237"/>
      <c r="BN60" s="166"/>
    </row>
    <row r="61" spans="1:66" s="135" customFormat="1" ht="15">
      <c r="A61" s="171">
        <v>6</v>
      </c>
      <c r="B61" t="s">
        <v>122</v>
      </c>
      <c r="C61" s="204"/>
      <c r="D61" s="204"/>
      <c r="E61" s="204"/>
      <c r="F61" s="203"/>
      <c r="G61" s="204"/>
      <c r="H61" s="204"/>
      <c r="I61" s="204"/>
      <c r="J61" s="204"/>
      <c r="K61" s="204"/>
      <c r="L61" s="204"/>
      <c r="M61" s="203"/>
      <c r="N61" s="206">
        <v>6</v>
      </c>
      <c r="O61" s="206">
        <v>4</v>
      </c>
      <c r="P61" s="206">
        <v>5</v>
      </c>
      <c r="Q61" s="206">
        <v>4.7</v>
      </c>
      <c r="R61" s="206">
        <v>4.7</v>
      </c>
      <c r="S61" s="206">
        <v>5</v>
      </c>
      <c r="T61" s="206">
        <v>6</v>
      </c>
      <c r="U61" s="206">
        <v>5.2</v>
      </c>
      <c r="V61" s="205">
        <f t="shared" si="10"/>
        <v>40.6</v>
      </c>
      <c r="W61" s="200"/>
      <c r="X61" s="203"/>
      <c r="Y61" s="206">
        <v>5</v>
      </c>
      <c r="Z61" s="206">
        <v>5.5</v>
      </c>
      <c r="AA61" s="206">
        <v>5.5</v>
      </c>
      <c r="AB61" s="206">
        <v>6.8</v>
      </c>
      <c r="AC61" s="206">
        <v>8</v>
      </c>
      <c r="AD61" s="206">
        <v>8</v>
      </c>
      <c r="AE61" s="206">
        <v>7.8</v>
      </c>
      <c r="AF61" s="206">
        <v>5</v>
      </c>
      <c r="AG61" s="205">
        <f t="shared" si="11"/>
        <v>51.599999999999994</v>
      </c>
      <c r="AH61" s="200"/>
      <c r="AI61" s="199"/>
      <c r="AJ61" s="198"/>
      <c r="AK61" s="197"/>
      <c r="AL61" s="231"/>
      <c r="AM61" s="237"/>
      <c r="AN61" s="237"/>
      <c r="AO61" s="237"/>
      <c r="AP61" s="237"/>
      <c r="AQ61" s="237"/>
      <c r="AR61" s="237"/>
      <c r="AS61" s="233"/>
      <c r="AT61" s="237"/>
      <c r="AU61" s="237"/>
      <c r="AV61" s="237"/>
      <c r="AW61" s="224"/>
      <c r="AX61" s="237"/>
      <c r="AY61" s="237"/>
      <c r="AZ61" s="237"/>
      <c r="BA61" s="237"/>
      <c r="BB61" s="237"/>
      <c r="BC61" s="237"/>
      <c r="BD61" s="224"/>
      <c r="BE61" s="237"/>
      <c r="BF61" s="231"/>
      <c r="BG61" s="237"/>
      <c r="BH61" s="237"/>
      <c r="BI61" s="237"/>
      <c r="BJ61" s="237"/>
      <c r="BK61" s="237"/>
      <c r="BL61" s="237"/>
      <c r="BM61" s="237"/>
      <c r="BN61" s="166"/>
    </row>
    <row r="62" spans="1:66" s="135" customFormat="1" ht="15">
      <c r="A62" s="171" t="s">
        <v>269</v>
      </c>
      <c r="B62" t="s">
        <v>147</v>
      </c>
      <c r="C62" s="204"/>
      <c r="D62" s="204"/>
      <c r="E62" s="204"/>
      <c r="F62" s="203"/>
      <c r="G62" s="204"/>
      <c r="H62" s="204"/>
      <c r="I62" s="204"/>
      <c r="J62" s="204"/>
      <c r="K62" s="204"/>
      <c r="L62" s="204"/>
      <c r="M62" s="203"/>
      <c r="N62" s="202"/>
      <c r="O62" s="202"/>
      <c r="P62" s="202"/>
      <c r="Q62" s="202"/>
      <c r="R62" s="202"/>
      <c r="S62" s="202"/>
      <c r="T62" s="202"/>
      <c r="U62" s="202"/>
      <c r="V62" s="201"/>
      <c r="W62" s="200"/>
      <c r="X62" s="203"/>
      <c r="Y62" s="202"/>
      <c r="Z62" s="202"/>
      <c r="AA62" s="202"/>
      <c r="AB62" s="202"/>
      <c r="AC62" s="202"/>
      <c r="AD62" s="202"/>
      <c r="AE62" s="202"/>
      <c r="AF62" s="202"/>
      <c r="AG62" s="201"/>
      <c r="AH62" s="200"/>
      <c r="AI62" s="199"/>
      <c r="AJ62" s="198"/>
      <c r="AK62" s="197"/>
      <c r="AL62" s="231"/>
      <c r="AM62" s="247"/>
      <c r="AN62" s="247"/>
      <c r="AO62" s="247"/>
      <c r="AP62" s="247"/>
      <c r="AQ62" s="247"/>
      <c r="AR62" s="248"/>
      <c r="AS62" s="241"/>
      <c r="AT62" s="248"/>
      <c r="AU62" s="248"/>
      <c r="AV62" s="249"/>
      <c r="AW62" s="239"/>
      <c r="AX62" s="248"/>
      <c r="AY62" s="248"/>
      <c r="AZ62" s="248"/>
      <c r="BA62" s="248"/>
      <c r="BB62" s="248"/>
      <c r="BC62" s="249"/>
      <c r="BD62" s="242"/>
      <c r="BE62" s="248"/>
      <c r="BF62" s="231"/>
      <c r="BG62" s="248"/>
      <c r="BH62" s="248"/>
      <c r="BI62" s="248"/>
      <c r="BJ62" s="248"/>
      <c r="BK62" s="248"/>
      <c r="BL62" s="248"/>
      <c r="BM62" s="248"/>
      <c r="BN62" s="166"/>
    </row>
    <row r="63" spans="1:66" s="135" customFormat="1" ht="15">
      <c r="A63" s="171" t="s">
        <v>269</v>
      </c>
      <c r="B63" t="s">
        <v>120</v>
      </c>
      <c r="C63" s="204"/>
      <c r="D63" s="204"/>
      <c r="E63" s="204"/>
      <c r="F63" s="203"/>
      <c r="G63" s="204"/>
      <c r="H63" s="204"/>
      <c r="I63" s="204"/>
      <c r="J63" s="204"/>
      <c r="K63" s="204"/>
      <c r="L63" s="204"/>
      <c r="M63" s="203"/>
      <c r="N63" s="202"/>
      <c r="O63" s="202"/>
      <c r="P63" s="202"/>
      <c r="Q63" s="202"/>
      <c r="R63" s="202"/>
      <c r="S63" s="202"/>
      <c r="T63" s="202"/>
      <c r="U63" s="202"/>
      <c r="V63" s="201"/>
      <c r="W63" s="200"/>
      <c r="X63" s="203"/>
      <c r="Y63" s="202"/>
      <c r="Z63" s="202"/>
      <c r="AA63" s="202"/>
      <c r="AB63" s="202"/>
      <c r="AC63" s="202"/>
      <c r="AD63" s="202"/>
      <c r="AE63" s="202"/>
      <c r="AF63" s="202"/>
      <c r="AG63" s="201"/>
      <c r="AH63" s="200"/>
      <c r="AI63" s="199"/>
      <c r="AJ63" s="198"/>
      <c r="AK63" s="197"/>
      <c r="AL63" s="231"/>
      <c r="AM63" s="247"/>
      <c r="AN63" s="247"/>
      <c r="AO63" s="247"/>
      <c r="AP63" s="247"/>
      <c r="AQ63" s="247"/>
      <c r="AR63" s="248"/>
      <c r="AS63" s="241"/>
      <c r="AT63" s="248"/>
      <c r="AU63" s="248"/>
      <c r="AV63" s="249"/>
      <c r="AW63" s="239"/>
      <c r="AX63" s="248"/>
      <c r="AY63" s="248"/>
      <c r="AZ63" s="248"/>
      <c r="BA63" s="248"/>
      <c r="BB63" s="248"/>
      <c r="BC63" s="249"/>
      <c r="BD63" s="242"/>
      <c r="BE63" s="248"/>
      <c r="BF63" s="231"/>
      <c r="BG63" s="248"/>
      <c r="BH63" s="248"/>
      <c r="BI63" s="248"/>
      <c r="BJ63" s="248"/>
      <c r="BK63" s="248"/>
      <c r="BL63" s="248"/>
      <c r="BM63" s="248"/>
      <c r="BN63" s="166"/>
    </row>
    <row r="64" spans="1:66" s="135" customFormat="1" ht="15">
      <c r="A64" s="196"/>
      <c r="B64" s="195"/>
      <c r="C64" s="113" t="s">
        <v>71</v>
      </c>
      <c r="D64" s="113" t="s">
        <v>72</v>
      </c>
      <c r="E64" s="113" t="s">
        <v>73</v>
      </c>
      <c r="F64" s="191"/>
      <c r="G64" s="194">
        <v>6</v>
      </c>
      <c r="H64" s="194">
        <v>5.5</v>
      </c>
      <c r="I64" s="194">
        <v>5.8</v>
      </c>
      <c r="J64" s="194">
        <v>6.5</v>
      </c>
      <c r="K64" s="194">
        <v>6.8</v>
      </c>
      <c r="L64" s="193">
        <f>SUM((G64*0.1),(H64*0.1),(I64*0.3),(J64*0.3),(K64*0.2))</f>
        <v>6.2</v>
      </c>
      <c r="M64" s="192"/>
      <c r="N64" s="190"/>
      <c r="O64" s="190"/>
      <c r="P64" s="190"/>
      <c r="Q64" s="190"/>
      <c r="R64" s="190"/>
      <c r="S64" s="190"/>
      <c r="T64" s="524" t="s">
        <v>268</v>
      </c>
      <c r="U64" s="524"/>
      <c r="V64" s="189">
        <f>SUM(V56:V61)</f>
        <v>269.60000000000002</v>
      </c>
      <c r="W64" s="189">
        <f>(V64/6)/8</f>
        <v>5.6166666666666671</v>
      </c>
      <c r="X64" s="191"/>
      <c r="Y64" s="190"/>
      <c r="Z64" s="190"/>
      <c r="AA64" s="190"/>
      <c r="AB64" s="190"/>
      <c r="AC64" s="190"/>
      <c r="AD64" s="190"/>
      <c r="AE64" s="524" t="s">
        <v>268</v>
      </c>
      <c r="AF64" s="524"/>
      <c r="AG64" s="189">
        <f>SUM(AG56:AG61)</f>
        <v>305.90000000000003</v>
      </c>
      <c r="AH64" s="189">
        <f>(AG64/6)/8</f>
        <v>6.3729166666666677</v>
      </c>
      <c r="AI64" s="188"/>
      <c r="AJ64" s="187">
        <f>SUM((L64*0.25)+(W64*0.375)+(AH64*0.375))</f>
        <v>6.0460937500000007</v>
      </c>
      <c r="AK64" s="186">
        <v>1</v>
      </c>
      <c r="AL64" s="256"/>
      <c r="AM64" s="257">
        <v>5.9</v>
      </c>
      <c r="AN64" s="257">
        <v>6.2</v>
      </c>
      <c r="AO64" s="257">
        <v>6</v>
      </c>
      <c r="AP64" s="257">
        <v>6.2</v>
      </c>
      <c r="AQ64" s="257">
        <v>8.3000000000000007</v>
      </c>
      <c r="AR64" s="258">
        <f>SUM((AM64*0.1),(AN64*0.1),(AO64*0.3),(AP64*0.3),(AQ64*0.2))</f>
        <v>6.5299999999999994</v>
      </c>
      <c r="AS64" s="259"/>
      <c r="AT64" s="260">
        <v>6.9</v>
      </c>
      <c r="AU64" s="260"/>
      <c r="AV64" s="261">
        <f>AT64-AU64</f>
        <v>6.9</v>
      </c>
      <c r="AW64" s="262"/>
      <c r="AX64" s="260">
        <v>6.5</v>
      </c>
      <c r="AY64" s="260">
        <v>5.2</v>
      </c>
      <c r="AZ64" s="260">
        <v>5.6</v>
      </c>
      <c r="BA64" s="260">
        <v>5.5</v>
      </c>
      <c r="BB64" s="260">
        <v>6</v>
      </c>
      <c r="BC64" s="261">
        <f>SUM((AX64*0.25),(AY64*0.25),(AZ64*0.2),(BA64*0.2),(BB64*0.1))</f>
        <v>5.7449999999999992</v>
      </c>
      <c r="BD64" s="263"/>
      <c r="BE64" s="187">
        <f>SUM((AR64*0.25)+(AV64*0.5)+(BC64*0.25))</f>
        <v>6.5187499999999989</v>
      </c>
      <c r="BF64" s="264"/>
      <c r="BG64" s="265">
        <f>AJ64</f>
        <v>6.0460937500000007</v>
      </c>
      <c r="BH64" s="256"/>
      <c r="BI64" s="265">
        <f>BE64</f>
        <v>6.5187499999999989</v>
      </c>
      <c r="BJ64" s="256"/>
      <c r="BK64" s="265">
        <f>AVERAGE(BG64,BI64)</f>
        <v>6.2824218749999998</v>
      </c>
      <c r="BL64" s="256"/>
      <c r="BM64" s="256">
        <v>5</v>
      </c>
      <c r="BN64" s="166"/>
    </row>
    <row r="65" spans="1:66" s="135" customFormat="1" ht="15">
      <c r="A65" s="171">
        <v>1</v>
      </c>
      <c r="B65" t="s">
        <v>169</v>
      </c>
      <c r="C65" s="204"/>
      <c r="D65" s="204"/>
      <c r="E65" s="204"/>
      <c r="F65" s="203"/>
      <c r="G65" s="204"/>
      <c r="H65" s="204"/>
      <c r="I65" s="204"/>
      <c r="J65" s="204"/>
      <c r="K65" s="204"/>
      <c r="L65" s="198"/>
      <c r="M65" s="203"/>
      <c r="N65" s="206">
        <v>3</v>
      </c>
      <c r="O65" s="206">
        <v>4</v>
      </c>
      <c r="P65" s="206">
        <v>4.5</v>
      </c>
      <c r="Q65" s="206">
        <v>4</v>
      </c>
      <c r="R65" s="206">
        <v>5</v>
      </c>
      <c r="S65" s="207">
        <v>5.2</v>
      </c>
      <c r="T65" s="206">
        <v>5.7</v>
      </c>
      <c r="U65" s="206">
        <v>5.2</v>
      </c>
      <c r="V65" s="205">
        <f t="shared" ref="V65:V70" si="12">SUM(N65:U65)</f>
        <v>36.6</v>
      </c>
      <c r="W65" s="200"/>
      <c r="X65" s="203"/>
      <c r="Y65" s="206">
        <v>3</v>
      </c>
      <c r="Z65" s="206">
        <v>5.5</v>
      </c>
      <c r="AA65" s="206">
        <v>4.8</v>
      </c>
      <c r="AB65" s="206">
        <v>6.5</v>
      </c>
      <c r="AC65" s="206">
        <v>7</v>
      </c>
      <c r="AD65" s="206">
        <v>7</v>
      </c>
      <c r="AE65" s="206">
        <v>6.8</v>
      </c>
      <c r="AF65" s="206">
        <v>5</v>
      </c>
      <c r="AG65" s="205">
        <f t="shared" ref="AG65:AG70" si="13">SUM(Y65:AF65)</f>
        <v>45.599999999999994</v>
      </c>
      <c r="AH65" s="200"/>
      <c r="AI65" s="199"/>
      <c r="AJ65" s="198"/>
      <c r="AK65" s="197"/>
      <c r="AL65" s="236"/>
      <c r="AM65" s="237"/>
      <c r="AN65" s="237"/>
      <c r="AO65" s="237"/>
      <c r="AP65" s="237"/>
      <c r="AQ65" s="237"/>
      <c r="AR65" s="237"/>
      <c r="AS65" s="233"/>
      <c r="AT65" s="238"/>
      <c r="AU65" s="238"/>
      <c r="AV65" s="238"/>
      <c r="AW65" s="239"/>
      <c r="AX65" s="238"/>
      <c r="AY65" s="238"/>
      <c r="AZ65" s="238"/>
      <c r="BA65" s="238"/>
      <c r="BB65" s="238"/>
      <c r="BC65" s="240"/>
      <c r="BD65" s="224"/>
      <c r="BE65" s="238"/>
      <c r="BF65" s="231"/>
      <c r="BG65" s="238"/>
      <c r="BH65" s="238"/>
      <c r="BI65" s="238"/>
      <c r="BJ65" s="238"/>
      <c r="BK65" s="238"/>
      <c r="BL65" s="238"/>
      <c r="BM65" s="238"/>
      <c r="BN65" s="166"/>
    </row>
    <row r="66" spans="1:66" s="135" customFormat="1" ht="15">
      <c r="A66" s="171">
        <v>2</v>
      </c>
      <c r="B66" t="s">
        <v>115</v>
      </c>
      <c r="C66" s="204"/>
      <c r="D66" s="204"/>
      <c r="E66" s="204"/>
      <c r="F66" s="203"/>
      <c r="G66" s="204"/>
      <c r="H66" s="204"/>
      <c r="I66" s="204"/>
      <c r="J66" s="204"/>
      <c r="K66" s="204"/>
      <c r="L66" s="204"/>
      <c r="M66" s="203"/>
      <c r="N66" s="206">
        <v>5.2</v>
      </c>
      <c r="O66" s="206">
        <v>6.2</v>
      </c>
      <c r="P66" s="206">
        <v>5</v>
      </c>
      <c r="Q66" s="206">
        <v>5.5</v>
      </c>
      <c r="R66" s="206">
        <v>5.2</v>
      </c>
      <c r="S66" s="206">
        <v>4</v>
      </c>
      <c r="T66" s="206">
        <v>6</v>
      </c>
      <c r="U66" s="206">
        <v>5.2</v>
      </c>
      <c r="V66" s="205">
        <f t="shared" si="12"/>
        <v>42.3</v>
      </c>
      <c r="W66" s="200"/>
      <c r="X66" s="203"/>
      <c r="Y66" s="206">
        <v>5.8</v>
      </c>
      <c r="Z66" s="206">
        <v>5.5</v>
      </c>
      <c r="AA66" s="206">
        <v>5.5</v>
      </c>
      <c r="AB66" s="206">
        <v>7</v>
      </c>
      <c r="AC66" s="206">
        <v>7</v>
      </c>
      <c r="AD66" s="206">
        <v>7</v>
      </c>
      <c r="AE66" s="206">
        <v>6.5</v>
      </c>
      <c r="AF66" s="206">
        <v>5</v>
      </c>
      <c r="AG66" s="205">
        <f t="shared" si="13"/>
        <v>49.3</v>
      </c>
      <c r="AH66" s="200"/>
      <c r="AI66" s="199"/>
      <c r="AJ66" s="198"/>
      <c r="AK66" s="197"/>
      <c r="AL66" s="231"/>
      <c r="AM66" s="237"/>
      <c r="AN66" s="237"/>
      <c r="AO66" s="237"/>
      <c r="AP66" s="237"/>
      <c r="AQ66" s="237"/>
      <c r="AR66" s="237"/>
      <c r="AS66" s="233"/>
      <c r="AT66" s="237"/>
      <c r="AU66" s="237"/>
      <c r="AV66" s="237"/>
      <c r="AW66" s="224"/>
      <c r="AX66" s="237"/>
      <c r="AY66" s="237"/>
      <c r="AZ66" s="237"/>
      <c r="BA66" s="237"/>
      <c r="BB66" s="237"/>
      <c r="BC66" s="237"/>
      <c r="BD66" s="224"/>
      <c r="BE66" s="237"/>
      <c r="BF66" s="231"/>
      <c r="BG66" s="237"/>
      <c r="BH66" s="237"/>
      <c r="BI66" s="237"/>
      <c r="BJ66" s="237"/>
      <c r="BK66" s="237"/>
      <c r="BL66" s="237"/>
      <c r="BM66" s="237"/>
      <c r="BN66" s="166"/>
    </row>
    <row r="67" spans="1:66" s="135" customFormat="1" ht="15">
      <c r="A67" s="171">
        <v>3</v>
      </c>
      <c r="B67" t="s">
        <v>116</v>
      </c>
      <c r="C67" s="204"/>
      <c r="D67" s="204"/>
      <c r="E67" s="204"/>
      <c r="F67" s="203"/>
      <c r="G67" s="204"/>
      <c r="H67" s="204"/>
      <c r="I67" s="204"/>
      <c r="J67" s="204"/>
      <c r="K67" s="204"/>
      <c r="L67" s="204"/>
      <c r="M67" s="203"/>
      <c r="N67" s="206">
        <v>4.7</v>
      </c>
      <c r="O67" s="206">
        <v>5.2</v>
      </c>
      <c r="P67" s="206">
        <v>5</v>
      </c>
      <c r="Q67" s="206">
        <v>5.8</v>
      </c>
      <c r="R67" s="206">
        <v>4</v>
      </c>
      <c r="S67" s="206">
        <v>4.2</v>
      </c>
      <c r="T67" s="206">
        <v>6</v>
      </c>
      <c r="U67" s="206">
        <v>6.2</v>
      </c>
      <c r="V67" s="205">
        <f t="shared" si="12"/>
        <v>41.1</v>
      </c>
      <c r="W67" s="200"/>
      <c r="X67" s="203"/>
      <c r="Y67" s="206">
        <v>6.5</v>
      </c>
      <c r="Z67" s="206">
        <v>6.8</v>
      </c>
      <c r="AA67" s="206">
        <v>5.5</v>
      </c>
      <c r="AB67" s="206">
        <v>7.8</v>
      </c>
      <c r="AC67" s="206">
        <v>8</v>
      </c>
      <c r="AD67" s="206">
        <v>8</v>
      </c>
      <c r="AE67" s="206">
        <v>8</v>
      </c>
      <c r="AF67" s="206">
        <v>5.5</v>
      </c>
      <c r="AG67" s="205">
        <f t="shared" si="13"/>
        <v>56.1</v>
      </c>
      <c r="AH67" s="200"/>
      <c r="AI67" s="199"/>
      <c r="AJ67" s="198"/>
      <c r="AK67" s="197"/>
      <c r="AL67" s="231"/>
      <c r="AM67" s="237"/>
      <c r="AN67" s="237"/>
      <c r="AO67" s="237"/>
      <c r="AP67" s="237"/>
      <c r="AQ67" s="237"/>
      <c r="AR67" s="237"/>
      <c r="AS67" s="233"/>
      <c r="AT67" s="237"/>
      <c r="AU67" s="237"/>
      <c r="AV67" s="237"/>
      <c r="AW67" s="224"/>
      <c r="AX67" s="237"/>
      <c r="AY67" s="237"/>
      <c r="AZ67" s="237"/>
      <c r="BA67" s="237"/>
      <c r="BB67" s="237"/>
      <c r="BC67" s="237"/>
      <c r="BD67" s="224"/>
      <c r="BE67" s="237"/>
      <c r="BF67" s="231"/>
      <c r="BG67" s="237"/>
      <c r="BH67" s="237"/>
      <c r="BI67" s="237"/>
      <c r="BJ67" s="237"/>
      <c r="BK67" s="237"/>
      <c r="BL67" s="237"/>
      <c r="BM67" s="237"/>
      <c r="BN67" s="166"/>
    </row>
    <row r="68" spans="1:66" s="135" customFormat="1" ht="15">
      <c r="A68" s="171">
        <v>4</v>
      </c>
      <c r="B68" t="s">
        <v>528</v>
      </c>
      <c r="C68" s="204"/>
      <c r="D68" s="204"/>
      <c r="E68" s="204"/>
      <c r="F68" s="203"/>
      <c r="G68" s="204"/>
      <c r="H68" s="204"/>
      <c r="I68" s="204"/>
      <c r="J68" s="204"/>
      <c r="K68" s="204"/>
      <c r="L68" s="204"/>
      <c r="M68" s="203"/>
      <c r="N68" s="206">
        <v>4.5</v>
      </c>
      <c r="O68" s="206">
        <v>5</v>
      </c>
      <c r="P68" s="206">
        <v>5</v>
      </c>
      <c r="Q68" s="206">
        <v>6.3</v>
      </c>
      <c r="R68" s="206">
        <v>5.2</v>
      </c>
      <c r="S68" s="206">
        <v>5</v>
      </c>
      <c r="T68" s="206">
        <v>6.5</v>
      </c>
      <c r="U68" s="206">
        <v>5.3</v>
      </c>
      <c r="V68" s="205">
        <f t="shared" si="12"/>
        <v>42.8</v>
      </c>
      <c r="W68" s="200"/>
      <c r="X68" s="203"/>
      <c r="Y68" s="206">
        <v>5.8</v>
      </c>
      <c r="Z68" s="206">
        <v>6.5</v>
      </c>
      <c r="AA68" s="206">
        <v>6.8</v>
      </c>
      <c r="AB68" s="206">
        <v>8.5</v>
      </c>
      <c r="AC68" s="206">
        <v>7</v>
      </c>
      <c r="AD68" s="206">
        <v>8</v>
      </c>
      <c r="AE68" s="206">
        <v>6.8</v>
      </c>
      <c r="AF68" s="206">
        <v>5</v>
      </c>
      <c r="AG68" s="205">
        <f t="shared" si="13"/>
        <v>54.4</v>
      </c>
      <c r="AH68" s="200"/>
      <c r="AI68" s="199"/>
      <c r="AJ68" s="198"/>
      <c r="AK68" s="197"/>
      <c r="AL68" s="231"/>
      <c r="AM68" s="237"/>
      <c r="AN68" s="237"/>
      <c r="AO68" s="237"/>
      <c r="AP68" s="237"/>
      <c r="AQ68" s="237"/>
      <c r="AR68" s="237"/>
      <c r="AS68" s="233"/>
      <c r="AT68" s="237"/>
      <c r="AU68" s="237"/>
      <c r="AV68" s="237"/>
      <c r="AW68" s="224"/>
      <c r="AX68" s="237"/>
      <c r="AY68" s="237"/>
      <c r="AZ68" s="237"/>
      <c r="BA68" s="237"/>
      <c r="BB68" s="237"/>
      <c r="BC68" s="237"/>
      <c r="BD68" s="224"/>
      <c r="BE68" s="237"/>
      <c r="BF68" s="231"/>
      <c r="BG68" s="237"/>
      <c r="BH68" s="237"/>
      <c r="BI68" s="237"/>
      <c r="BJ68" s="237"/>
      <c r="BK68" s="237"/>
      <c r="BL68" s="237"/>
      <c r="BM68" s="237"/>
      <c r="BN68" s="166"/>
    </row>
    <row r="69" spans="1:66" s="135" customFormat="1" ht="15">
      <c r="A69" s="171">
        <v>5</v>
      </c>
      <c r="B69" t="s">
        <v>171</v>
      </c>
      <c r="C69" s="204"/>
      <c r="D69" s="204"/>
      <c r="E69" s="204"/>
      <c r="F69" s="203"/>
      <c r="G69" s="204"/>
      <c r="H69" s="204"/>
      <c r="I69" s="204"/>
      <c r="J69" s="204"/>
      <c r="K69" s="204"/>
      <c r="L69" s="204"/>
      <c r="M69" s="203"/>
      <c r="N69" s="206">
        <v>4.7</v>
      </c>
      <c r="O69" s="206">
        <v>5.2</v>
      </c>
      <c r="P69" s="206">
        <v>5.5</v>
      </c>
      <c r="Q69" s="206">
        <v>5.3</v>
      </c>
      <c r="R69" s="206">
        <v>5.2</v>
      </c>
      <c r="S69" s="206">
        <v>5.2</v>
      </c>
      <c r="T69" s="206">
        <v>6</v>
      </c>
      <c r="U69" s="206">
        <v>5.3</v>
      </c>
      <c r="V69" s="205">
        <f t="shared" si="12"/>
        <v>42.399999999999991</v>
      </c>
      <c r="W69" s="200"/>
      <c r="X69" s="203"/>
      <c r="Y69" s="206">
        <v>6.5</v>
      </c>
      <c r="Z69" s="206">
        <v>6.5</v>
      </c>
      <c r="AA69" s="206">
        <v>5</v>
      </c>
      <c r="AB69" s="206">
        <v>6.5</v>
      </c>
      <c r="AC69" s="206">
        <v>7</v>
      </c>
      <c r="AD69" s="206">
        <v>7</v>
      </c>
      <c r="AE69" s="206">
        <v>7</v>
      </c>
      <c r="AF69" s="206">
        <v>5.8</v>
      </c>
      <c r="AG69" s="205">
        <f t="shared" si="13"/>
        <v>51.3</v>
      </c>
      <c r="AH69" s="200"/>
      <c r="AI69" s="199"/>
      <c r="AJ69" s="198"/>
      <c r="AK69" s="197"/>
      <c r="AL69" s="231"/>
      <c r="AM69" s="237"/>
      <c r="AN69" s="237"/>
      <c r="AO69" s="237"/>
      <c r="AP69" s="237"/>
      <c r="AQ69" s="237"/>
      <c r="AR69" s="237"/>
      <c r="AS69" s="233"/>
      <c r="AT69" s="237"/>
      <c r="AU69" s="237"/>
      <c r="AV69" s="237"/>
      <c r="AW69" s="224"/>
      <c r="AX69" s="237"/>
      <c r="AY69" s="237"/>
      <c r="AZ69" s="237"/>
      <c r="BA69" s="237"/>
      <c r="BB69" s="237"/>
      <c r="BC69" s="237"/>
      <c r="BD69" s="224"/>
      <c r="BE69" s="237"/>
      <c r="BF69" s="231"/>
      <c r="BG69" s="237"/>
      <c r="BH69" s="237"/>
      <c r="BI69" s="237"/>
      <c r="BJ69" s="237"/>
      <c r="BK69" s="237"/>
      <c r="BL69" s="237"/>
      <c r="BM69" s="237"/>
      <c r="BN69" s="166"/>
    </row>
    <row r="70" spans="1:66" s="135" customFormat="1" ht="15">
      <c r="A70" s="171">
        <v>6</v>
      </c>
      <c r="B70" t="s">
        <v>172</v>
      </c>
      <c r="C70" s="204"/>
      <c r="D70" s="204"/>
      <c r="E70" s="204"/>
      <c r="F70" s="203"/>
      <c r="G70" s="204"/>
      <c r="H70" s="204"/>
      <c r="I70" s="204"/>
      <c r="J70" s="204"/>
      <c r="K70" s="204"/>
      <c r="L70" s="204"/>
      <c r="M70" s="203"/>
      <c r="N70" s="206">
        <v>4.2</v>
      </c>
      <c r="O70" s="206">
        <v>6</v>
      </c>
      <c r="P70" s="206">
        <v>5</v>
      </c>
      <c r="Q70" s="206">
        <v>5</v>
      </c>
      <c r="R70" s="206">
        <v>5.3</v>
      </c>
      <c r="S70" s="206">
        <v>5</v>
      </c>
      <c r="T70" s="206">
        <v>0</v>
      </c>
      <c r="U70" s="206">
        <v>0</v>
      </c>
      <c r="V70" s="205">
        <f t="shared" si="12"/>
        <v>30.5</v>
      </c>
      <c r="W70" s="200"/>
      <c r="X70" s="203"/>
      <c r="Y70" s="206">
        <v>7</v>
      </c>
      <c r="Z70" s="206">
        <v>6.8</v>
      </c>
      <c r="AA70" s="206">
        <v>5</v>
      </c>
      <c r="AB70" s="206">
        <v>6.8</v>
      </c>
      <c r="AC70" s="206">
        <v>6</v>
      </c>
      <c r="AD70" s="206">
        <v>6</v>
      </c>
      <c r="AE70" s="206">
        <v>0</v>
      </c>
      <c r="AF70" s="206">
        <v>0</v>
      </c>
      <c r="AG70" s="205">
        <f t="shared" si="13"/>
        <v>37.6</v>
      </c>
      <c r="AH70" s="200"/>
      <c r="AI70" s="199"/>
      <c r="AJ70" s="198"/>
      <c r="AK70" s="197"/>
      <c r="AL70" s="231"/>
      <c r="AM70" s="237"/>
      <c r="AN70" s="237"/>
      <c r="AO70" s="237"/>
      <c r="AP70" s="237"/>
      <c r="AQ70" s="237"/>
      <c r="AR70" s="237"/>
      <c r="AS70" s="233"/>
      <c r="AT70" s="237"/>
      <c r="AU70" s="237"/>
      <c r="AV70" s="237"/>
      <c r="AW70" s="224"/>
      <c r="AX70" s="237"/>
      <c r="AY70" s="237"/>
      <c r="AZ70" s="237"/>
      <c r="BA70" s="237"/>
      <c r="BB70" s="237"/>
      <c r="BC70" s="237"/>
      <c r="BD70" s="224"/>
      <c r="BE70" s="237"/>
      <c r="BF70" s="231"/>
      <c r="BG70" s="237"/>
      <c r="BH70" s="237"/>
      <c r="BI70" s="237"/>
      <c r="BJ70" s="237"/>
      <c r="BK70" s="237"/>
      <c r="BL70" s="237"/>
      <c r="BM70" s="237"/>
      <c r="BN70" s="166"/>
    </row>
    <row r="71" spans="1:66" s="135" customFormat="1" ht="15">
      <c r="A71" s="151"/>
      <c r="B71" s="157"/>
      <c r="C71" s="204"/>
      <c r="D71" s="204"/>
      <c r="E71" s="204"/>
      <c r="F71" s="203"/>
      <c r="G71" s="204"/>
      <c r="H71" s="204"/>
      <c r="I71" s="204"/>
      <c r="J71" s="204"/>
      <c r="K71" s="204"/>
      <c r="L71" s="204"/>
      <c r="M71" s="203"/>
      <c r="N71" s="202"/>
      <c r="O71" s="202"/>
      <c r="P71" s="202"/>
      <c r="Q71" s="202"/>
      <c r="R71" s="202"/>
      <c r="S71" s="202"/>
      <c r="T71" s="202"/>
      <c r="U71" s="202"/>
      <c r="V71" s="201"/>
      <c r="W71" s="200"/>
      <c r="X71" s="203"/>
      <c r="Y71" s="202"/>
      <c r="Z71" s="202"/>
      <c r="AA71" s="202"/>
      <c r="AB71" s="202"/>
      <c r="AC71" s="202"/>
      <c r="AD71" s="202"/>
      <c r="AE71" s="202"/>
      <c r="AF71" s="202"/>
      <c r="AG71" s="201"/>
      <c r="AH71" s="200"/>
      <c r="AI71" s="199"/>
      <c r="AJ71" s="198"/>
      <c r="AK71" s="197"/>
      <c r="AL71" s="231"/>
      <c r="AM71" s="247"/>
      <c r="AN71" s="247"/>
      <c r="AO71" s="247"/>
      <c r="AP71" s="247"/>
      <c r="AQ71" s="247"/>
      <c r="AR71" s="248"/>
      <c r="AS71" s="241"/>
      <c r="AT71" s="248"/>
      <c r="AU71" s="248"/>
      <c r="AV71" s="249"/>
      <c r="AW71" s="239"/>
      <c r="AX71" s="248"/>
      <c r="AY71" s="248"/>
      <c r="AZ71" s="248"/>
      <c r="BA71" s="248"/>
      <c r="BB71" s="248"/>
      <c r="BC71" s="249"/>
      <c r="BD71" s="242"/>
      <c r="BE71" s="248"/>
      <c r="BF71" s="231"/>
      <c r="BG71" s="248"/>
      <c r="BH71" s="248"/>
      <c r="BI71" s="248"/>
      <c r="BJ71" s="248"/>
      <c r="BK71" s="248"/>
      <c r="BL71" s="248"/>
      <c r="BM71" s="248"/>
      <c r="BN71" s="166"/>
    </row>
    <row r="72" spans="1:66" s="135" customFormat="1" ht="15">
      <c r="A72" s="151"/>
      <c r="B72" s="157"/>
      <c r="C72" s="204"/>
      <c r="D72" s="204"/>
      <c r="E72" s="204"/>
      <c r="F72" s="203"/>
      <c r="G72" s="204"/>
      <c r="H72" s="204"/>
      <c r="I72" s="204"/>
      <c r="J72" s="204"/>
      <c r="K72" s="204"/>
      <c r="L72" s="204"/>
      <c r="M72" s="203"/>
      <c r="N72" s="202"/>
      <c r="O72" s="202"/>
      <c r="P72" s="202"/>
      <c r="Q72" s="202"/>
      <c r="R72" s="202"/>
      <c r="S72" s="202"/>
      <c r="T72" s="202"/>
      <c r="U72" s="202"/>
      <c r="V72" s="201"/>
      <c r="W72" s="200"/>
      <c r="X72" s="203"/>
      <c r="Y72" s="202"/>
      <c r="Z72" s="202"/>
      <c r="AA72" s="202"/>
      <c r="AB72" s="202"/>
      <c r="AC72" s="202"/>
      <c r="AD72" s="202"/>
      <c r="AE72" s="202"/>
      <c r="AF72" s="202"/>
      <c r="AG72" s="201"/>
      <c r="AH72" s="200"/>
      <c r="AI72" s="199"/>
      <c r="AJ72" s="198"/>
      <c r="AK72" s="197"/>
      <c r="AL72" s="231"/>
      <c r="AM72" s="247"/>
      <c r="AN72" s="247"/>
      <c r="AO72" s="247"/>
      <c r="AP72" s="247"/>
      <c r="AQ72" s="247"/>
      <c r="AR72" s="248"/>
      <c r="AS72" s="241"/>
      <c r="AT72" s="248"/>
      <c r="AU72" s="248"/>
      <c r="AV72" s="249"/>
      <c r="AW72" s="239"/>
      <c r="AX72" s="248"/>
      <c r="AY72" s="248"/>
      <c r="AZ72" s="248"/>
      <c r="BA72" s="248"/>
      <c r="BB72" s="248"/>
      <c r="BC72" s="249"/>
      <c r="BD72" s="242"/>
      <c r="BE72" s="248"/>
      <c r="BF72" s="231"/>
      <c r="BG72" s="248"/>
      <c r="BH72" s="248"/>
      <c r="BI72" s="248"/>
      <c r="BJ72" s="248"/>
      <c r="BK72" s="248"/>
      <c r="BL72" s="248"/>
      <c r="BM72" s="248"/>
      <c r="BN72" s="166"/>
    </row>
    <row r="73" spans="1:66" s="135" customFormat="1" ht="15">
      <c r="A73" s="196"/>
      <c r="B73" s="195"/>
      <c r="C73" s="113" t="s">
        <v>293</v>
      </c>
      <c r="D73" s="113" t="s">
        <v>294</v>
      </c>
      <c r="E73" s="113" t="s">
        <v>173</v>
      </c>
      <c r="F73" s="191"/>
      <c r="G73" s="194">
        <v>6</v>
      </c>
      <c r="H73" s="194">
        <v>6</v>
      </c>
      <c r="I73" s="194">
        <v>6</v>
      </c>
      <c r="J73" s="194">
        <v>6</v>
      </c>
      <c r="K73" s="194">
        <v>6</v>
      </c>
      <c r="L73" s="193">
        <f>SUM((G73*0.1),(H73*0.1),(I73*0.3),(J73*0.3),(K73*0.2))</f>
        <v>6</v>
      </c>
      <c r="M73" s="192"/>
      <c r="N73" s="190"/>
      <c r="O73" s="190"/>
      <c r="P73" s="190"/>
      <c r="Q73" s="190"/>
      <c r="R73" s="190"/>
      <c r="S73" s="190"/>
      <c r="T73" s="524" t="s">
        <v>268</v>
      </c>
      <c r="U73" s="524"/>
      <c r="V73" s="189">
        <f>SUM(V65:V70)</f>
        <v>235.7</v>
      </c>
      <c r="W73" s="189">
        <f>(V73/6)/8</f>
        <v>4.9104166666666664</v>
      </c>
      <c r="X73" s="191"/>
      <c r="Y73" s="190"/>
      <c r="Z73" s="190"/>
      <c r="AA73" s="190"/>
      <c r="AB73" s="190"/>
      <c r="AC73" s="190"/>
      <c r="AD73" s="190"/>
      <c r="AE73" s="524" t="s">
        <v>268</v>
      </c>
      <c r="AF73" s="524"/>
      <c r="AG73" s="189">
        <f>SUM(AG65:AG70)</f>
        <v>294.3</v>
      </c>
      <c r="AH73" s="189">
        <f>(AG73/6)/8</f>
        <v>6.1312500000000005</v>
      </c>
      <c r="AI73" s="188"/>
      <c r="AJ73" s="187">
        <f>SUM((L73*0.25)+(W73*0.375)+(AH73*0.375))</f>
        <v>5.640625</v>
      </c>
      <c r="AK73" s="186">
        <v>1</v>
      </c>
      <c r="AL73" s="256"/>
      <c r="AM73" s="257">
        <v>6</v>
      </c>
      <c r="AN73" s="257">
        <v>6</v>
      </c>
      <c r="AO73" s="257">
        <v>6</v>
      </c>
      <c r="AP73" s="257">
        <v>4.8</v>
      </c>
      <c r="AQ73" s="257">
        <v>5</v>
      </c>
      <c r="AR73" s="258">
        <f>SUM((AM73*0.1),(AN73*0.1),(AO73*0.3),(AP73*0.3),(AQ73*0.2))</f>
        <v>5.4399999999999995</v>
      </c>
      <c r="AS73" s="259"/>
      <c r="AT73" s="260">
        <f>10-4.37</f>
        <v>5.63</v>
      </c>
      <c r="AU73" s="260">
        <v>1</v>
      </c>
      <c r="AV73" s="261">
        <f>AT73-AU73</f>
        <v>4.63</v>
      </c>
      <c r="AW73" s="262"/>
      <c r="AX73" s="260">
        <v>7</v>
      </c>
      <c r="AY73" s="260">
        <v>5.2</v>
      </c>
      <c r="AZ73" s="260">
        <v>5.5</v>
      </c>
      <c r="BA73" s="260">
        <v>5</v>
      </c>
      <c r="BB73" s="260">
        <v>5</v>
      </c>
      <c r="BC73" s="261">
        <f>SUM((AX73*0.25),(AY73*0.25),(AZ73*0.2),(BA73*0.2),(BB73*0.1))-1</f>
        <v>4.6500000000000004</v>
      </c>
      <c r="BD73" s="263"/>
      <c r="BE73" s="187">
        <f>SUM((AR73*0.25)+(AV73*0.5)+(BC73*0.25))</f>
        <v>4.8375000000000004</v>
      </c>
      <c r="BF73" s="264"/>
      <c r="BG73" s="265">
        <f>AJ73</f>
        <v>5.640625</v>
      </c>
      <c r="BH73" s="256"/>
      <c r="BI73" s="265">
        <f>BE73</f>
        <v>4.8375000000000004</v>
      </c>
      <c r="BJ73" s="256"/>
      <c r="BK73" s="265">
        <f>AVERAGE(BG73,BI73)</f>
        <v>5.2390625000000002</v>
      </c>
      <c r="BL73" s="256"/>
      <c r="BM73" s="256">
        <v>6</v>
      </c>
      <c r="BN73" s="166"/>
    </row>
    <row r="74" spans="1:66" s="135" customFormat="1" ht="1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BN74" s="166"/>
    </row>
    <row r="75" spans="1:66" s="135" customFormat="1" ht="1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BN75" s="166"/>
    </row>
    <row r="76" spans="1:66" s="135" customFormat="1" ht="1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BN76" s="166"/>
    </row>
    <row r="77" spans="1:66" s="135" customFormat="1" ht="1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BN77" s="166"/>
    </row>
    <row r="78" spans="1:66" s="135" customFormat="1" ht="15">
      <c r="A78" s="137"/>
      <c r="B78" s="137" t="s">
        <v>539</v>
      </c>
      <c r="C78" s="137" t="s">
        <v>541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BN78" s="166"/>
    </row>
    <row r="79" spans="1:66" s="135" customFormat="1" ht="1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BN79" s="166"/>
    </row>
    <row r="80" spans="1:66" s="135" customFormat="1" ht="15">
      <c r="A80" s="137"/>
      <c r="B80" s="514" t="s">
        <v>137</v>
      </c>
      <c r="C80" s="137"/>
      <c r="D80" s="512">
        <v>6.7098437499999992</v>
      </c>
      <c r="E80" s="137">
        <v>1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Y80" s="512"/>
      <c r="BN80" s="166"/>
    </row>
    <row r="81" spans="1:66" s="135" customFormat="1" ht="15">
      <c r="A81" s="137"/>
      <c r="B81" s="514" t="s">
        <v>65</v>
      </c>
      <c r="C81" s="137"/>
      <c r="D81" s="512">
        <v>6.37203125</v>
      </c>
      <c r="E81" s="137">
        <v>2</v>
      </c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Y81" s="512"/>
      <c r="BN81" s="166"/>
    </row>
    <row r="82" spans="1:66" s="135" customFormat="1" ht="15">
      <c r="A82" s="137"/>
      <c r="B82" s="514" t="s">
        <v>303</v>
      </c>
      <c r="C82" s="137"/>
      <c r="D82" s="513">
        <v>6.2437500000000004</v>
      </c>
      <c r="E82" s="137">
        <v>3</v>
      </c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BN82" s="166"/>
    </row>
    <row r="83" spans="1:66" s="135" customFormat="1" ht="15">
      <c r="A83" s="137"/>
      <c r="B83" s="514" t="s">
        <v>73</v>
      </c>
      <c r="C83" s="137"/>
      <c r="D83" s="513">
        <v>6.0460937500000007</v>
      </c>
      <c r="E83" s="137">
        <v>4</v>
      </c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BN83" s="166"/>
    </row>
    <row r="84" spans="1:66" s="135" customFormat="1" ht="15">
      <c r="A84" s="137"/>
      <c r="B84" s="514" t="s">
        <v>317</v>
      </c>
      <c r="C84" s="137"/>
      <c r="D84" s="513">
        <v>5.9876562500000006</v>
      </c>
      <c r="E84" s="137">
        <v>5</v>
      </c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BN84" s="166"/>
    </row>
    <row r="85" spans="1:66" s="135" customFormat="1" ht="15">
      <c r="A85" s="137"/>
      <c r="B85" s="514" t="s">
        <v>173</v>
      </c>
      <c r="C85" s="137"/>
      <c r="D85" s="513">
        <v>5.640625</v>
      </c>
      <c r="E85" s="137">
        <v>6</v>
      </c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BN85" s="166"/>
    </row>
    <row r="86" spans="1:66" s="135" customFormat="1" ht="15">
      <c r="A86" s="137"/>
      <c r="B86" s="515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BN86" s="166"/>
    </row>
    <row r="87" spans="1:66" s="135" customFormat="1" ht="15">
      <c r="A87" s="137"/>
      <c r="B87" s="515"/>
      <c r="C87" s="137" t="s">
        <v>540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BN87" s="166"/>
    </row>
    <row r="88" spans="1:66" s="135" customFormat="1" ht="15">
      <c r="A88" s="137"/>
      <c r="B88" s="514" t="s">
        <v>134</v>
      </c>
      <c r="C88" s="137"/>
      <c r="D88" s="513">
        <v>5.2359375000000004</v>
      </c>
      <c r="E88" s="137">
        <v>1</v>
      </c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BN88" s="166"/>
    </row>
    <row r="89" spans="1:66" s="135" customFormat="1" ht="1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BN89" s="166"/>
    </row>
    <row r="90" spans="1:66" s="135" customFormat="1" ht="1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BN90" s="166"/>
    </row>
    <row r="91" spans="1:66" s="135" customFormat="1" ht="1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BN91" s="166"/>
    </row>
    <row r="92" spans="1:66" s="135" customFormat="1" ht="1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BN92" s="166"/>
    </row>
    <row r="93" spans="1:66" s="135" customFormat="1" ht="1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BN93" s="166"/>
    </row>
    <row r="94" spans="1:66" s="135" customFormat="1" ht="1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BN94" s="166"/>
    </row>
    <row r="95" spans="1:66" s="135" customFormat="1" ht="1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</row>
    <row r="96" spans="1:66" s="135" customFormat="1" ht="1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</row>
    <row r="97" spans="1:37" s="135" customFormat="1" ht="1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</row>
    <row r="98" spans="1:37" s="135" customFormat="1" ht="1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</row>
    <row r="99" spans="1:37" s="135" customFormat="1" ht="1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</row>
    <row r="100" spans="1:37" s="135" customFormat="1" ht="1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</row>
    <row r="101" spans="1:37" s="135" customFormat="1" ht="1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</row>
    <row r="102" spans="1:37" s="135" customFormat="1" ht="15">
      <c r="AI102" s="166"/>
      <c r="AJ102" s="166"/>
      <c r="AK102" s="166"/>
    </row>
    <row r="103" spans="1:37" s="135" customFormat="1" ht="15">
      <c r="AI103" s="166"/>
      <c r="AJ103" s="166"/>
      <c r="AK103" s="166"/>
    </row>
    <row r="104" spans="1:37" s="135" customFormat="1" ht="15">
      <c r="AI104" s="166"/>
      <c r="AJ104" s="166"/>
      <c r="AK104" s="166"/>
    </row>
    <row r="105" spans="1:37" s="135" customFormat="1" ht="15">
      <c r="AI105" s="166"/>
      <c r="AJ105" s="166"/>
      <c r="AK105" s="166"/>
    </row>
    <row r="106" spans="1:37" s="135" customFormat="1" ht="15">
      <c r="AI106" s="166"/>
      <c r="AJ106" s="166"/>
      <c r="AK106" s="166"/>
    </row>
    <row r="107" spans="1:37" s="135" customFormat="1" ht="15">
      <c r="AI107" s="166"/>
      <c r="AJ107" s="166"/>
      <c r="AK107" s="166"/>
    </row>
    <row r="108" spans="1:37" s="135" customFormat="1" ht="15">
      <c r="AI108" s="166"/>
      <c r="AJ108" s="166"/>
      <c r="AK108" s="166"/>
    </row>
    <row r="109" spans="1:37" s="135" customFormat="1" ht="15">
      <c r="AI109" s="166"/>
      <c r="AJ109" s="166"/>
      <c r="AK109" s="166"/>
    </row>
    <row r="110" spans="1:37" s="135" customFormat="1" ht="15">
      <c r="AI110" s="166"/>
      <c r="AJ110" s="166"/>
      <c r="AK110" s="166"/>
    </row>
    <row r="111" spans="1:37" s="135" customFormat="1" ht="15">
      <c r="AI111" s="166"/>
      <c r="AJ111" s="166"/>
      <c r="AK111" s="166"/>
    </row>
    <row r="112" spans="1:37" s="135" customFormat="1" ht="15">
      <c r="AI112" s="166"/>
      <c r="AJ112" s="166"/>
      <c r="AK112" s="166"/>
    </row>
    <row r="113" spans="35:37" s="135" customFormat="1" ht="15">
      <c r="AI113" s="166"/>
      <c r="AJ113" s="166"/>
      <c r="AK113" s="166"/>
    </row>
  </sheetData>
  <mergeCells count="14">
    <mergeCell ref="T19:U19"/>
    <mergeCell ref="AE19:AF19"/>
    <mergeCell ref="T28:U28"/>
    <mergeCell ref="AE28:AF28"/>
    <mergeCell ref="T73:U73"/>
    <mergeCell ref="AE73:AF73"/>
    <mergeCell ref="T46:U46"/>
    <mergeCell ref="AE46:AF46"/>
    <mergeCell ref="T37:U37"/>
    <mergeCell ref="AE37:AF37"/>
    <mergeCell ref="T55:U55"/>
    <mergeCell ref="AE55:AF55"/>
    <mergeCell ref="T64:U64"/>
    <mergeCell ref="AE64:AF64"/>
  </mergeCells>
  <pageMargins left="0.23622047244094499" right="0.23622047244094499" top="0.74803149606299202" bottom="0.74803149606299202" header="0.31496062992126" footer="0.31496062992126"/>
  <pageSetup paperSize="9" scale="80" fitToHeight="2" orientation="landscape" horizontalDpi="0" verticalDpi="0" r:id="rId1"/>
  <headerFooter>
    <oddFooter>&amp;C&amp;A</oddFooter>
  </headerFooter>
  <rowBreaks count="2" manualBreakCount="2">
    <brk id="37" max="16383" man="1"/>
    <brk id="46" min="58" max="6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X30"/>
  <sheetViews>
    <sheetView workbookViewId="0"/>
  </sheetViews>
  <sheetFormatPr defaultColWidth="9.140625" defaultRowHeight="12.75"/>
  <cols>
    <col min="1" max="1" width="7.5703125" style="111" customWidth="1"/>
    <col min="2" max="2" width="22.5703125" style="111" customWidth="1"/>
    <col min="3" max="3" width="30.42578125" style="111" customWidth="1"/>
    <col min="4" max="4" width="9" style="111" customWidth="1"/>
    <col min="5" max="6" width="7.7109375" style="111" customWidth="1"/>
    <col min="7" max="7" width="3.140625" style="111" customWidth="1"/>
    <col min="8" max="9" width="9.28515625" style="111" customWidth="1"/>
    <col min="10" max="13" width="7.7109375" style="111" customWidth="1"/>
    <col min="14" max="14" width="3" style="111" customWidth="1"/>
    <col min="15" max="15" width="7.7109375" style="111" customWidth="1"/>
    <col min="16" max="16" width="11.42578125" style="111" customWidth="1"/>
    <col min="17" max="18" width="7.7109375" style="111" customWidth="1"/>
    <col min="19" max="22" width="6.7109375" style="111" customWidth="1"/>
    <col min="23" max="23" width="10.7109375" style="111" customWidth="1"/>
    <col min="24" max="24" width="11.42578125" style="111" customWidth="1"/>
    <col min="25" max="16384" width="9.140625" style="111"/>
  </cols>
  <sheetData>
    <row r="1" spans="1:24" ht="15.75">
      <c r="A1" s="1" t="s">
        <v>59</v>
      </c>
      <c r="B1" s="2"/>
      <c r="C1" s="135"/>
      <c r="D1" s="136" t="s">
        <v>84</v>
      </c>
      <c r="E1" s="64" t="s">
        <v>501</v>
      </c>
      <c r="F1" s="135"/>
      <c r="G1" s="74"/>
      <c r="K1" s="135"/>
      <c r="L1" s="135"/>
      <c r="M1" s="137"/>
      <c r="N1" s="138"/>
      <c r="O1" s="74"/>
      <c r="P1" s="139">
        <f ca="1">NOW()</f>
        <v>43014.400315856481</v>
      </c>
      <c r="Q1" s="138"/>
      <c r="R1" s="74"/>
      <c r="X1" s="139"/>
    </row>
    <row r="2" spans="1:24" ht="15.75">
      <c r="A2" s="8"/>
      <c r="B2" s="2"/>
      <c r="C2" s="135"/>
      <c r="D2" s="136"/>
      <c r="E2" s="64" t="s">
        <v>498</v>
      </c>
      <c r="F2" s="135"/>
      <c r="G2" s="74"/>
      <c r="K2" s="135"/>
      <c r="L2" s="135"/>
      <c r="N2" s="138"/>
      <c r="O2" s="74"/>
      <c r="P2" s="139"/>
      <c r="Q2" s="138"/>
      <c r="R2" s="74"/>
      <c r="X2" s="139"/>
    </row>
    <row r="3" spans="1:24" ht="15.75">
      <c r="A3" s="59" t="s">
        <v>60</v>
      </c>
      <c r="B3" s="60"/>
      <c r="C3" s="135"/>
      <c r="D3" s="71"/>
      <c r="E3" s="71"/>
      <c r="F3" s="140"/>
      <c r="G3" s="74"/>
      <c r="H3" s="135"/>
      <c r="I3" s="135"/>
      <c r="J3" s="71"/>
      <c r="K3" s="71"/>
      <c r="L3" s="71"/>
      <c r="M3" s="71"/>
      <c r="N3" s="71"/>
      <c r="O3" s="74"/>
      <c r="P3" s="141">
        <f ca="1">NOW()</f>
        <v>43014.400315856481</v>
      </c>
      <c r="Q3" s="74"/>
      <c r="R3" s="74"/>
      <c r="X3" s="141"/>
    </row>
    <row r="4" spans="1:24" ht="15.75">
      <c r="A4" s="13"/>
      <c r="B4" s="14"/>
      <c r="C4" s="135"/>
      <c r="D4" s="74"/>
      <c r="E4" s="74"/>
      <c r="F4" s="138"/>
      <c r="G4" s="74"/>
      <c r="H4" s="135"/>
      <c r="I4" s="135"/>
      <c r="J4" s="135"/>
      <c r="K4" s="135"/>
      <c r="L4" s="135"/>
      <c r="N4" s="74"/>
      <c r="O4" s="74"/>
      <c r="P4" s="74"/>
      <c r="Q4" s="74"/>
      <c r="R4" s="74"/>
      <c r="X4" s="141"/>
    </row>
    <row r="5" spans="1:24" ht="15.75">
      <c r="A5" s="8"/>
      <c r="B5" s="2"/>
      <c r="C5" s="137"/>
      <c r="D5" s="75" t="s">
        <v>4</v>
      </c>
      <c r="E5" s="76" t="str">
        <f>E2</f>
        <v>Robyn Bruderer</v>
      </c>
      <c r="F5" s="138"/>
      <c r="G5" s="74"/>
      <c r="H5" s="142" t="s">
        <v>5</v>
      </c>
      <c r="I5" s="137" t="str">
        <f>E1</f>
        <v>Janet Leadbetter</v>
      </c>
      <c r="J5" s="137"/>
      <c r="K5" s="142"/>
      <c r="L5" s="137"/>
      <c r="N5" s="74"/>
      <c r="O5" s="74"/>
      <c r="P5" s="74"/>
      <c r="Q5" s="74"/>
      <c r="R5" s="74"/>
      <c r="X5" s="141"/>
    </row>
    <row r="6" spans="1:24" ht="15.75">
      <c r="A6" s="1" t="s">
        <v>186</v>
      </c>
      <c r="B6" s="17"/>
      <c r="C6" s="137"/>
      <c r="D6" s="74"/>
      <c r="E6" s="74"/>
      <c r="F6" s="138"/>
      <c r="G6" s="74"/>
      <c r="H6" s="137"/>
      <c r="I6" s="137"/>
      <c r="J6" s="137"/>
      <c r="K6" s="137"/>
      <c r="L6" s="137"/>
      <c r="N6" s="74"/>
      <c r="O6" s="74"/>
      <c r="P6" s="74"/>
      <c r="Q6" s="74"/>
      <c r="R6" s="74"/>
    </row>
    <row r="7" spans="1:24" ht="15.75">
      <c r="A7" s="8" t="s">
        <v>187</v>
      </c>
      <c r="B7" s="18"/>
      <c r="C7" s="137"/>
      <c r="D7" s="74"/>
      <c r="E7" s="74"/>
      <c r="F7" s="143"/>
      <c r="G7" s="74"/>
      <c r="H7" s="142"/>
      <c r="I7" s="137"/>
      <c r="J7" s="137"/>
      <c r="K7" s="137"/>
      <c r="L7" s="137"/>
      <c r="M7" s="143"/>
      <c r="N7" s="74"/>
      <c r="O7" s="144"/>
      <c r="Q7" s="143"/>
      <c r="R7" s="74"/>
      <c r="S7" s="525"/>
      <c r="T7" s="525"/>
      <c r="U7" s="525"/>
      <c r="V7" s="525"/>
      <c r="W7" s="143"/>
    </row>
    <row r="8" spans="1:24" s="143" customFormat="1" ht="15">
      <c r="A8" s="145" t="s">
        <v>16</v>
      </c>
      <c r="B8" s="145" t="s">
        <v>17</v>
      </c>
      <c r="C8" s="145" t="s">
        <v>19</v>
      </c>
      <c r="D8" s="84"/>
      <c r="E8" s="84"/>
      <c r="F8" s="146" t="s">
        <v>85</v>
      </c>
      <c r="G8" s="147"/>
      <c r="H8" s="148" t="s">
        <v>86</v>
      </c>
      <c r="I8" s="145"/>
      <c r="J8" s="145"/>
      <c r="K8" s="145"/>
      <c r="L8" s="145"/>
      <c r="M8" s="146" t="s">
        <v>86</v>
      </c>
      <c r="N8" s="147"/>
      <c r="O8" s="144" t="s">
        <v>35</v>
      </c>
      <c r="R8" s="84"/>
      <c r="S8" s="84"/>
    </row>
    <row r="9" spans="1:24" ht="15">
      <c r="A9" s="145"/>
      <c r="B9" s="145"/>
      <c r="C9" s="145"/>
      <c r="D9" s="74" t="s">
        <v>10</v>
      </c>
      <c r="E9" s="74" t="s">
        <v>32</v>
      </c>
      <c r="F9" s="146" t="s">
        <v>35</v>
      </c>
      <c r="G9" s="95"/>
      <c r="H9" s="145" t="s">
        <v>36</v>
      </c>
      <c r="I9" s="145" t="s">
        <v>37</v>
      </c>
      <c r="J9" s="145" t="s">
        <v>38</v>
      </c>
      <c r="K9" s="145" t="s">
        <v>39</v>
      </c>
      <c r="L9" s="145" t="s">
        <v>40</v>
      </c>
      <c r="M9" s="146" t="s">
        <v>35</v>
      </c>
      <c r="N9" s="95"/>
      <c r="O9" s="149" t="s">
        <v>43</v>
      </c>
      <c r="P9" s="150" t="s">
        <v>46</v>
      </c>
      <c r="R9" s="74"/>
      <c r="S9" s="74"/>
    </row>
    <row r="10" spans="1:24" ht="15">
      <c r="A10" s="151"/>
      <c r="B10" s="152"/>
      <c r="C10" s="169"/>
      <c r="D10" s="170"/>
      <c r="E10" s="170"/>
      <c r="F10" s="168"/>
      <c r="G10" s="153"/>
      <c r="H10" s="167"/>
      <c r="I10" s="167"/>
      <c r="J10" s="167"/>
      <c r="K10" s="167"/>
      <c r="L10" s="167"/>
      <c r="M10" s="168"/>
      <c r="N10" s="154"/>
      <c r="O10" s="165"/>
      <c r="P10" s="166"/>
      <c r="Q10" s="155"/>
      <c r="R10" s="156"/>
      <c r="S10" s="74"/>
    </row>
    <row r="11" spans="1:24" ht="15">
      <c r="A11" s="171" t="s">
        <v>214</v>
      </c>
      <c r="B11" t="s">
        <v>215</v>
      </c>
      <c r="C11" t="s">
        <v>54</v>
      </c>
      <c r="D11" s="158">
        <v>8.6199999999999992</v>
      </c>
      <c r="E11" s="158">
        <v>0</v>
      </c>
      <c r="F11" s="159">
        <f t="shared" ref="F11:F25" si="0">D11-E11</f>
        <v>8.6199999999999992</v>
      </c>
      <c r="G11" s="95"/>
      <c r="H11" s="160">
        <v>7</v>
      </c>
      <c r="I11" s="160">
        <v>7</v>
      </c>
      <c r="J11" s="160">
        <v>7</v>
      </c>
      <c r="K11" s="160">
        <v>6</v>
      </c>
      <c r="L11" s="160">
        <v>6</v>
      </c>
      <c r="M11" s="159">
        <f t="shared" ref="M11:M25" si="1">SUM((H11*0.25)+(I11*0.25)+(J11*0.2)+(K11*0.2)+(L11*0.1))</f>
        <v>6.7000000000000011</v>
      </c>
      <c r="N11" s="161"/>
      <c r="O11" s="162">
        <f t="shared" ref="O11:O25" si="2">(F11+M11)/2</f>
        <v>7.66</v>
      </c>
      <c r="P11" s="111">
        <v>1</v>
      </c>
      <c r="Q11" s="155"/>
      <c r="R11" s="156"/>
      <c r="S11" s="163"/>
    </row>
    <row r="12" spans="1:24" ht="15">
      <c r="A12" s="171" t="s">
        <v>199</v>
      </c>
      <c r="B12" t="s">
        <v>200</v>
      </c>
      <c r="C12" t="s">
        <v>54</v>
      </c>
      <c r="D12" s="158">
        <v>7.9</v>
      </c>
      <c r="E12" s="158">
        <v>0</v>
      </c>
      <c r="F12" s="159">
        <f t="shared" si="0"/>
        <v>7.9</v>
      </c>
      <c r="G12" s="95"/>
      <c r="H12" s="160">
        <v>8</v>
      </c>
      <c r="I12" s="160">
        <v>8</v>
      </c>
      <c r="J12" s="160">
        <v>6.5</v>
      </c>
      <c r="K12" s="160">
        <v>7</v>
      </c>
      <c r="L12" s="160">
        <v>6.5</v>
      </c>
      <c r="M12" s="159">
        <f t="shared" si="1"/>
        <v>7.3500000000000005</v>
      </c>
      <c r="N12" s="161"/>
      <c r="O12" s="162">
        <f t="shared" si="2"/>
        <v>7.625</v>
      </c>
      <c r="P12" s="111">
        <v>2</v>
      </c>
      <c r="Q12" s="155"/>
      <c r="R12" s="156"/>
      <c r="S12" s="74"/>
    </row>
    <row r="13" spans="1:24" ht="15">
      <c r="A13" s="173" t="s">
        <v>201</v>
      </c>
      <c r="B13" t="s">
        <v>202</v>
      </c>
      <c r="C13" t="s">
        <v>203</v>
      </c>
      <c r="D13" s="158">
        <v>8</v>
      </c>
      <c r="E13" s="158">
        <v>0</v>
      </c>
      <c r="F13" s="159">
        <f t="shared" si="0"/>
        <v>8</v>
      </c>
      <c r="G13" s="95"/>
      <c r="H13" s="160">
        <v>6</v>
      </c>
      <c r="I13" s="160">
        <v>6</v>
      </c>
      <c r="J13" s="160">
        <v>7.5</v>
      </c>
      <c r="K13" s="160">
        <v>5.5</v>
      </c>
      <c r="L13" s="160">
        <v>5.5</v>
      </c>
      <c r="M13" s="159">
        <f t="shared" si="1"/>
        <v>6.1499999999999995</v>
      </c>
      <c r="N13" s="161"/>
      <c r="O13" s="162">
        <f t="shared" si="2"/>
        <v>7.0749999999999993</v>
      </c>
      <c r="P13" s="111">
        <v>3</v>
      </c>
      <c r="Q13" s="155"/>
      <c r="R13" s="156"/>
    </row>
    <row r="14" spans="1:24" ht="15">
      <c r="A14" s="171" t="s">
        <v>195</v>
      </c>
      <c r="B14" t="s">
        <v>196</v>
      </c>
      <c r="C14" t="s">
        <v>54</v>
      </c>
      <c r="D14" s="158">
        <v>8</v>
      </c>
      <c r="E14" s="158">
        <v>0.6</v>
      </c>
      <c r="F14" s="159">
        <f t="shared" si="0"/>
        <v>7.4</v>
      </c>
      <c r="G14" s="95"/>
      <c r="H14" s="160">
        <v>7.5</v>
      </c>
      <c r="I14" s="160">
        <v>7.5</v>
      </c>
      <c r="J14" s="160">
        <v>7</v>
      </c>
      <c r="K14" s="160">
        <v>4.5</v>
      </c>
      <c r="L14" s="160">
        <v>5</v>
      </c>
      <c r="M14" s="159">
        <f t="shared" si="1"/>
        <v>6.5500000000000007</v>
      </c>
      <c r="N14" s="161"/>
      <c r="O14" s="162">
        <f t="shared" si="2"/>
        <v>6.9750000000000005</v>
      </c>
      <c r="P14" s="111">
        <v>4</v>
      </c>
      <c r="Q14" s="155"/>
      <c r="R14" s="156"/>
      <c r="S14" s="74"/>
    </row>
    <row r="15" spans="1:24" ht="15">
      <c r="A15" s="171" t="s">
        <v>197</v>
      </c>
      <c r="B15" t="s">
        <v>198</v>
      </c>
      <c r="C15" t="s">
        <v>102</v>
      </c>
      <c r="D15" s="158">
        <v>7.04</v>
      </c>
      <c r="E15" s="158">
        <v>0</v>
      </c>
      <c r="F15" s="159">
        <f t="shared" si="0"/>
        <v>7.04</v>
      </c>
      <c r="G15" s="95"/>
      <c r="H15" s="160">
        <v>7.5</v>
      </c>
      <c r="I15" s="160">
        <v>7.5</v>
      </c>
      <c r="J15" s="160">
        <v>6</v>
      </c>
      <c r="K15" s="160">
        <v>6.5</v>
      </c>
      <c r="L15" s="160">
        <v>6.5</v>
      </c>
      <c r="M15" s="159">
        <f t="shared" si="1"/>
        <v>6.9</v>
      </c>
      <c r="N15" s="161"/>
      <c r="O15" s="162">
        <f t="shared" si="2"/>
        <v>6.9700000000000006</v>
      </c>
      <c r="P15" s="111">
        <v>5</v>
      </c>
      <c r="Q15" s="155"/>
      <c r="R15" s="156"/>
    </row>
    <row r="16" spans="1:24" ht="15">
      <c r="A16" s="171" t="s">
        <v>212</v>
      </c>
      <c r="B16" t="s">
        <v>213</v>
      </c>
      <c r="C16" t="s">
        <v>54</v>
      </c>
      <c r="D16" s="158">
        <v>7.88</v>
      </c>
      <c r="E16" s="158">
        <v>0</v>
      </c>
      <c r="F16" s="159">
        <f t="shared" si="0"/>
        <v>7.88</v>
      </c>
      <c r="G16" s="95"/>
      <c r="H16" s="160">
        <v>6.5</v>
      </c>
      <c r="I16" s="160">
        <v>6</v>
      </c>
      <c r="J16" s="160">
        <v>5.5</v>
      </c>
      <c r="K16" s="160">
        <v>4.8</v>
      </c>
      <c r="L16" s="160">
        <v>5</v>
      </c>
      <c r="M16" s="159">
        <f t="shared" si="1"/>
        <v>5.6849999999999996</v>
      </c>
      <c r="N16" s="161"/>
      <c r="O16" s="162">
        <f t="shared" si="2"/>
        <v>6.7824999999999998</v>
      </c>
      <c r="P16" s="111">
        <v>6</v>
      </c>
      <c r="Q16" s="155"/>
      <c r="R16" s="156"/>
      <c r="S16" s="74"/>
    </row>
    <row r="17" spans="1:19" ht="15">
      <c r="A17" s="171" t="s">
        <v>210</v>
      </c>
      <c r="B17" t="s">
        <v>211</v>
      </c>
      <c r="C17" t="s">
        <v>83</v>
      </c>
      <c r="D17" s="158">
        <v>7.57</v>
      </c>
      <c r="E17" s="158">
        <v>0</v>
      </c>
      <c r="F17" s="159">
        <f t="shared" si="0"/>
        <v>7.57</v>
      </c>
      <c r="G17" s="95"/>
      <c r="H17" s="160">
        <v>6</v>
      </c>
      <c r="I17" s="160">
        <v>6</v>
      </c>
      <c r="J17" s="160">
        <v>6</v>
      </c>
      <c r="K17" s="160">
        <v>5</v>
      </c>
      <c r="L17" s="160">
        <v>5</v>
      </c>
      <c r="M17" s="159">
        <f t="shared" si="1"/>
        <v>5.7</v>
      </c>
      <c r="N17" s="161"/>
      <c r="O17" s="162">
        <f t="shared" si="2"/>
        <v>6.6349999999999998</v>
      </c>
      <c r="Q17" s="155"/>
      <c r="R17" s="156"/>
      <c r="S17" s="74"/>
    </row>
    <row r="18" spans="1:19" ht="15">
      <c r="A18" s="171" t="s">
        <v>188</v>
      </c>
      <c r="B18" t="s">
        <v>189</v>
      </c>
      <c r="C18" t="s">
        <v>154</v>
      </c>
      <c r="D18" s="158">
        <v>7.26</v>
      </c>
      <c r="E18" s="158">
        <v>0</v>
      </c>
      <c r="F18" s="159">
        <f t="shared" si="0"/>
        <v>7.26</v>
      </c>
      <c r="G18" s="95"/>
      <c r="H18" s="160">
        <v>7</v>
      </c>
      <c r="I18" s="160">
        <v>7</v>
      </c>
      <c r="J18" s="160">
        <v>6</v>
      </c>
      <c r="K18" s="160">
        <v>4</v>
      </c>
      <c r="L18" s="160">
        <v>4</v>
      </c>
      <c r="M18" s="159">
        <f t="shared" si="1"/>
        <v>5.9</v>
      </c>
      <c r="N18" s="161"/>
      <c r="O18" s="162">
        <f t="shared" si="2"/>
        <v>6.58</v>
      </c>
      <c r="Q18" s="155"/>
      <c r="R18" s="156"/>
    </row>
    <row r="19" spans="1:19" ht="15">
      <c r="A19" s="171" t="s">
        <v>206</v>
      </c>
      <c r="B19" t="s">
        <v>207</v>
      </c>
      <c r="C19" t="s">
        <v>48</v>
      </c>
      <c r="D19" s="158">
        <v>7</v>
      </c>
      <c r="E19" s="158">
        <v>0</v>
      </c>
      <c r="F19" s="159">
        <f t="shared" si="0"/>
        <v>7</v>
      </c>
      <c r="G19" s="95"/>
      <c r="H19" s="160">
        <v>6.5</v>
      </c>
      <c r="I19" s="160">
        <v>6.5</v>
      </c>
      <c r="J19" s="160">
        <v>5</v>
      </c>
      <c r="K19" s="160">
        <v>5</v>
      </c>
      <c r="L19" s="160">
        <v>6</v>
      </c>
      <c r="M19" s="159">
        <f t="shared" si="1"/>
        <v>5.85</v>
      </c>
      <c r="N19" s="161"/>
      <c r="O19" s="162">
        <f t="shared" si="2"/>
        <v>6.4249999999999998</v>
      </c>
      <c r="Q19" s="155"/>
      <c r="R19" s="156"/>
      <c r="S19" s="74"/>
    </row>
    <row r="20" spans="1:19" ht="15">
      <c r="A20" s="171" t="s">
        <v>204</v>
      </c>
      <c r="B20" t="s">
        <v>205</v>
      </c>
      <c r="C20" t="s">
        <v>131</v>
      </c>
      <c r="D20" s="158">
        <v>7.15</v>
      </c>
      <c r="E20" s="158">
        <v>0</v>
      </c>
      <c r="F20" s="159">
        <f t="shared" si="0"/>
        <v>7.15</v>
      </c>
      <c r="G20" s="95"/>
      <c r="H20" s="160">
        <v>5.8</v>
      </c>
      <c r="I20" s="160">
        <v>5.8</v>
      </c>
      <c r="J20" s="160">
        <v>5</v>
      </c>
      <c r="K20" s="160">
        <v>5</v>
      </c>
      <c r="L20" s="160">
        <v>5.5</v>
      </c>
      <c r="M20" s="159">
        <f t="shared" si="1"/>
        <v>5.45</v>
      </c>
      <c r="N20" s="161"/>
      <c r="O20" s="162">
        <f t="shared" si="2"/>
        <v>6.3000000000000007</v>
      </c>
      <c r="Q20" s="155"/>
      <c r="R20" s="156"/>
    </row>
    <row r="21" spans="1:19" ht="15">
      <c r="A21" s="171" t="s">
        <v>208</v>
      </c>
      <c r="B21" t="s">
        <v>209</v>
      </c>
      <c r="C21" t="s">
        <v>107</v>
      </c>
      <c r="D21" s="158">
        <v>6.47</v>
      </c>
      <c r="E21" s="158">
        <v>0</v>
      </c>
      <c r="F21" s="159">
        <f t="shared" si="0"/>
        <v>6.47</v>
      </c>
      <c r="G21" s="95"/>
      <c r="H21" s="160">
        <v>6.8</v>
      </c>
      <c r="I21" s="160">
        <v>6.5</v>
      </c>
      <c r="J21" s="160">
        <v>6</v>
      </c>
      <c r="K21" s="160">
        <v>5</v>
      </c>
      <c r="L21" s="160">
        <v>5</v>
      </c>
      <c r="M21" s="159">
        <f t="shared" si="1"/>
        <v>6.0250000000000004</v>
      </c>
      <c r="N21" s="161"/>
      <c r="O21" s="162">
        <f t="shared" si="2"/>
        <v>6.2475000000000005</v>
      </c>
      <c r="Q21" s="155"/>
      <c r="R21" s="156"/>
      <c r="S21" s="74"/>
    </row>
    <row r="22" spans="1:19" ht="15">
      <c r="A22" s="171" t="s">
        <v>216</v>
      </c>
      <c r="B22" t="s">
        <v>217</v>
      </c>
      <c r="C22" t="s">
        <v>83</v>
      </c>
      <c r="D22" s="158">
        <v>7.33</v>
      </c>
      <c r="E22" s="158">
        <v>0.4</v>
      </c>
      <c r="F22" s="159">
        <f t="shared" si="0"/>
        <v>6.93</v>
      </c>
      <c r="G22" s="95"/>
      <c r="H22" s="160">
        <v>6</v>
      </c>
      <c r="I22" s="160">
        <v>6</v>
      </c>
      <c r="J22" s="160">
        <v>5.5</v>
      </c>
      <c r="K22" s="160">
        <v>4.8</v>
      </c>
      <c r="L22" s="160">
        <v>5</v>
      </c>
      <c r="M22" s="159">
        <f t="shared" si="1"/>
        <v>5.56</v>
      </c>
      <c r="N22" s="161"/>
      <c r="O22" s="162">
        <f t="shared" si="2"/>
        <v>6.2449999999999992</v>
      </c>
      <c r="Q22" s="155"/>
      <c r="R22" s="156"/>
    </row>
    <row r="23" spans="1:19" ht="15">
      <c r="A23" s="171" t="s">
        <v>190</v>
      </c>
      <c r="B23" t="s">
        <v>191</v>
      </c>
      <c r="C23" t="s">
        <v>65</v>
      </c>
      <c r="D23" s="158">
        <v>7</v>
      </c>
      <c r="E23" s="158">
        <v>0</v>
      </c>
      <c r="F23" s="159">
        <f t="shared" si="0"/>
        <v>7</v>
      </c>
      <c r="G23" s="95"/>
      <c r="H23" s="160">
        <v>5</v>
      </c>
      <c r="I23" s="160">
        <v>5</v>
      </c>
      <c r="J23" s="160">
        <v>5</v>
      </c>
      <c r="K23" s="160">
        <v>4.5</v>
      </c>
      <c r="L23" s="160">
        <v>6</v>
      </c>
      <c r="M23" s="159">
        <f t="shared" si="1"/>
        <v>5</v>
      </c>
      <c r="N23" s="161"/>
      <c r="O23" s="162">
        <f t="shared" si="2"/>
        <v>6</v>
      </c>
      <c r="Q23" s="155"/>
      <c r="R23" s="156"/>
      <c r="S23" s="74"/>
    </row>
    <row r="24" spans="1:19" ht="15">
      <c r="A24" s="172" t="s">
        <v>192</v>
      </c>
      <c r="B24" t="s">
        <v>193</v>
      </c>
      <c r="C24" t="s">
        <v>194</v>
      </c>
      <c r="D24" s="158">
        <v>4.72</v>
      </c>
      <c r="E24" s="158">
        <v>0.6</v>
      </c>
      <c r="F24" s="159">
        <f t="shared" si="0"/>
        <v>4.12</v>
      </c>
      <c r="G24" s="95"/>
      <c r="H24" s="160">
        <v>6</v>
      </c>
      <c r="I24" s="160">
        <v>6</v>
      </c>
      <c r="J24" s="160">
        <v>5.5</v>
      </c>
      <c r="K24" s="160">
        <v>6</v>
      </c>
      <c r="L24" s="160">
        <v>7</v>
      </c>
      <c r="M24" s="159">
        <f t="shared" si="1"/>
        <v>6</v>
      </c>
      <c r="N24" s="161"/>
      <c r="O24" s="162">
        <f t="shared" si="2"/>
        <v>5.0600000000000005</v>
      </c>
      <c r="Q24" s="155"/>
      <c r="R24" s="156"/>
    </row>
    <row r="25" spans="1:19" ht="15">
      <c r="A25" s="500" t="s">
        <v>223</v>
      </c>
      <c r="B25" s="501" t="s">
        <v>224</v>
      </c>
      <c r="C25" s="501" t="s">
        <v>73</v>
      </c>
      <c r="D25" s="158"/>
      <c r="E25" s="158"/>
      <c r="F25" s="159">
        <f t="shared" si="0"/>
        <v>0</v>
      </c>
      <c r="G25" s="95"/>
      <c r="H25" s="160"/>
      <c r="I25" s="160"/>
      <c r="J25" s="160"/>
      <c r="K25" s="160"/>
      <c r="L25" s="160"/>
      <c r="M25" s="159">
        <f t="shared" si="1"/>
        <v>0</v>
      </c>
      <c r="N25" s="161"/>
      <c r="O25" s="162">
        <f t="shared" si="2"/>
        <v>0</v>
      </c>
      <c r="P25" s="502" t="s">
        <v>522</v>
      </c>
      <c r="Q25" s="155"/>
      <c r="R25" s="156"/>
      <c r="S25" s="74"/>
    </row>
    <row r="26" spans="1:19" s="74" customFormat="1" ht="15">
      <c r="A26" s="174"/>
      <c r="B26" s="164"/>
      <c r="C26" s="175"/>
      <c r="D26" s="176"/>
      <c r="E26" s="176"/>
      <c r="F26" s="159"/>
      <c r="H26" s="177"/>
      <c r="I26" s="177"/>
      <c r="J26" s="177"/>
      <c r="K26" s="177"/>
      <c r="L26" s="177"/>
      <c r="M26" s="159"/>
      <c r="N26" s="178"/>
      <c r="O26" s="179"/>
      <c r="Q26" s="180"/>
      <c r="R26" s="181"/>
    </row>
    <row r="27" spans="1:19" s="74" customFormat="1" ht="15">
      <c r="A27" s="174"/>
      <c r="B27" s="164"/>
      <c r="C27" s="175"/>
      <c r="D27" s="176"/>
      <c r="E27" s="176"/>
      <c r="F27" s="159"/>
      <c r="H27" s="177"/>
      <c r="I27" s="177"/>
      <c r="J27" s="177"/>
      <c r="K27" s="177"/>
      <c r="L27" s="177"/>
      <c r="M27" s="159"/>
      <c r="N27" s="178"/>
      <c r="O27" s="179"/>
      <c r="Q27" s="180"/>
      <c r="R27" s="181"/>
    </row>
    <row r="28" spans="1:19" s="74" customFormat="1" ht="15">
      <c r="A28" s="174"/>
      <c r="B28" s="164"/>
      <c r="C28" s="175"/>
      <c r="D28" s="176"/>
      <c r="E28" s="176"/>
      <c r="F28" s="159"/>
      <c r="H28" s="177"/>
      <c r="I28" s="177"/>
      <c r="J28" s="177"/>
      <c r="K28" s="177"/>
      <c r="L28" s="177"/>
      <c r="M28" s="159"/>
      <c r="N28" s="178"/>
      <c r="O28" s="179"/>
      <c r="Q28" s="180"/>
      <c r="R28" s="181"/>
    </row>
    <row r="29" spans="1:19" s="74" customFormat="1" ht="15">
      <c r="A29" s="174"/>
      <c r="B29" s="164"/>
      <c r="C29" s="175"/>
      <c r="D29" s="176"/>
      <c r="E29" s="176"/>
      <c r="F29" s="159"/>
      <c r="H29" s="177"/>
      <c r="I29" s="177"/>
      <c r="J29" s="177"/>
      <c r="K29" s="177"/>
      <c r="L29" s="177"/>
      <c r="M29" s="159"/>
      <c r="N29" s="178"/>
      <c r="O29" s="179"/>
      <c r="Q29" s="180"/>
      <c r="R29" s="181"/>
    </row>
    <row r="30" spans="1:19" s="74" customFormat="1" ht="15">
      <c r="A30" s="174"/>
      <c r="B30" s="164"/>
      <c r="C30" s="175"/>
      <c r="D30" s="176"/>
      <c r="E30" s="176"/>
      <c r="F30" s="159"/>
      <c r="H30" s="177"/>
      <c r="I30" s="177"/>
      <c r="J30" s="177"/>
      <c r="K30" s="177"/>
      <c r="L30" s="177"/>
      <c r="M30" s="159"/>
      <c r="N30" s="178"/>
      <c r="O30" s="179"/>
      <c r="Q30" s="180"/>
      <c r="R30" s="181"/>
    </row>
  </sheetData>
  <sortState ref="A11:P25">
    <sortCondition descending="1" ref="O11:O25"/>
  </sortState>
  <mergeCells count="1">
    <mergeCell ref="S7:V7"/>
  </mergeCells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workbookViewId="0"/>
  </sheetViews>
  <sheetFormatPr defaultColWidth="9.140625" defaultRowHeight="12.75"/>
  <cols>
    <col min="1" max="1" width="7.5703125" style="111" customWidth="1"/>
    <col min="2" max="2" width="31" style="111" customWidth="1"/>
    <col min="3" max="3" width="26" style="111" customWidth="1"/>
    <col min="4" max="4" width="9" style="111" customWidth="1"/>
    <col min="5" max="6" width="7.7109375" style="111" customWidth="1"/>
    <col min="7" max="7" width="3.140625" style="111" customWidth="1"/>
    <col min="8" max="9" width="9.28515625" style="111" customWidth="1"/>
    <col min="10" max="13" width="7.7109375" style="111" customWidth="1"/>
    <col min="14" max="14" width="3" style="111" customWidth="1"/>
    <col min="15" max="15" width="7.7109375" style="111" customWidth="1"/>
    <col min="16" max="16" width="11.42578125" style="111" customWidth="1"/>
    <col min="17" max="18" width="7.7109375" style="111" customWidth="1"/>
    <col min="19" max="22" width="6.7109375" style="111" customWidth="1"/>
    <col min="23" max="23" width="10.7109375" style="111" customWidth="1"/>
    <col min="24" max="24" width="11.42578125" style="111" customWidth="1"/>
    <col min="25" max="16384" width="9.140625" style="111"/>
  </cols>
  <sheetData>
    <row r="1" spans="1:24" ht="15.75">
      <c r="A1" s="1" t="s">
        <v>59</v>
      </c>
      <c r="B1" s="2"/>
      <c r="C1" s="135"/>
      <c r="D1" s="136" t="s">
        <v>84</v>
      </c>
      <c r="E1" s="64" t="s">
        <v>498</v>
      </c>
      <c r="F1" s="135"/>
      <c r="G1" s="74"/>
      <c r="K1" s="135"/>
      <c r="L1" s="135"/>
      <c r="M1" s="137"/>
      <c r="N1" s="138"/>
      <c r="O1" s="74"/>
      <c r="P1" s="139">
        <f ca="1">NOW()</f>
        <v>43014.400315856481</v>
      </c>
      <c r="Q1" s="138"/>
      <c r="R1" s="74"/>
      <c r="X1" s="139"/>
    </row>
    <row r="2" spans="1:24" ht="15.75">
      <c r="A2" s="8"/>
      <c r="B2" s="2"/>
      <c r="C2" s="135"/>
      <c r="D2" s="136"/>
      <c r="E2" s="64" t="s">
        <v>501</v>
      </c>
      <c r="F2" s="135"/>
      <c r="G2" s="74"/>
      <c r="K2" s="135"/>
      <c r="L2" s="135"/>
      <c r="N2" s="138"/>
      <c r="O2" s="74"/>
      <c r="P2" s="139"/>
      <c r="Q2" s="138"/>
      <c r="R2" s="74"/>
      <c r="X2" s="139"/>
    </row>
    <row r="3" spans="1:24" ht="15.75">
      <c r="A3" s="59" t="s">
        <v>60</v>
      </c>
      <c r="B3" s="60"/>
      <c r="C3" s="135"/>
      <c r="D3" s="71"/>
      <c r="E3" s="71"/>
      <c r="F3" s="140"/>
      <c r="G3" s="74"/>
      <c r="H3" s="135"/>
      <c r="I3" s="135"/>
      <c r="J3" s="71"/>
      <c r="K3" s="71"/>
      <c r="L3" s="71"/>
      <c r="M3" s="71"/>
      <c r="N3" s="71"/>
      <c r="O3" s="74"/>
      <c r="P3" s="141">
        <f ca="1">NOW()</f>
        <v>43014.400315856481</v>
      </c>
      <c r="Q3" s="74"/>
      <c r="R3" s="74"/>
      <c r="X3" s="141"/>
    </row>
    <row r="4" spans="1:24" ht="15.75">
      <c r="A4" s="13"/>
      <c r="B4" s="14"/>
      <c r="C4" s="135"/>
      <c r="D4" s="74"/>
      <c r="E4" s="74"/>
      <c r="F4" s="138"/>
      <c r="G4" s="74"/>
      <c r="H4" s="135"/>
      <c r="I4" s="135"/>
      <c r="J4" s="135"/>
      <c r="K4" s="135"/>
      <c r="L4" s="135"/>
      <c r="N4" s="74"/>
      <c r="O4" s="74"/>
      <c r="P4" s="74"/>
      <c r="Q4" s="74"/>
      <c r="R4" s="74"/>
      <c r="X4" s="141"/>
    </row>
    <row r="5" spans="1:24" ht="15.75">
      <c r="A5" s="8"/>
      <c r="B5" s="2"/>
      <c r="C5" s="137"/>
      <c r="D5" s="75" t="s">
        <v>4</v>
      </c>
      <c r="E5" s="76" t="str">
        <f>E1</f>
        <v>Robyn Bruderer</v>
      </c>
      <c r="F5" s="138"/>
      <c r="G5" s="74"/>
      <c r="H5" s="142" t="s">
        <v>5</v>
      </c>
      <c r="I5" s="137" t="str">
        <f>E2</f>
        <v>Janet Leadbetter</v>
      </c>
      <c r="J5" s="137"/>
      <c r="K5" s="142"/>
      <c r="L5" s="137"/>
      <c r="N5" s="74"/>
      <c r="O5" s="74"/>
      <c r="P5" s="74"/>
      <c r="Q5" s="74"/>
      <c r="R5" s="74"/>
      <c r="X5" s="141"/>
    </row>
    <row r="6" spans="1:24" ht="15.75">
      <c r="A6" s="1" t="s">
        <v>218</v>
      </c>
      <c r="B6" s="17"/>
      <c r="C6" s="137"/>
      <c r="D6" s="74"/>
      <c r="E6" s="74"/>
      <c r="F6" s="138"/>
      <c r="G6" s="74"/>
      <c r="H6" s="137"/>
      <c r="I6" s="137"/>
      <c r="J6" s="137"/>
      <c r="K6" s="137"/>
      <c r="L6" s="137"/>
      <c r="N6" s="74"/>
      <c r="O6" s="74"/>
      <c r="P6" s="74"/>
      <c r="Q6" s="74"/>
      <c r="R6" s="74"/>
    </row>
    <row r="7" spans="1:24" ht="15.75">
      <c r="A7" s="8" t="s">
        <v>516</v>
      </c>
      <c r="B7" s="18"/>
      <c r="C7" s="137"/>
      <c r="D7" s="74"/>
      <c r="E7" s="74"/>
      <c r="F7" s="143"/>
      <c r="G7" s="74"/>
      <c r="H7" s="142"/>
      <c r="I7" s="137"/>
      <c r="J7" s="137"/>
      <c r="K7" s="137"/>
      <c r="L7" s="137"/>
      <c r="M7" s="143"/>
      <c r="N7" s="74"/>
      <c r="O7" s="144"/>
      <c r="Q7" s="143"/>
      <c r="R7" s="74"/>
      <c r="S7" s="525"/>
      <c r="T7" s="525"/>
      <c r="U7" s="525"/>
      <c r="V7" s="525"/>
      <c r="W7" s="143"/>
    </row>
    <row r="8" spans="1:24" s="143" customFormat="1" ht="15">
      <c r="A8" s="145" t="s">
        <v>16</v>
      </c>
      <c r="B8" s="145" t="s">
        <v>17</v>
      </c>
      <c r="C8" s="145" t="s">
        <v>19</v>
      </c>
      <c r="D8" s="84"/>
      <c r="E8" s="84"/>
      <c r="F8" s="146" t="s">
        <v>85</v>
      </c>
      <c r="G8" s="147"/>
      <c r="H8" s="148" t="s">
        <v>86</v>
      </c>
      <c r="I8" s="145"/>
      <c r="J8" s="145"/>
      <c r="K8" s="145"/>
      <c r="L8" s="145"/>
      <c r="M8" s="146" t="s">
        <v>86</v>
      </c>
      <c r="N8" s="147"/>
      <c r="O8" s="144" t="s">
        <v>35</v>
      </c>
      <c r="R8" s="84"/>
      <c r="S8" s="84"/>
    </row>
    <row r="9" spans="1:24" ht="15">
      <c r="A9" s="145"/>
      <c r="B9" s="145"/>
      <c r="C9" s="145"/>
      <c r="D9" s="74" t="s">
        <v>10</v>
      </c>
      <c r="E9" s="74" t="s">
        <v>32</v>
      </c>
      <c r="F9" s="146" t="s">
        <v>35</v>
      </c>
      <c r="G9" s="95"/>
      <c r="H9" s="145" t="s">
        <v>36</v>
      </c>
      <c r="I9" s="145" t="s">
        <v>37</v>
      </c>
      <c r="J9" s="145" t="s">
        <v>38</v>
      </c>
      <c r="K9" s="145" t="s">
        <v>39</v>
      </c>
      <c r="L9" s="145" t="s">
        <v>40</v>
      </c>
      <c r="M9" s="146" t="s">
        <v>35</v>
      </c>
      <c r="N9" s="95"/>
      <c r="O9" s="149" t="s">
        <v>43</v>
      </c>
      <c r="P9" s="150" t="s">
        <v>46</v>
      </c>
      <c r="R9" s="74"/>
      <c r="S9" s="74"/>
    </row>
    <row r="10" spans="1:24" ht="15">
      <c r="A10" s="171"/>
      <c r="B10"/>
      <c r="C10" s="169"/>
      <c r="D10" s="170"/>
      <c r="E10" s="170"/>
      <c r="F10" s="168"/>
      <c r="G10" s="153"/>
      <c r="H10" s="167"/>
      <c r="I10" s="167"/>
      <c r="J10" s="167"/>
      <c r="K10" s="167"/>
      <c r="L10" s="167"/>
      <c r="M10" s="168"/>
      <c r="N10" s="154"/>
      <c r="O10" s="165"/>
      <c r="P10" s="166"/>
      <c r="Q10" s="155"/>
      <c r="R10" s="156"/>
      <c r="S10" s="74"/>
    </row>
    <row r="11" spans="1:24" ht="15">
      <c r="A11" s="171" t="s">
        <v>261</v>
      </c>
      <c r="B11" t="s">
        <v>262</v>
      </c>
      <c r="C11" t="s">
        <v>265</v>
      </c>
      <c r="D11" s="158">
        <v>5.66</v>
      </c>
      <c r="E11" s="158"/>
      <c r="F11" s="159">
        <f>D11-E11</f>
        <v>5.66</v>
      </c>
      <c r="G11" s="95"/>
      <c r="H11" s="160">
        <v>5.3</v>
      </c>
      <c r="I11" s="160">
        <v>5</v>
      </c>
      <c r="J11" s="160">
        <v>3.7</v>
      </c>
      <c r="K11" s="160">
        <v>3.5</v>
      </c>
      <c r="L11" s="160">
        <v>4.5999999999999996</v>
      </c>
      <c r="M11" s="159">
        <f>SUM((H11*0.25)+(I11*0.25)+(J11*0.2)+(K11*0.2)+(L11*0.1))</f>
        <v>4.4750000000000005</v>
      </c>
      <c r="N11" s="161"/>
      <c r="O11" s="162">
        <f>(F11+M11)/2</f>
        <v>5.0675000000000008</v>
      </c>
      <c r="P11" s="111">
        <v>1</v>
      </c>
      <c r="Q11" s="77" t="s">
        <v>531</v>
      </c>
      <c r="R11" s="156"/>
      <c r="S11" s="163"/>
    </row>
    <row r="12" spans="1:24" ht="15">
      <c r="A12" s="171"/>
      <c r="B12"/>
      <c r="C12"/>
      <c r="D12" s="176"/>
      <c r="E12" s="176"/>
      <c r="F12" s="159"/>
      <c r="G12" s="95"/>
      <c r="H12" s="177"/>
      <c r="I12" s="177"/>
      <c r="J12" s="177"/>
      <c r="K12" s="177"/>
      <c r="L12" s="177"/>
      <c r="M12" s="159"/>
      <c r="N12" s="161"/>
      <c r="O12" s="162"/>
      <c r="R12" s="156"/>
      <c r="S12" s="163"/>
    </row>
    <row r="13" spans="1:24" ht="15">
      <c r="A13" s="171" t="s">
        <v>244</v>
      </c>
      <c r="B13" t="s">
        <v>245</v>
      </c>
      <c r="C13" t="s">
        <v>265</v>
      </c>
      <c r="D13" s="158">
        <v>7.86</v>
      </c>
      <c r="E13" s="158"/>
      <c r="F13" s="159">
        <f t="shared" ref="F13:F35" si="0">D13-E13</f>
        <v>7.86</v>
      </c>
      <c r="G13" s="95"/>
      <c r="H13" s="160">
        <v>6.3</v>
      </c>
      <c r="I13" s="160">
        <v>6.3</v>
      </c>
      <c r="J13" s="160">
        <v>5.9</v>
      </c>
      <c r="K13" s="160">
        <v>6</v>
      </c>
      <c r="L13" s="160">
        <v>6</v>
      </c>
      <c r="M13" s="159">
        <f t="shared" ref="M13:M35" si="1">SUM((H13*0.25)+(I13*0.25)+(J13*0.2)+(K13*0.2)+(L13*0.1))</f>
        <v>6.1300000000000008</v>
      </c>
      <c r="N13" s="161"/>
      <c r="O13" s="162">
        <f t="shared" ref="O13:O35" si="2">(F13+M13)/2</f>
        <v>6.995000000000001</v>
      </c>
      <c r="P13" s="111">
        <v>1</v>
      </c>
      <c r="Q13" s="77"/>
      <c r="R13" s="156"/>
      <c r="S13" s="74"/>
    </row>
    <row r="14" spans="1:24" ht="15">
      <c r="A14" s="182">
        <v>105106</v>
      </c>
      <c r="B14" s="183" t="s">
        <v>231</v>
      </c>
      <c r="C14" t="s">
        <v>263</v>
      </c>
      <c r="D14" s="158">
        <v>7.76</v>
      </c>
      <c r="E14" s="158"/>
      <c r="F14" s="159">
        <f t="shared" si="0"/>
        <v>7.76</v>
      </c>
      <c r="G14" s="95"/>
      <c r="H14" s="160">
        <v>6.5</v>
      </c>
      <c r="I14" s="160">
        <v>6.5</v>
      </c>
      <c r="J14" s="160">
        <v>5.7</v>
      </c>
      <c r="K14" s="160">
        <v>5</v>
      </c>
      <c r="L14" s="160">
        <v>5.7</v>
      </c>
      <c r="M14" s="159">
        <f t="shared" si="1"/>
        <v>5.9600000000000009</v>
      </c>
      <c r="N14" s="161"/>
      <c r="O14" s="162">
        <f t="shared" si="2"/>
        <v>6.86</v>
      </c>
      <c r="P14" s="111">
        <v>2</v>
      </c>
      <c r="Q14" s="155"/>
      <c r="R14" s="156"/>
    </row>
    <row r="15" spans="1:24" ht="15">
      <c r="A15" s="171" t="s">
        <v>253</v>
      </c>
      <c r="B15" t="s">
        <v>254</v>
      </c>
      <c r="C15" t="s">
        <v>137</v>
      </c>
      <c r="D15" s="158">
        <v>7.23</v>
      </c>
      <c r="E15" s="158"/>
      <c r="F15" s="159">
        <f t="shared" si="0"/>
        <v>7.23</v>
      </c>
      <c r="G15" s="95"/>
      <c r="H15" s="160">
        <v>6.5</v>
      </c>
      <c r="I15" s="160">
        <v>6.8</v>
      </c>
      <c r="J15" s="160">
        <v>6.3</v>
      </c>
      <c r="K15" s="160">
        <v>5.7</v>
      </c>
      <c r="L15" s="160">
        <v>6.3</v>
      </c>
      <c r="M15" s="159">
        <f t="shared" si="1"/>
        <v>6.3549999999999995</v>
      </c>
      <c r="N15" s="161"/>
      <c r="O15" s="162">
        <f t="shared" si="2"/>
        <v>6.7925000000000004</v>
      </c>
      <c r="P15" s="111">
        <v>3</v>
      </c>
      <c r="Q15" s="155"/>
      <c r="R15" s="156"/>
    </row>
    <row r="16" spans="1:24" ht="15">
      <c r="A16" s="507" t="s">
        <v>223</v>
      </c>
      <c r="B16" s="506" t="s">
        <v>224</v>
      </c>
      <c r="C16" s="506" t="s">
        <v>73</v>
      </c>
      <c r="D16" s="158">
        <v>7.75</v>
      </c>
      <c r="E16" s="158"/>
      <c r="F16" s="159">
        <f t="shared" si="0"/>
        <v>7.75</v>
      </c>
      <c r="G16" s="95"/>
      <c r="H16" s="160">
        <v>6.2</v>
      </c>
      <c r="I16" s="160">
        <v>6</v>
      </c>
      <c r="J16" s="160">
        <v>5.4</v>
      </c>
      <c r="K16" s="160">
        <v>4.2</v>
      </c>
      <c r="L16" s="160">
        <v>4.9000000000000004</v>
      </c>
      <c r="M16" s="159">
        <f t="shared" si="1"/>
        <v>5.46</v>
      </c>
      <c r="N16" s="161"/>
      <c r="O16" s="162">
        <f t="shared" si="2"/>
        <v>6.6050000000000004</v>
      </c>
      <c r="P16" s="111">
        <v>4</v>
      </c>
      <c r="Q16" s="155"/>
      <c r="R16" s="156"/>
      <c r="S16" s="74"/>
    </row>
    <row r="17" spans="1:19" ht="15">
      <c r="A17" s="171" t="s">
        <v>242</v>
      </c>
      <c r="B17" t="s">
        <v>243</v>
      </c>
      <c r="C17" t="s">
        <v>264</v>
      </c>
      <c r="D17" s="158">
        <v>7.41</v>
      </c>
      <c r="E17" s="158"/>
      <c r="F17" s="159">
        <f t="shared" si="0"/>
        <v>7.41</v>
      </c>
      <c r="G17" s="95"/>
      <c r="H17" s="160">
        <v>5.3</v>
      </c>
      <c r="I17" s="160">
        <v>5.5</v>
      </c>
      <c r="J17" s="160">
        <v>5</v>
      </c>
      <c r="K17" s="160">
        <v>5</v>
      </c>
      <c r="L17" s="160">
        <v>4.8</v>
      </c>
      <c r="M17" s="159">
        <f t="shared" si="1"/>
        <v>5.18</v>
      </c>
      <c r="N17" s="161"/>
      <c r="O17" s="162">
        <f t="shared" si="2"/>
        <v>6.2949999999999999</v>
      </c>
      <c r="P17" s="111">
        <v>5</v>
      </c>
      <c r="Q17" s="155"/>
      <c r="R17" s="156"/>
    </row>
    <row r="18" spans="1:19" ht="15">
      <c r="A18" s="171">
        <v>7374</v>
      </c>
      <c r="B18" t="s">
        <v>252</v>
      </c>
      <c r="C18" t="s">
        <v>70</v>
      </c>
      <c r="D18" s="158">
        <v>7.23</v>
      </c>
      <c r="E18" s="158"/>
      <c r="F18" s="159">
        <f t="shared" si="0"/>
        <v>7.23</v>
      </c>
      <c r="G18" s="95"/>
      <c r="H18" s="160">
        <v>5.8</v>
      </c>
      <c r="I18" s="160">
        <v>5.7</v>
      </c>
      <c r="J18" s="160">
        <v>5.5</v>
      </c>
      <c r="K18" s="160">
        <v>4</v>
      </c>
      <c r="L18" s="160">
        <v>4.9000000000000004</v>
      </c>
      <c r="M18" s="159">
        <f t="shared" si="1"/>
        <v>5.2650000000000006</v>
      </c>
      <c r="N18" s="161"/>
      <c r="O18" s="162">
        <f t="shared" si="2"/>
        <v>6.2475000000000005</v>
      </c>
      <c r="P18" s="111">
        <v>6</v>
      </c>
      <c r="Q18" s="155"/>
      <c r="R18" s="156"/>
      <c r="S18" s="74"/>
    </row>
    <row r="19" spans="1:19" ht="15">
      <c r="A19" s="173" t="s">
        <v>221</v>
      </c>
      <c r="B19" t="s">
        <v>222</v>
      </c>
      <c r="C19" t="s">
        <v>67</v>
      </c>
      <c r="D19" s="158">
        <v>7.26</v>
      </c>
      <c r="E19" s="158"/>
      <c r="F19" s="159">
        <f t="shared" si="0"/>
        <v>7.26</v>
      </c>
      <c r="G19" s="95"/>
      <c r="H19" s="160">
        <v>5.3</v>
      </c>
      <c r="I19" s="160">
        <v>5.3</v>
      </c>
      <c r="J19" s="160">
        <v>5.0999999999999996</v>
      </c>
      <c r="K19" s="160">
        <v>4</v>
      </c>
      <c r="L19" s="160">
        <v>4.5</v>
      </c>
      <c r="M19" s="159">
        <f t="shared" si="1"/>
        <v>4.92</v>
      </c>
      <c r="N19" s="161"/>
      <c r="O19" s="162">
        <f t="shared" si="2"/>
        <v>6.09</v>
      </c>
      <c r="Q19" s="155"/>
      <c r="R19" s="156"/>
    </row>
    <row r="20" spans="1:19" ht="15">
      <c r="A20" s="171" t="s">
        <v>232</v>
      </c>
      <c r="B20" t="s">
        <v>233</v>
      </c>
      <c r="C20" t="s">
        <v>264</v>
      </c>
      <c r="D20" s="158">
        <v>7.33</v>
      </c>
      <c r="E20" s="158"/>
      <c r="F20" s="159">
        <f t="shared" si="0"/>
        <v>7.33</v>
      </c>
      <c r="G20" s="95"/>
      <c r="H20" s="160">
        <v>4.7</v>
      </c>
      <c r="I20" s="160">
        <v>5</v>
      </c>
      <c r="J20" s="160">
        <v>4.2</v>
      </c>
      <c r="K20" s="160">
        <v>4.4000000000000004</v>
      </c>
      <c r="L20" s="160">
        <v>4</v>
      </c>
      <c r="M20" s="159">
        <f t="shared" si="1"/>
        <v>4.5449999999999999</v>
      </c>
      <c r="N20" s="161"/>
      <c r="O20" s="162">
        <f t="shared" si="2"/>
        <v>5.9375</v>
      </c>
      <c r="Q20" s="155"/>
      <c r="R20" s="156"/>
      <c r="S20" s="74"/>
    </row>
    <row r="21" spans="1:19" ht="15">
      <c r="A21" s="171" t="s">
        <v>229</v>
      </c>
      <c r="B21" t="s">
        <v>230</v>
      </c>
      <c r="C21" t="s">
        <v>73</v>
      </c>
      <c r="D21" s="158">
        <v>6.85</v>
      </c>
      <c r="E21" s="158"/>
      <c r="F21" s="159">
        <f t="shared" si="0"/>
        <v>6.85</v>
      </c>
      <c r="G21" s="95"/>
      <c r="H21" s="160">
        <v>5</v>
      </c>
      <c r="I21" s="160">
        <v>5</v>
      </c>
      <c r="J21" s="160">
        <v>4.5</v>
      </c>
      <c r="K21" s="160">
        <v>4.9000000000000004</v>
      </c>
      <c r="L21" s="160">
        <v>4.9000000000000004</v>
      </c>
      <c r="M21" s="159">
        <f t="shared" si="1"/>
        <v>4.87</v>
      </c>
      <c r="N21" s="161"/>
      <c r="O21" s="162">
        <f t="shared" si="2"/>
        <v>5.8599999999999994</v>
      </c>
      <c r="Q21" s="155"/>
      <c r="R21" s="156"/>
    </row>
    <row r="22" spans="1:19" ht="15">
      <c r="A22" s="171" t="s">
        <v>225</v>
      </c>
      <c r="B22" t="s">
        <v>226</v>
      </c>
      <c r="C22" t="s">
        <v>73</v>
      </c>
      <c r="D22" s="158">
        <v>6.66</v>
      </c>
      <c r="E22" s="158"/>
      <c r="F22" s="159">
        <f t="shared" si="0"/>
        <v>6.66</v>
      </c>
      <c r="G22" s="95"/>
      <c r="H22" s="160">
        <v>5.3</v>
      </c>
      <c r="I22" s="160">
        <v>5.7</v>
      </c>
      <c r="J22" s="160">
        <v>4.9000000000000004</v>
      </c>
      <c r="K22" s="160">
        <v>4</v>
      </c>
      <c r="L22" s="160">
        <v>4.5</v>
      </c>
      <c r="M22" s="159">
        <f t="shared" si="1"/>
        <v>4.9800000000000004</v>
      </c>
      <c r="N22" s="161"/>
      <c r="O22" s="162">
        <f t="shared" si="2"/>
        <v>5.82</v>
      </c>
      <c r="Q22" s="155"/>
      <c r="R22" s="156"/>
      <c r="S22" s="74"/>
    </row>
    <row r="23" spans="1:19" ht="15">
      <c r="A23" s="171" t="s">
        <v>219</v>
      </c>
      <c r="B23" t="s">
        <v>220</v>
      </c>
      <c r="C23" t="s">
        <v>266</v>
      </c>
      <c r="D23" s="158">
        <v>6.5</v>
      </c>
      <c r="E23" s="158"/>
      <c r="F23" s="159">
        <f t="shared" si="0"/>
        <v>6.5</v>
      </c>
      <c r="G23" s="95"/>
      <c r="H23" s="160">
        <v>5.3</v>
      </c>
      <c r="I23" s="160">
        <v>4.9000000000000004</v>
      </c>
      <c r="J23" s="160">
        <v>5.0999999999999996</v>
      </c>
      <c r="K23" s="160">
        <v>5</v>
      </c>
      <c r="L23" s="160">
        <v>4.7</v>
      </c>
      <c r="M23" s="159">
        <f t="shared" si="1"/>
        <v>5.04</v>
      </c>
      <c r="N23" s="161"/>
      <c r="O23" s="162">
        <f t="shared" si="2"/>
        <v>5.77</v>
      </c>
      <c r="Q23" s="155"/>
      <c r="R23" s="156"/>
    </row>
    <row r="24" spans="1:19" ht="15">
      <c r="A24" s="171" t="s">
        <v>236</v>
      </c>
      <c r="B24" t="s">
        <v>237</v>
      </c>
      <c r="C24" t="s">
        <v>266</v>
      </c>
      <c r="D24" s="158">
        <v>6.82</v>
      </c>
      <c r="E24" s="158"/>
      <c r="F24" s="159">
        <f t="shared" si="0"/>
        <v>6.82</v>
      </c>
      <c r="G24" s="95"/>
      <c r="H24" s="160">
        <v>5</v>
      </c>
      <c r="I24" s="160">
        <v>5</v>
      </c>
      <c r="J24" s="160">
        <v>4</v>
      </c>
      <c r="K24" s="160">
        <v>4.2</v>
      </c>
      <c r="L24" s="160">
        <v>4</v>
      </c>
      <c r="M24" s="159">
        <f t="shared" si="1"/>
        <v>4.54</v>
      </c>
      <c r="N24" s="161"/>
      <c r="O24" s="162">
        <f t="shared" si="2"/>
        <v>5.68</v>
      </c>
      <c r="Q24" s="155"/>
      <c r="R24" s="156"/>
      <c r="S24" s="74"/>
    </row>
    <row r="25" spans="1:19" s="74" customFormat="1" ht="15">
      <c r="A25" s="171" t="s">
        <v>234</v>
      </c>
      <c r="B25" t="s">
        <v>235</v>
      </c>
      <c r="C25" t="s">
        <v>265</v>
      </c>
      <c r="D25" s="158">
        <v>7.07</v>
      </c>
      <c r="E25" s="158"/>
      <c r="F25" s="159">
        <f t="shared" si="0"/>
        <v>7.07</v>
      </c>
      <c r="G25" s="95"/>
      <c r="H25" s="160">
        <v>4</v>
      </c>
      <c r="I25" s="160">
        <v>5</v>
      </c>
      <c r="J25" s="160">
        <v>3</v>
      </c>
      <c r="K25" s="160">
        <v>3.5</v>
      </c>
      <c r="L25" s="160">
        <v>3.5</v>
      </c>
      <c r="M25" s="159">
        <f t="shared" si="1"/>
        <v>3.9000000000000004</v>
      </c>
      <c r="N25" s="161"/>
      <c r="O25" s="162">
        <f t="shared" si="2"/>
        <v>5.4850000000000003</v>
      </c>
      <c r="P25" s="111"/>
      <c r="Q25" s="180"/>
      <c r="R25" s="181"/>
    </row>
    <row r="26" spans="1:19" s="74" customFormat="1" ht="15">
      <c r="A26" s="173" t="s">
        <v>240</v>
      </c>
      <c r="B26" t="s">
        <v>241</v>
      </c>
      <c r="C26" t="s">
        <v>76</v>
      </c>
      <c r="D26" s="158">
        <v>6.5</v>
      </c>
      <c r="E26" s="158"/>
      <c r="F26" s="159">
        <f t="shared" si="0"/>
        <v>6.5</v>
      </c>
      <c r="G26" s="95"/>
      <c r="H26" s="160">
        <v>4.8</v>
      </c>
      <c r="I26" s="160">
        <v>5.0999999999999996</v>
      </c>
      <c r="J26" s="160">
        <v>3.5</v>
      </c>
      <c r="K26" s="160">
        <v>4.2</v>
      </c>
      <c r="L26" s="160">
        <v>4.2</v>
      </c>
      <c r="M26" s="159">
        <f t="shared" si="1"/>
        <v>4.4349999999999996</v>
      </c>
      <c r="N26" s="161"/>
      <c r="O26" s="162">
        <f t="shared" si="2"/>
        <v>5.4674999999999994</v>
      </c>
      <c r="P26" s="111"/>
      <c r="Q26" s="180"/>
      <c r="R26" s="181"/>
    </row>
    <row r="27" spans="1:19" s="74" customFormat="1" ht="15">
      <c r="A27" s="171" t="s">
        <v>257</v>
      </c>
      <c r="B27" t="s">
        <v>258</v>
      </c>
      <c r="C27" t="s">
        <v>48</v>
      </c>
      <c r="D27" s="158">
        <v>6.66</v>
      </c>
      <c r="E27" s="158"/>
      <c r="F27" s="159">
        <f t="shared" si="0"/>
        <v>6.66</v>
      </c>
      <c r="G27" s="95"/>
      <c r="H27" s="160">
        <v>4.7</v>
      </c>
      <c r="I27" s="160">
        <v>4.5</v>
      </c>
      <c r="J27" s="160">
        <v>4</v>
      </c>
      <c r="K27" s="160">
        <v>3</v>
      </c>
      <c r="L27" s="160">
        <v>4.7</v>
      </c>
      <c r="M27" s="159">
        <f t="shared" si="1"/>
        <v>4.17</v>
      </c>
      <c r="N27" s="161"/>
      <c r="O27" s="162">
        <f t="shared" si="2"/>
        <v>5.415</v>
      </c>
      <c r="P27" s="111"/>
      <c r="Q27" s="180"/>
      <c r="R27" s="181"/>
    </row>
    <row r="28" spans="1:19" s="74" customFormat="1" ht="15">
      <c r="A28" s="171" t="s">
        <v>246</v>
      </c>
      <c r="B28" t="s">
        <v>527</v>
      </c>
      <c r="C28" t="s">
        <v>265</v>
      </c>
      <c r="D28" s="158">
        <v>6.16</v>
      </c>
      <c r="E28" s="158"/>
      <c r="F28" s="159">
        <f t="shared" si="0"/>
        <v>6.16</v>
      </c>
      <c r="G28" s="95"/>
      <c r="H28" s="160">
        <v>5</v>
      </c>
      <c r="I28" s="160">
        <v>4.7</v>
      </c>
      <c r="J28" s="160">
        <v>4.3</v>
      </c>
      <c r="K28" s="160">
        <v>4.2</v>
      </c>
      <c r="L28" s="160">
        <v>4.2</v>
      </c>
      <c r="M28" s="159">
        <f t="shared" si="1"/>
        <v>4.5449999999999999</v>
      </c>
      <c r="N28" s="161"/>
      <c r="O28" s="162">
        <f t="shared" si="2"/>
        <v>5.3525</v>
      </c>
      <c r="P28" s="111"/>
      <c r="Q28" s="180"/>
      <c r="R28" s="181"/>
    </row>
    <row r="29" spans="1:19" s="74" customFormat="1" ht="15">
      <c r="A29" s="171" t="s">
        <v>259</v>
      </c>
      <c r="B29" t="s">
        <v>260</v>
      </c>
      <c r="C29" t="s">
        <v>137</v>
      </c>
      <c r="D29" s="158">
        <v>6.71</v>
      </c>
      <c r="E29" s="158"/>
      <c r="F29" s="159">
        <f t="shared" si="0"/>
        <v>6.71</v>
      </c>
      <c r="G29" s="95"/>
      <c r="H29" s="160">
        <v>4</v>
      </c>
      <c r="I29" s="160">
        <v>4.8</v>
      </c>
      <c r="J29" s="160">
        <v>4</v>
      </c>
      <c r="K29" s="160">
        <v>3</v>
      </c>
      <c r="L29" s="160">
        <v>3</v>
      </c>
      <c r="M29" s="159">
        <f t="shared" si="1"/>
        <v>3.9000000000000004</v>
      </c>
      <c r="N29" s="161"/>
      <c r="O29" s="162">
        <f t="shared" si="2"/>
        <v>5.3049999999999997</v>
      </c>
      <c r="P29" s="111"/>
      <c r="Q29" s="180"/>
      <c r="R29" s="181"/>
    </row>
    <row r="30" spans="1:19" ht="15">
      <c r="A30" s="171" t="s">
        <v>255</v>
      </c>
      <c r="B30" t="s">
        <v>256</v>
      </c>
      <c r="C30" t="s">
        <v>131</v>
      </c>
      <c r="D30" s="158">
        <v>7.28</v>
      </c>
      <c r="E30" s="158"/>
      <c r="F30" s="159">
        <f t="shared" si="0"/>
        <v>7.28</v>
      </c>
      <c r="G30" s="95"/>
      <c r="H30" s="160">
        <v>3.5</v>
      </c>
      <c r="I30" s="160">
        <v>3.5</v>
      </c>
      <c r="J30" s="160">
        <v>3</v>
      </c>
      <c r="K30" s="160">
        <v>3</v>
      </c>
      <c r="L30" s="160">
        <v>3</v>
      </c>
      <c r="M30" s="159">
        <f t="shared" si="1"/>
        <v>3.25</v>
      </c>
      <c r="N30" s="161"/>
      <c r="O30" s="162">
        <f t="shared" si="2"/>
        <v>5.2650000000000006</v>
      </c>
    </row>
    <row r="31" spans="1:19" ht="15">
      <c r="A31" s="171" t="s">
        <v>238</v>
      </c>
      <c r="B31" t="s">
        <v>239</v>
      </c>
      <c r="C31" t="s">
        <v>137</v>
      </c>
      <c r="D31" s="158">
        <v>6</v>
      </c>
      <c r="E31" s="158"/>
      <c r="F31" s="159">
        <f t="shared" si="0"/>
        <v>6</v>
      </c>
      <c r="G31" s="95"/>
      <c r="H31" s="160">
        <v>4.5</v>
      </c>
      <c r="I31" s="160">
        <v>4.9000000000000004</v>
      </c>
      <c r="J31" s="160">
        <v>3</v>
      </c>
      <c r="K31" s="160">
        <v>4</v>
      </c>
      <c r="L31" s="160">
        <v>4</v>
      </c>
      <c r="M31" s="159">
        <f t="shared" si="1"/>
        <v>4.1500000000000004</v>
      </c>
      <c r="N31" s="161"/>
      <c r="O31" s="162">
        <f t="shared" si="2"/>
        <v>5.0750000000000002</v>
      </c>
    </row>
    <row r="32" spans="1:19" ht="15">
      <c r="A32" s="171">
        <v>7270</v>
      </c>
      <c r="B32" t="s">
        <v>251</v>
      </c>
      <c r="C32" t="s">
        <v>70</v>
      </c>
      <c r="D32" s="158">
        <v>6.3</v>
      </c>
      <c r="E32" s="158"/>
      <c r="F32" s="159">
        <f t="shared" si="0"/>
        <v>6.3</v>
      </c>
      <c r="G32" s="95"/>
      <c r="H32" s="160">
        <v>4</v>
      </c>
      <c r="I32" s="160">
        <v>4</v>
      </c>
      <c r="J32" s="160">
        <v>2.5</v>
      </c>
      <c r="K32" s="160">
        <v>3.2</v>
      </c>
      <c r="L32" s="160">
        <v>3</v>
      </c>
      <c r="M32" s="159">
        <f t="shared" si="1"/>
        <v>3.4400000000000004</v>
      </c>
      <c r="N32" s="161"/>
      <c r="O32" s="162">
        <f t="shared" si="2"/>
        <v>4.87</v>
      </c>
    </row>
    <row r="33" spans="1:19" ht="15">
      <c r="A33" s="171" t="s">
        <v>249</v>
      </c>
      <c r="B33" t="s">
        <v>250</v>
      </c>
      <c r="C33" t="s">
        <v>137</v>
      </c>
      <c r="D33" s="158">
        <v>6.25</v>
      </c>
      <c r="E33" s="158"/>
      <c r="F33" s="159">
        <f t="shared" si="0"/>
        <v>6.25</v>
      </c>
      <c r="G33" s="95"/>
      <c r="H33" s="160">
        <v>3.5</v>
      </c>
      <c r="I33" s="160">
        <v>3</v>
      </c>
      <c r="J33" s="160">
        <v>3</v>
      </c>
      <c r="K33" s="160">
        <v>2.5</v>
      </c>
      <c r="L33" s="160">
        <v>3</v>
      </c>
      <c r="M33" s="159">
        <f t="shared" si="1"/>
        <v>3.0250000000000004</v>
      </c>
      <c r="N33" s="161"/>
      <c r="O33" s="162">
        <f t="shared" si="2"/>
        <v>4.6375000000000002</v>
      </c>
    </row>
    <row r="34" spans="1:19" ht="15">
      <c r="A34" s="171" t="s">
        <v>247</v>
      </c>
      <c r="B34" t="s">
        <v>248</v>
      </c>
      <c r="C34" t="s">
        <v>73</v>
      </c>
      <c r="D34" s="158">
        <v>5.8</v>
      </c>
      <c r="E34" s="158"/>
      <c r="F34" s="159">
        <f t="shared" si="0"/>
        <v>5.8</v>
      </c>
      <c r="G34" s="95"/>
      <c r="H34" s="160">
        <v>3</v>
      </c>
      <c r="I34" s="160">
        <v>3</v>
      </c>
      <c r="J34" s="160">
        <v>3</v>
      </c>
      <c r="K34" s="160">
        <v>2</v>
      </c>
      <c r="L34" s="160">
        <v>3</v>
      </c>
      <c r="M34" s="159">
        <f t="shared" si="1"/>
        <v>2.8</v>
      </c>
      <c r="N34" s="161"/>
      <c r="O34" s="162">
        <f t="shared" si="2"/>
        <v>4.3</v>
      </c>
    </row>
    <row r="35" spans="1:19" ht="15">
      <c r="A35" s="500" t="s">
        <v>227</v>
      </c>
      <c r="B35" s="501" t="s">
        <v>228</v>
      </c>
      <c r="C35" s="501" t="s">
        <v>267</v>
      </c>
      <c r="D35" s="158"/>
      <c r="E35" s="158"/>
      <c r="F35" s="159">
        <f t="shared" si="0"/>
        <v>0</v>
      </c>
      <c r="G35" s="95"/>
      <c r="H35" s="160"/>
      <c r="I35" s="160"/>
      <c r="J35" s="160"/>
      <c r="K35" s="160"/>
      <c r="L35" s="160"/>
      <c r="M35" s="159">
        <f t="shared" si="1"/>
        <v>0</v>
      </c>
      <c r="N35" s="161"/>
      <c r="O35" s="162">
        <f t="shared" si="2"/>
        <v>0</v>
      </c>
      <c r="P35" s="502" t="s">
        <v>530</v>
      </c>
      <c r="Q35" s="155"/>
      <c r="R35" s="156"/>
      <c r="S35" s="74"/>
    </row>
  </sheetData>
  <sortState ref="A12:P34">
    <sortCondition descending="1" ref="O12:O34"/>
  </sortState>
  <mergeCells count="1">
    <mergeCell ref="S7:V7"/>
  </mergeCells>
  <pageMargins left="0.74803149606299202" right="0.74803149606299202" top="0.98425196850393704" bottom="0.98425196850393704" header="0.511811023622047" footer="0.511811023622047"/>
  <pageSetup paperSize="9" scale="89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U93"/>
  <sheetViews>
    <sheetView workbookViewId="0"/>
  </sheetViews>
  <sheetFormatPr defaultColWidth="9.140625" defaultRowHeight="15"/>
  <cols>
    <col min="1" max="1" width="5.5703125" style="65" customWidth="1"/>
    <col min="2" max="2" width="21.28515625" style="65" customWidth="1"/>
    <col min="3" max="3" width="36.42578125" style="65" customWidth="1"/>
    <col min="4" max="5" width="7.7109375" style="111" customWidth="1"/>
    <col min="6" max="6" width="7.7109375" style="65" customWidth="1"/>
    <col min="7" max="7" width="3.42578125" style="65" customWidth="1"/>
    <col min="8" max="13" width="7.7109375" style="65" customWidth="1"/>
    <col min="14" max="14" width="8.7109375" style="65" customWidth="1"/>
    <col min="15" max="15" width="3.140625" style="65" customWidth="1"/>
    <col min="16" max="16" width="7.7109375" style="65" customWidth="1"/>
    <col min="17" max="17" width="13.85546875" style="65" customWidth="1"/>
    <col min="18" max="18" width="7.7109375" style="65" customWidth="1"/>
    <col min="19" max="19" width="6.7109375" style="65" customWidth="1"/>
    <col min="20" max="20" width="10.7109375" style="65" customWidth="1"/>
    <col min="21" max="21" width="11.42578125" style="65" customWidth="1"/>
    <col min="22" max="16384" width="9.140625" style="65"/>
  </cols>
  <sheetData>
    <row r="1" spans="1:21" ht="15.75">
      <c r="A1" s="1" t="s">
        <v>59</v>
      </c>
      <c r="B1" s="2"/>
      <c r="C1" s="2"/>
      <c r="D1" s="3" t="s">
        <v>0</v>
      </c>
      <c r="E1" s="64" t="s">
        <v>501</v>
      </c>
      <c r="F1" s="62"/>
      <c r="G1" s="62"/>
      <c r="J1" s="63"/>
      <c r="K1" s="63"/>
      <c r="L1" s="63"/>
      <c r="M1" s="66"/>
      <c r="O1" s="67"/>
      <c r="P1" s="68"/>
      <c r="Q1" s="68">
        <f ca="1">NOW()</f>
        <v>43014.400315856481</v>
      </c>
      <c r="U1" s="68"/>
    </row>
    <row r="2" spans="1:21" ht="15.75">
      <c r="A2" s="8"/>
      <c r="B2" s="2"/>
      <c r="C2" s="2"/>
      <c r="D2" s="3"/>
      <c r="E2" s="64" t="s">
        <v>498</v>
      </c>
      <c r="F2" s="62"/>
      <c r="G2" s="62"/>
      <c r="J2" s="70"/>
      <c r="K2" s="70"/>
      <c r="L2" s="70"/>
      <c r="M2" s="66"/>
      <c r="O2" s="67"/>
      <c r="P2" s="68"/>
      <c r="Q2" s="68"/>
      <c r="U2" s="68"/>
    </row>
    <row r="3" spans="1:21" ht="15.75">
      <c r="A3" s="59" t="s">
        <v>60</v>
      </c>
      <c r="B3" s="60"/>
      <c r="C3" s="2"/>
      <c r="D3" s="2"/>
      <c r="E3" s="71"/>
      <c r="F3" s="72"/>
      <c r="H3" s="62"/>
      <c r="I3" s="62"/>
      <c r="J3" s="72"/>
      <c r="K3" s="72"/>
      <c r="L3" s="72"/>
      <c r="M3" s="72"/>
      <c r="N3" s="67"/>
      <c r="O3" s="72"/>
      <c r="P3" s="73"/>
      <c r="Q3" s="73">
        <f ca="1">NOW()</f>
        <v>43014.400315856481</v>
      </c>
      <c r="U3" s="73"/>
    </row>
    <row r="4" spans="1:21" ht="15.75">
      <c r="A4" s="13"/>
      <c r="B4" s="14"/>
      <c r="C4" s="2"/>
      <c r="D4" s="3"/>
      <c r="E4" s="74"/>
      <c r="F4" s="67"/>
      <c r="G4" s="67"/>
      <c r="H4" s="62"/>
      <c r="I4" s="62"/>
      <c r="J4" s="62"/>
      <c r="K4" s="62"/>
      <c r="L4" s="62"/>
      <c r="N4" s="67"/>
      <c r="O4" s="67"/>
      <c r="U4" s="73"/>
    </row>
    <row r="5" spans="1:21" ht="15.75">
      <c r="A5" s="8"/>
      <c r="B5" s="2"/>
      <c r="C5" s="2"/>
      <c r="D5" s="69" t="s">
        <v>4</v>
      </c>
      <c r="E5" s="76" t="str">
        <f>E1</f>
        <v>Janet Leadbetter</v>
      </c>
      <c r="F5" s="77"/>
      <c r="G5" s="67"/>
      <c r="H5" s="69" t="s">
        <v>5</v>
      </c>
      <c r="I5" s="62" t="str">
        <f>E2</f>
        <v>Robyn Bruderer</v>
      </c>
      <c r="J5" s="62"/>
      <c r="K5" s="78"/>
      <c r="L5" s="62"/>
      <c r="N5" s="67"/>
      <c r="O5" s="67"/>
      <c r="U5" s="73"/>
    </row>
    <row r="6" spans="1:21" ht="15.75">
      <c r="A6" s="1" t="s">
        <v>111</v>
      </c>
      <c r="B6" s="17"/>
      <c r="C6" s="2"/>
      <c r="D6" s="2"/>
      <c r="E6" s="74"/>
      <c r="F6" s="67"/>
      <c r="G6" s="67"/>
      <c r="H6" s="62"/>
      <c r="I6" s="62"/>
      <c r="J6" s="62"/>
      <c r="K6" s="62"/>
      <c r="L6" s="62"/>
      <c r="N6" s="67"/>
      <c r="O6" s="67"/>
    </row>
    <row r="7" spans="1:21" ht="15.75">
      <c r="A7" s="8" t="s">
        <v>552</v>
      </c>
      <c r="B7" s="18"/>
      <c r="C7" s="2"/>
      <c r="D7" s="2"/>
      <c r="E7" s="74"/>
      <c r="F7" s="79"/>
      <c r="G7" s="67"/>
      <c r="H7" s="69"/>
      <c r="I7" s="62"/>
      <c r="J7" s="62"/>
      <c r="K7" s="62"/>
      <c r="L7" s="62"/>
      <c r="M7" s="80"/>
      <c r="N7" s="81"/>
      <c r="O7" s="82"/>
      <c r="P7" s="83"/>
      <c r="Q7" s="83"/>
      <c r="R7" s="83"/>
      <c r="S7" s="83"/>
      <c r="T7" s="83"/>
    </row>
    <row r="8" spans="1:21" s="83" customFormat="1">
      <c r="A8" s="83" t="s">
        <v>16</v>
      </c>
      <c r="B8" s="83" t="s">
        <v>17</v>
      </c>
      <c r="C8" s="83" t="s">
        <v>19</v>
      </c>
      <c r="D8" s="84"/>
      <c r="E8" s="84"/>
      <c r="F8" s="80" t="s">
        <v>85</v>
      </c>
      <c r="G8" s="85"/>
      <c r="H8" s="80" t="s">
        <v>86</v>
      </c>
      <c r="M8" s="80" t="s">
        <v>86</v>
      </c>
      <c r="N8" s="86"/>
      <c r="O8" s="85"/>
      <c r="P8" s="80" t="s">
        <v>35</v>
      </c>
      <c r="Q8" s="65"/>
      <c r="S8" s="86"/>
    </row>
    <row r="9" spans="1:21">
      <c r="D9" s="74" t="s">
        <v>10</v>
      </c>
      <c r="E9" s="74" t="s">
        <v>32</v>
      </c>
      <c r="F9" s="80" t="s">
        <v>35</v>
      </c>
      <c r="G9" s="87"/>
      <c r="H9" s="83" t="s">
        <v>36</v>
      </c>
      <c r="I9" s="83" t="s">
        <v>37</v>
      </c>
      <c r="J9" s="83" t="s">
        <v>38</v>
      </c>
      <c r="K9" s="83" t="s">
        <v>39</v>
      </c>
      <c r="L9" s="83" t="s">
        <v>40</v>
      </c>
      <c r="M9" s="80" t="s">
        <v>35</v>
      </c>
      <c r="N9" s="88" t="s">
        <v>87</v>
      </c>
      <c r="O9" s="87"/>
      <c r="P9" s="80" t="s">
        <v>43</v>
      </c>
      <c r="Q9" s="83" t="s">
        <v>46</v>
      </c>
      <c r="S9" s="67"/>
    </row>
    <row r="10" spans="1:21">
      <c r="A10" s="114">
        <v>1</v>
      </c>
      <c r="B10" t="s">
        <v>113</v>
      </c>
      <c r="C10" s="89"/>
      <c r="D10" s="90"/>
      <c r="E10" s="90"/>
      <c r="F10" s="91"/>
      <c r="G10" s="85"/>
      <c r="H10" s="89"/>
      <c r="I10" s="89"/>
      <c r="J10" s="89"/>
      <c r="K10" s="89"/>
      <c r="L10" s="89"/>
      <c r="M10" s="92"/>
      <c r="N10" s="91"/>
      <c r="O10" s="85"/>
      <c r="P10" s="92"/>
      <c r="R10" s="93"/>
      <c r="S10" s="94"/>
      <c r="T10" s="93"/>
    </row>
    <row r="11" spans="1:21">
      <c r="A11" s="114">
        <v>2</v>
      </c>
      <c r="B11" t="s">
        <v>114</v>
      </c>
      <c r="C11" s="89"/>
      <c r="D11" s="95"/>
      <c r="E11" s="95"/>
      <c r="F11" s="96"/>
      <c r="G11" s="85"/>
      <c r="H11" s="89"/>
      <c r="I11" s="89"/>
      <c r="J11" s="89"/>
      <c r="K11" s="89"/>
      <c r="L11" s="89"/>
      <c r="M11" s="97"/>
      <c r="N11" s="96"/>
      <c r="O11" s="85"/>
      <c r="P11" s="98"/>
      <c r="R11" s="93"/>
    </row>
    <row r="12" spans="1:21">
      <c r="A12" s="114">
        <v>3</v>
      </c>
      <c r="B12" t="s">
        <v>115</v>
      </c>
      <c r="C12" s="89"/>
      <c r="D12" s="90"/>
      <c r="E12" s="90"/>
      <c r="F12" s="91"/>
      <c r="G12" s="85"/>
      <c r="H12" s="89"/>
      <c r="I12" s="89"/>
      <c r="J12" s="89"/>
      <c r="K12" s="89"/>
      <c r="L12" s="89"/>
      <c r="M12" s="92"/>
      <c r="N12" s="91"/>
      <c r="O12" s="85"/>
      <c r="P12" s="92"/>
      <c r="Q12" s="134" t="s">
        <v>112</v>
      </c>
      <c r="R12" s="93"/>
      <c r="S12" s="93"/>
      <c r="T12" s="93"/>
    </row>
    <row r="13" spans="1:21">
      <c r="A13" s="114">
        <v>4</v>
      </c>
      <c r="B13" t="s">
        <v>116</v>
      </c>
      <c r="C13" s="89"/>
      <c r="D13" s="95"/>
      <c r="E13" s="95"/>
      <c r="F13" s="96"/>
      <c r="G13" s="85"/>
      <c r="H13" s="89"/>
      <c r="I13" s="89"/>
      <c r="J13" s="89"/>
      <c r="K13" s="89"/>
      <c r="L13" s="89"/>
      <c r="M13" s="97"/>
      <c r="N13" s="96"/>
      <c r="O13" s="85"/>
      <c r="P13" s="98"/>
      <c r="R13" s="93"/>
    </row>
    <row r="14" spans="1:21">
      <c r="A14" s="114">
        <v>5</v>
      </c>
      <c r="B14" t="s">
        <v>117</v>
      </c>
      <c r="C14" s="89"/>
      <c r="D14" s="90"/>
      <c r="E14" s="90"/>
      <c r="F14" s="89"/>
      <c r="G14" s="99"/>
      <c r="H14" s="89"/>
      <c r="I14" s="89"/>
      <c r="J14" s="89"/>
      <c r="K14" s="89"/>
      <c r="L14" s="89"/>
      <c r="M14" s="100"/>
      <c r="N14" s="89"/>
      <c r="O14" s="99"/>
      <c r="P14" s="92"/>
      <c r="R14" s="93"/>
    </row>
    <row r="15" spans="1:21">
      <c r="A15" s="115">
        <v>6</v>
      </c>
      <c r="B15" s="113" t="s">
        <v>118</v>
      </c>
      <c r="C15" s="113" t="s">
        <v>134</v>
      </c>
      <c r="D15" s="102">
        <v>6.9</v>
      </c>
      <c r="E15" s="103"/>
      <c r="F15" s="112">
        <f>SUM(D15-E15)</f>
        <v>6.9</v>
      </c>
      <c r="G15" s="105"/>
      <c r="H15" s="106">
        <v>8</v>
      </c>
      <c r="I15" s="106">
        <v>7</v>
      </c>
      <c r="J15" s="106">
        <v>6</v>
      </c>
      <c r="K15" s="106">
        <v>6</v>
      </c>
      <c r="L15" s="106">
        <v>6.5</v>
      </c>
      <c r="M15" s="107">
        <f>SUM((H15*0.25)+(I15*0.25)+(J15*0.2)+(K15*0.2)+(L15*0.1))</f>
        <v>6.8000000000000007</v>
      </c>
      <c r="N15" s="104"/>
      <c r="O15" s="108"/>
      <c r="P15" s="109">
        <f>SUM((F15*0.5)+(M15*0.4)+(N15*0.1))</f>
        <v>6.1700000000000008</v>
      </c>
      <c r="Q15" s="110">
        <f>RANK(P15,$P$5:$P$17)</f>
        <v>1</v>
      </c>
      <c r="R15" s="93"/>
    </row>
    <row r="16" spans="1:21">
      <c r="A16" s="114">
        <v>1</v>
      </c>
      <c r="B16" t="s">
        <v>174</v>
      </c>
      <c r="C16" s="89"/>
      <c r="D16" s="90"/>
      <c r="E16" s="90"/>
      <c r="F16" s="91"/>
      <c r="G16" s="85"/>
      <c r="H16" s="89"/>
      <c r="I16" s="89"/>
      <c r="J16" s="89"/>
      <c r="K16" s="89"/>
      <c r="L16" s="89"/>
      <c r="M16" s="92"/>
      <c r="N16" s="91"/>
      <c r="O16" s="85"/>
      <c r="P16" s="92"/>
      <c r="R16" s="93"/>
    </row>
    <row r="17" spans="1:20">
      <c r="A17" s="114">
        <v>2</v>
      </c>
      <c r="B17" t="s">
        <v>175</v>
      </c>
      <c r="C17" s="89"/>
      <c r="D17" s="95"/>
      <c r="E17" s="95"/>
      <c r="F17" s="96"/>
      <c r="G17" s="85"/>
      <c r="H17" s="89"/>
      <c r="I17" s="89"/>
      <c r="J17" s="89"/>
      <c r="K17" s="89"/>
      <c r="L17" s="89"/>
      <c r="M17" s="97"/>
      <c r="N17" s="96"/>
      <c r="O17" s="85"/>
      <c r="P17" s="98"/>
      <c r="R17" s="93"/>
    </row>
    <row r="18" spans="1:20">
      <c r="A18" s="114">
        <v>3</v>
      </c>
      <c r="B18" t="s">
        <v>176</v>
      </c>
      <c r="C18" s="89"/>
      <c r="D18" s="90"/>
      <c r="E18" s="90"/>
      <c r="F18" s="91"/>
      <c r="G18" s="85"/>
      <c r="H18" s="89"/>
      <c r="I18" s="89"/>
      <c r="J18" s="89"/>
      <c r="K18" s="89"/>
      <c r="L18" s="89"/>
      <c r="M18" s="92"/>
      <c r="N18" s="91"/>
      <c r="O18" s="85"/>
      <c r="P18" s="92"/>
      <c r="R18" s="93"/>
    </row>
    <row r="19" spans="1:20">
      <c r="A19" s="114">
        <v>4</v>
      </c>
      <c r="B19" t="s">
        <v>177</v>
      </c>
      <c r="C19" s="89"/>
      <c r="D19" s="95"/>
      <c r="E19" s="95"/>
      <c r="F19" s="96"/>
      <c r="G19" s="85"/>
      <c r="H19" s="89"/>
      <c r="I19" s="89"/>
      <c r="J19" s="89"/>
      <c r="K19" s="89"/>
      <c r="L19" s="89"/>
      <c r="M19" s="97"/>
      <c r="N19" s="96"/>
      <c r="O19" s="85"/>
      <c r="P19" s="98"/>
      <c r="R19" s="93"/>
    </row>
    <row r="20" spans="1:20">
      <c r="A20" s="114">
        <v>5</v>
      </c>
      <c r="B20" t="s">
        <v>178</v>
      </c>
      <c r="C20" s="89"/>
      <c r="D20" s="90"/>
      <c r="E20" s="90"/>
      <c r="F20" s="89"/>
      <c r="G20" s="99"/>
      <c r="H20" s="89"/>
      <c r="I20" s="89"/>
      <c r="J20" s="89"/>
      <c r="K20" s="89"/>
      <c r="L20" s="89"/>
      <c r="M20" s="100"/>
      <c r="N20" s="89"/>
      <c r="O20" s="99"/>
      <c r="P20" s="92"/>
      <c r="R20" s="93"/>
    </row>
    <row r="21" spans="1:20">
      <c r="A21" s="115">
        <v>6</v>
      </c>
      <c r="B21" s="113" t="s">
        <v>179</v>
      </c>
      <c r="C21" s="101" t="s">
        <v>180</v>
      </c>
      <c r="D21" s="102">
        <v>8.3000000000000007</v>
      </c>
      <c r="E21" s="103"/>
      <c r="F21" s="112">
        <f>SUM(D21-E21)</f>
        <v>8.3000000000000007</v>
      </c>
      <c r="G21" s="105"/>
      <c r="H21" s="106">
        <v>10</v>
      </c>
      <c r="I21" s="106">
        <v>10</v>
      </c>
      <c r="J21" s="106">
        <v>8.5</v>
      </c>
      <c r="K21" s="106">
        <v>9.5</v>
      </c>
      <c r="L21" s="106">
        <v>9</v>
      </c>
      <c r="M21" s="107">
        <f>SUM((H21*0.25)+(I21*0.25)+(J21*0.2)+(K21*0.2)+(L21*0.1))</f>
        <v>9.5</v>
      </c>
      <c r="N21" s="104"/>
      <c r="O21" s="108"/>
      <c r="P21" s="109">
        <f>SUM((F21*0.5)+(M21*0.4)+(N21*0.1))</f>
        <v>7.9500000000000011</v>
      </c>
      <c r="Q21" s="110">
        <f>RANK(P21,$P$18:$P$87)</f>
        <v>1</v>
      </c>
      <c r="R21" s="93"/>
    </row>
    <row r="22" spans="1:20">
      <c r="A22" s="114">
        <v>1</v>
      </c>
      <c r="B22" t="s">
        <v>181</v>
      </c>
      <c r="C22" s="89"/>
      <c r="D22" s="90"/>
      <c r="E22" s="90"/>
      <c r="F22" s="91"/>
      <c r="G22" s="85"/>
      <c r="H22" s="89"/>
      <c r="I22" s="89"/>
      <c r="J22" s="89"/>
      <c r="K22" s="89"/>
      <c r="L22" s="89"/>
      <c r="M22" s="92"/>
      <c r="N22" s="91"/>
      <c r="O22" s="85"/>
      <c r="P22" s="92"/>
      <c r="R22" s="93"/>
    </row>
    <row r="23" spans="1:20">
      <c r="A23" s="114">
        <v>2</v>
      </c>
      <c r="B23" t="s">
        <v>58</v>
      </c>
      <c r="C23" s="89"/>
      <c r="D23" s="95"/>
      <c r="E23" s="95"/>
      <c r="F23" s="96"/>
      <c r="G23" s="85"/>
      <c r="H23" s="89"/>
      <c r="I23" s="89"/>
      <c r="J23" s="89"/>
      <c r="K23" s="89"/>
      <c r="L23" s="89"/>
      <c r="M23" s="97"/>
      <c r="N23" s="96"/>
      <c r="O23" s="85"/>
      <c r="P23" s="98"/>
      <c r="R23" s="93"/>
    </row>
    <row r="24" spans="1:20">
      <c r="A24" s="114">
        <v>3</v>
      </c>
      <c r="B24" t="s">
        <v>90</v>
      </c>
      <c r="C24" s="89"/>
      <c r="D24" s="90"/>
      <c r="E24" s="90"/>
      <c r="F24" s="91"/>
      <c r="G24" s="85"/>
      <c r="H24" s="89"/>
      <c r="I24" s="89"/>
      <c r="J24" s="89"/>
      <c r="K24" s="89"/>
      <c r="L24" s="89"/>
      <c r="M24" s="92"/>
      <c r="N24" s="91"/>
      <c r="O24" s="85"/>
      <c r="P24" s="92"/>
      <c r="R24" s="93"/>
    </row>
    <row r="25" spans="1:20">
      <c r="A25" s="114">
        <v>4</v>
      </c>
      <c r="B25" t="s">
        <v>91</v>
      </c>
      <c r="C25" s="89"/>
      <c r="D25" s="95"/>
      <c r="E25" s="95"/>
      <c r="F25" s="96"/>
      <c r="G25" s="85"/>
      <c r="H25" s="89"/>
      <c r="I25" s="89"/>
      <c r="J25" s="89"/>
      <c r="K25" s="89"/>
      <c r="L25" s="89"/>
      <c r="M25" s="97"/>
      <c r="N25" s="96"/>
      <c r="O25" s="85"/>
      <c r="P25" s="98"/>
      <c r="R25" s="93"/>
    </row>
    <row r="26" spans="1:20">
      <c r="A26" s="114">
        <v>5</v>
      </c>
      <c r="B26" t="s">
        <v>89</v>
      </c>
      <c r="C26" s="89"/>
      <c r="D26" s="90"/>
      <c r="E26" s="90"/>
      <c r="F26" s="89"/>
      <c r="G26" s="99"/>
      <c r="H26" s="89"/>
      <c r="I26" s="89"/>
      <c r="J26" s="89"/>
      <c r="K26" s="89"/>
      <c r="L26" s="89"/>
      <c r="M26" s="100"/>
      <c r="N26" s="89"/>
      <c r="O26" s="99"/>
      <c r="P26" s="92"/>
      <c r="R26" s="93"/>
    </row>
    <row r="27" spans="1:20">
      <c r="A27" s="115">
        <v>6</v>
      </c>
      <c r="B27" s="113" t="s">
        <v>52</v>
      </c>
      <c r="C27" s="101" t="s">
        <v>54</v>
      </c>
      <c r="D27" s="102">
        <v>7.67</v>
      </c>
      <c r="E27" s="103"/>
      <c r="F27" s="112">
        <f>SUM(D27-E27)</f>
        <v>7.67</v>
      </c>
      <c r="G27" s="105"/>
      <c r="H27" s="106">
        <v>10</v>
      </c>
      <c r="I27" s="106">
        <v>10</v>
      </c>
      <c r="J27" s="106">
        <v>8.5</v>
      </c>
      <c r="K27" s="106">
        <v>7.5</v>
      </c>
      <c r="L27" s="106">
        <v>8</v>
      </c>
      <c r="M27" s="107">
        <f>SUM((H27*0.25)+(I27*0.25)+(J27*0.2)+(K27*0.2)+(L27*0.1))</f>
        <v>9</v>
      </c>
      <c r="N27" s="104"/>
      <c r="O27" s="108"/>
      <c r="P27" s="109">
        <f>SUM((F27*0.5)+(M27*0.4)+(N27*0.1))</f>
        <v>7.4350000000000005</v>
      </c>
      <c r="Q27" s="110">
        <f>RANK(P27,$P$18:$P$87)</f>
        <v>2</v>
      </c>
      <c r="R27" s="93"/>
    </row>
    <row r="28" spans="1:20">
      <c r="A28" s="114">
        <v>1</v>
      </c>
      <c r="B28" t="s">
        <v>94</v>
      </c>
      <c r="C28" s="89"/>
      <c r="D28" s="90"/>
      <c r="E28" s="90"/>
      <c r="F28" s="91"/>
      <c r="G28" s="85"/>
      <c r="H28" s="89"/>
      <c r="I28" s="89"/>
      <c r="J28" s="89"/>
      <c r="K28" s="89"/>
      <c r="L28" s="89"/>
      <c r="M28" s="91"/>
      <c r="N28" s="91"/>
      <c r="O28" s="85"/>
      <c r="P28" s="92"/>
      <c r="R28" s="93"/>
      <c r="S28" s="94"/>
      <c r="T28" s="93"/>
    </row>
    <row r="29" spans="1:20">
      <c r="A29" s="114">
        <v>2</v>
      </c>
      <c r="B29" t="s">
        <v>96</v>
      </c>
      <c r="C29" s="89"/>
      <c r="D29" s="95"/>
      <c r="E29" s="95"/>
      <c r="F29" s="96"/>
      <c r="G29" s="85"/>
      <c r="H29" s="89"/>
      <c r="I29" s="89"/>
      <c r="J29" s="89"/>
      <c r="K29" s="89"/>
      <c r="L29" s="89"/>
      <c r="M29" s="96"/>
      <c r="N29" s="96"/>
      <c r="O29" s="85"/>
      <c r="P29" s="98"/>
      <c r="R29" s="93"/>
    </row>
    <row r="30" spans="1:20">
      <c r="A30" s="114">
        <v>3</v>
      </c>
      <c r="B30" t="s">
        <v>135</v>
      </c>
      <c r="C30" s="89"/>
      <c r="D30" s="90"/>
      <c r="E30" s="90"/>
      <c r="F30" s="91"/>
      <c r="G30" s="85"/>
      <c r="H30" s="89"/>
      <c r="I30" s="89"/>
      <c r="J30" s="89"/>
      <c r="K30" s="89"/>
      <c r="L30" s="89"/>
      <c r="M30" s="91"/>
      <c r="N30" s="91"/>
      <c r="O30" s="85"/>
      <c r="P30" s="92"/>
      <c r="R30" s="93"/>
      <c r="S30" s="93"/>
      <c r="T30" s="93"/>
    </row>
    <row r="31" spans="1:20">
      <c r="A31" s="114">
        <v>4</v>
      </c>
      <c r="B31" t="s">
        <v>95</v>
      </c>
      <c r="C31" s="89"/>
      <c r="D31" s="95"/>
      <c r="E31" s="95"/>
      <c r="F31" s="96"/>
      <c r="G31" s="85"/>
      <c r="H31" s="89"/>
      <c r="I31" s="89"/>
      <c r="J31" s="89"/>
      <c r="K31" s="89"/>
      <c r="L31" s="89"/>
      <c r="M31" s="96"/>
      <c r="N31" s="96"/>
      <c r="O31" s="85"/>
      <c r="P31" s="98"/>
      <c r="R31" s="93"/>
    </row>
    <row r="32" spans="1:20">
      <c r="A32" s="114">
        <v>5</v>
      </c>
      <c r="B32" t="s">
        <v>136</v>
      </c>
      <c r="C32" s="89"/>
      <c r="D32" s="90"/>
      <c r="E32" s="90"/>
      <c r="F32" s="89"/>
      <c r="G32" s="99"/>
      <c r="H32" s="89"/>
      <c r="I32" s="89"/>
      <c r="J32" s="89"/>
      <c r="K32" s="89"/>
      <c r="L32" s="89"/>
      <c r="M32" s="89"/>
      <c r="N32" s="89"/>
      <c r="O32" s="99"/>
      <c r="P32" s="92"/>
      <c r="R32" s="93"/>
    </row>
    <row r="33" spans="1:18">
      <c r="A33" s="115">
        <v>6</v>
      </c>
      <c r="B33" s="113" t="s">
        <v>93</v>
      </c>
      <c r="C33" s="113" t="s">
        <v>138</v>
      </c>
      <c r="D33" s="102">
        <f>8.75+0.1</f>
        <v>8.85</v>
      </c>
      <c r="E33" s="103">
        <v>0.1</v>
      </c>
      <c r="F33" s="112">
        <f>SUM(D33-E33)</f>
        <v>8.75</v>
      </c>
      <c r="G33" s="105"/>
      <c r="H33" s="106">
        <v>7.5</v>
      </c>
      <c r="I33" s="106">
        <v>8.5</v>
      </c>
      <c r="J33" s="106">
        <v>7.5</v>
      </c>
      <c r="K33" s="106">
        <v>6.5</v>
      </c>
      <c r="L33" s="106">
        <v>7</v>
      </c>
      <c r="M33" s="107">
        <f>SUM((H33*0.25)+(I33*0.25)+(J33*0.2)+(K33*0.2)+(L33*0.1))</f>
        <v>7.5</v>
      </c>
      <c r="N33" s="104"/>
      <c r="O33" s="108"/>
      <c r="P33" s="109">
        <f>SUM((F33*0.5)+(M33*0.4)+(N33*0.1))</f>
        <v>7.375</v>
      </c>
      <c r="Q33" s="110">
        <f>RANK(P33,$P$18:$P$87)</f>
        <v>3</v>
      </c>
      <c r="R33" s="93"/>
    </row>
    <row r="34" spans="1:18">
      <c r="A34" s="114">
        <v>1</v>
      </c>
      <c r="B34" t="s">
        <v>98</v>
      </c>
      <c r="C34" s="95" t="s">
        <v>166</v>
      </c>
      <c r="D34" s="90"/>
      <c r="E34" s="90"/>
      <c r="F34" s="91"/>
      <c r="G34" s="85"/>
      <c r="H34" s="89"/>
      <c r="I34" s="89"/>
      <c r="J34" s="89"/>
      <c r="K34" s="89"/>
      <c r="L34" s="89"/>
      <c r="M34" s="92"/>
      <c r="N34" s="91"/>
      <c r="O34" s="85"/>
      <c r="P34" s="92"/>
      <c r="R34" s="93"/>
    </row>
    <row r="35" spans="1:18">
      <c r="A35" s="114">
        <v>2</v>
      </c>
      <c r="B35" t="s">
        <v>97</v>
      </c>
      <c r="C35" s="95" t="s">
        <v>65</v>
      </c>
      <c r="D35" s="95"/>
      <c r="E35" s="95"/>
      <c r="F35" s="96"/>
      <c r="G35" s="85"/>
      <c r="H35" s="89"/>
      <c r="I35" s="89"/>
      <c r="J35" s="89"/>
      <c r="K35" s="89"/>
      <c r="L35" s="89"/>
      <c r="M35" s="97"/>
      <c r="N35" s="96"/>
      <c r="O35" s="85"/>
      <c r="P35" s="98"/>
      <c r="R35" s="93"/>
    </row>
    <row r="36" spans="1:18">
      <c r="A36" s="114">
        <v>3</v>
      </c>
      <c r="B36" t="s">
        <v>165</v>
      </c>
      <c r="C36" s="95" t="s">
        <v>83</v>
      </c>
      <c r="D36" s="90"/>
      <c r="E36" s="90"/>
      <c r="F36" s="91"/>
      <c r="G36" s="85"/>
      <c r="H36" s="89"/>
      <c r="I36" s="89"/>
      <c r="J36" s="89"/>
      <c r="K36" s="89"/>
      <c r="L36" s="89"/>
      <c r="M36" s="92"/>
      <c r="N36" s="91"/>
      <c r="O36" s="85"/>
      <c r="P36" s="92"/>
      <c r="R36" s="93"/>
    </row>
    <row r="37" spans="1:18">
      <c r="A37" s="114">
        <v>4</v>
      </c>
      <c r="B37" t="s">
        <v>100</v>
      </c>
      <c r="C37" s="95" t="s">
        <v>167</v>
      </c>
      <c r="D37" s="95"/>
      <c r="E37" s="95"/>
      <c r="F37" s="96"/>
      <c r="G37" s="85"/>
      <c r="H37" s="89"/>
      <c r="I37" s="89"/>
      <c r="J37" s="89"/>
      <c r="K37" s="89"/>
      <c r="L37" s="89"/>
      <c r="M37" s="97"/>
      <c r="N37" s="96"/>
      <c r="O37" s="85"/>
      <c r="P37" s="98"/>
      <c r="R37" s="93"/>
    </row>
    <row r="38" spans="1:18">
      <c r="A38" s="114">
        <v>5</v>
      </c>
      <c r="B38" t="s">
        <v>49</v>
      </c>
      <c r="C38" s="95" t="s">
        <v>51</v>
      </c>
      <c r="D38" s="90"/>
      <c r="E38" s="90"/>
      <c r="F38" s="89"/>
      <c r="G38" s="99"/>
      <c r="H38" s="89"/>
      <c r="I38" s="89"/>
      <c r="J38" s="89"/>
      <c r="K38" s="89"/>
      <c r="L38" s="89"/>
      <c r="M38" s="100"/>
      <c r="N38" s="89"/>
      <c r="O38" s="99"/>
      <c r="P38" s="92"/>
      <c r="R38" s="93"/>
    </row>
    <row r="39" spans="1:18">
      <c r="A39" s="115">
        <v>6</v>
      </c>
      <c r="B39" s="113" t="s">
        <v>99</v>
      </c>
      <c r="C39" s="113" t="s">
        <v>168</v>
      </c>
      <c r="D39" s="102">
        <v>7.73</v>
      </c>
      <c r="E39" s="103">
        <v>0.1</v>
      </c>
      <c r="F39" s="112">
        <f>SUM(D39-E39)</f>
        <v>7.6300000000000008</v>
      </c>
      <c r="G39" s="105"/>
      <c r="H39" s="106">
        <v>9</v>
      </c>
      <c r="I39" s="106">
        <v>8.5</v>
      </c>
      <c r="J39" s="106">
        <v>6.8</v>
      </c>
      <c r="K39" s="106">
        <v>7</v>
      </c>
      <c r="L39" s="106">
        <v>7</v>
      </c>
      <c r="M39" s="107">
        <f>SUM((H39*0.25)+(I39*0.25)+(J39*0.2)+(K39*0.2)+(L39*0.1))</f>
        <v>7.8350000000000009</v>
      </c>
      <c r="N39" s="104"/>
      <c r="O39" s="108"/>
      <c r="P39" s="109">
        <f>SUM((F39*0.5)+(M39*0.4)+(N39*0.1))</f>
        <v>6.9490000000000007</v>
      </c>
      <c r="Q39" s="110">
        <f>RANK(P39,$P$18:$P$87)</f>
        <v>4</v>
      </c>
      <c r="R39" s="93"/>
    </row>
    <row r="40" spans="1:18">
      <c r="A40" s="114">
        <v>1</v>
      </c>
      <c r="B40" t="s">
        <v>148</v>
      </c>
      <c r="C40" s="89"/>
      <c r="D40" s="90"/>
      <c r="E40" s="90"/>
      <c r="F40" s="91"/>
      <c r="G40" s="85"/>
      <c r="H40" s="89"/>
      <c r="I40" s="89"/>
      <c r="J40" s="89"/>
      <c r="K40" s="89"/>
      <c r="L40" s="89"/>
      <c r="M40" s="92"/>
      <c r="N40" s="91"/>
      <c r="O40" s="85"/>
      <c r="P40" s="92"/>
      <c r="R40" s="93"/>
    </row>
    <row r="41" spans="1:18">
      <c r="A41" s="114">
        <v>2</v>
      </c>
      <c r="B41" t="s">
        <v>149</v>
      </c>
      <c r="C41" s="89"/>
      <c r="D41" s="95"/>
      <c r="E41" s="95"/>
      <c r="F41" s="96"/>
      <c r="G41" s="85"/>
      <c r="H41" s="89"/>
      <c r="I41" s="89"/>
      <c r="J41" s="89"/>
      <c r="K41" s="89"/>
      <c r="L41" s="89"/>
      <c r="M41" s="97"/>
      <c r="N41" s="96"/>
      <c r="O41" s="85"/>
      <c r="P41" s="98"/>
      <c r="R41" s="93"/>
    </row>
    <row r="42" spans="1:18">
      <c r="A42" s="114">
        <v>3</v>
      </c>
      <c r="B42" t="s">
        <v>150</v>
      </c>
      <c r="C42" s="89"/>
      <c r="D42" s="90"/>
      <c r="E42" s="90"/>
      <c r="F42" s="91"/>
      <c r="G42" s="85"/>
      <c r="H42" s="89"/>
      <c r="I42" s="89"/>
      <c r="J42" s="89"/>
      <c r="K42" s="89"/>
      <c r="L42" s="89"/>
      <c r="M42" s="92"/>
      <c r="N42" s="91"/>
      <c r="O42" s="85"/>
      <c r="P42" s="92"/>
      <c r="R42" s="93"/>
    </row>
    <row r="43" spans="1:18">
      <c r="A43" s="114">
        <v>4</v>
      </c>
      <c r="B43" t="s">
        <v>151</v>
      </c>
      <c r="C43" s="89"/>
      <c r="D43" s="95"/>
      <c r="E43" s="95"/>
      <c r="F43" s="96"/>
      <c r="G43" s="85"/>
      <c r="H43" s="89"/>
      <c r="I43" s="89"/>
      <c r="J43" s="89"/>
      <c r="K43" s="89"/>
      <c r="L43" s="89"/>
      <c r="M43" s="97"/>
      <c r="N43" s="96"/>
      <c r="O43" s="85"/>
      <c r="P43" s="98"/>
      <c r="R43" s="93"/>
    </row>
    <row r="44" spans="1:18">
      <c r="A44" s="114">
        <v>5</v>
      </c>
      <c r="B44" t="s">
        <v>152</v>
      </c>
      <c r="C44" s="89"/>
      <c r="D44" s="90"/>
      <c r="E44" s="90"/>
      <c r="F44" s="89"/>
      <c r="G44" s="99"/>
      <c r="H44" s="89"/>
      <c r="I44" s="89"/>
      <c r="J44" s="89"/>
      <c r="K44" s="89"/>
      <c r="L44" s="89"/>
      <c r="M44" s="100"/>
      <c r="N44" s="89"/>
      <c r="O44" s="99"/>
      <c r="P44" s="92"/>
      <c r="R44" s="93"/>
    </row>
    <row r="45" spans="1:18">
      <c r="A45" s="115">
        <v>6</v>
      </c>
      <c r="B45" s="113" t="s">
        <v>153</v>
      </c>
      <c r="C45" s="113" t="s">
        <v>154</v>
      </c>
      <c r="D45" s="102">
        <v>8.1199999999999992</v>
      </c>
      <c r="E45" s="103"/>
      <c r="F45" s="112">
        <f>SUM(D45-E45)</f>
        <v>8.1199999999999992</v>
      </c>
      <c r="G45" s="105"/>
      <c r="H45" s="106">
        <v>7</v>
      </c>
      <c r="I45" s="106">
        <v>7.5</v>
      </c>
      <c r="J45" s="106">
        <v>7</v>
      </c>
      <c r="K45" s="106">
        <v>6</v>
      </c>
      <c r="L45" s="106">
        <v>6.8</v>
      </c>
      <c r="M45" s="107">
        <f>SUM((H45*0.25)+(I45*0.25)+(J45*0.2)+(K45*0.2)+(L45*0.1))</f>
        <v>6.9050000000000002</v>
      </c>
      <c r="N45" s="104"/>
      <c r="O45" s="108"/>
      <c r="P45" s="109">
        <f>SUM((F45*0.5)+(M45*0.4)+(N45*0.1))</f>
        <v>6.8220000000000001</v>
      </c>
      <c r="Q45" s="110">
        <f>RANK(P45,$P$18:$P$87)</f>
        <v>5</v>
      </c>
      <c r="R45" s="93"/>
    </row>
    <row r="46" spans="1:18">
      <c r="A46" s="114">
        <v>1</v>
      </c>
      <c r="B46" t="s">
        <v>105</v>
      </c>
      <c r="C46" s="89"/>
      <c r="D46" s="90"/>
      <c r="E46" s="90"/>
      <c r="F46" s="91"/>
      <c r="G46" s="85"/>
      <c r="H46" s="89"/>
      <c r="I46" s="89"/>
      <c r="J46" s="89"/>
      <c r="K46" s="89"/>
      <c r="L46" s="89"/>
      <c r="M46" s="91"/>
      <c r="N46" s="91"/>
      <c r="O46" s="85"/>
      <c r="P46" s="92"/>
      <c r="R46" s="93"/>
    </row>
    <row r="47" spans="1:18">
      <c r="A47" s="114">
        <v>2</v>
      </c>
      <c r="B47" t="s">
        <v>103</v>
      </c>
      <c r="C47" s="89"/>
      <c r="D47" s="95"/>
      <c r="E47" s="95"/>
      <c r="F47" s="96"/>
      <c r="G47" s="85"/>
      <c r="H47" s="89"/>
      <c r="I47" s="89"/>
      <c r="J47" s="89"/>
      <c r="K47" s="89"/>
      <c r="L47" s="89"/>
      <c r="M47" s="96"/>
      <c r="N47" s="96"/>
      <c r="O47" s="85"/>
      <c r="P47" s="98"/>
      <c r="R47" s="93"/>
    </row>
    <row r="48" spans="1:18">
      <c r="A48" s="114">
        <v>3</v>
      </c>
      <c r="B48" t="s">
        <v>139</v>
      </c>
      <c r="C48" s="89"/>
      <c r="D48" s="90"/>
      <c r="E48" s="90"/>
      <c r="F48" s="91"/>
      <c r="G48" s="85"/>
      <c r="H48" s="89"/>
      <c r="I48" s="89"/>
      <c r="J48" s="89"/>
      <c r="K48" s="89"/>
      <c r="L48" s="89"/>
      <c r="M48" s="91"/>
      <c r="N48" s="91"/>
      <c r="O48" s="85"/>
      <c r="P48" s="92"/>
      <c r="R48" s="93"/>
    </row>
    <row r="49" spans="1:20">
      <c r="A49" s="114">
        <v>4</v>
      </c>
      <c r="B49" t="s">
        <v>104</v>
      </c>
      <c r="C49" s="89"/>
      <c r="D49" s="95"/>
      <c r="E49" s="95"/>
      <c r="F49" s="96"/>
      <c r="G49" s="85"/>
      <c r="H49" s="89"/>
      <c r="I49" s="89"/>
      <c r="J49" s="89"/>
      <c r="K49" s="89"/>
      <c r="L49" s="89"/>
      <c r="M49" s="96"/>
      <c r="N49" s="96"/>
      <c r="O49" s="85"/>
      <c r="P49" s="98"/>
      <c r="R49" s="93"/>
    </row>
    <row r="50" spans="1:20">
      <c r="A50" s="114">
        <v>5</v>
      </c>
      <c r="B50" t="s">
        <v>106</v>
      </c>
      <c r="C50" s="89"/>
      <c r="D50" s="90"/>
      <c r="E50" s="90"/>
      <c r="F50" s="89"/>
      <c r="G50" s="99"/>
      <c r="H50" s="89"/>
      <c r="I50" s="89"/>
      <c r="J50" s="89"/>
      <c r="K50" s="89"/>
      <c r="L50" s="89"/>
      <c r="M50" s="89"/>
      <c r="N50" s="89"/>
      <c r="O50" s="99"/>
      <c r="P50" s="92"/>
      <c r="R50" s="93"/>
    </row>
    <row r="51" spans="1:20">
      <c r="A51" s="115">
        <v>6</v>
      </c>
      <c r="B51" s="113" t="s">
        <v>140</v>
      </c>
      <c r="C51" s="113" t="s">
        <v>141</v>
      </c>
      <c r="D51" s="102">
        <v>8</v>
      </c>
      <c r="E51" s="103"/>
      <c r="F51" s="112">
        <f>SUM(D51-E51)</f>
        <v>8</v>
      </c>
      <c r="G51" s="105"/>
      <c r="H51" s="106">
        <v>7</v>
      </c>
      <c r="I51" s="106">
        <v>7.5</v>
      </c>
      <c r="J51" s="106">
        <v>6.5</v>
      </c>
      <c r="K51" s="106">
        <v>6.5</v>
      </c>
      <c r="L51" s="106">
        <v>6</v>
      </c>
      <c r="M51" s="107">
        <f>SUM((H51*0.25)+(I51*0.25)+(J51*0.2)+(K51*0.2)+(L51*0.1))</f>
        <v>6.8249999999999993</v>
      </c>
      <c r="N51" s="104"/>
      <c r="O51" s="108"/>
      <c r="P51" s="109">
        <f>SUM((F51*0.5)+(M51*0.4)+(N51*0.1))</f>
        <v>6.73</v>
      </c>
      <c r="Q51" s="110">
        <f>RANK(P51,$P$18:$P$87)</f>
        <v>6</v>
      </c>
      <c r="R51" s="93"/>
    </row>
    <row r="52" spans="1:20">
      <c r="A52" s="114">
        <v>1</v>
      </c>
      <c r="B52" t="s">
        <v>119</v>
      </c>
      <c r="C52" s="90" t="s">
        <v>73</v>
      </c>
      <c r="D52" s="90"/>
      <c r="E52" s="90"/>
      <c r="F52" s="91"/>
      <c r="G52" s="85"/>
      <c r="H52" s="89"/>
      <c r="I52" s="89"/>
      <c r="J52" s="89"/>
      <c r="K52" s="89"/>
      <c r="L52" s="89"/>
      <c r="M52" s="92"/>
      <c r="N52" s="91"/>
      <c r="O52" s="85"/>
      <c r="P52" s="92"/>
      <c r="R52" s="93"/>
      <c r="S52" s="94"/>
      <c r="T52" s="93"/>
    </row>
    <row r="53" spans="1:20">
      <c r="A53" s="114">
        <v>2</v>
      </c>
      <c r="B53" t="s">
        <v>120</v>
      </c>
      <c r="C53" s="90" t="s">
        <v>73</v>
      </c>
      <c r="D53" s="95"/>
      <c r="E53" s="95"/>
      <c r="F53" s="96"/>
      <c r="G53" s="85"/>
      <c r="H53" s="89"/>
      <c r="I53" s="89"/>
      <c r="J53" s="89"/>
      <c r="K53" s="89"/>
      <c r="L53" s="89"/>
      <c r="M53" s="97"/>
      <c r="N53" s="96"/>
      <c r="O53" s="85"/>
      <c r="P53" s="98"/>
      <c r="R53" s="93"/>
    </row>
    <row r="54" spans="1:20">
      <c r="A54" s="114">
        <v>3</v>
      </c>
      <c r="B54" t="s">
        <v>121</v>
      </c>
      <c r="C54" s="90" t="s">
        <v>67</v>
      </c>
      <c r="D54" s="90"/>
      <c r="E54" s="90"/>
      <c r="F54" s="91"/>
      <c r="G54" s="85"/>
      <c r="H54" s="89"/>
      <c r="I54" s="89"/>
      <c r="J54" s="89"/>
      <c r="K54" s="89"/>
      <c r="L54" s="89"/>
      <c r="M54" s="92"/>
      <c r="N54" s="91"/>
      <c r="O54" s="85"/>
      <c r="P54" s="92"/>
      <c r="R54" s="93"/>
      <c r="S54" s="93"/>
      <c r="T54" s="93"/>
    </row>
    <row r="55" spans="1:20">
      <c r="A55" s="114">
        <v>4</v>
      </c>
      <c r="B55" t="s">
        <v>122</v>
      </c>
      <c r="C55" s="90" t="s">
        <v>73</v>
      </c>
      <c r="D55" s="95"/>
      <c r="E55" s="95"/>
      <c r="F55" s="96"/>
      <c r="G55" s="85"/>
      <c r="H55" s="89"/>
      <c r="I55" s="89"/>
      <c r="J55" s="89"/>
      <c r="K55" s="89"/>
      <c r="L55" s="89"/>
      <c r="M55" s="97"/>
      <c r="N55" s="96"/>
      <c r="O55" s="85"/>
      <c r="P55" s="98"/>
      <c r="R55" s="93"/>
    </row>
    <row r="56" spans="1:20">
      <c r="A56" s="114">
        <v>5</v>
      </c>
      <c r="B56" t="s">
        <v>123</v>
      </c>
      <c r="C56" s="90" t="s">
        <v>67</v>
      </c>
      <c r="D56" s="90"/>
      <c r="E56" s="90"/>
      <c r="F56" s="89"/>
      <c r="G56" s="99"/>
      <c r="H56" s="89"/>
      <c r="I56" s="89"/>
      <c r="J56" s="89"/>
      <c r="K56" s="89"/>
      <c r="L56" s="89"/>
      <c r="M56" s="100"/>
      <c r="N56" s="89"/>
      <c r="O56" s="99"/>
      <c r="P56" s="92"/>
      <c r="R56" s="93"/>
    </row>
    <row r="57" spans="1:20">
      <c r="A57" s="115">
        <v>6</v>
      </c>
      <c r="B57" s="113" t="s">
        <v>124</v>
      </c>
      <c r="C57" s="113" t="s">
        <v>133</v>
      </c>
      <c r="D57" s="102">
        <f>6.68+0.4</f>
        <v>7.08</v>
      </c>
      <c r="E57" s="103">
        <v>0.4</v>
      </c>
      <c r="F57" s="112">
        <f>SUM(D57-E57)</f>
        <v>6.68</v>
      </c>
      <c r="G57" s="105"/>
      <c r="H57" s="106">
        <v>9.5</v>
      </c>
      <c r="I57" s="106">
        <v>8</v>
      </c>
      <c r="J57" s="106">
        <v>6.5</v>
      </c>
      <c r="K57" s="106">
        <v>6.5</v>
      </c>
      <c r="L57" s="106">
        <v>6</v>
      </c>
      <c r="M57" s="107">
        <f>SUM((H57*0.25)+(I57*0.25)+(J57*0.2)+(K57*0.2)+(L57*0.1))</f>
        <v>7.5749999999999993</v>
      </c>
      <c r="N57" s="104"/>
      <c r="O57" s="108"/>
      <c r="P57" s="109">
        <f>SUM((F57*0.5)+(M57*0.4)+(N57*0.1))</f>
        <v>6.3699999999999992</v>
      </c>
      <c r="Q57" s="110"/>
      <c r="R57" s="93"/>
    </row>
    <row r="58" spans="1:20">
      <c r="A58" s="114">
        <v>1</v>
      </c>
      <c r="B58" t="s">
        <v>169</v>
      </c>
      <c r="C58" s="89"/>
      <c r="D58" s="90"/>
      <c r="E58" s="90"/>
      <c r="F58" s="91"/>
      <c r="G58" s="85"/>
      <c r="H58" s="89"/>
      <c r="I58" s="89"/>
      <c r="J58" s="89"/>
      <c r="K58" s="89"/>
      <c r="L58" s="89"/>
      <c r="M58" s="92"/>
      <c r="N58" s="91"/>
      <c r="O58" s="85"/>
      <c r="P58" s="92"/>
      <c r="R58" s="93"/>
    </row>
    <row r="59" spans="1:20">
      <c r="A59" s="114">
        <v>2</v>
      </c>
      <c r="B59" t="s">
        <v>115</v>
      </c>
      <c r="C59" s="89"/>
      <c r="D59" s="95"/>
      <c r="E59" s="95"/>
      <c r="F59" s="96"/>
      <c r="G59" s="85"/>
      <c r="H59" s="89"/>
      <c r="I59" s="89"/>
      <c r="J59" s="89"/>
      <c r="K59" s="89"/>
      <c r="L59" s="89"/>
      <c r="M59" s="97"/>
      <c r="N59" s="96"/>
      <c r="O59" s="85"/>
      <c r="P59" s="98"/>
      <c r="R59" s="93"/>
    </row>
    <row r="60" spans="1:20">
      <c r="A60" s="114">
        <v>3</v>
      </c>
      <c r="B60" t="s">
        <v>116</v>
      </c>
      <c r="C60" s="89"/>
      <c r="D60" s="90"/>
      <c r="E60" s="90"/>
      <c r="F60" s="91"/>
      <c r="G60" s="85"/>
      <c r="H60" s="89"/>
      <c r="I60" s="89"/>
      <c r="J60" s="89"/>
      <c r="K60" s="89"/>
      <c r="L60" s="89"/>
      <c r="M60" s="92"/>
      <c r="N60" s="91"/>
      <c r="O60" s="85"/>
      <c r="P60" s="92"/>
      <c r="R60" s="93"/>
    </row>
    <row r="61" spans="1:20">
      <c r="A61" s="114">
        <v>4</v>
      </c>
      <c r="B61" t="s">
        <v>528</v>
      </c>
      <c r="C61" s="89"/>
      <c r="D61" s="95"/>
      <c r="E61" s="95"/>
      <c r="F61" s="96"/>
      <c r="G61" s="85"/>
      <c r="H61" s="89"/>
      <c r="I61" s="89"/>
      <c r="J61" s="89"/>
      <c r="K61" s="89"/>
      <c r="L61" s="89"/>
      <c r="M61" s="97"/>
      <c r="N61" s="96"/>
      <c r="O61" s="85"/>
      <c r="P61" s="98"/>
      <c r="R61" s="93"/>
    </row>
    <row r="62" spans="1:20">
      <c r="A62" s="114">
        <v>5</v>
      </c>
      <c r="B62" t="s">
        <v>171</v>
      </c>
      <c r="C62" s="89"/>
      <c r="D62" s="90"/>
      <c r="E62" s="90"/>
      <c r="F62" s="89"/>
      <c r="G62" s="99"/>
      <c r="H62" s="89"/>
      <c r="I62" s="89"/>
      <c r="J62" s="89"/>
      <c r="K62" s="89"/>
      <c r="L62" s="89"/>
      <c r="M62" s="100"/>
      <c r="N62" s="89"/>
      <c r="O62" s="99"/>
      <c r="P62" s="92"/>
      <c r="R62" s="93"/>
    </row>
    <row r="63" spans="1:20">
      <c r="A63" s="115">
        <v>6</v>
      </c>
      <c r="B63" s="113" t="s">
        <v>172</v>
      </c>
      <c r="C63" s="113" t="s">
        <v>173</v>
      </c>
      <c r="D63" s="102">
        <v>6.83</v>
      </c>
      <c r="E63" s="103"/>
      <c r="F63" s="112">
        <f>SUM(D63-E63)</f>
        <v>6.83</v>
      </c>
      <c r="G63" s="105"/>
      <c r="H63" s="106">
        <v>8</v>
      </c>
      <c r="I63" s="106">
        <v>7.5</v>
      </c>
      <c r="J63" s="106">
        <v>6.8</v>
      </c>
      <c r="K63" s="106">
        <v>7</v>
      </c>
      <c r="L63" s="106">
        <v>7.5</v>
      </c>
      <c r="M63" s="107">
        <f>SUM((H63*0.25)+(I63*0.25)+(J63*0.2)+(K63*0.2)+(L63*0.1))</f>
        <v>7.3850000000000007</v>
      </c>
      <c r="N63" s="104"/>
      <c r="O63" s="108"/>
      <c r="P63" s="109">
        <f>SUM((F63*0.5)+(M63*0.4)+(N63*0.1))</f>
        <v>6.3690000000000007</v>
      </c>
      <c r="Q63" s="110"/>
      <c r="R63" s="93"/>
    </row>
    <row r="64" spans="1:20">
      <c r="A64" s="114">
        <v>1</v>
      </c>
      <c r="B64" t="s">
        <v>155</v>
      </c>
      <c r="C64" s="95" t="s">
        <v>161</v>
      </c>
      <c r="D64" s="90"/>
      <c r="E64" s="90"/>
      <c r="F64" s="91"/>
      <c r="G64" s="85"/>
      <c r="H64" s="89"/>
      <c r="I64" s="89"/>
      <c r="J64" s="89"/>
      <c r="K64" s="89"/>
      <c r="L64" s="89"/>
      <c r="M64" s="92"/>
      <c r="N64" s="91"/>
      <c r="O64" s="85"/>
      <c r="P64" s="92"/>
      <c r="R64" s="93"/>
    </row>
    <row r="65" spans="1:20">
      <c r="A65" s="114">
        <v>2</v>
      </c>
      <c r="B65" t="s">
        <v>156</v>
      </c>
      <c r="C65" s="95" t="s">
        <v>162</v>
      </c>
      <c r="D65" s="95"/>
      <c r="E65" s="95"/>
      <c r="F65" s="96"/>
      <c r="G65" s="85"/>
      <c r="H65" s="89"/>
      <c r="I65" s="89"/>
      <c r="J65" s="89"/>
      <c r="K65" s="89"/>
      <c r="L65" s="89"/>
      <c r="M65" s="97"/>
      <c r="N65" s="96"/>
      <c r="O65" s="85"/>
      <c r="P65" s="98"/>
      <c r="R65" s="93"/>
    </row>
    <row r="66" spans="1:20">
      <c r="A66" s="114">
        <v>3</v>
      </c>
      <c r="B66" t="s">
        <v>157</v>
      </c>
      <c r="C66" s="95" t="s">
        <v>161</v>
      </c>
      <c r="D66" s="90"/>
      <c r="E66" s="90"/>
      <c r="F66" s="91"/>
      <c r="G66" s="85"/>
      <c r="H66" s="89"/>
      <c r="I66" s="89"/>
      <c r="J66" s="89"/>
      <c r="K66" s="89"/>
      <c r="L66" s="89"/>
      <c r="M66" s="92"/>
      <c r="N66" s="91"/>
      <c r="O66" s="85"/>
      <c r="P66" s="92"/>
      <c r="R66" s="93"/>
    </row>
    <row r="67" spans="1:20">
      <c r="A67" s="114">
        <v>4</v>
      </c>
      <c r="B67" t="s">
        <v>158</v>
      </c>
      <c r="C67" s="95" t="s">
        <v>163</v>
      </c>
      <c r="D67" s="95"/>
      <c r="E67" s="95"/>
      <c r="F67" s="96"/>
      <c r="G67" s="85"/>
      <c r="H67" s="89"/>
      <c r="I67" s="89"/>
      <c r="J67" s="89"/>
      <c r="K67" s="89"/>
      <c r="L67" s="89"/>
      <c r="M67" s="97"/>
      <c r="N67" s="96"/>
      <c r="O67" s="85"/>
      <c r="P67" s="98"/>
      <c r="R67" s="93"/>
    </row>
    <row r="68" spans="1:20">
      <c r="A68" s="114">
        <v>5</v>
      </c>
      <c r="B68" t="s">
        <v>159</v>
      </c>
      <c r="C68" s="95" t="s">
        <v>161</v>
      </c>
      <c r="D68" s="90"/>
      <c r="E68" s="90"/>
      <c r="F68" s="89"/>
      <c r="G68" s="99"/>
      <c r="H68" s="89"/>
      <c r="I68" s="89"/>
      <c r="J68" s="89"/>
      <c r="K68" s="89"/>
      <c r="L68" s="89"/>
      <c r="M68" s="100"/>
      <c r="N68" s="89"/>
      <c r="O68" s="99"/>
      <c r="P68" s="92"/>
      <c r="R68" s="93"/>
    </row>
    <row r="69" spans="1:20">
      <c r="A69" s="115">
        <v>6</v>
      </c>
      <c r="B69" s="113" t="s">
        <v>160</v>
      </c>
      <c r="C69" s="113" t="s">
        <v>164</v>
      </c>
      <c r="D69" s="102">
        <v>7</v>
      </c>
      <c r="E69" s="103"/>
      <c r="F69" s="112">
        <f>SUM(D69-E69)</f>
        <v>7</v>
      </c>
      <c r="G69" s="105"/>
      <c r="H69" s="106">
        <v>7.5</v>
      </c>
      <c r="I69" s="106">
        <v>7</v>
      </c>
      <c r="J69" s="106">
        <v>6.5</v>
      </c>
      <c r="K69" s="106">
        <v>6</v>
      </c>
      <c r="L69" s="106">
        <v>6</v>
      </c>
      <c r="M69" s="107">
        <f>SUM((H69*0.25)+(I69*0.25)+(J69*0.2)+(K69*0.2)+(L69*0.1))</f>
        <v>6.7249999999999996</v>
      </c>
      <c r="N69" s="104"/>
      <c r="O69" s="108"/>
      <c r="P69" s="109">
        <f>SUM((F69*0.5)+(M69*0.4)+(N69*0.1))</f>
        <v>6.1899999999999995</v>
      </c>
      <c r="Q69" s="110"/>
      <c r="R69" s="93"/>
    </row>
    <row r="70" spans="1:20">
      <c r="A70" s="114">
        <v>1</v>
      </c>
      <c r="B70" t="s">
        <v>142</v>
      </c>
      <c r="C70" s="89"/>
      <c r="D70" s="90"/>
      <c r="E70" s="90"/>
      <c r="F70" s="91"/>
      <c r="G70" s="85"/>
      <c r="H70" s="89"/>
      <c r="I70" s="89"/>
      <c r="J70" s="89"/>
      <c r="K70" s="89"/>
      <c r="L70" s="89"/>
      <c r="M70" s="92"/>
      <c r="N70" s="91"/>
      <c r="O70" s="85"/>
      <c r="P70" s="92"/>
      <c r="R70" s="93"/>
    </row>
    <row r="71" spans="1:20">
      <c r="A71" s="114">
        <v>2</v>
      </c>
      <c r="B71" t="s">
        <v>143</v>
      </c>
      <c r="C71" s="89"/>
      <c r="D71" s="95"/>
      <c r="E71" s="95"/>
      <c r="F71" s="96"/>
      <c r="G71" s="85"/>
      <c r="H71" s="89"/>
      <c r="I71" s="89"/>
      <c r="J71" s="89"/>
      <c r="K71" s="89"/>
      <c r="L71" s="89"/>
      <c r="M71" s="97"/>
      <c r="N71" s="96"/>
      <c r="O71" s="85"/>
      <c r="P71" s="98"/>
      <c r="R71" s="93"/>
    </row>
    <row r="72" spans="1:20">
      <c r="A72" s="114">
        <v>3</v>
      </c>
      <c r="B72" t="s">
        <v>144</v>
      </c>
      <c r="C72" s="89"/>
      <c r="D72" s="90"/>
      <c r="E72" s="90"/>
      <c r="F72" s="91"/>
      <c r="G72" s="85"/>
      <c r="H72" s="89"/>
      <c r="I72" s="89"/>
      <c r="J72" s="89"/>
      <c r="K72" s="89"/>
      <c r="L72" s="89"/>
      <c r="M72" s="92"/>
      <c r="N72" s="91"/>
      <c r="O72" s="85"/>
      <c r="P72" s="92"/>
      <c r="R72" s="93"/>
    </row>
    <row r="73" spans="1:20">
      <c r="A73" s="114">
        <v>4</v>
      </c>
      <c r="B73" t="s">
        <v>145</v>
      </c>
      <c r="C73" s="89"/>
      <c r="D73" s="95"/>
      <c r="E73" s="95"/>
      <c r="F73" s="96"/>
      <c r="G73" s="85"/>
      <c r="H73" s="89"/>
      <c r="I73" s="89"/>
      <c r="J73" s="89"/>
      <c r="K73" s="89"/>
      <c r="L73" s="89"/>
      <c r="M73" s="97"/>
      <c r="N73" s="96"/>
      <c r="O73" s="85"/>
      <c r="P73" s="98"/>
      <c r="R73" s="93"/>
    </row>
    <row r="74" spans="1:20">
      <c r="A74" s="114">
        <v>5</v>
      </c>
      <c r="B74" t="s">
        <v>146</v>
      </c>
      <c r="C74" s="89"/>
      <c r="D74" s="90"/>
      <c r="E74" s="90"/>
      <c r="F74" s="89"/>
      <c r="G74" s="99"/>
      <c r="H74" s="89"/>
      <c r="I74" s="89"/>
      <c r="J74" s="89"/>
      <c r="K74" s="89"/>
      <c r="L74" s="89"/>
      <c r="M74" s="100"/>
      <c r="N74" s="89"/>
      <c r="O74" s="99"/>
      <c r="P74" s="92"/>
      <c r="R74" s="93"/>
    </row>
    <row r="75" spans="1:20">
      <c r="A75" s="115">
        <v>6</v>
      </c>
      <c r="B75" s="113" t="s">
        <v>147</v>
      </c>
      <c r="C75" s="113" t="s">
        <v>73</v>
      </c>
      <c r="D75" s="102">
        <v>7.25</v>
      </c>
      <c r="E75" s="103">
        <v>0.4</v>
      </c>
      <c r="F75" s="112">
        <f>SUM(D75-E75)</f>
        <v>6.85</v>
      </c>
      <c r="G75" s="105"/>
      <c r="H75" s="106">
        <v>6.8</v>
      </c>
      <c r="I75" s="106">
        <v>7</v>
      </c>
      <c r="J75" s="106">
        <v>6.8</v>
      </c>
      <c r="K75" s="106">
        <v>6</v>
      </c>
      <c r="L75" s="106">
        <v>6</v>
      </c>
      <c r="M75" s="107">
        <f>SUM((H75*0.25)+(I75*0.25)+(J75*0.2)+(K75*0.2)+(L75*0.1))</f>
        <v>6.6100000000000012</v>
      </c>
      <c r="N75" s="104"/>
      <c r="O75" s="108"/>
      <c r="P75" s="109">
        <f>SUM((F75*0.5)+(M75*0.4)+(N75*0.1))</f>
        <v>6.0690000000000008</v>
      </c>
      <c r="Q75" s="110"/>
      <c r="R75" s="93"/>
    </row>
    <row r="76" spans="1:20">
      <c r="A76" s="114">
        <v>1</v>
      </c>
      <c r="B76" t="s">
        <v>125</v>
      </c>
      <c r="C76" s="90" t="s">
        <v>131</v>
      </c>
      <c r="D76" s="90"/>
      <c r="E76" s="90"/>
      <c r="F76" s="91"/>
      <c r="G76" s="85"/>
      <c r="H76" s="89"/>
      <c r="I76" s="89"/>
      <c r="J76" s="89"/>
      <c r="K76" s="89"/>
      <c r="L76" s="89"/>
      <c r="M76" s="92"/>
      <c r="N76" s="91"/>
      <c r="O76" s="85"/>
      <c r="P76" s="92"/>
      <c r="R76" s="93"/>
      <c r="S76" s="94"/>
      <c r="T76" s="93"/>
    </row>
    <row r="77" spans="1:20">
      <c r="A77" s="114">
        <v>2</v>
      </c>
      <c r="B77" t="s">
        <v>126</v>
      </c>
      <c r="C77" s="90" t="s">
        <v>131</v>
      </c>
      <c r="D77" s="95"/>
      <c r="E77" s="95"/>
      <c r="F77" s="96"/>
      <c r="G77" s="85"/>
      <c r="H77" s="89"/>
      <c r="I77" s="89"/>
      <c r="J77" s="89"/>
      <c r="K77" s="89"/>
      <c r="L77" s="89"/>
      <c r="M77" s="97"/>
      <c r="N77" s="96"/>
      <c r="O77" s="85"/>
      <c r="P77" s="98"/>
      <c r="R77" s="93"/>
    </row>
    <row r="78" spans="1:20">
      <c r="A78" s="114">
        <v>3</v>
      </c>
      <c r="B78" t="s">
        <v>127</v>
      </c>
      <c r="C78" s="90" t="s">
        <v>131</v>
      </c>
      <c r="D78" s="90"/>
      <c r="E78" s="90"/>
      <c r="F78" s="91"/>
      <c r="G78" s="85"/>
      <c r="H78" s="89"/>
      <c r="I78" s="89"/>
      <c r="J78" s="89"/>
      <c r="K78" s="89"/>
      <c r="L78" s="89"/>
      <c r="M78" s="92"/>
      <c r="N78" s="91"/>
      <c r="O78" s="85"/>
      <c r="P78" s="92"/>
      <c r="R78" s="93"/>
      <c r="S78" s="93"/>
      <c r="T78" s="93"/>
    </row>
    <row r="79" spans="1:20">
      <c r="A79" s="114">
        <v>4</v>
      </c>
      <c r="B79" t="s">
        <v>128</v>
      </c>
      <c r="C79" s="90" t="s">
        <v>131</v>
      </c>
      <c r="D79" s="95"/>
      <c r="E79" s="95"/>
      <c r="F79" s="96"/>
      <c r="G79" s="85"/>
      <c r="H79" s="89"/>
      <c r="I79" s="89"/>
      <c r="J79" s="89"/>
      <c r="K79" s="89"/>
      <c r="L79" s="89"/>
      <c r="M79" s="97"/>
      <c r="N79" s="96"/>
      <c r="O79" s="85"/>
      <c r="P79" s="98"/>
      <c r="R79" s="93"/>
    </row>
    <row r="80" spans="1:20">
      <c r="A80" s="114">
        <v>5</v>
      </c>
      <c r="B80" t="s">
        <v>129</v>
      </c>
      <c r="C80" s="90" t="s">
        <v>83</v>
      </c>
      <c r="D80" s="90"/>
      <c r="E80" s="90"/>
      <c r="F80" s="89"/>
      <c r="G80" s="99"/>
      <c r="H80" s="89"/>
      <c r="I80" s="89"/>
      <c r="J80" s="89"/>
      <c r="K80" s="89"/>
      <c r="L80" s="89"/>
      <c r="M80" s="100"/>
      <c r="N80" s="89"/>
      <c r="O80" s="99"/>
      <c r="P80" s="92"/>
      <c r="R80" s="93"/>
    </row>
    <row r="81" spans="1:20">
      <c r="A81" s="115">
        <v>6</v>
      </c>
      <c r="B81" s="113" t="s">
        <v>130</v>
      </c>
      <c r="C81" s="118" t="s">
        <v>132</v>
      </c>
      <c r="D81" s="102">
        <v>6.64</v>
      </c>
      <c r="E81" s="103"/>
      <c r="F81" s="112">
        <f>SUM(D81-E81)</f>
        <v>6.64</v>
      </c>
      <c r="G81" s="105"/>
      <c r="H81" s="106">
        <v>7</v>
      </c>
      <c r="I81" s="106">
        <v>7</v>
      </c>
      <c r="J81" s="106">
        <v>6.5</v>
      </c>
      <c r="K81" s="106">
        <v>6.5</v>
      </c>
      <c r="L81" s="106">
        <v>6</v>
      </c>
      <c r="M81" s="107">
        <f>SUM((H81*0.25)+(I81*0.25)+(J81*0.2)+(K81*0.2)+(L81*0.1))</f>
        <v>6.6999999999999993</v>
      </c>
      <c r="N81" s="104"/>
      <c r="O81" s="108"/>
      <c r="P81" s="109">
        <f>SUM((F81*0.5)+(M81*0.4)+(N81*0.1))</f>
        <v>6</v>
      </c>
      <c r="Q81" s="110"/>
      <c r="R81" s="93"/>
    </row>
    <row r="82" spans="1:20" s="67" customFormat="1">
      <c r="A82" s="121"/>
      <c r="B82" s="122"/>
      <c r="C82" s="122"/>
      <c r="D82" s="117"/>
      <c r="E82" s="117"/>
      <c r="H82" s="122"/>
      <c r="I82" s="122"/>
      <c r="J82" s="122"/>
      <c r="K82" s="122"/>
      <c r="L82" s="122"/>
      <c r="M82" s="123"/>
      <c r="P82" s="123"/>
      <c r="R82" s="94"/>
      <c r="S82" s="94"/>
      <c r="T82" s="94"/>
    </row>
    <row r="83" spans="1:20" s="67" customFormat="1">
      <c r="A83" s="121"/>
      <c r="B83" s="122"/>
      <c r="C83" s="122"/>
      <c r="D83" s="74"/>
      <c r="E83" s="74"/>
      <c r="F83" s="124"/>
      <c r="H83" s="122"/>
      <c r="I83" s="122"/>
      <c r="J83" s="122"/>
      <c r="K83" s="122"/>
      <c r="L83" s="122"/>
      <c r="M83" s="125"/>
      <c r="N83" s="124"/>
      <c r="P83" s="126"/>
      <c r="R83" s="94"/>
    </row>
    <row r="84" spans="1:20" s="67" customFormat="1">
      <c r="A84" s="121"/>
      <c r="B84" s="122"/>
      <c r="C84" s="122"/>
      <c r="D84" s="117"/>
      <c r="E84" s="117"/>
      <c r="H84" s="122"/>
      <c r="I84" s="122"/>
      <c r="J84" s="122"/>
      <c r="K84" s="122"/>
      <c r="L84" s="122"/>
      <c r="M84" s="123"/>
      <c r="P84" s="123"/>
      <c r="R84" s="94"/>
      <c r="S84" s="94"/>
      <c r="T84" s="94"/>
    </row>
    <row r="85" spans="1:20" s="67" customFormat="1">
      <c r="A85" s="121"/>
      <c r="B85" s="122"/>
      <c r="C85" s="122"/>
      <c r="D85" s="74"/>
      <c r="E85" s="74"/>
      <c r="F85" s="124"/>
      <c r="H85" s="122"/>
      <c r="I85" s="122"/>
      <c r="J85" s="122"/>
      <c r="K85" s="122"/>
      <c r="L85" s="122"/>
      <c r="M85" s="125"/>
      <c r="N85" s="124"/>
      <c r="P85" s="126"/>
      <c r="R85" s="94"/>
    </row>
    <row r="86" spans="1:20" s="67" customFormat="1">
      <c r="A86" s="121"/>
      <c r="B86" s="122"/>
      <c r="C86" s="122"/>
      <c r="D86" s="117"/>
      <c r="E86" s="117"/>
      <c r="F86" s="122"/>
      <c r="G86" s="122"/>
      <c r="H86" s="122"/>
      <c r="I86" s="122"/>
      <c r="J86" s="122"/>
      <c r="K86" s="122"/>
      <c r="L86" s="122"/>
      <c r="M86" s="127"/>
      <c r="N86" s="122"/>
      <c r="O86" s="122"/>
      <c r="P86" s="123"/>
      <c r="R86" s="94"/>
    </row>
    <row r="87" spans="1:20" s="67" customFormat="1">
      <c r="A87" s="128"/>
      <c r="B87" s="129"/>
      <c r="C87" s="129"/>
      <c r="D87" s="130"/>
      <c r="E87" s="131"/>
      <c r="F87" s="119"/>
      <c r="G87" s="132"/>
      <c r="H87" s="133"/>
      <c r="I87" s="133"/>
      <c r="J87" s="133"/>
      <c r="K87" s="133"/>
      <c r="L87" s="133"/>
      <c r="M87" s="120"/>
      <c r="N87" s="119"/>
      <c r="O87" s="119"/>
      <c r="P87" s="120"/>
      <c r="Q87" s="132"/>
      <c r="R87" s="119"/>
    </row>
    <row r="88" spans="1:20">
      <c r="A88" s="116"/>
    </row>
    <row r="89" spans="1:20">
      <c r="A89" s="116"/>
    </row>
    <row r="90" spans="1:20">
      <c r="A90" s="116"/>
    </row>
    <row r="91" spans="1:20">
      <c r="A91" s="116"/>
    </row>
    <row r="92" spans="1:20">
      <c r="A92" s="116"/>
    </row>
    <row r="93" spans="1:20">
      <c r="A93" s="116"/>
    </row>
  </sheetData>
  <sortState ref="A16:U81">
    <sortCondition ref="R16:R81"/>
    <sortCondition ref="A16:A81"/>
  </sortState>
  <pageMargins left="0.74803149606299202" right="0.74803149606299202" top="0.98425196850393704" bottom="0.98425196850393704" header="0.511811023622047" footer="0.511811023622047"/>
  <pageSetup paperSize="9" scale="95" orientation="portrait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2" customWidth="1"/>
    <col min="2" max="2" width="23.140625" style="2" customWidth="1"/>
    <col min="3" max="3" width="21" style="2" customWidth="1"/>
    <col min="4" max="4" width="15.28515625" style="2" customWidth="1"/>
    <col min="5" max="5" width="23.7109375" style="2" customWidth="1"/>
    <col min="6" max="11" width="7.7109375" style="2" customWidth="1"/>
    <col min="12" max="12" width="3.28515625" style="2" customWidth="1"/>
    <col min="13" max="18" width="7.7109375" style="2" customWidth="1"/>
    <col min="19" max="19" width="2.7109375" style="2" customWidth="1"/>
    <col min="20" max="25" width="7.7109375" style="2" customWidth="1"/>
    <col min="26" max="26" width="3.28515625" style="4" customWidth="1"/>
    <col min="27" max="27" width="10.7109375" style="4" customWidth="1"/>
    <col min="28" max="28" width="15.140625" style="2" customWidth="1"/>
    <col min="29" max="29" width="4.28515625" style="2" customWidth="1"/>
    <col min="30" max="16384" width="9.140625" style="2"/>
  </cols>
  <sheetData>
    <row r="1" spans="1:38" ht="15.75">
      <c r="A1" s="1" t="s">
        <v>59</v>
      </c>
      <c r="D1" s="3" t="s">
        <v>0</v>
      </c>
      <c r="E1" s="3" t="s">
        <v>498</v>
      </c>
      <c r="G1" s="4"/>
      <c r="H1" s="5"/>
      <c r="I1" s="5"/>
      <c r="J1" s="5"/>
      <c r="K1" s="5"/>
      <c r="L1" s="5"/>
      <c r="M1" s="5"/>
      <c r="N1" s="5"/>
      <c r="O1" s="5"/>
      <c r="P1" s="4"/>
      <c r="T1" s="5"/>
      <c r="U1" s="5"/>
      <c r="V1" s="5"/>
      <c r="W1" s="4"/>
      <c r="Z1" s="6"/>
      <c r="AA1" s="6"/>
      <c r="AB1" s="7">
        <f ca="1">NOW()</f>
        <v>43014.400315856481</v>
      </c>
    </row>
    <row r="2" spans="1:38" ht="15.75">
      <c r="A2" s="8"/>
      <c r="D2" s="3"/>
      <c r="E2" s="3" t="s">
        <v>500</v>
      </c>
      <c r="G2" s="4"/>
      <c r="P2" s="4"/>
      <c r="W2" s="4"/>
      <c r="Z2" s="9"/>
      <c r="AA2" s="9"/>
      <c r="AB2" s="10">
        <f ca="1">NOW()</f>
        <v>43014.400315856481</v>
      </c>
    </row>
    <row r="3" spans="1:38" ht="15.75">
      <c r="A3" s="59" t="s">
        <v>60</v>
      </c>
      <c r="B3" s="60"/>
      <c r="E3" s="3" t="s">
        <v>519</v>
      </c>
      <c r="F3" s="11"/>
      <c r="G3" s="12"/>
      <c r="H3" s="11"/>
      <c r="I3" s="12"/>
      <c r="J3" s="12"/>
      <c r="K3" s="12"/>
      <c r="L3" s="4"/>
      <c r="M3" s="11"/>
      <c r="N3" s="12"/>
      <c r="O3" s="12"/>
      <c r="P3" s="12"/>
      <c r="Q3" s="12"/>
      <c r="R3" s="12"/>
      <c r="S3" s="4"/>
      <c r="T3" s="11"/>
      <c r="U3" s="12"/>
      <c r="V3" s="12"/>
      <c r="W3" s="12"/>
      <c r="X3" s="12"/>
      <c r="Y3" s="12"/>
    </row>
    <row r="4" spans="1:38" ht="15.75">
      <c r="A4" s="13"/>
      <c r="B4" s="14"/>
      <c r="D4" s="3"/>
      <c r="E4" s="3"/>
      <c r="F4" s="15"/>
      <c r="G4" s="16"/>
      <c r="H4" s="15"/>
      <c r="I4" s="16"/>
      <c r="J4" s="16"/>
      <c r="K4" s="16"/>
      <c r="M4" s="15"/>
      <c r="N4" s="16"/>
      <c r="O4" s="16"/>
      <c r="P4" s="16"/>
      <c r="Q4" s="16"/>
      <c r="R4" s="16"/>
      <c r="T4" s="15"/>
      <c r="U4" s="16"/>
      <c r="V4" s="16"/>
      <c r="W4" s="16"/>
      <c r="X4" s="16"/>
      <c r="Y4" s="16"/>
    </row>
    <row r="5" spans="1:38" ht="15.75">
      <c r="A5" s="8"/>
      <c r="D5" s="3"/>
      <c r="G5" s="4"/>
      <c r="P5" s="4"/>
      <c r="W5" s="4"/>
    </row>
    <row r="6" spans="1:38" ht="15.75">
      <c r="A6" s="1" t="s">
        <v>61</v>
      </c>
      <c r="B6" s="17"/>
      <c r="F6" s="17" t="s">
        <v>4</v>
      </c>
      <c r="G6" s="4" t="str">
        <f>E2</f>
        <v>Derryn Fedrick</v>
      </c>
      <c r="I6" s="17"/>
      <c r="M6" s="17" t="s">
        <v>5</v>
      </c>
      <c r="N6" s="2" t="str">
        <f>E1</f>
        <v>Robyn Bruderer</v>
      </c>
      <c r="P6" s="4"/>
      <c r="T6" s="17" t="s">
        <v>6</v>
      </c>
      <c r="U6" s="2" t="str">
        <f>E3</f>
        <v>Carina Ingelson</v>
      </c>
      <c r="W6" s="4"/>
    </row>
    <row r="7" spans="1:38" ht="15.75">
      <c r="A7" s="8" t="s">
        <v>62</v>
      </c>
      <c r="B7" s="18"/>
      <c r="G7" s="4"/>
      <c r="P7" s="4"/>
      <c r="S7" s="4"/>
      <c r="W7" s="4"/>
    </row>
    <row r="8" spans="1:38">
      <c r="F8" s="17" t="s">
        <v>8</v>
      </c>
      <c r="K8" s="5"/>
      <c r="L8" s="19"/>
      <c r="M8" s="17" t="s">
        <v>8</v>
      </c>
      <c r="R8" s="5"/>
      <c r="S8" s="4"/>
      <c r="T8" s="17" t="s">
        <v>8</v>
      </c>
      <c r="Y8" s="5"/>
      <c r="AA8" s="21" t="s">
        <v>15</v>
      </c>
      <c r="AB8" s="22"/>
    </row>
    <row r="9" spans="1:38" s="20" customFormat="1">
      <c r="A9" s="23" t="s">
        <v>16</v>
      </c>
      <c r="B9" s="23" t="s">
        <v>17</v>
      </c>
      <c r="C9" s="23" t="s">
        <v>8</v>
      </c>
      <c r="D9" s="23" t="s">
        <v>18</v>
      </c>
      <c r="E9" s="23" t="s">
        <v>19</v>
      </c>
      <c r="F9" s="24" t="s">
        <v>20</v>
      </c>
      <c r="G9" s="24" t="s">
        <v>21</v>
      </c>
      <c r="H9" s="24" t="s">
        <v>22</v>
      </c>
      <c r="I9" s="24" t="s">
        <v>23</v>
      </c>
      <c r="J9" s="24" t="s">
        <v>24</v>
      </c>
      <c r="K9" s="24" t="s">
        <v>8</v>
      </c>
      <c r="L9" s="25"/>
      <c r="M9" s="24" t="s">
        <v>20</v>
      </c>
      <c r="N9" s="24" t="s">
        <v>21</v>
      </c>
      <c r="O9" s="24" t="s">
        <v>22</v>
      </c>
      <c r="P9" s="24" t="s">
        <v>23</v>
      </c>
      <c r="Q9" s="24" t="s">
        <v>24</v>
      </c>
      <c r="R9" s="24" t="s">
        <v>8</v>
      </c>
      <c r="S9" s="26"/>
      <c r="T9" s="24" t="s">
        <v>20</v>
      </c>
      <c r="U9" s="24" t="s">
        <v>21</v>
      </c>
      <c r="V9" s="24" t="s">
        <v>22</v>
      </c>
      <c r="W9" s="24" t="s">
        <v>23</v>
      </c>
      <c r="X9" s="24" t="s">
        <v>24</v>
      </c>
      <c r="Y9" s="24" t="s">
        <v>8</v>
      </c>
      <c r="Z9" s="25"/>
      <c r="AA9" s="28" t="s">
        <v>43</v>
      </c>
      <c r="AB9" s="28" t="s">
        <v>46</v>
      </c>
      <c r="AC9" s="23"/>
      <c r="AD9" s="23" t="s">
        <v>4</v>
      </c>
      <c r="AE9" s="23" t="s">
        <v>5</v>
      </c>
      <c r="AF9" s="23" t="s">
        <v>6</v>
      </c>
      <c r="AG9" s="23"/>
      <c r="AH9" s="23"/>
      <c r="AI9" s="23"/>
      <c r="AJ9" s="23"/>
      <c r="AK9" s="23"/>
      <c r="AL9" s="23"/>
    </row>
    <row r="10" spans="1:38" s="20" customFormat="1">
      <c r="F10" s="22"/>
      <c r="G10" s="22"/>
      <c r="H10" s="22"/>
      <c r="I10" s="22"/>
      <c r="J10" s="22"/>
      <c r="K10" s="22"/>
      <c r="L10" s="30"/>
      <c r="M10" s="22"/>
      <c r="N10" s="22"/>
      <c r="O10" s="22"/>
      <c r="P10" s="22"/>
      <c r="Q10" s="22"/>
      <c r="R10" s="22"/>
      <c r="S10" s="31"/>
      <c r="T10" s="22"/>
      <c r="U10" s="22"/>
      <c r="V10" s="22"/>
      <c r="W10" s="22"/>
      <c r="X10" s="22"/>
      <c r="Y10" s="22"/>
      <c r="Z10" s="30"/>
      <c r="AA10" s="19"/>
      <c r="AB10" s="21"/>
    </row>
    <row r="11" spans="1:38">
      <c r="B11" s="33"/>
      <c r="C11" t="s">
        <v>63</v>
      </c>
      <c r="D11" t="s">
        <v>64</v>
      </c>
      <c r="E11" t="s">
        <v>65</v>
      </c>
      <c r="F11" s="34">
        <v>5.8</v>
      </c>
      <c r="G11" s="34">
        <v>5.6</v>
      </c>
      <c r="H11" s="34">
        <v>5.8</v>
      </c>
      <c r="I11" s="34">
        <v>6</v>
      </c>
      <c r="J11" s="34">
        <v>7</v>
      </c>
      <c r="K11" s="35">
        <f>SUM((F11*0.3),(G11*0.25),(H11*0.25),(I11*0.15),(J11*0.05))</f>
        <v>5.84</v>
      </c>
      <c r="L11" s="36"/>
      <c r="M11" s="34">
        <v>6.7</v>
      </c>
      <c r="N11" s="34">
        <v>6</v>
      </c>
      <c r="O11" s="34">
        <v>6.5</v>
      </c>
      <c r="P11" s="34">
        <v>7.5</v>
      </c>
      <c r="Q11" s="34">
        <v>9</v>
      </c>
      <c r="R11" s="35">
        <f>SUM((M11*0.3),(N11*0.25),(O11*0.25),(P11*0.15),(Q11*0.05))</f>
        <v>6.71</v>
      </c>
      <c r="S11" s="37"/>
      <c r="T11" s="34">
        <v>5.6</v>
      </c>
      <c r="U11" s="34">
        <v>6.5</v>
      </c>
      <c r="V11" s="34">
        <v>7</v>
      </c>
      <c r="W11" s="34">
        <v>7.4</v>
      </c>
      <c r="X11" s="34">
        <v>7.5</v>
      </c>
      <c r="Y11" s="35">
        <f>SUM((T11*0.3),(U11*0.25),(V11*0.25),(W11*0.15),(X11*0.05))</f>
        <v>6.54</v>
      </c>
      <c r="Z11" s="36"/>
      <c r="AA11" s="35">
        <f>AVERAGE(K11,R11,Y11)</f>
        <v>6.3633333333333333</v>
      </c>
      <c r="AB11" s="38">
        <f>RANK(AA11,AA$11:AA$21)</f>
        <v>1</v>
      </c>
      <c r="AD11" s="35">
        <v>5.84</v>
      </c>
      <c r="AE11" s="35">
        <v>6.71</v>
      </c>
      <c r="AF11" s="35">
        <v>6.54</v>
      </c>
    </row>
    <row r="12" spans="1:38">
      <c r="A12" s="39"/>
      <c r="B12" s="33"/>
      <c r="C12" t="s">
        <v>71</v>
      </c>
      <c r="D12" t="s">
        <v>72</v>
      </c>
      <c r="E12" t="s">
        <v>73</v>
      </c>
      <c r="F12" s="34">
        <v>5.8</v>
      </c>
      <c r="G12" s="34">
        <v>6</v>
      </c>
      <c r="H12" s="34">
        <v>5.6</v>
      </c>
      <c r="I12" s="34">
        <v>6.5</v>
      </c>
      <c r="J12" s="34">
        <v>6</v>
      </c>
      <c r="K12" s="35">
        <f>SUM((F12*0.3),(G12*0.25),(H12*0.25),(I12*0.15),(J12*0.05))</f>
        <v>5.915</v>
      </c>
      <c r="L12" s="36"/>
      <c r="M12" s="34">
        <v>6.3</v>
      </c>
      <c r="N12" s="34">
        <v>6</v>
      </c>
      <c r="O12" s="34">
        <v>6.2</v>
      </c>
      <c r="P12" s="34">
        <v>7.5</v>
      </c>
      <c r="Q12" s="34">
        <v>8</v>
      </c>
      <c r="R12" s="35">
        <f>SUM((M12*0.3),(N12*0.25),(O12*0.25),(P12*0.15),(Q12*0.05))</f>
        <v>6.4649999999999999</v>
      </c>
      <c r="S12" s="37"/>
      <c r="T12" s="34">
        <v>6.2</v>
      </c>
      <c r="U12" s="34">
        <v>6.2</v>
      </c>
      <c r="V12" s="34">
        <v>6.5</v>
      </c>
      <c r="W12" s="34">
        <v>7.5</v>
      </c>
      <c r="X12" s="34">
        <v>7.5</v>
      </c>
      <c r="Y12" s="35">
        <f>SUM((T12*0.3),(U12*0.25),(V12*0.25),(W12*0.15),(X12*0.05))</f>
        <v>6.5350000000000001</v>
      </c>
      <c r="Z12" s="36"/>
      <c r="AA12" s="35">
        <f>AVERAGE(K12,R12,Y12)</f>
        <v>6.3049999999999997</v>
      </c>
      <c r="AB12" s="38">
        <f>RANK(AA12,AA$11:AA$21)</f>
        <v>2</v>
      </c>
      <c r="AD12" s="35">
        <v>5.915</v>
      </c>
      <c r="AE12" s="35">
        <v>6.4649999999999999</v>
      </c>
      <c r="AF12" s="35">
        <v>6.5350000000000001</v>
      </c>
    </row>
    <row r="13" spans="1:38">
      <c r="B13" s="33"/>
      <c r="C13" t="s">
        <v>74</v>
      </c>
      <c r="D13" t="s">
        <v>75</v>
      </c>
      <c r="E13" t="s">
        <v>76</v>
      </c>
      <c r="F13" s="34">
        <v>5.7</v>
      </c>
      <c r="G13" s="34">
        <v>5.7</v>
      </c>
      <c r="H13" s="34">
        <v>5.6</v>
      </c>
      <c r="I13" s="34">
        <v>6</v>
      </c>
      <c r="J13" s="34">
        <v>6</v>
      </c>
      <c r="K13" s="35">
        <f>SUM((F13*0.3),(G13*0.25),(H13*0.25),(I13*0.15),(J13*0.05))</f>
        <v>5.7350000000000003</v>
      </c>
      <c r="L13" s="36"/>
      <c r="M13" s="34">
        <v>6.6</v>
      </c>
      <c r="N13" s="34">
        <v>5.9</v>
      </c>
      <c r="O13" s="34">
        <v>5.9</v>
      </c>
      <c r="P13" s="34">
        <v>6</v>
      </c>
      <c r="Q13" s="34">
        <v>7.5</v>
      </c>
      <c r="R13" s="35">
        <f>SUM((M13*0.3),(N13*0.25),(O13*0.25),(P13*0.15),(Q13*0.05))</f>
        <v>6.2050000000000001</v>
      </c>
      <c r="S13" s="37"/>
      <c r="T13" s="34">
        <v>6</v>
      </c>
      <c r="U13" s="34">
        <v>6</v>
      </c>
      <c r="V13" s="34">
        <v>6.5</v>
      </c>
      <c r="W13" s="34">
        <v>7</v>
      </c>
      <c r="X13" s="34">
        <v>6.5</v>
      </c>
      <c r="Y13" s="35">
        <f>SUM((T13*0.3),(U13*0.25),(V13*0.25),(W13*0.15),(X13*0.05))</f>
        <v>6.3</v>
      </c>
      <c r="Z13" s="36"/>
      <c r="AA13" s="35">
        <f>AVERAGE(K13,R13,Y13)</f>
        <v>6.080000000000001</v>
      </c>
      <c r="AB13" s="38">
        <f>RANK(AA13,AA$11:AA$21)</f>
        <v>3</v>
      </c>
      <c r="AD13" s="35">
        <v>5.7350000000000003</v>
      </c>
      <c r="AE13" s="35">
        <v>6.2050000000000001</v>
      </c>
      <c r="AF13" s="35">
        <v>6.3</v>
      </c>
    </row>
    <row r="14" spans="1:38">
      <c r="B14" s="33"/>
      <c r="C14" t="s">
        <v>66</v>
      </c>
      <c r="D14" t="s">
        <v>1</v>
      </c>
      <c r="E14" t="s">
        <v>67</v>
      </c>
      <c r="F14" s="34">
        <v>5.8</v>
      </c>
      <c r="G14" s="34">
        <v>6</v>
      </c>
      <c r="H14" s="34">
        <v>5.5</v>
      </c>
      <c r="I14" s="34">
        <v>6</v>
      </c>
      <c r="J14" s="34">
        <v>5.8</v>
      </c>
      <c r="K14" s="35">
        <f>SUM((F14*0.3),(G14*0.25),(H14*0.25),(I14*0.15),(J14*0.05))</f>
        <v>5.8050000000000006</v>
      </c>
      <c r="L14" s="36"/>
      <c r="M14" s="34">
        <v>6.3</v>
      </c>
      <c r="N14" s="34">
        <v>5.6</v>
      </c>
      <c r="O14" s="34">
        <v>6</v>
      </c>
      <c r="P14" s="34">
        <v>7</v>
      </c>
      <c r="Q14" s="34">
        <v>6</v>
      </c>
      <c r="R14" s="35">
        <f>SUM((M14*0.3),(N14*0.25),(O14*0.25),(P14*0.15),(Q14*0.05))</f>
        <v>6.14</v>
      </c>
      <c r="S14" s="37"/>
      <c r="T14" s="34">
        <v>6</v>
      </c>
      <c r="U14" s="34">
        <v>6</v>
      </c>
      <c r="V14" s="34">
        <v>5.8</v>
      </c>
      <c r="W14" s="34">
        <v>6</v>
      </c>
      <c r="X14" s="34">
        <v>5.7</v>
      </c>
      <c r="Y14" s="35">
        <f>SUM((T14*0.3),(U14*0.25),(V14*0.25),(W14*0.15),(X14*0.05))</f>
        <v>5.9350000000000005</v>
      </c>
      <c r="Z14" s="36"/>
      <c r="AA14" s="35">
        <f>AVERAGE(K14,R14,Y14)</f>
        <v>5.9600000000000009</v>
      </c>
      <c r="AB14" s="38">
        <f>RANK(AA14,AA$11:AA$21)</f>
        <v>4</v>
      </c>
      <c r="AD14" s="35">
        <v>5.8050000000000006</v>
      </c>
      <c r="AE14" s="35">
        <v>6.14</v>
      </c>
      <c r="AF14" s="35">
        <v>5.9350000000000005</v>
      </c>
    </row>
    <row r="15" spans="1:38">
      <c r="B15" s="33"/>
      <c r="C15" t="s">
        <v>68</v>
      </c>
      <c r="D15" t="s">
        <v>69</v>
      </c>
      <c r="E15" t="s">
        <v>70</v>
      </c>
      <c r="F15" s="34">
        <v>5.8</v>
      </c>
      <c r="G15" s="34">
        <v>6</v>
      </c>
      <c r="H15" s="34">
        <v>5.7</v>
      </c>
      <c r="I15" s="34">
        <v>5.8</v>
      </c>
      <c r="J15" s="34">
        <v>6</v>
      </c>
      <c r="K15" s="35">
        <f>SUM((F15*0.3),(G15*0.25),(H15*0.25),(I15*0.15),(J15*0.05))</f>
        <v>5.835</v>
      </c>
      <c r="L15" s="36"/>
      <c r="M15" s="34">
        <v>6.4</v>
      </c>
      <c r="N15" s="34">
        <v>6.4</v>
      </c>
      <c r="O15" s="34">
        <v>5.5</v>
      </c>
      <c r="P15" s="34">
        <v>5.7</v>
      </c>
      <c r="Q15" s="34">
        <v>6</v>
      </c>
      <c r="R15" s="35">
        <f>SUM((M15*0.3),(N15*0.25),(O15*0.25),(P15*0.15),(Q15*0.05))</f>
        <v>6.05</v>
      </c>
      <c r="S15" s="37"/>
      <c r="T15" s="34">
        <v>5.8</v>
      </c>
      <c r="U15" s="34">
        <v>6</v>
      </c>
      <c r="V15" s="34">
        <v>4</v>
      </c>
      <c r="W15" s="34">
        <v>5</v>
      </c>
      <c r="X15" s="34">
        <v>7.5</v>
      </c>
      <c r="Y15" s="35">
        <f>SUM((T15*0.3),(U15*0.25),(V15*0.25),(W15*0.15),(X15*0.05))</f>
        <v>5.3650000000000002</v>
      </c>
      <c r="Z15" s="36"/>
      <c r="AA15" s="35">
        <f>AVERAGE(K15,R15,Y15)</f>
        <v>5.75</v>
      </c>
      <c r="AB15" s="38">
        <f>RANK(AA15,AA$11:AA$21)</f>
        <v>5</v>
      </c>
      <c r="AD15" s="35">
        <v>5.835</v>
      </c>
      <c r="AE15" s="35">
        <v>6.05</v>
      </c>
      <c r="AF15" s="35">
        <v>5.3650000000000002</v>
      </c>
    </row>
    <row r="16" spans="1:38" ht="18.75">
      <c r="A16" s="40"/>
      <c r="B16" s="41"/>
      <c r="C16" s="42"/>
      <c r="D16" s="3"/>
      <c r="E16" s="3"/>
      <c r="F16" s="43"/>
    </row>
    <row r="17" spans="1:38">
      <c r="D17" s="3"/>
      <c r="E17" s="3"/>
    </row>
    <row r="18" spans="1:38">
      <c r="D18" s="3"/>
      <c r="E18" s="3"/>
      <c r="K18" s="44"/>
    </row>
    <row r="20" spans="1:38" ht="15.75">
      <c r="A20" s="1"/>
      <c r="B20" s="17"/>
      <c r="F20" s="17"/>
      <c r="G20" s="4"/>
      <c r="I20" s="17"/>
      <c r="M20" s="17"/>
      <c r="P20" s="4"/>
      <c r="T20" s="17"/>
      <c r="W20" s="4"/>
    </row>
    <row r="21" spans="1:38" ht="15.75">
      <c r="A21" s="8"/>
      <c r="B21" s="45"/>
      <c r="G21" s="4"/>
      <c r="P21" s="4"/>
      <c r="S21" s="4"/>
      <c r="W21" s="4"/>
    </row>
    <row r="22" spans="1:38">
      <c r="F22" s="17"/>
      <c r="K22" s="5"/>
      <c r="L22" s="19"/>
      <c r="N22" s="5"/>
      <c r="O22" s="5"/>
      <c r="P22" s="5"/>
      <c r="Q22" s="5"/>
      <c r="R22" s="5"/>
      <c r="S22" s="4"/>
      <c r="U22" s="5"/>
      <c r="V22" s="5"/>
      <c r="W22" s="5"/>
      <c r="X22" s="5"/>
      <c r="Y22" s="5"/>
      <c r="AB22" s="22"/>
    </row>
    <row r="23" spans="1:38" s="19" customFormat="1">
      <c r="A23" s="27"/>
      <c r="B23" s="27"/>
      <c r="C23" s="27"/>
      <c r="D23" s="27"/>
      <c r="E23" s="27"/>
      <c r="F23" s="29"/>
      <c r="G23" s="29"/>
      <c r="H23" s="29"/>
      <c r="I23" s="29"/>
      <c r="J23" s="29"/>
      <c r="K23" s="29"/>
      <c r="L23" s="27"/>
      <c r="M23" s="27"/>
      <c r="N23" s="27"/>
      <c r="O23" s="27"/>
      <c r="P23" s="46"/>
      <c r="Q23" s="47"/>
      <c r="R23" s="47"/>
      <c r="S23" s="27"/>
      <c r="T23" s="27"/>
      <c r="U23" s="27"/>
      <c r="V23" s="27"/>
      <c r="W23" s="46"/>
      <c r="X23" s="47"/>
      <c r="Y23" s="47"/>
      <c r="Z23" s="27"/>
      <c r="AA23" s="27"/>
      <c r="AB23" s="48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s="19" customFormat="1">
      <c r="F24" s="32"/>
      <c r="G24" s="32"/>
      <c r="H24" s="32"/>
      <c r="I24" s="32"/>
      <c r="J24" s="32"/>
      <c r="K24" s="32"/>
      <c r="AB24" s="49"/>
    </row>
    <row r="25" spans="1:38" s="4" customFormat="1">
      <c r="A25" s="50"/>
      <c r="B25" s="50"/>
      <c r="C25" s="50"/>
      <c r="D25" s="50"/>
      <c r="E25" s="50"/>
      <c r="F25" s="51"/>
      <c r="G25" s="51"/>
      <c r="H25" s="51"/>
      <c r="I25" s="51"/>
      <c r="J25" s="51"/>
      <c r="K25" s="52"/>
      <c r="M25" s="51"/>
      <c r="N25" s="51"/>
      <c r="O25" s="51"/>
      <c r="P25" s="51"/>
      <c r="Q25" s="51"/>
      <c r="R25" s="51"/>
      <c r="S25" s="53"/>
      <c r="T25" s="51"/>
      <c r="U25" s="51"/>
      <c r="V25" s="51"/>
      <c r="W25" s="51"/>
      <c r="X25" s="51"/>
      <c r="Y25" s="51"/>
      <c r="AB25" s="54"/>
    </row>
    <row r="26" spans="1:38" s="4" customFormat="1">
      <c r="A26" s="50"/>
      <c r="B26" s="50"/>
      <c r="C26" s="50"/>
      <c r="D26" s="50"/>
      <c r="E26" s="50"/>
      <c r="F26" s="51"/>
      <c r="G26" s="51"/>
      <c r="H26" s="51"/>
      <c r="I26" s="51"/>
      <c r="J26" s="51"/>
      <c r="K26" s="52"/>
      <c r="M26" s="51"/>
      <c r="N26" s="51"/>
      <c r="O26" s="51"/>
      <c r="P26" s="51"/>
      <c r="Q26" s="51"/>
      <c r="R26" s="51"/>
      <c r="S26" s="53"/>
      <c r="T26" s="51"/>
      <c r="U26" s="51"/>
      <c r="V26" s="51"/>
      <c r="W26" s="51"/>
      <c r="X26" s="51"/>
      <c r="Y26" s="51"/>
      <c r="AB26" s="54"/>
    </row>
    <row r="27" spans="1:38" s="4" customFormat="1">
      <c r="A27" s="50"/>
      <c r="B27" s="50"/>
      <c r="C27" s="50"/>
      <c r="D27" s="50"/>
      <c r="E27" s="50"/>
      <c r="F27" s="51"/>
      <c r="G27" s="51"/>
      <c r="H27" s="51"/>
      <c r="I27" s="51"/>
      <c r="J27" s="51"/>
      <c r="K27" s="52"/>
      <c r="M27" s="51"/>
      <c r="N27" s="51"/>
      <c r="O27" s="51"/>
      <c r="P27" s="51"/>
      <c r="Q27" s="51"/>
      <c r="R27" s="51"/>
      <c r="S27" s="53"/>
      <c r="T27" s="51"/>
      <c r="U27" s="51"/>
      <c r="V27" s="51"/>
      <c r="W27" s="51"/>
      <c r="X27" s="51"/>
      <c r="Y27" s="51"/>
      <c r="AB27" s="54"/>
    </row>
    <row r="28" spans="1:38" s="4" customFormat="1">
      <c r="A28" s="50"/>
      <c r="B28" s="50"/>
      <c r="C28" s="50"/>
      <c r="D28" s="50"/>
      <c r="E28" s="50"/>
      <c r="F28" s="51"/>
      <c r="G28" s="51"/>
      <c r="H28" s="51"/>
      <c r="I28" s="51"/>
      <c r="J28" s="51"/>
      <c r="K28" s="52"/>
      <c r="M28" s="51"/>
      <c r="N28" s="51"/>
      <c r="O28" s="51"/>
      <c r="P28" s="51"/>
      <c r="Q28" s="51"/>
      <c r="R28" s="51"/>
      <c r="S28" s="53"/>
      <c r="T28" s="51"/>
      <c r="U28" s="51"/>
      <c r="V28" s="51"/>
      <c r="W28" s="51"/>
      <c r="X28" s="51"/>
      <c r="Y28" s="51"/>
      <c r="AB28" s="54"/>
    </row>
    <row r="29" spans="1:38" s="4" customFormat="1">
      <c r="A29" s="50"/>
      <c r="B29" s="50"/>
      <c r="C29" s="50"/>
      <c r="D29" s="50"/>
      <c r="E29" s="50"/>
      <c r="F29" s="51"/>
      <c r="G29" s="51"/>
      <c r="H29" s="51"/>
      <c r="I29" s="51"/>
      <c r="J29" s="51"/>
      <c r="K29" s="52"/>
      <c r="M29" s="51"/>
      <c r="N29" s="51"/>
      <c r="O29" s="51"/>
      <c r="P29" s="51"/>
      <c r="Q29" s="51"/>
      <c r="R29" s="51"/>
      <c r="S29" s="53"/>
      <c r="T29" s="51"/>
      <c r="U29" s="51"/>
      <c r="V29" s="51"/>
      <c r="W29" s="51"/>
      <c r="X29" s="51"/>
      <c r="Y29" s="51"/>
      <c r="AB29" s="54"/>
    </row>
    <row r="35" spans="1:10" ht="15.75">
      <c r="A35" s="1"/>
      <c r="B35" s="17"/>
    </row>
    <row r="36" spans="1:10" ht="15.75">
      <c r="A36" s="8"/>
      <c r="B36" s="45"/>
    </row>
    <row r="38" spans="1:10">
      <c r="A38" s="23"/>
      <c r="B38" s="23"/>
      <c r="C38" s="23"/>
      <c r="D38" s="23"/>
      <c r="E38" s="23"/>
      <c r="G38" s="17"/>
      <c r="H38" s="17"/>
      <c r="I38" s="17"/>
      <c r="J38" s="17"/>
    </row>
    <row r="39" spans="1:10">
      <c r="A39" s="20"/>
      <c r="B39" s="20"/>
      <c r="C39" s="20"/>
      <c r="D39" s="20"/>
      <c r="E39" s="20"/>
    </row>
    <row r="40" spans="1:10">
      <c r="A40" s="55"/>
      <c r="B40" s="55"/>
      <c r="C40" s="55"/>
      <c r="D40" s="55"/>
      <c r="E40" s="55"/>
      <c r="G40" s="56"/>
      <c r="H40" s="56"/>
      <c r="I40" s="56"/>
    </row>
    <row r="41" spans="1:10">
      <c r="A41" s="55"/>
      <c r="B41" s="55"/>
      <c r="C41" s="55"/>
      <c r="D41" s="55"/>
      <c r="E41" s="55"/>
      <c r="G41" s="56"/>
      <c r="H41" s="56"/>
      <c r="I41" s="56"/>
    </row>
    <row r="42" spans="1:10">
      <c r="A42" s="55"/>
      <c r="B42" s="55"/>
      <c r="C42" s="55"/>
      <c r="D42" s="55"/>
      <c r="E42" s="55"/>
      <c r="G42" s="56"/>
      <c r="H42" s="56"/>
      <c r="I42" s="56"/>
    </row>
    <row r="43" spans="1:10">
      <c r="A43" s="55"/>
      <c r="B43" s="55"/>
      <c r="C43" s="55"/>
      <c r="D43" s="55"/>
      <c r="E43" s="55"/>
      <c r="G43" s="57"/>
      <c r="H43" s="57"/>
      <c r="I43" s="56"/>
    </row>
    <row r="44" spans="1:10">
      <c r="A44" s="58"/>
      <c r="B44" s="58"/>
      <c r="C44" s="58"/>
      <c r="D44" s="58"/>
      <c r="E44" s="58"/>
      <c r="G44" s="56"/>
      <c r="H44" s="56"/>
      <c r="I44" s="56"/>
    </row>
    <row r="45" spans="1:10">
      <c r="C45" s="55"/>
      <c r="D45" s="55"/>
      <c r="E45" s="55"/>
      <c r="G45" s="55"/>
      <c r="H45" s="55"/>
      <c r="I45" s="55"/>
      <c r="J45" s="55"/>
    </row>
    <row r="46" spans="1:10">
      <c r="C46" s="55"/>
      <c r="D46" s="55"/>
      <c r="E46" s="55"/>
      <c r="G46" s="55"/>
      <c r="H46" s="55"/>
      <c r="I46" s="55"/>
      <c r="J46" s="55"/>
    </row>
    <row r="47" spans="1:10">
      <c r="C47" s="55"/>
      <c r="D47" s="55"/>
      <c r="E47" s="55"/>
      <c r="G47" s="55"/>
      <c r="H47" s="55"/>
      <c r="I47" s="55"/>
      <c r="J47" s="55"/>
    </row>
    <row r="48" spans="1:10">
      <c r="C48" s="55"/>
      <c r="D48" s="55"/>
      <c r="E48" s="55"/>
      <c r="G48" s="55"/>
      <c r="H48" s="55"/>
      <c r="I48" s="55"/>
      <c r="J48" s="55"/>
    </row>
  </sheetData>
  <sortState ref="A11:AL15">
    <sortCondition ref="AB11:AB15"/>
  </sortState>
  <pageMargins left="0.7" right="0.7" top="0.75" bottom="0.75" header="0.3" footer="0.3"/>
  <pageSetup paperSize="9" scale="90" orientation="landscape" horizontalDpi="0" verticalDpi="0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2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ColWidth="9.140625" defaultRowHeight="15"/>
  <cols>
    <col min="1" max="1" width="5.42578125" style="422" customWidth="1"/>
    <col min="2" max="2" width="16.42578125" style="422" customWidth="1"/>
    <col min="3" max="3" width="18.42578125" style="422" customWidth="1"/>
    <col min="4" max="4" width="15.28515625" style="422" customWidth="1"/>
    <col min="5" max="5" width="11.42578125" style="422" customWidth="1"/>
    <col min="6" max="11" width="7.7109375" style="422" customWidth="1"/>
    <col min="12" max="12" width="3.140625" style="422" customWidth="1"/>
    <col min="13" max="18" width="7.7109375" style="422" customWidth="1"/>
    <col min="19" max="19" width="3.140625" style="422" customWidth="1"/>
    <col min="20" max="25" width="7.7109375" style="422" customWidth="1"/>
    <col min="26" max="26" width="3.28515625" style="422" customWidth="1"/>
    <col min="27" max="36" width="7.7109375" style="422" customWidth="1"/>
    <col min="37" max="37" width="3.28515625" style="422" customWidth="1"/>
    <col min="38" max="46" width="7.7109375" style="422" customWidth="1"/>
    <col min="47" max="47" width="2.7109375" style="422" customWidth="1"/>
    <col min="48" max="52" width="7.7109375" style="422" customWidth="1"/>
    <col min="53" max="53" width="3.28515625" style="424" customWidth="1"/>
    <col min="54" max="63" width="7.7109375" style="422" customWidth="1"/>
    <col min="64" max="64" width="3.28515625" style="422" customWidth="1"/>
    <col min="65" max="72" width="7.7109375" style="422" customWidth="1"/>
    <col min="73" max="73" width="3.28515625" style="422" customWidth="1"/>
    <col min="74" max="80" width="7.7109375" style="422" customWidth="1"/>
    <col min="81" max="81" width="3.28515625" style="422" customWidth="1"/>
    <col min="82" max="91" width="7.7109375" style="422" customWidth="1"/>
    <col min="92" max="92" width="3.28515625" style="422" customWidth="1"/>
    <col min="93" max="101" width="7.7109375" style="422" customWidth="1"/>
    <col min="102" max="102" width="2.7109375" style="422" customWidth="1"/>
    <col min="103" max="107" width="7.7109375" style="422" customWidth="1"/>
    <col min="108" max="108" width="3.28515625" style="422" customWidth="1"/>
    <col min="109" max="109" width="12.140625" style="422" customWidth="1"/>
    <col min="110" max="110" width="4.5703125" style="422" customWidth="1"/>
    <col min="111" max="111" width="10.7109375" style="422" customWidth="1"/>
    <col min="112" max="112" width="2.7109375" style="424" customWidth="1"/>
    <col min="113" max="113" width="10.42578125" style="422" customWidth="1"/>
    <col min="114" max="114" width="2.7109375" style="424" customWidth="1"/>
    <col min="115" max="115" width="9.140625" style="422"/>
    <col min="116" max="116" width="13.28515625" style="422" customWidth="1"/>
    <col min="117" max="16384" width="9.140625" style="422"/>
  </cols>
  <sheetData>
    <row r="1" spans="1:116" ht="15.75">
      <c r="A1" s="1" t="s">
        <v>59</v>
      </c>
      <c r="B1" s="2"/>
      <c r="C1" s="135"/>
      <c r="D1" s="423" t="s">
        <v>477</v>
      </c>
      <c r="E1" s="423" t="s">
        <v>478</v>
      </c>
      <c r="G1" s="424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AA1" s="425"/>
      <c r="AB1" s="425"/>
      <c r="AC1" s="425"/>
      <c r="AD1" s="424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BB1" s="425"/>
      <c r="BC1" s="425"/>
      <c r="BD1" s="425"/>
      <c r="BE1" s="424"/>
      <c r="BI1" s="425"/>
      <c r="BJ1" s="425"/>
      <c r="BK1" s="425"/>
      <c r="CD1" s="425"/>
      <c r="CE1" s="425"/>
      <c r="CF1" s="425"/>
      <c r="CG1" s="424"/>
      <c r="CK1" s="425"/>
      <c r="CL1" s="425"/>
      <c r="CM1" s="425"/>
      <c r="CN1" s="425"/>
      <c r="CO1" s="425"/>
      <c r="CP1" s="425"/>
      <c r="CQ1" s="425"/>
      <c r="CR1" s="425"/>
      <c r="CS1" s="425"/>
      <c r="CT1" s="425"/>
      <c r="DD1" s="424"/>
      <c r="DL1" s="426">
        <f ca="1">NOW()</f>
        <v>43014.400315856481</v>
      </c>
    </row>
    <row r="2" spans="1:116" ht="15.75">
      <c r="A2" s="8"/>
      <c r="B2" s="2"/>
      <c r="C2" s="135"/>
      <c r="D2" s="423"/>
      <c r="E2" s="423" t="s">
        <v>479</v>
      </c>
      <c r="G2" s="424"/>
      <c r="Z2" s="427"/>
      <c r="AD2" s="424"/>
      <c r="BA2" s="427"/>
      <c r="BE2" s="424"/>
      <c r="CC2" s="427"/>
      <c r="CG2" s="424"/>
      <c r="DD2" s="424"/>
      <c r="DL2" s="428">
        <f ca="1">NOW()</f>
        <v>43014.400315856481</v>
      </c>
    </row>
    <row r="3" spans="1:116" ht="15.75">
      <c r="A3" s="59" t="s">
        <v>60</v>
      </c>
      <c r="B3" s="60"/>
      <c r="C3" s="135"/>
      <c r="D3" s="423"/>
      <c r="E3" s="423" t="s">
        <v>296</v>
      </c>
      <c r="G3" s="424"/>
      <c r="Z3" s="427"/>
      <c r="AD3" s="424"/>
      <c r="BA3" s="427"/>
      <c r="BE3" s="424"/>
      <c r="CC3" s="427"/>
      <c r="CG3" s="424"/>
      <c r="DD3" s="424"/>
      <c r="DL3" s="428"/>
    </row>
    <row r="4" spans="1:116" ht="15.75">
      <c r="A4" s="517"/>
      <c r="B4" s="518"/>
      <c r="C4" s="268"/>
      <c r="D4" s="423"/>
      <c r="E4" s="423" t="s">
        <v>330</v>
      </c>
      <c r="F4" s="401" t="s">
        <v>2</v>
      </c>
      <c r="G4" s="402"/>
      <c r="H4" s="401"/>
      <c r="I4" s="402"/>
      <c r="J4" s="402"/>
      <c r="K4" s="402"/>
      <c r="M4" s="429" t="s">
        <v>480</v>
      </c>
      <c r="N4" s="430"/>
      <c r="O4" s="429"/>
      <c r="P4" s="430"/>
      <c r="Q4" s="430"/>
      <c r="R4" s="430"/>
      <c r="S4" s="431"/>
      <c r="T4" s="432" t="s">
        <v>3</v>
      </c>
      <c r="U4" s="220"/>
      <c r="V4" s="432"/>
      <c r="W4" s="220"/>
      <c r="X4" s="220"/>
      <c r="Y4" s="220"/>
      <c r="Z4" s="427"/>
      <c r="AA4" s="433" t="s">
        <v>2</v>
      </c>
      <c r="AB4" s="434"/>
      <c r="AC4" s="434"/>
      <c r="AD4" s="434"/>
      <c r="AE4" s="434"/>
      <c r="AF4" s="434"/>
      <c r="AG4" s="434"/>
      <c r="AH4" s="434"/>
      <c r="AI4" s="434"/>
      <c r="AJ4" s="434"/>
      <c r="AL4" s="430" t="s">
        <v>480</v>
      </c>
      <c r="AM4" s="430"/>
      <c r="AN4" s="430"/>
      <c r="AO4" s="430"/>
      <c r="AP4" s="430"/>
      <c r="AQ4" s="430"/>
      <c r="AR4" s="430"/>
      <c r="AS4" s="430"/>
      <c r="AT4" s="430"/>
      <c r="AV4" s="220" t="s">
        <v>3</v>
      </c>
      <c r="AW4" s="220"/>
      <c r="AX4" s="220"/>
      <c r="AY4" s="220"/>
      <c r="AZ4" s="220"/>
      <c r="BA4" s="427"/>
      <c r="BB4" s="433" t="s">
        <v>2</v>
      </c>
      <c r="BC4" s="434"/>
      <c r="BD4" s="434"/>
      <c r="BE4" s="434"/>
      <c r="BF4" s="434"/>
      <c r="BG4" s="434"/>
      <c r="BH4" s="434"/>
      <c r="BI4" s="434"/>
      <c r="BJ4" s="434"/>
      <c r="BK4" s="434"/>
      <c r="BM4" s="430" t="s">
        <v>480</v>
      </c>
      <c r="BN4" s="430"/>
      <c r="BO4" s="430"/>
      <c r="BP4" s="430"/>
      <c r="BQ4" s="430"/>
      <c r="BR4" s="430"/>
      <c r="BS4" s="430"/>
      <c r="BT4" s="430"/>
      <c r="BU4" s="431"/>
      <c r="BV4" s="220" t="s">
        <v>3</v>
      </c>
      <c r="BW4" s="220"/>
      <c r="BX4" s="220"/>
      <c r="BY4" s="220"/>
      <c r="BZ4" s="220"/>
      <c r="CA4" s="220"/>
      <c r="CB4" s="220"/>
      <c r="CC4" s="427"/>
      <c r="CD4" s="433" t="s">
        <v>2</v>
      </c>
      <c r="CE4" s="434"/>
      <c r="CF4" s="434"/>
      <c r="CG4" s="434"/>
      <c r="CH4" s="434"/>
      <c r="CI4" s="434"/>
      <c r="CJ4" s="434"/>
      <c r="CK4" s="434"/>
      <c r="CL4" s="434"/>
      <c r="CM4" s="434"/>
      <c r="CO4" s="430" t="s">
        <v>480</v>
      </c>
      <c r="CP4" s="430"/>
      <c r="CQ4" s="430"/>
      <c r="CR4" s="430"/>
      <c r="CS4" s="430"/>
      <c r="CT4" s="430"/>
      <c r="CU4" s="430"/>
      <c r="CV4" s="430"/>
      <c r="CW4" s="430"/>
      <c r="CY4" s="220" t="s">
        <v>3</v>
      </c>
      <c r="CZ4" s="220"/>
      <c r="DA4" s="220"/>
      <c r="DB4" s="220"/>
      <c r="DC4" s="220"/>
      <c r="DD4" s="424"/>
    </row>
    <row r="5" spans="1:116" ht="15.75">
      <c r="A5" s="271"/>
      <c r="B5" s="268"/>
      <c r="C5" s="268"/>
      <c r="D5" s="423"/>
      <c r="G5" s="424"/>
      <c r="N5" s="424"/>
      <c r="U5" s="424"/>
      <c r="Z5" s="427"/>
      <c r="AD5" s="424"/>
      <c r="BA5" s="427"/>
      <c r="BE5" s="424"/>
      <c r="CC5" s="427"/>
      <c r="CG5" s="424"/>
      <c r="DD5" s="424"/>
    </row>
    <row r="6" spans="1:116" ht="15.75">
      <c r="A6" s="267" t="s">
        <v>493</v>
      </c>
      <c r="B6" s="370"/>
      <c r="C6" s="271" t="s">
        <v>494</v>
      </c>
      <c r="F6" s="435" t="s">
        <v>4</v>
      </c>
      <c r="G6" s="424" t="str">
        <f>E1</f>
        <v xml:space="preserve">a </v>
      </c>
      <c r="I6" s="435"/>
      <c r="M6" s="435" t="s">
        <v>4</v>
      </c>
      <c r="N6" s="424" t="str">
        <f>E1</f>
        <v xml:space="preserve">a </v>
      </c>
      <c r="P6" s="435"/>
      <c r="T6" s="435" t="s">
        <v>4</v>
      </c>
      <c r="U6" s="424" t="str">
        <f>E1</f>
        <v xml:space="preserve">a </v>
      </c>
      <c r="W6" s="435"/>
      <c r="Z6" s="427"/>
      <c r="AA6" s="435" t="s">
        <v>5</v>
      </c>
      <c r="AB6" s="422" t="str">
        <f>E2</f>
        <v>b</v>
      </c>
      <c r="AD6" s="424"/>
      <c r="AL6" s="435" t="s">
        <v>5</v>
      </c>
      <c r="AM6" s="422" t="str">
        <f>E2</f>
        <v>b</v>
      </c>
      <c r="AV6" s="435" t="s">
        <v>5</v>
      </c>
      <c r="AW6" s="422" t="str">
        <f>E2</f>
        <v>b</v>
      </c>
      <c r="BA6" s="427"/>
      <c r="BB6" s="435" t="s">
        <v>6</v>
      </c>
      <c r="BC6" s="422" t="str">
        <f>E3</f>
        <v>c</v>
      </c>
      <c r="BE6" s="424"/>
      <c r="BM6" s="435" t="s">
        <v>6</v>
      </c>
      <c r="BN6" s="422" t="str">
        <f>E3</f>
        <v>c</v>
      </c>
      <c r="BV6" s="435" t="s">
        <v>6</v>
      </c>
      <c r="BW6" s="422" t="str">
        <f>E3</f>
        <v>c</v>
      </c>
      <c r="CC6" s="427"/>
      <c r="CD6" s="435" t="s">
        <v>331</v>
      </c>
      <c r="CE6" s="422" t="str">
        <f>E4</f>
        <v>d</v>
      </c>
      <c r="CG6" s="424"/>
      <c r="CO6" s="435" t="s">
        <v>331</v>
      </c>
      <c r="CP6" s="422" t="str">
        <f>E4</f>
        <v>d</v>
      </c>
      <c r="CY6" s="435" t="s">
        <v>331</v>
      </c>
      <c r="CZ6" s="422" t="str">
        <f>E4</f>
        <v>d</v>
      </c>
      <c r="DD6" s="424"/>
      <c r="DE6" s="435" t="s">
        <v>7</v>
      </c>
    </row>
    <row r="7" spans="1:116" ht="15.75">
      <c r="A7" s="271"/>
      <c r="B7" s="405"/>
      <c r="C7" s="268"/>
      <c r="G7" s="424"/>
      <c r="N7" s="424"/>
      <c r="U7" s="424"/>
      <c r="Z7" s="427"/>
      <c r="AD7" s="424"/>
      <c r="AU7" s="424"/>
      <c r="BA7" s="427"/>
      <c r="BE7" s="424"/>
      <c r="CC7" s="427"/>
      <c r="CG7" s="424"/>
      <c r="CX7" s="424"/>
      <c r="DD7" s="424"/>
    </row>
    <row r="8" spans="1:116">
      <c r="F8" s="422" t="s">
        <v>8</v>
      </c>
      <c r="K8" s="425"/>
      <c r="L8" s="425"/>
      <c r="M8" s="422" t="s">
        <v>8</v>
      </c>
      <c r="R8" s="425"/>
      <c r="S8" s="425"/>
      <c r="T8" s="422" t="s">
        <v>8</v>
      </c>
      <c r="Y8" s="425"/>
      <c r="Z8" s="427"/>
      <c r="AB8" s="425"/>
      <c r="AC8" s="425"/>
      <c r="AD8" s="425"/>
      <c r="AE8" s="425"/>
      <c r="AF8" s="425"/>
      <c r="AG8" s="425"/>
      <c r="AH8" s="425"/>
      <c r="AI8" s="425"/>
      <c r="AJ8" s="425"/>
      <c r="AK8" s="436"/>
      <c r="AL8" s="436"/>
      <c r="AM8" s="436" t="s">
        <v>481</v>
      </c>
      <c r="AN8" s="436"/>
      <c r="AO8" s="436"/>
      <c r="AP8" s="436"/>
      <c r="AQ8" s="436"/>
      <c r="AR8" s="435"/>
      <c r="AT8" s="435" t="s">
        <v>11</v>
      </c>
      <c r="AU8" s="424"/>
      <c r="AV8" s="435"/>
      <c r="AW8" s="422" t="s">
        <v>9</v>
      </c>
      <c r="AX8" s="437" t="s">
        <v>10</v>
      </c>
      <c r="AY8" s="435"/>
      <c r="AZ8" s="435" t="s">
        <v>11</v>
      </c>
      <c r="BA8" s="427"/>
      <c r="BC8" s="425"/>
      <c r="BD8" s="425"/>
      <c r="BE8" s="425"/>
      <c r="BF8" s="425"/>
      <c r="BG8" s="425"/>
      <c r="BH8" s="425"/>
      <c r="BI8" s="425"/>
      <c r="BJ8" s="425"/>
      <c r="BK8" s="425"/>
      <c r="BL8" s="436"/>
      <c r="BM8" s="438" t="s">
        <v>86</v>
      </c>
      <c r="BN8" s="437"/>
      <c r="BO8" s="437"/>
      <c r="BP8" s="437"/>
      <c r="BT8" s="438" t="s">
        <v>12</v>
      </c>
      <c r="BU8" s="438"/>
      <c r="BV8" s="437" t="s">
        <v>86</v>
      </c>
      <c r="BW8" s="437"/>
      <c r="BX8" s="437"/>
      <c r="BY8" s="437"/>
      <c r="BZ8" s="438"/>
      <c r="CA8" s="438"/>
      <c r="CB8" s="438" t="s">
        <v>12</v>
      </c>
      <c r="CC8" s="427"/>
      <c r="CE8" s="425"/>
      <c r="CF8" s="425"/>
      <c r="CG8" s="425"/>
      <c r="CH8" s="425"/>
      <c r="CI8" s="425"/>
      <c r="CJ8" s="425"/>
      <c r="CK8" s="425"/>
      <c r="CL8" s="425"/>
      <c r="CM8" s="425"/>
      <c r="CN8" s="436"/>
      <c r="CO8" s="436"/>
      <c r="CP8" s="436" t="s">
        <v>481</v>
      </c>
      <c r="CQ8" s="436"/>
      <c r="CR8" s="436"/>
      <c r="CS8" s="436"/>
      <c r="CT8" s="436"/>
      <c r="CU8" s="435"/>
      <c r="CW8" s="435" t="s">
        <v>11</v>
      </c>
      <c r="CX8" s="424"/>
      <c r="CY8" s="435"/>
      <c r="CZ8" s="422" t="s">
        <v>9</v>
      </c>
      <c r="DA8" s="437" t="s">
        <v>10</v>
      </c>
      <c r="DB8" s="435"/>
      <c r="DC8" s="435" t="s">
        <v>11</v>
      </c>
      <c r="DD8" s="424"/>
      <c r="DE8" s="439" t="s">
        <v>13</v>
      </c>
      <c r="DF8" s="439"/>
      <c r="DG8" s="439" t="s">
        <v>482</v>
      </c>
      <c r="DH8" s="440"/>
      <c r="DI8" s="439" t="s">
        <v>14</v>
      </c>
      <c r="DJ8" s="440"/>
      <c r="DK8" s="441" t="s">
        <v>15</v>
      </c>
      <c r="DL8" s="442"/>
    </row>
    <row r="9" spans="1:116" s="437" customFormat="1">
      <c r="A9" s="443" t="s">
        <v>16</v>
      </c>
      <c r="B9" s="443" t="s">
        <v>17</v>
      </c>
      <c r="C9" s="443" t="s">
        <v>8</v>
      </c>
      <c r="D9" s="443" t="s">
        <v>18</v>
      </c>
      <c r="E9" s="443" t="s">
        <v>19</v>
      </c>
      <c r="F9" s="444" t="s">
        <v>20</v>
      </c>
      <c r="G9" s="444" t="s">
        <v>21</v>
      </c>
      <c r="H9" s="444" t="s">
        <v>22</v>
      </c>
      <c r="I9" s="444" t="s">
        <v>23</v>
      </c>
      <c r="J9" s="444" t="s">
        <v>24</v>
      </c>
      <c r="K9" s="444" t="s">
        <v>8</v>
      </c>
      <c r="L9" s="445"/>
      <c r="M9" s="444" t="s">
        <v>20</v>
      </c>
      <c r="N9" s="444" t="s">
        <v>21</v>
      </c>
      <c r="O9" s="444" t="s">
        <v>22</v>
      </c>
      <c r="P9" s="444" t="s">
        <v>23</v>
      </c>
      <c r="Q9" s="444" t="s">
        <v>24</v>
      </c>
      <c r="R9" s="444" t="s">
        <v>8</v>
      </c>
      <c r="S9" s="446"/>
      <c r="T9" s="444" t="s">
        <v>20</v>
      </c>
      <c r="U9" s="444" t="s">
        <v>21</v>
      </c>
      <c r="V9" s="444" t="s">
        <v>22</v>
      </c>
      <c r="W9" s="444" t="s">
        <v>23</v>
      </c>
      <c r="X9" s="444" t="s">
        <v>24</v>
      </c>
      <c r="Y9" s="444" t="s">
        <v>8</v>
      </c>
      <c r="Z9" s="447"/>
      <c r="AA9" s="443" t="s">
        <v>25</v>
      </c>
      <c r="AB9" s="443" t="s">
        <v>27</v>
      </c>
      <c r="AC9" s="448" t="s">
        <v>483</v>
      </c>
      <c r="AD9" s="449" t="s">
        <v>28</v>
      </c>
      <c r="AE9" s="449" t="s">
        <v>29</v>
      </c>
      <c r="AF9" s="448" t="s">
        <v>484</v>
      </c>
      <c r="AG9" s="448" t="s">
        <v>485</v>
      </c>
      <c r="AH9" s="448" t="s">
        <v>486</v>
      </c>
      <c r="AI9" s="443" t="s">
        <v>30</v>
      </c>
      <c r="AJ9" s="450" t="s">
        <v>31</v>
      </c>
      <c r="AK9" s="451"/>
      <c r="AL9" s="436" t="s">
        <v>487</v>
      </c>
      <c r="AM9" s="436" t="s">
        <v>488</v>
      </c>
      <c r="AN9" s="436" t="s">
        <v>489</v>
      </c>
      <c r="AO9" s="436" t="s">
        <v>490</v>
      </c>
      <c r="AP9" s="436" t="s">
        <v>491</v>
      </c>
      <c r="AQ9" s="436" t="s">
        <v>30</v>
      </c>
      <c r="AR9" s="448" t="s">
        <v>10</v>
      </c>
      <c r="AS9" s="448" t="s">
        <v>11</v>
      </c>
      <c r="AT9" s="452" t="s">
        <v>35</v>
      </c>
      <c r="AU9" s="451"/>
      <c r="AV9" s="453" t="s">
        <v>10</v>
      </c>
      <c r="AW9" s="454" t="s">
        <v>295</v>
      </c>
      <c r="AX9" s="454" t="s">
        <v>35</v>
      </c>
      <c r="AY9" s="453" t="s">
        <v>34</v>
      </c>
      <c r="AZ9" s="455" t="s">
        <v>35</v>
      </c>
      <c r="BA9" s="456"/>
      <c r="BB9" s="443" t="s">
        <v>25</v>
      </c>
      <c r="BC9" s="443" t="s">
        <v>27</v>
      </c>
      <c r="BD9" s="448" t="s">
        <v>483</v>
      </c>
      <c r="BE9" s="449" t="s">
        <v>28</v>
      </c>
      <c r="BF9" s="449" t="s">
        <v>29</v>
      </c>
      <c r="BG9" s="448" t="s">
        <v>484</v>
      </c>
      <c r="BH9" s="448" t="s">
        <v>485</v>
      </c>
      <c r="BI9" s="448" t="s">
        <v>486</v>
      </c>
      <c r="BJ9" s="443" t="s">
        <v>30</v>
      </c>
      <c r="BK9" s="450" t="s">
        <v>31</v>
      </c>
      <c r="BL9" s="451"/>
      <c r="BM9" s="444" t="s">
        <v>20</v>
      </c>
      <c r="BN9" s="444" t="s">
        <v>21</v>
      </c>
      <c r="BO9" s="444" t="s">
        <v>22</v>
      </c>
      <c r="BP9" s="444" t="s">
        <v>23</v>
      </c>
      <c r="BQ9" s="444" t="s">
        <v>24</v>
      </c>
      <c r="BR9" s="444" t="s">
        <v>41</v>
      </c>
      <c r="BS9" s="443" t="s">
        <v>9</v>
      </c>
      <c r="BT9" s="450" t="s">
        <v>35</v>
      </c>
      <c r="BU9" s="457"/>
      <c r="BV9" s="444" t="s">
        <v>20</v>
      </c>
      <c r="BW9" s="444" t="s">
        <v>21</v>
      </c>
      <c r="BX9" s="444" t="s">
        <v>22</v>
      </c>
      <c r="BY9" s="444" t="s">
        <v>23</v>
      </c>
      <c r="BZ9" s="444" t="s">
        <v>24</v>
      </c>
      <c r="CA9" s="444" t="s">
        <v>492</v>
      </c>
      <c r="CB9" s="458" t="s">
        <v>35</v>
      </c>
      <c r="CC9" s="447"/>
      <c r="CD9" s="443" t="s">
        <v>25</v>
      </c>
      <c r="CE9" s="443" t="s">
        <v>27</v>
      </c>
      <c r="CF9" s="448" t="s">
        <v>483</v>
      </c>
      <c r="CG9" s="449" t="s">
        <v>28</v>
      </c>
      <c r="CH9" s="449" t="s">
        <v>29</v>
      </c>
      <c r="CI9" s="448" t="s">
        <v>484</v>
      </c>
      <c r="CJ9" s="448" t="s">
        <v>485</v>
      </c>
      <c r="CK9" s="448" t="s">
        <v>486</v>
      </c>
      <c r="CL9" s="443" t="s">
        <v>30</v>
      </c>
      <c r="CM9" s="450" t="s">
        <v>31</v>
      </c>
      <c r="CN9" s="451"/>
      <c r="CO9" s="436" t="s">
        <v>487</v>
      </c>
      <c r="CP9" s="436" t="s">
        <v>488</v>
      </c>
      <c r="CQ9" s="436" t="s">
        <v>489</v>
      </c>
      <c r="CR9" s="436" t="s">
        <v>490</v>
      </c>
      <c r="CS9" s="436" t="s">
        <v>491</v>
      </c>
      <c r="CT9" s="436" t="s">
        <v>30</v>
      </c>
      <c r="CU9" s="448" t="s">
        <v>10</v>
      </c>
      <c r="CV9" s="448" t="s">
        <v>11</v>
      </c>
      <c r="CW9" s="452" t="s">
        <v>35</v>
      </c>
      <c r="CX9" s="451"/>
      <c r="CY9" s="453" t="s">
        <v>10</v>
      </c>
      <c r="CZ9" s="454" t="s">
        <v>295</v>
      </c>
      <c r="DA9" s="454" t="s">
        <v>35</v>
      </c>
      <c r="DB9" s="453" t="s">
        <v>34</v>
      </c>
      <c r="DC9" s="455" t="s">
        <v>35</v>
      </c>
      <c r="DD9" s="459"/>
      <c r="DE9" s="460" t="s">
        <v>43</v>
      </c>
      <c r="DF9" s="461"/>
      <c r="DG9" s="462" t="s">
        <v>43</v>
      </c>
      <c r="DH9" s="440"/>
      <c r="DI9" s="462" t="s">
        <v>43</v>
      </c>
      <c r="DJ9" s="463"/>
      <c r="DK9" s="462" t="s">
        <v>43</v>
      </c>
      <c r="DL9" s="458" t="s">
        <v>46</v>
      </c>
    </row>
    <row r="10" spans="1:116" s="437" customFormat="1">
      <c r="F10" s="442"/>
      <c r="G10" s="442"/>
      <c r="H10" s="442"/>
      <c r="I10" s="442"/>
      <c r="J10" s="442"/>
      <c r="K10" s="442"/>
      <c r="L10" s="459"/>
      <c r="M10" s="442"/>
      <c r="N10" s="442"/>
      <c r="O10" s="442"/>
      <c r="P10" s="442"/>
      <c r="Q10" s="442"/>
      <c r="R10" s="442"/>
      <c r="S10" s="459"/>
      <c r="T10" s="442"/>
      <c r="U10" s="442"/>
      <c r="V10" s="442"/>
      <c r="W10" s="442"/>
      <c r="X10" s="442"/>
      <c r="Y10" s="442"/>
      <c r="Z10" s="447"/>
      <c r="AK10" s="451"/>
      <c r="AL10" s="436"/>
      <c r="AN10" s="436"/>
      <c r="AO10" s="436"/>
      <c r="AP10" s="436"/>
      <c r="AQ10" s="436"/>
      <c r="AR10" s="464"/>
      <c r="AS10" s="464"/>
      <c r="AT10" s="464"/>
      <c r="AU10" s="451"/>
      <c r="AV10" s="464"/>
      <c r="AW10" s="464"/>
      <c r="AX10" s="464"/>
      <c r="AY10" s="464"/>
      <c r="AZ10" s="464"/>
      <c r="BA10" s="456"/>
      <c r="BL10" s="451"/>
      <c r="BM10" s="442"/>
      <c r="BN10" s="442"/>
      <c r="BO10" s="442"/>
      <c r="BP10" s="442"/>
      <c r="BQ10" s="442"/>
      <c r="BR10" s="442"/>
      <c r="BU10" s="451"/>
      <c r="BV10" s="442"/>
      <c r="BW10" s="442"/>
      <c r="BX10" s="442"/>
      <c r="BY10" s="442"/>
      <c r="BZ10" s="442"/>
      <c r="CA10" s="442"/>
      <c r="CB10" s="442"/>
      <c r="CC10" s="447"/>
      <c r="CN10" s="451"/>
      <c r="CO10" s="436"/>
      <c r="CQ10" s="436"/>
      <c r="CR10" s="436"/>
      <c r="CS10" s="436"/>
      <c r="CT10" s="436"/>
      <c r="CU10" s="464"/>
      <c r="CV10" s="464"/>
      <c r="CW10" s="464"/>
      <c r="CX10" s="451"/>
      <c r="CY10" s="464"/>
      <c r="CZ10" s="464"/>
      <c r="DA10" s="464"/>
      <c r="DB10" s="464"/>
      <c r="DC10" s="464"/>
      <c r="DD10" s="459"/>
      <c r="DE10" s="438"/>
      <c r="DF10" s="438"/>
      <c r="DG10" s="438"/>
      <c r="DH10" s="436"/>
      <c r="DI10" s="465"/>
      <c r="DJ10" s="466"/>
      <c r="DK10" s="465"/>
      <c r="DL10" s="465"/>
    </row>
    <row r="11" spans="1:116">
      <c r="A11" s="467"/>
      <c r="B11" s="467"/>
      <c r="F11" s="468">
        <v>0</v>
      </c>
      <c r="G11" s="468">
        <v>0</v>
      </c>
      <c r="H11" s="468">
        <v>0</v>
      </c>
      <c r="I11" s="468">
        <v>0</v>
      </c>
      <c r="J11" s="468">
        <v>0</v>
      </c>
      <c r="K11" s="469">
        <f>SUM((F11*0.3),(G11*0.25),(H11*0.25),(I11*0.15),(J11*0.05))</f>
        <v>0</v>
      </c>
      <c r="L11" s="470"/>
      <c r="M11" s="468">
        <v>0</v>
      </c>
      <c r="N11" s="468">
        <v>0</v>
      </c>
      <c r="O11" s="468">
        <v>0</v>
      </c>
      <c r="P11" s="468">
        <v>0</v>
      </c>
      <c r="Q11" s="468">
        <v>0</v>
      </c>
      <c r="R11" s="469">
        <f>SUM((M11*0.3),(N11*0.25),(O11*0.25),(P11*0.15),(Q11*0.05))</f>
        <v>0</v>
      </c>
      <c r="S11" s="470"/>
      <c r="T11" s="468">
        <v>0</v>
      </c>
      <c r="U11" s="468">
        <v>0</v>
      </c>
      <c r="V11" s="468">
        <v>0</v>
      </c>
      <c r="W11" s="468">
        <v>0</v>
      </c>
      <c r="X11" s="468">
        <v>0</v>
      </c>
      <c r="Y11" s="469">
        <f>SUM((T11*0.3),(U11*0.25),(V11*0.25),(W11*0.15),(X11*0.05))</f>
        <v>0</v>
      </c>
      <c r="Z11" s="471"/>
      <c r="AA11" s="468">
        <v>0</v>
      </c>
      <c r="AB11" s="468">
        <v>0</v>
      </c>
      <c r="AC11" s="468">
        <v>0</v>
      </c>
      <c r="AD11" s="468">
        <v>0</v>
      </c>
      <c r="AE11" s="468">
        <v>0</v>
      </c>
      <c r="AF11" s="468">
        <v>0</v>
      </c>
      <c r="AG11" s="468">
        <v>0</v>
      </c>
      <c r="AH11" s="468">
        <v>0</v>
      </c>
      <c r="AI11" s="472">
        <f>SUM(AA11:AH11)</f>
        <v>0</v>
      </c>
      <c r="AJ11" s="469">
        <f>AI11/8</f>
        <v>0</v>
      </c>
      <c r="AK11" s="473"/>
      <c r="AL11" s="474">
        <v>0</v>
      </c>
      <c r="AM11" s="474">
        <v>0</v>
      </c>
      <c r="AN11" s="474">
        <v>0</v>
      </c>
      <c r="AO11" s="474">
        <v>0</v>
      </c>
      <c r="AP11" s="474">
        <v>0</v>
      </c>
      <c r="AQ11" s="472">
        <f>SUM(AL11:AP11)</f>
        <v>0</v>
      </c>
      <c r="AR11" s="474">
        <v>0</v>
      </c>
      <c r="AS11" s="464">
        <f>SUM(AQ11+AR11)</f>
        <v>0</v>
      </c>
      <c r="AT11" s="475">
        <f>AS11/6</f>
        <v>0</v>
      </c>
      <c r="AU11" s="476"/>
      <c r="AV11" s="474">
        <v>0</v>
      </c>
      <c r="AW11" s="474">
        <v>0</v>
      </c>
      <c r="AX11" s="464">
        <f>AV11-AW11</f>
        <v>0</v>
      </c>
      <c r="AY11" s="474">
        <v>0</v>
      </c>
      <c r="AZ11" s="475">
        <f>SUM(AX11*0.7+AY11*0.3)</f>
        <v>0</v>
      </c>
      <c r="BA11" s="427"/>
      <c r="BB11" s="468">
        <v>0</v>
      </c>
      <c r="BC11" s="468">
        <v>0</v>
      </c>
      <c r="BD11" s="468">
        <v>0</v>
      </c>
      <c r="BE11" s="468">
        <v>0</v>
      </c>
      <c r="BF11" s="468">
        <v>0</v>
      </c>
      <c r="BG11" s="468">
        <v>0</v>
      </c>
      <c r="BH11" s="468">
        <v>0</v>
      </c>
      <c r="BI11" s="468">
        <v>0</v>
      </c>
      <c r="BJ11" s="472">
        <f>SUM(BB11:BI11)</f>
        <v>0</v>
      </c>
      <c r="BK11" s="469">
        <f>BJ11/8</f>
        <v>0</v>
      </c>
      <c r="BL11" s="473"/>
      <c r="BM11" s="468">
        <v>0</v>
      </c>
      <c r="BN11" s="468">
        <v>0</v>
      </c>
      <c r="BO11" s="468">
        <v>0</v>
      </c>
      <c r="BP11" s="477"/>
      <c r="BQ11" s="477"/>
      <c r="BR11" s="469">
        <f>SUM((BM11*0.4),(BN11*0.3),(BO11*0.3))</f>
        <v>0</v>
      </c>
      <c r="BS11" s="478"/>
      <c r="BT11" s="469">
        <f>BR11-BS11</f>
        <v>0</v>
      </c>
      <c r="BU11" s="470"/>
      <c r="BV11" s="468">
        <v>0</v>
      </c>
      <c r="BW11" s="468">
        <v>0</v>
      </c>
      <c r="BX11" s="468">
        <v>0</v>
      </c>
      <c r="BY11" s="468">
        <v>0</v>
      </c>
      <c r="BZ11" s="468">
        <v>0</v>
      </c>
      <c r="CA11" s="468"/>
      <c r="CB11" s="479">
        <f>SUM((BV11*0.2),(BW11*0.15),(BX11*0.25),(BY11*0.2),(BZ11*0.2))-CA11</f>
        <v>0</v>
      </c>
      <c r="CC11" s="471"/>
      <c r="CD11" s="468">
        <v>0</v>
      </c>
      <c r="CE11" s="468">
        <v>0</v>
      </c>
      <c r="CF11" s="468">
        <v>0</v>
      </c>
      <c r="CG11" s="468">
        <v>0</v>
      </c>
      <c r="CH11" s="468">
        <v>0</v>
      </c>
      <c r="CI11" s="468">
        <v>0</v>
      </c>
      <c r="CJ11" s="468">
        <v>0</v>
      </c>
      <c r="CK11" s="468">
        <v>0</v>
      </c>
      <c r="CL11" s="472">
        <f>SUM(CD11:CK11)</f>
        <v>0</v>
      </c>
      <c r="CM11" s="469">
        <f>CL11/8</f>
        <v>0</v>
      </c>
      <c r="CN11" s="473"/>
      <c r="CO11" s="474">
        <v>0</v>
      </c>
      <c r="CP11" s="474">
        <v>0</v>
      </c>
      <c r="CQ11" s="474">
        <v>0</v>
      </c>
      <c r="CR11" s="474">
        <v>0</v>
      </c>
      <c r="CS11" s="474">
        <v>0</v>
      </c>
      <c r="CT11" s="472">
        <f>SUM(CO11:CS11)</f>
        <v>0</v>
      </c>
      <c r="CU11" s="474">
        <v>0</v>
      </c>
      <c r="CV11" s="464">
        <f>SUM(CT11+CU11)</f>
        <v>0</v>
      </c>
      <c r="CW11" s="475">
        <f>CV11/6</f>
        <v>0</v>
      </c>
      <c r="CX11" s="476"/>
      <c r="CY11" s="474">
        <v>0</v>
      </c>
      <c r="CZ11" s="474">
        <v>0</v>
      </c>
      <c r="DA11" s="464">
        <f>CY11-CZ11</f>
        <v>0</v>
      </c>
      <c r="DB11" s="474">
        <v>0</v>
      </c>
      <c r="DC11" s="475">
        <f>SUM(DA11*0.7+DB11*0.3)</f>
        <v>0</v>
      </c>
      <c r="DD11" s="476"/>
      <c r="DE11" s="480">
        <f>SUM((K11*0.25)+(AJ11*0.25)+(BK11*0.25)+(CM11*0.25))</f>
        <v>0</v>
      </c>
      <c r="DF11" s="480"/>
      <c r="DG11" s="480">
        <f>SUM((R11*0.25),(AT11*0.25),(BT11*0.25)+(CW11*0.25))</f>
        <v>0</v>
      </c>
      <c r="DH11" s="481"/>
      <c r="DI11" s="480">
        <f>SUM((Y11*0.25),(CB11*0.25),(AZ11*0.25),(DC11*0.25))</f>
        <v>0</v>
      </c>
      <c r="DJ11" s="440"/>
      <c r="DK11" s="482">
        <f>AVERAGE(DE11:DI11)</f>
        <v>0</v>
      </c>
      <c r="DL11" s="393"/>
    </row>
    <row r="12" spans="1:116">
      <c r="BR12" s="483"/>
      <c r="BS12" s="483"/>
      <c r="BT12" s="483"/>
      <c r="BU12" s="483"/>
    </row>
    <row r="13" spans="1:116" ht="15.75">
      <c r="C13" s="490" t="s">
        <v>495</v>
      </c>
      <c r="BR13" s="479"/>
      <c r="BS13" s="479"/>
      <c r="BT13" s="479"/>
      <c r="BU13" s="479"/>
    </row>
    <row r="14" spans="1:116">
      <c r="BR14" s="484"/>
      <c r="BS14" s="484"/>
      <c r="BT14" s="484"/>
      <c r="BU14" s="484"/>
    </row>
    <row r="15" spans="1:116">
      <c r="C15" s="485" t="s">
        <v>496</v>
      </c>
      <c r="AB15" s="436"/>
      <c r="BC15" s="436"/>
      <c r="CE15" s="436"/>
    </row>
    <row r="19" spans="1:6" ht="18.75">
      <c r="A19" s="486"/>
      <c r="B19" s="395"/>
      <c r="C19" s="395"/>
      <c r="D19" s="395"/>
      <c r="E19" s="487"/>
      <c r="F19" s="395"/>
    </row>
    <row r="20" spans="1:6" ht="18.75">
      <c r="A20" s="486"/>
      <c r="B20" s="395"/>
      <c r="C20" s="488"/>
      <c r="D20" s="395"/>
      <c r="E20" s="489"/>
      <c r="F20" s="395"/>
    </row>
    <row r="21" spans="1:6" ht="18.75">
      <c r="A21" s="395"/>
    </row>
    <row r="22" spans="1:6" ht="18.75">
      <c r="A22" s="395"/>
    </row>
    <row r="23" spans="1:6" ht="18.75">
      <c r="A23" s="395"/>
    </row>
    <row r="24" spans="1:6" ht="18.75">
      <c r="A24" s="395"/>
      <c r="B24" s="396"/>
      <c r="C24" s="397"/>
      <c r="D24" s="396"/>
      <c r="E24" s="398"/>
      <c r="F24" s="398"/>
    </row>
  </sheetData>
  <mergeCells count="1">
    <mergeCell ref="A4:B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6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2" customWidth="1"/>
    <col min="2" max="2" width="23.140625" style="2" customWidth="1"/>
    <col min="3" max="3" width="24.5703125" style="2" customWidth="1"/>
    <col min="4" max="4" width="15.28515625" style="2" customWidth="1"/>
    <col min="5" max="5" width="23.7109375" style="2" customWidth="1"/>
    <col min="6" max="11" width="7.7109375" style="2" customWidth="1"/>
    <col min="12" max="12" width="3.28515625" style="2" customWidth="1"/>
    <col min="13" max="18" width="7.7109375" style="2" customWidth="1"/>
    <col min="19" max="19" width="2.7109375" style="2" customWidth="1"/>
    <col min="20" max="25" width="7.7109375" style="2" customWidth="1"/>
    <col min="26" max="26" width="3.28515625" style="4" customWidth="1"/>
    <col min="27" max="27" width="10.7109375" style="4" customWidth="1"/>
    <col min="28" max="28" width="15.140625" style="2" customWidth="1"/>
    <col min="29" max="29" width="4.28515625" style="2" customWidth="1"/>
    <col min="30" max="16384" width="9.140625" style="2"/>
  </cols>
  <sheetData>
    <row r="1" spans="1:38" ht="15.75">
      <c r="A1" s="1" t="s">
        <v>59</v>
      </c>
      <c r="D1" s="3" t="s">
        <v>0</v>
      </c>
      <c r="E1" s="3" t="s">
        <v>500</v>
      </c>
      <c r="G1" s="4"/>
      <c r="H1" s="5"/>
      <c r="I1" s="5"/>
      <c r="J1" s="5"/>
      <c r="K1" s="5"/>
      <c r="L1" s="5"/>
      <c r="M1" s="5"/>
      <c r="N1" s="5"/>
      <c r="O1" s="5"/>
      <c r="P1" s="4"/>
      <c r="T1" s="5"/>
      <c r="U1" s="5"/>
      <c r="V1" s="5"/>
      <c r="W1" s="4"/>
      <c r="Z1" s="6"/>
      <c r="AA1" s="6"/>
      <c r="AB1" s="7">
        <f ca="1">NOW()</f>
        <v>43014.400315856481</v>
      </c>
    </row>
    <row r="2" spans="1:38" ht="15.75">
      <c r="A2" s="8"/>
      <c r="D2" s="3"/>
      <c r="E2" s="3" t="s">
        <v>498</v>
      </c>
      <c r="G2" s="4"/>
      <c r="P2" s="4"/>
      <c r="W2" s="4"/>
      <c r="Z2" s="9"/>
      <c r="AA2" s="9"/>
      <c r="AB2" s="10">
        <f ca="1">NOW()</f>
        <v>43014.400315856481</v>
      </c>
    </row>
    <row r="3" spans="1:38" ht="15.75">
      <c r="A3" s="59" t="s">
        <v>60</v>
      </c>
      <c r="B3" s="60"/>
      <c r="E3" s="3" t="s">
        <v>519</v>
      </c>
      <c r="F3" s="11"/>
      <c r="G3" s="12"/>
      <c r="H3" s="11"/>
      <c r="I3" s="12"/>
      <c r="J3" s="12"/>
      <c r="K3" s="12"/>
      <c r="L3" s="4"/>
      <c r="M3" s="11"/>
      <c r="N3" s="12"/>
      <c r="O3" s="12"/>
      <c r="P3" s="12"/>
      <c r="Q3" s="12"/>
      <c r="R3" s="12"/>
      <c r="S3" s="4"/>
      <c r="T3" s="11"/>
      <c r="U3" s="12"/>
      <c r="V3" s="12"/>
      <c r="W3" s="12"/>
      <c r="X3" s="12"/>
      <c r="Y3" s="12"/>
    </row>
    <row r="4" spans="1:38" ht="15.75">
      <c r="A4" s="13"/>
      <c r="B4" s="14"/>
      <c r="D4" s="3"/>
      <c r="E4" s="3"/>
      <c r="F4" s="15"/>
      <c r="G4" s="16"/>
      <c r="H4" s="15"/>
      <c r="I4" s="16"/>
      <c r="J4" s="16"/>
      <c r="K4" s="16"/>
      <c r="M4" s="15"/>
      <c r="N4" s="16"/>
      <c r="O4" s="16"/>
      <c r="P4" s="16"/>
      <c r="Q4" s="16"/>
      <c r="R4" s="16"/>
      <c r="T4" s="15"/>
      <c r="U4" s="16"/>
      <c r="V4" s="16"/>
      <c r="W4" s="16"/>
      <c r="X4" s="16"/>
      <c r="Y4" s="16"/>
    </row>
    <row r="5" spans="1:38" ht="15.75">
      <c r="A5" s="8"/>
      <c r="D5" s="3"/>
      <c r="G5" s="4"/>
      <c r="P5" s="4"/>
      <c r="W5" s="4"/>
    </row>
    <row r="6" spans="1:38" ht="15.75">
      <c r="A6" s="1" t="s">
        <v>77</v>
      </c>
      <c r="B6" s="17"/>
      <c r="F6" s="17" t="s">
        <v>4</v>
      </c>
      <c r="G6" s="4" t="str">
        <f>E1</f>
        <v>Derryn Fedrick</v>
      </c>
      <c r="I6" s="17"/>
      <c r="M6" s="17" t="s">
        <v>5</v>
      </c>
      <c r="N6" s="2" t="str">
        <f>E2</f>
        <v>Robyn Bruderer</v>
      </c>
      <c r="P6" s="4"/>
      <c r="T6" s="17" t="s">
        <v>6</v>
      </c>
      <c r="U6" s="2" t="str">
        <f>E3</f>
        <v>Carina Ingelson</v>
      </c>
      <c r="W6" s="4"/>
    </row>
    <row r="7" spans="1:38" ht="15.75">
      <c r="A7" s="8" t="s">
        <v>78</v>
      </c>
      <c r="B7" s="18"/>
      <c r="G7" s="4"/>
      <c r="P7" s="4"/>
      <c r="S7" s="4"/>
      <c r="W7" s="4"/>
    </row>
    <row r="8" spans="1:38">
      <c r="F8" s="17" t="s">
        <v>8</v>
      </c>
      <c r="K8" s="5"/>
      <c r="L8" s="19"/>
      <c r="M8" s="17" t="s">
        <v>8</v>
      </c>
      <c r="R8" s="5"/>
      <c r="S8" s="4"/>
      <c r="T8" s="17" t="s">
        <v>8</v>
      </c>
      <c r="Y8" s="5"/>
      <c r="AA8" s="21" t="s">
        <v>15</v>
      </c>
      <c r="AB8" s="22"/>
    </row>
    <row r="9" spans="1:38" s="20" customFormat="1">
      <c r="A9" s="23" t="s">
        <v>16</v>
      </c>
      <c r="B9" s="23" t="s">
        <v>17</v>
      </c>
      <c r="C9" s="23" t="s">
        <v>8</v>
      </c>
      <c r="D9" s="23" t="s">
        <v>18</v>
      </c>
      <c r="E9" s="23" t="s">
        <v>19</v>
      </c>
      <c r="F9" s="24" t="s">
        <v>20</v>
      </c>
      <c r="G9" s="24" t="s">
        <v>21</v>
      </c>
      <c r="H9" s="24" t="s">
        <v>22</v>
      </c>
      <c r="I9" s="24" t="s">
        <v>23</v>
      </c>
      <c r="J9" s="24" t="s">
        <v>24</v>
      </c>
      <c r="K9" s="24" t="s">
        <v>8</v>
      </c>
      <c r="L9" s="25"/>
      <c r="M9" s="24" t="s">
        <v>20</v>
      </c>
      <c r="N9" s="24" t="s">
        <v>21</v>
      </c>
      <c r="O9" s="24" t="s">
        <v>22</v>
      </c>
      <c r="P9" s="24" t="s">
        <v>23</v>
      </c>
      <c r="Q9" s="24" t="s">
        <v>24</v>
      </c>
      <c r="R9" s="24" t="s">
        <v>8</v>
      </c>
      <c r="S9" s="26"/>
      <c r="T9" s="24" t="s">
        <v>20</v>
      </c>
      <c r="U9" s="24" t="s">
        <v>21</v>
      </c>
      <c r="V9" s="24" t="s">
        <v>22</v>
      </c>
      <c r="W9" s="24" t="s">
        <v>23</v>
      </c>
      <c r="X9" s="24" t="s">
        <v>24</v>
      </c>
      <c r="Y9" s="24" t="s">
        <v>8</v>
      </c>
      <c r="Z9" s="25"/>
      <c r="AA9" s="28" t="s">
        <v>43</v>
      </c>
      <c r="AB9" s="28" t="s">
        <v>46</v>
      </c>
      <c r="AC9" s="23"/>
      <c r="AD9" s="23" t="s">
        <v>4</v>
      </c>
      <c r="AE9" s="23" t="s">
        <v>5</v>
      </c>
      <c r="AF9" s="23" t="s">
        <v>6</v>
      </c>
      <c r="AG9" s="23"/>
      <c r="AH9" s="23"/>
      <c r="AI9" s="23"/>
      <c r="AJ9" s="23"/>
      <c r="AK9" s="23"/>
      <c r="AL9" s="23"/>
    </row>
    <row r="10" spans="1:38" s="20" customFormat="1">
      <c r="F10" s="22"/>
      <c r="G10" s="22"/>
      <c r="H10" s="22"/>
      <c r="I10" s="22"/>
      <c r="J10" s="22"/>
      <c r="K10" s="22"/>
      <c r="L10" s="30"/>
      <c r="M10" s="22"/>
      <c r="N10" s="22"/>
      <c r="O10" s="22"/>
      <c r="P10" s="22"/>
      <c r="Q10" s="22"/>
      <c r="R10" s="22"/>
      <c r="S10" s="31"/>
      <c r="T10" s="22"/>
      <c r="U10" s="22"/>
      <c r="V10" s="22"/>
      <c r="W10" s="22"/>
      <c r="X10" s="22"/>
      <c r="Y10" s="22"/>
      <c r="Z10" s="30"/>
      <c r="AA10" s="19"/>
      <c r="AB10" s="21"/>
    </row>
    <row r="11" spans="1:38">
      <c r="B11" s="33"/>
      <c r="C11" t="s">
        <v>79</v>
      </c>
      <c r="D11" t="s">
        <v>80</v>
      </c>
      <c r="E11" t="s">
        <v>76</v>
      </c>
      <c r="F11" s="34">
        <v>5.5</v>
      </c>
      <c r="G11" s="34">
        <v>5.7</v>
      </c>
      <c r="H11" s="34">
        <v>6</v>
      </c>
      <c r="I11" s="34">
        <v>6</v>
      </c>
      <c r="J11" s="34">
        <v>6</v>
      </c>
      <c r="K11" s="61">
        <f t="shared" ref="K11:K13" si="0">SUM((F11*0.1),(G11*0.1),(H11*0.3),(I11*0.3),(J11*0.2))</f>
        <v>5.92</v>
      </c>
      <c r="L11" s="36"/>
      <c r="M11" s="34">
        <v>7.5</v>
      </c>
      <c r="N11" s="34">
        <v>7</v>
      </c>
      <c r="O11" s="34">
        <v>6.5</v>
      </c>
      <c r="P11" s="34">
        <v>7.5</v>
      </c>
      <c r="Q11" s="34">
        <v>8.5</v>
      </c>
      <c r="R11" s="61">
        <f t="shared" ref="R11:R13" si="1">SUM((M11*0.1),(N11*0.1),(O11*0.3),(P11*0.3),(Q11*0.2))</f>
        <v>7.3500000000000005</v>
      </c>
      <c r="S11" s="37"/>
      <c r="T11" s="34">
        <v>7</v>
      </c>
      <c r="U11" s="34">
        <v>7</v>
      </c>
      <c r="V11" s="34">
        <v>7.7</v>
      </c>
      <c r="W11" s="34">
        <v>7.5</v>
      </c>
      <c r="X11" s="34">
        <v>6.7</v>
      </c>
      <c r="Y11" s="61">
        <f t="shared" ref="Y11:Y13" si="2">SUM((T11*0.1),(U11*0.1),(V11*0.3),(W11*0.3),(X11*0.2))</f>
        <v>7.3</v>
      </c>
      <c r="Z11" s="36"/>
      <c r="AA11" s="35">
        <f>AVERAGE(K11,R11,Y11)</f>
        <v>6.8566666666666665</v>
      </c>
      <c r="AB11" s="38">
        <f>RANK(AA11,AA$11:AA$19)</f>
        <v>1</v>
      </c>
      <c r="AD11" s="56">
        <f>K11</f>
        <v>5.92</v>
      </c>
      <c r="AE11" s="56">
        <f>R11</f>
        <v>7.3500000000000005</v>
      </c>
      <c r="AF11" s="56">
        <f>Y11</f>
        <v>7.3</v>
      </c>
    </row>
    <row r="12" spans="1:38">
      <c r="B12" s="33"/>
      <c r="C12" t="s">
        <v>81</v>
      </c>
      <c r="D12" t="s">
        <v>82</v>
      </c>
      <c r="E12" t="s">
        <v>83</v>
      </c>
      <c r="F12" s="34">
        <v>5.8</v>
      </c>
      <c r="G12" s="34">
        <v>5.7</v>
      </c>
      <c r="H12" s="34">
        <v>5.6</v>
      </c>
      <c r="I12" s="34">
        <v>6</v>
      </c>
      <c r="J12" s="34">
        <v>6.5</v>
      </c>
      <c r="K12" s="61">
        <f t="shared" si="0"/>
        <v>5.93</v>
      </c>
      <c r="L12" s="36"/>
      <c r="M12" s="34">
        <v>6</v>
      </c>
      <c r="N12" s="34">
        <v>6</v>
      </c>
      <c r="O12" s="34">
        <v>6</v>
      </c>
      <c r="P12" s="34">
        <v>6.5</v>
      </c>
      <c r="Q12" s="34">
        <v>8</v>
      </c>
      <c r="R12" s="61">
        <f t="shared" si="1"/>
        <v>6.5500000000000007</v>
      </c>
      <c r="S12" s="37"/>
      <c r="T12" s="34">
        <v>6.7</v>
      </c>
      <c r="U12" s="34">
        <v>6.7</v>
      </c>
      <c r="V12" s="34">
        <v>7</v>
      </c>
      <c r="W12" s="34">
        <v>7.2</v>
      </c>
      <c r="X12" s="34">
        <v>7.5</v>
      </c>
      <c r="Y12" s="61">
        <f t="shared" si="2"/>
        <v>7.1000000000000005</v>
      </c>
      <c r="Z12" s="36"/>
      <c r="AA12" s="35">
        <f t="shared" ref="AA12:AA13" si="3">AVERAGE(K12,R12,Y12)</f>
        <v>6.5266666666666673</v>
      </c>
      <c r="AB12" s="38">
        <f>RANK(AA12,AA$11:AA$19)</f>
        <v>2</v>
      </c>
      <c r="AD12" s="56">
        <f t="shared" ref="AD12:AD13" si="4">K12</f>
        <v>5.93</v>
      </c>
      <c r="AE12" s="56">
        <f t="shared" ref="AE12:AE13" si="5">R12</f>
        <v>6.5500000000000007</v>
      </c>
      <c r="AF12" s="56">
        <f t="shared" ref="AF12:AF13" si="6">Y12</f>
        <v>7.1000000000000005</v>
      </c>
    </row>
    <row r="13" spans="1:38">
      <c r="B13" s="33"/>
      <c r="C13" t="s">
        <v>68</v>
      </c>
      <c r="D13" t="s">
        <v>69</v>
      </c>
      <c r="E13" t="s">
        <v>70</v>
      </c>
      <c r="F13" s="34">
        <v>5.5</v>
      </c>
      <c r="G13" s="34">
        <v>5.5</v>
      </c>
      <c r="H13" s="34">
        <v>5.7</v>
      </c>
      <c r="I13" s="34">
        <v>5.5</v>
      </c>
      <c r="J13" s="34">
        <v>6</v>
      </c>
      <c r="K13" s="61">
        <f t="shared" si="0"/>
        <v>5.66</v>
      </c>
      <c r="L13" s="36"/>
      <c r="M13" s="34">
        <v>5.5</v>
      </c>
      <c r="N13" s="34">
        <v>5</v>
      </c>
      <c r="O13" s="34">
        <v>5.7</v>
      </c>
      <c r="P13" s="34">
        <v>5.7</v>
      </c>
      <c r="Q13" s="34">
        <v>6</v>
      </c>
      <c r="R13" s="61">
        <f t="shared" si="1"/>
        <v>5.67</v>
      </c>
      <c r="S13" s="37"/>
      <c r="T13" s="34">
        <v>6.5</v>
      </c>
      <c r="U13" s="34">
        <v>6.5</v>
      </c>
      <c r="V13" s="34">
        <v>6</v>
      </c>
      <c r="W13" s="34">
        <v>6.2</v>
      </c>
      <c r="X13" s="34">
        <v>7.5</v>
      </c>
      <c r="Y13" s="61">
        <f t="shared" si="2"/>
        <v>6.4599999999999991</v>
      </c>
      <c r="Z13" s="36"/>
      <c r="AA13" s="35">
        <f t="shared" si="3"/>
        <v>5.93</v>
      </c>
      <c r="AB13" s="38">
        <f>RANK(AA13,AA$11:AA$19)</f>
        <v>3</v>
      </c>
      <c r="AD13" s="56">
        <f t="shared" si="4"/>
        <v>5.66</v>
      </c>
      <c r="AE13" s="56">
        <f t="shared" si="5"/>
        <v>5.67</v>
      </c>
      <c r="AF13" s="56">
        <f t="shared" si="6"/>
        <v>6.4599999999999991</v>
      </c>
    </row>
    <row r="14" spans="1:38" ht="18.75">
      <c r="A14" s="40"/>
      <c r="B14" s="41"/>
      <c r="C14" s="42"/>
      <c r="D14" s="3"/>
      <c r="E14" s="3"/>
      <c r="F14" s="43"/>
    </row>
    <row r="15" spans="1:38">
      <c r="D15" s="3"/>
      <c r="E15" s="3"/>
    </row>
    <row r="16" spans="1:38">
      <c r="D16" s="3"/>
      <c r="E16" s="3"/>
      <c r="K16" s="44"/>
    </row>
    <row r="18" spans="1:38" ht="15.75">
      <c r="A18" s="1"/>
      <c r="B18" s="17"/>
      <c r="F18" s="17"/>
      <c r="G18" s="4"/>
      <c r="I18" s="17"/>
      <c r="M18" s="17"/>
      <c r="P18" s="4"/>
      <c r="T18" s="17"/>
      <c r="W18" s="4"/>
    </row>
    <row r="19" spans="1:38" ht="15.75">
      <c r="A19" s="8"/>
      <c r="B19" s="45"/>
      <c r="G19" s="4"/>
      <c r="P19" s="4"/>
      <c r="S19" s="4"/>
      <c r="W19" s="4"/>
    </row>
    <row r="20" spans="1:38">
      <c r="F20" s="17"/>
      <c r="K20" s="5"/>
      <c r="L20" s="19"/>
      <c r="N20" s="5"/>
      <c r="O20" s="5"/>
      <c r="P20" s="5"/>
      <c r="Q20" s="5"/>
      <c r="R20" s="5"/>
      <c r="S20" s="4"/>
      <c r="U20" s="5"/>
      <c r="V20" s="5"/>
      <c r="W20" s="5"/>
      <c r="X20" s="5"/>
      <c r="Y20" s="5"/>
      <c r="AB20" s="22"/>
    </row>
    <row r="21" spans="1:38" s="19" customFormat="1">
      <c r="A21" s="27"/>
      <c r="B21" s="27"/>
      <c r="C21" s="27"/>
      <c r="D21" s="27"/>
      <c r="E21" s="27"/>
      <c r="F21" s="29"/>
      <c r="G21" s="29"/>
      <c r="H21" s="29"/>
      <c r="I21" s="29"/>
      <c r="J21" s="29"/>
      <c r="K21" s="29"/>
      <c r="L21" s="27"/>
      <c r="M21" s="27"/>
      <c r="N21" s="27"/>
      <c r="O21" s="27"/>
      <c r="P21" s="46"/>
      <c r="Q21" s="47"/>
      <c r="R21" s="47"/>
      <c r="S21" s="27"/>
      <c r="T21" s="27"/>
      <c r="U21" s="27"/>
      <c r="V21" s="27"/>
      <c r="W21" s="46"/>
      <c r="X21" s="47"/>
      <c r="Y21" s="47"/>
      <c r="Z21" s="27"/>
      <c r="AA21" s="27"/>
      <c r="AB21" s="48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38" s="19" customFormat="1">
      <c r="F22" s="32"/>
      <c r="G22" s="32"/>
      <c r="H22" s="32"/>
      <c r="I22" s="32"/>
      <c r="J22" s="32"/>
      <c r="K22" s="32"/>
      <c r="AB22" s="49"/>
    </row>
    <row r="23" spans="1:38" s="4" customFormat="1">
      <c r="A23" s="50"/>
      <c r="B23" s="50"/>
      <c r="C23" s="50"/>
      <c r="D23" s="50"/>
      <c r="E23" s="50"/>
      <c r="F23" s="51"/>
      <c r="G23" s="51"/>
      <c r="H23" s="51"/>
      <c r="I23" s="51"/>
      <c r="J23" s="51"/>
      <c r="K23" s="52"/>
      <c r="M23" s="51"/>
      <c r="N23" s="51"/>
      <c r="O23" s="51"/>
      <c r="P23" s="51"/>
      <c r="Q23" s="51"/>
      <c r="R23" s="51"/>
      <c r="S23" s="53"/>
      <c r="T23" s="51"/>
      <c r="U23" s="51"/>
      <c r="V23" s="51"/>
      <c r="W23" s="51"/>
      <c r="X23" s="51"/>
      <c r="Y23" s="51"/>
      <c r="AB23" s="54"/>
    </row>
    <row r="24" spans="1:38" s="4" customFormat="1">
      <c r="A24" s="50"/>
      <c r="B24" s="50"/>
      <c r="C24" s="50"/>
      <c r="D24" s="50"/>
      <c r="E24" s="50"/>
      <c r="F24" s="51"/>
      <c r="G24" s="51"/>
      <c r="H24" s="51"/>
      <c r="I24" s="51"/>
      <c r="J24" s="51"/>
      <c r="K24" s="52"/>
      <c r="M24" s="51"/>
      <c r="N24" s="51"/>
      <c r="O24" s="51"/>
      <c r="P24" s="51"/>
      <c r="Q24" s="51"/>
      <c r="R24" s="51"/>
      <c r="S24" s="53"/>
      <c r="T24" s="51"/>
      <c r="U24" s="51"/>
      <c r="V24" s="51"/>
      <c r="W24" s="51"/>
      <c r="X24" s="51"/>
      <c r="Y24" s="51"/>
      <c r="AB24" s="54"/>
    </row>
    <row r="25" spans="1:38" s="4" customFormat="1">
      <c r="A25" s="50"/>
      <c r="B25" s="50"/>
      <c r="C25" s="50"/>
      <c r="D25" s="50"/>
      <c r="E25" s="50"/>
      <c r="F25" s="51"/>
      <c r="G25" s="51"/>
      <c r="H25" s="51"/>
      <c r="I25" s="51"/>
      <c r="J25" s="51"/>
      <c r="K25" s="52"/>
      <c r="M25" s="51"/>
      <c r="N25" s="51"/>
      <c r="O25" s="51"/>
      <c r="P25" s="51"/>
      <c r="Q25" s="51"/>
      <c r="R25" s="51"/>
      <c r="S25" s="53"/>
      <c r="T25" s="51"/>
      <c r="U25" s="51"/>
      <c r="V25" s="51"/>
      <c r="W25" s="51"/>
      <c r="X25" s="51"/>
      <c r="Y25" s="51"/>
      <c r="AB25" s="54"/>
    </row>
    <row r="26" spans="1:38" s="4" customFormat="1">
      <c r="A26" s="50"/>
      <c r="B26" s="50"/>
      <c r="C26" s="50"/>
      <c r="D26" s="50"/>
      <c r="E26" s="50"/>
      <c r="F26" s="51"/>
      <c r="G26" s="51"/>
      <c r="H26" s="51"/>
      <c r="I26" s="51"/>
      <c r="J26" s="51"/>
      <c r="K26" s="52"/>
      <c r="M26" s="51"/>
      <c r="N26" s="51"/>
      <c r="O26" s="51"/>
      <c r="P26" s="51"/>
      <c r="Q26" s="51"/>
      <c r="R26" s="51"/>
      <c r="S26" s="53"/>
      <c r="T26" s="51"/>
      <c r="U26" s="51"/>
      <c r="V26" s="51"/>
      <c r="W26" s="51"/>
      <c r="X26" s="51"/>
      <c r="Y26" s="51"/>
      <c r="AB26" s="54"/>
    </row>
    <row r="27" spans="1:38" s="4" customFormat="1">
      <c r="A27" s="50"/>
      <c r="B27" s="50"/>
      <c r="C27" s="50"/>
      <c r="D27" s="50"/>
      <c r="E27" s="50"/>
      <c r="F27" s="51"/>
      <c r="G27" s="51"/>
      <c r="H27" s="51"/>
      <c r="I27" s="51"/>
      <c r="J27" s="51"/>
      <c r="K27" s="52"/>
      <c r="M27" s="51"/>
      <c r="N27" s="51"/>
      <c r="O27" s="51"/>
      <c r="P27" s="51"/>
      <c r="Q27" s="51"/>
      <c r="R27" s="51"/>
      <c r="S27" s="53"/>
      <c r="T27" s="51"/>
      <c r="U27" s="51"/>
      <c r="V27" s="51"/>
      <c r="W27" s="51"/>
      <c r="X27" s="51"/>
      <c r="Y27" s="51"/>
      <c r="AB27" s="54"/>
    </row>
    <row r="33" spans="1:10" ht="15.75">
      <c r="A33" s="1"/>
      <c r="B33" s="17"/>
    </row>
    <row r="34" spans="1:10" ht="15.75">
      <c r="A34" s="8"/>
      <c r="B34" s="45"/>
    </row>
    <row r="36" spans="1:10">
      <c r="A36" s="23"/>
      <c r="B36" s="23"/>
      <c r="C36" s="23"/>
      <c r="D36" s="23"/>
      <c r="E36" s="23"/>
      <c r="G36" s="17"/>
      <c r="H36" s="17"/>
      <c r="I36" s="17"/>
      <c r="J36" s="17"/>
    </row>
    <row r="37" spans="1:10">
      <c r="A37" s="20"/>
      <c r="B37" s="20"/>
      <c r="C37" s="20"/>
      <c r="D37" s="20"/>
      <c r="E37" s="20"/>
    </row>
    <row r="38" spans="1:10">
      <c r="A38" s="55"/>
      <c r="B38" s="55"/>
      <c r="C38" s="55"/>
      <c r="D38" s="55"/>
      <c r="E38" s="55"/>
      <c r="G38" s="56"/>
      <c r="H38" s="56"/>
      <c r="I38" s="56"/>
    </row>
    <row r="39" spans="1:10">
      <c r="A39" s="55"/>
      <c r="B39" s="55"/>
      <c r="C39" s="55"/>
      <c r="D39" s="55"/>
      <c r="E39" s="55"/>
      <c r="G39" s="56"/>
      <c r="H39" s="56"/>
      <c r="I39" s="56"/>
    </row>
    <row r="40" spans="1:10">
      <c r="A40" s="55"/>
      <c r="B40" s="55"/>
      <c r="C40" s="55"/>
      <c r="D40" s="55"/>
      <c r="E40" s="55"/>
      <c r="G40" s="56"/>
      <c r="H40" s="56"/>
      <c r="I40" s="56"/>
    </row>
    <row r="41" spans="1:10">
      <c r="A41" s="55"/>
      <c r="B41" s="55"/>
      <c r="C41" s="55"/>
      <c r="D41" s="55"/>
      <c r="E41" s="55"/>
      <c r="G41" s="57"/>
      <c r="H41" s="57"/>
      <c r="I41" s="56"/>
    </row>
    <row r="42" spans="1:10">
      <c r="A42" s="58"/>
      <c r="B42" s="58"/>
      <c r="C42" s="58"/>
      <c r="D42" s="58"/>
      <c r="E42" s="58"/>
      <c r="G42" s="56"/>
      <c r="H42" s="56"/>
      <c r="I42" s="56"/>
    </row>
    <row r="43" spans="1:10">
      <c r="C43" s="55"/>
      <c r="D43" s="55"/>
      <c r="E43" s="55"/>
      <c r="G43" s="55"/>
      <c r="H43" s="55"/>
      <c r="I43" s="55"/>
      <c r="J43" s="55"/>
    </row>
    <row r="44" spans="1:10">
      <c r="C44" s="55"/>
      <c r="D44" s="55"/>
      <c r="E44" s="55"/>
      <c r="G44" s="55"/>
      <c r="H44" s="55"/>
      <c r="I44" s="55"/>
      <c r="J44" s="55"/>
    </row>
    <row r="45" spans="1:10">
      <c r="C45" s="55"/>
      <c r="D45" s="55"/>
      <c r="E45" s="55"/>
      <c r="G45" s="55"/>
      <c r="H45" s="55"/>
      <c r="I45" s="55"/>
      <c r="J45" s="55"/>
    </row>
    <row r="46" spans="1:10">
      <c r="C46" s="55"/>
      <c r="D46" s="55"/>
      <c r="E46" s="55"/>
      <c r="G46" s="55"/>
      <c r="H46" s="55"/>
      <c r="I46" s="55"/>
      <c r="J46" s="55"/>
    </row>
  </sheetData>
  <pageMargins left="0.7" right="0.7" top="0.75" bottom="0.75" header="0.3" footer="0.3"/>
  <pageSetup paperSize="9" scale="88" orientation="landscape" horizontalDpi="0" verticalDpi="0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I52"/>
  <sheetViews>
    <sheetView workbookViewId="0">
      <pane xSplit="2" ySplit="5" topLeftCell="C6" activePane="bottomRight" state="frozen"/>
      <selection activeCell="U17" sqref="U17"/>
      <selection pane="topRight" activeCell="U17" sqref="U17"/>
      <selection pane="bottomLeft" activeCell="U17" sqref="U17"/>
      <selection pane="bottomRight" activeCell="C6" sqref="C6"/>
    </sheetView>
  </sheetViews>
  <sheetFormatPr defaultColWidth="9.140625" defaultRowHeight="15"/>
  <cols>
    <col min="1" max="1" width="5.42578125" style="268" customWidth="1"/>
    <col min="2" max="2" width="22" style="268" customWidth="1"/>
    <col min="3" max="3" width="30.42578125" style="268" customWidth="1"/>
    <col min="4" max="4" width="18.140625" style="268" customWidth="1"/>
    <col min="5" max="10" width="11.42578125" style="268" customWidth="1"/>
    <col min="11" max="16" width="7.7109375" style="268" customWidth="1"/>
    <col min="17" max="17" width="3.28515625" style="268" customWidth="1"/>
    <col min="18" max="23" width="7.7109375" style="268" customWidth="1"/>
    <col min="24" max="24" width="3.28515625" style="268" customWidth="1"/>
    <col min="25" max="34" width="7.7109375" style="268" customWidth="1"/>
    <col min="35" max="35" width="3.28515625" style="268" customWidth="1"/>
    <col min="36" max="39" width="7.28515625" style="268" customWidth="1"/>
    <col min="40" max="40" width="9.42578125" style="268" customWidth="1"/>
    <col min="41" max="41" width="2.7109375" style="268" customWidth="1"/>
    <col min="42" max="51" width="7.7109375" style="268" customWidth="1"/>
    <col min="52" max="52" width="3.28515625" style="301" customWidth="1"/>
    <col min="53" max="60" width="7.7109375" style="268" customWidth="1"/>
    <col min="61" max="61" width="3.28515625" style="268" customWidth="1"/>
    <col min="62" max="71" width="7.7109375" style="268" customWidth="1"/>
    <col min="72" max="72" width="3.28515625" style="268" customWidth="1"/>
    <col min="73" max="76" width="7.28515625" style="268" customWidth="1"/>
    <col min="77" max="77" width="9.42578125" style="268" customWidth="1"/>
    <col min="78" max="78" width="3.42578125" style="301" customWidth="1"/>
    <col min="79" max="79" width="12.140625" style="268" customWidth="1"/>
    <col min="80" max="80" width="2.7109375" style="301" customWidth="1"/>
    <col min="81" max="81" width="10.42578125" style="268" customWidth="1"/>
    <col min="82" max="82" width="2.7109375" style="301" customWidth="1"/>
    <col min="83" max="85" width="9.140625" style="268"/>
    <col min="86" max="86" width="13.28515625" style="268" customWidth="1"/>
    <col min="87" max="87" width="4.140625" style="268" customWidth="1"/>
    <col min="88" max="93" width="13.28515625" style="268" customWidth="1"/>
    <col min="94" max="94" width="2.85546875" style="268" customWidth="1"/>
    <col min="95" max="95" width="3" style="268" customWidth="1"/>
    <col min="96" max="96" width="3.140625" style="268" customWidth="1"/>
    <col min="97" max="102" width="9.140625" style="268"/>
    <col min="103" max="103" width="4.28515625" style="268" customWidth="1"/>
    <col min="104" max="104" width="8.5703125" style="268" customWidth="1"/>
    <col min="105" max="108" width="9.140625" style="268"/>
    <col min="109" max="109" width="4.7109375" style="268" customWidth="1"/>
    <col min="110" max="117" width="9.140625" style="268"/>
    <col min="118" max="118" width="3.85546875" style="268" customWidth="1"/>
    <col min="119" max="123" width="9.140625" style="268"/>
    <col min="124" max="124" width="3.85546875" style="268" customWidth="1"/>
    <col min="125" max="126" width="9.140625" style="268"/>
    <col min="127" max="127" width="12.7109375" style="268" customWidth="1"/>
    <col min="128" max="128" width="3.5703125" style="268" customWidth="1"/>
    <col min="129" max="132" width="9.140625" style="268"/>
    <col min="133" max="133" width="10.5703125" style="268" customWidth="1"/>
    <col min="134" max="134" width="4.140625" style="268" customWidth="1"/>
    <col min="135" max="16384" width="9.140625" style="268"/>
  </cols>
  <sheetData>
    <row r="1" spans="1:139" ht="15.75">
      <c r="A1" s="1" t="s">
        <v>59</v>
      </c>
      <c r="B1" s="2"/>
      <c r="C1" s="135"/>
      <c r="D1" s="270" t="s">
        <v>329</v>
      </c>
      <c r="E1" s="270" t="s">
        <v>503</v>
      </c>
      <c r="F1" s="270"/>
      <c r="G1" s="270"/>
      <c r="H1" s="270"/>
      <c r="I1" s="270"/>
      <c r="J1" s="270"/>
      <c r="L1" s="301"/>
      <c r="M1" s="365"/>
      <c r="N1" s="365"/>
      <c r="O1" s="365"/>
      <c r="P1" s="365"/>
      <c r="Q1" s="365"/>
      <c r="Y1" s="365"/>
      <c r="Z1" s="365"/>
      <c r="AA1" s="365"/>
      <c r="AB1" s="301"/>
      <c r="AF1" s="365"/>
      <c r="AG1" s="365"/>
      <c r="AH1" s="365"/>
      <c r="AI1" s="365"/>
      <c r="AP1" s="365"/>
      <c r="AQ1" s="365"/>
      <c r="AR1" s="365"/>
      <c r="AS1" s="301"/>
      <c r="AW1" s="365"/>
      <c r="AX1" s="365"/>
      <c r="AY1" s="365"/>
      <c r="AZ1" s="366"/>
      <c r="BJ1" s="365"/>
      <c r="BK1" s="365"/>
      <c r="BL1" s="365"/>
      <c r="BM1" s="301"/>
      <c r="BQ1" s="365"/>
      <c r="BR1" s="365"/>
      <c r="BS1" s="365"/>
      <c r="BT1" s="365"/>
      <c r="CH1" s="367">
        <f ca="1">NOW()</f>
        <v>43014.400315856481</v>
      </c>
      <c r="CI1" s="367"/>
      <c r="CJ1" s="367"/>
      <c r="CK1" s="367"/>
      <c r="CL1" s="367"/>
      <c r="CM1" s="367"/>
      <c r="CN1" s="367"/>
      <c r="CO1" s="367">
        <f ca="1">NOW()</f>
        <v>43014.400315856481</v>
      </c>
      <c r="CP1" s="495"/>
      <c r="DW1" s="367">
        <f ca="1">NOW()</f>
        <v>43014.400315856481</v>
      </c>
      <c r="EC1" s="367">
        <f ca="1">NOW()</f>
        <v>43014.400315856481</v>
      </c>
    </row>
    <row r="2" spans="1:139" ht="15.75">
      <c r="A2" s="8"/>
      <c r="B2" s="2"/>
      <c r="C2" s="135"/>
      <c r="D2" s="270"/>
      <c r="E2" s="270" t="s">
        <v>499</v>
      </c>
      <c r="F2" s="270"/>
      <c r="G2" s="270"/>
      <c r="H2" s="270"/>
      <c r="I2" s="270"/>
      <c r="J2" s="270"/>
      <c r="L2" s="301"/>
      <c r="AB2" s="301"/>
      <c r="AS2" s="301"/>
      <c r="AZ2" s="368"/>
      <c r="BM2" s="301"/>
      <c r="CH2" s="369">
        <f ca="1">NOW()</f>
        <v>43014.400315856481</v>
      </c>
      <c r="CI2" s="369"/>
      <c r="CJ2" s="369"/>
      <c r="CK2" s="369"/>
      <c r="CL2" s="369"/>
      <c r="CM2" s="369"/>
      <c r="CN2" s="369"/>
      <c r="CO2" s="369">
        <f ca="1">NOW()</f>
        <v>43014.400315856481</v>
      </c>
      <c r="CP2" s="495"/>
      <c r="DW2" s="369">
        <f ca="1">NOW()</f>
        <v>43014.400315856481</v>
      </c>
      <c r="EC2" s="369">
        <f ca="1">NOW()</f>
        <v>43014.400315856481</v>
      </c>
    </row>
    <row r="3" spans="1:139" ht="15.75">
      <c r="A3" s="59" t="s">
        <v>60</v>
      </c>
      <c r="B3" s="60"/>
      <c r="C3" s="135"/>
      <c r="D3" s="270"/>
      <c r="E3" s="270" t="s">
        <v>502</v>
      </c>
      <c r="F3" s="270"/>
      <c r="G3" s="270"/>
      <c r="H3" s="270"/>
      <c r="I3" s="270"/>
      <c r="J3" s="270"/>
      <c r="L3" s="301"/>
      <c r="AB3" s="301"/>
      <c r="AS3" s="301"/>
      <c r="AZ3" s="368"/>
      <c r="BM3" s="301"/>
      <c r="CH3" s="369"/>
      <c r="CI3" s="369"/>
      <c r="CJ3" s="369"/>
      <c r="CK3" s="369"/>
      <c r="CL3" s="369"/>
      <c r="CM3" s="369"/>
      <c r="CN3" s="369"/>
      <c r="CO3" s="369"/>
      <c r="CP3" s="495"/>
      <c r="DW3" s="369"/>
    </row>
    <row r="4" spans="1:139" ht="15.75">
      <c r="A4" s="517"/>
      <c r="B4" s="518"/>
      <c r="D4" s="270"/>
      <c r="E4" s="270" t="s">
        <v>1</v>
      </c>
      <c r="F4" s="270"/>
      <c r="G4" s="270"/>
      <c r="H4" s="270"/>
      <c r="I4" s="270"/>
      <c r="J4" s="270"/>
      <c r="K4" s="401" t="s">
        <v>2</v>
      </c>
      <c r="L4" s="402"/>
      <c r="M4" s="401"/>
      <c r="N4" s="402"/>
      <c r="O4" s="402"/>
      <c r="P4" s="402"/>
      <c r="R4" s="220" t="s">
        <v>3</v>
      </c>
      <c r="S4" s="220"/>
      <c r="T4" s="220"/>
      <c r="U4" s="220"/>
      <c r="V4" s="220"/>
      <c r="W4" s="220"/>
      <c r="Y4" s="401" t="s">
        <v>2</v>
      </c>
      <c r="Z4" s="402"/>
      <c r="AA4" s="402"/>
      <c r="AB4" s="402"/>
      <c r="AC4" s="402"/>
      <c r="AD4" s="402"/>
      <c r="AE4" s="402"/>
      <c r="AF4" s="402"/>
      <c r="AG4" s="402"/>
      <c r="AH4" s="402"/>
      <c r="AJ4" s="220" t="s">
        <v>3</v>
      </c>
      <c r="AK4" s="220"/>
      <c r="AL4" s="220"/>
      <c r="AM4" s="220"/>
      <c r="AN4" s="220"/>
      <c r="AP4" s="401" t="s">
        <v>2</v>
      </c>
      <c r="AQ4" s="402"/>
      <c r="AR4" s="402"/>
      <c r="AS4" s="402"/>
      <c r="AT4" s="402"/>
      <c r="AU4" s="402"/>
      <c r="AV4" s="402"/>
      <c r="AW4" s="402"/>
      <c r="AX4" s="402"/>
      <c r="AY4" s="402"/>
      <c r="BA4" s="220" t="s">
        <v>3</v>
      </c>
      <c r="BB4" s="220"/>
      <c r="BC4" s="220"/>
      <c r="BD4" s="220"/>
      <c r="BE4" s="220"/>
      <c r="BF4" s="220"/>
      <c r="BG4" s="220"/>
      <c r="BH4" s="220"/>
      <c r="BJ4" s="401" t="s">
        <v>2</v>
      </c>
      <c r="BK4" s="402"/>
      <c r="BL4" s="402"/>
      <c r="BM4" s="402"/>
      <c r="BN4" s="402"/>
      <c r="BO4" s="402"/>
      <c r="BP4" s="402"/>
      <c r="BQ4" s="402"/>
      <c r="BR4" s="402"/>
      <c r="BS4" s="402"/>
      <c r="BU4" s="220" t="s">
        <v>3</v>
      </c>
      <c r="BV4" s="220"/>
      <c r="BW4" s="220"/>
      <c r="BX4" s="220"/>
      <c r="BY4" s="220"/>
      <c r="CP4" s="495"/>
      <c r="CS4" s="220" t="s">
        <v>3</v>
      </c>
      <c r="CT4" s="220"/>
      <c r="CU4" s="220"/>
      <c r="CV4" s="220"/>
      <c r="CW4" s="220"/>
      <c r="CX4" s="220"/>
      <c r="CY4" s="220"/>
      <c r="CZ4" s="220" t="s">
        <v>3</v>
      </c>
      <c r="DA4" s="220"/>
      <c r="DB4" s="220"/>
      <c r="DC4" s="220"/>
      <c r="DD4" s="220"/>
      <c r="DE4" s="220"/>
      <c r="DF4" s="220" t="s">
        <v>3</v>
      </c>
      <c r="DG4" s="220"/>
      <c r="DH4" s="220"/>
      <c r="DI4" s="220"/>
      <c r="DJ4" s="220"/>
      <c r="DK4" s="220"/>
      <c r="DL4" s="220"/>
      <c r="DM4" s="220"/>
      <c r="DN4" s="220"/>
      <c r="DO4" s="220" t="s">
        <v>3</v>
      </c>
      <c r="DP4" s="220"/>
      <c r="DQ4" s="220"/>
      <c r="DR4" s="220"/>
      <c r="DS4" s="220"/>
    </row>
    <row r="5" spans="1:139" ht="15.75">
      <c r="A5" s="271"/>
      <c r="D5" s="270"/>
      <c r="L5" s="301"/>
      <c r="AB5" s="301"/>
      <c r="AS5" s="301"/>
      <c r="BM5" s="301"/>
      <c r="CJ5" s="520" t="s">
        <v>538</v>
      </c>
      <c r="CK5" s="520"/>
      <c r="CL5" s="520"/>
      <c r="CP5" s="495"/>
    </row>
    <row r="6" spans="1:139" ht="15.75">
      <c r="A6" s="267" t="s">
        <v>465</v>
      </c>
      <c r="B6" s="370"/>
      <c r="C6" s="271"/>
      <c r="K6" s="370" t="s">
        <v>4</v>
      </c>
      <c r="L6" s="301" t="str">
        <f>E2</f>
        <v>Angie Deeks</v>
      </c>
      <c r="N6" s="370"/>
      <c r="R6" s="370" t="s">
        <v>4</v>
      </c>
      <c r="S6" s="268" t="str">
        <f>E1</f>
        <v>Frank Spadinger</v>
      </c>
      <c r="Y6" s="370" t="s">
        <v>5</v>
      </c>
      <c r="Z6" s="268" t="str">
        <f>E1</f>
        <v>Frank Spadinger</v>
      </c>
      <c r="AB6" s="301"/>
      <c r="AJ6" s="370" t="s">
        <v>5</v>
      </c>
      <c r="AK6" s="268" t="str">
        <f>E2</f>
        <v>Angie Deeks</v>
      </c>
      <c r="AL6" s="370"/>
      <c r="AM6" s="370"/>
      <c r="AP6" s="370" t="s">
        <v>6</v>
      </c>
      <c r="AQ6" s="268" t="str">
        <f>E4</f>
        <v>Nina Fritzell</v>
      </c>
      <c r="AS6" s="301"/>
      <c r="BA6" s="370" t="s">
        <v>6</v>
      </c>
      <c r="BB6" s="268" t="str">
        <f>E3</f>
        <v>Carina Ingelsson</v>
      </c>
      <c r="BG6" s="370"/>
      <c r="BH6" s="370"/>
      <c r="BJ6" s="370" t="s">
        <v>331</v>
      </c>
      <c r="BK6" s="268" t="str">
        <f>E3</f>
        <v>Carina Ingelsson</v>
      </c>
      <c r="BM6" s="301"/>
      <c r="BU6" s="370" t="s">
        <v>331</v>
      </c>
      <c r="BV6" s="268" t="str">
        <f>E4</f>
        <v>Nina Fritzell</v>
      </c>
      <c r="BW6" s="370"/>
      <c r="BX6" s="370"/>
      <c r="CP6" s="495"/>
      <c r="CS6" s="370" t="s">
        <v>4</v>
      </c>
      <c r="CT6" s="268" t="s">
        <v>1</v>
      </c>
      <c r="CZ6" s="370" t="s">
        <v>5</v>
      </c>
      <c r="DA6" s="268" t="s">
        <v>532</v>
      </c>
      <c r="DB6" s="370"/>
      <c r="DC6" s="370"/>
      <c r="DF6" s="370" t="s">
        <v>6</v>
      </c>
      <c r="DG6" s="268" t="s">
        <v>503</v>
      </c>
      <c r="DL6" s="370"/>
      <c r="DM6" s="370"/>
      <c r="DO6" s="370" t="s">
        <v>331</v>
      </c>
      <c r="DP6" s="268" t="s">
        <v>499</v>
      </c>
      <c r="DQ6" s="370"/>
      <c r="DR6" s="370"/>
    </row>
    <row r="7" spans="1:139" ht="15.75">
      <c r="A7" s="271" t="s">
        <v>466</v>
      </c>
      <c r="B7" s="405"/>
      <c r="F7" s="268" t="str">
        <f>K6</f>
        <v>Judge A</v>
      </c>
      <c r="G7" s="268" t="str">
        <f>Y6</f>
        <v>Judge B</v>
      </c>
      <c r="H7" s="268" t="str">
        <f>AP6</f>
        <v>Judge C</v>
      </c>
      <c r="I7" s="268" t="str">
        <f>BJ6</f>
        <v>Judge D</v>
      </c>
      <c r="J7" s="370" t="str">
        <f>CA8</f>
        <v>Compulsory</v>
      </c>
      <c r="L7" s="301"/>
      <c r="AB7" s="301"/>
      <c r="AO7" s="301"/>
      <c r="AS7" s="301"/>
      <c r="BM7" s="301"/>
      <c r="CA7" s="370"/>
      <c r="CE7" s="370" t="s">
        <v>505</v>
      </c>
      <c r="CJ7" s="372" t="s">
        <v>4</v>
      </c>
      <c r="CK7" s="372" t="s">
        <v>5</v>
      </c>
      <c r="CL7" s="372" t="s">
        <v>6</v>
      </c>
      <c r="CM7" s="372" t="s">
        <v>331</v>
      </c>
      <c r="CN7" s="372" t="s">
        <v>14</v>
      </c>
      <c r="CP7" s="495"/>
      <c r="DE7" s="301"/>
    </row>
    <row r="8" spans="1:139">
      <c r="F8" s="268" t="str">
        <f>L6</f>
        <v>Angie Deeks</v>
      </c>
      <c r="G8" s="268" t="str">
        <f>Z6</f>
        <v>Frank Spadinger</v>
      </c>
      <c r="H8" s="268" t="str">
        <f>AQ6</f>
        <v>Nina Fritzell</v>
      </c>
      <c r="I8" s="268" t="str">
        <f>BK6</f>
        <v>Carina Ingelsson</v>
      </c>
      <c r="J8" s="370" t="str">
        <f t="shared" ref="J8" si="0">CA9</f>
        <v>Score</v>
      </c>
      <c r="K8" s="370" t="s">
        <v>8</v>
      </c>
      <c r="P8" s="365"/>
      <c r="Q8" s="373"/>
      <c r="R8" s="374" t="s">
        <v>8</v>
      </c>
      <c r="S8" s="372"/>
      <c r="T8" s="372"/>
      <c r="U8" s="372"/>
      <c r="V8" s="374"/>
      <c r="X8" s="301"/>
      <c r="Z8" s="365"/>
      <c r="AA8" s="365"/>
      <c r="AB8" s="365"/>
      <c r="AC8" s="365"/>
      <c r="AD8" s="365"/>
      <c r="AE8" s="365"/>
      <c r="AF8" s="365"/>
      <c r="AG8" s="365"/>
      <c r="AH8" s="365"/>
      <c r="AI8" s="373"/>
      <c r="AJ8" s="370"/>
      <c r="AK8" s="268" t="s">
        <v>9</v>
      </c>
      <c r="AL8" s="372" t="s">
        <v>10</v>
      </c>
      <c r="AM8" s="370"/>
      <c r="AN8" s="268" t="s">
        <v>11</v>
      </c>
      <c r="AO8" s="301"/>
      <c r="AQ8" s="365"/>
      <c r="AR8" s="365"/>
      <c r="AS8" s="365"/>
      <c r="AT8" s="365"/>
      <c r="AU8" s="365"/>
      <c r="AV8" s="365"/>
      <c r="AW8" s="365"/>
      <c r="AX8" s="365"/>
      <c r="AY8" s="365"/>
      <c r="BH8" s="268" t="s">
        <v>12</v>
      </c>
      <c r="BI8" s="301"/>
      <c r="BK8" s="365"/>
      <c r="BL8" s="365"/>
      <c r="BM8" s="365"/>
      <c r="BN8" s="365"/>
      <c r="BO8" s="365"/>
      <c r="BP8" s="365"/>
      <c r="BQ8" s="365"/>
      <c r="BR8" s="365"/>
      <c r="BS8" s="365"/>
      <c r="BT8" s="373"/>
      <c r="BU8" s="370"/>
      <c r="BV8" s="268" t="s">
        <v>9</v>
      </c>
      <c r="BW8" s="372" t="s">
        <v>10</v>
      </c>
      <c r="BX8" s="370"/>
      <c r="BY8" s="268" t="s">
        <v>11</v>
      </c>
      <c r="BZ8" s="411"/>
      <c r="CA8" s="374" t="s">
        <v>13</v>
      </c>
      <c r="CC8" s="370" t="s">
        <v>14</v>
      </c>
      <c r="CG8" s="375" t="s">
        <v>15</v>
      </c>
      <c r="CH8" s="376"/>
      <c r="CI8" s="376"/>
      <c r="CJ8" s="376" t="s">
        <v>1</v>
      </c>
      <c r="CK8" s="376" t="s">
        <v>532</v>
      </c>
      <c r="CL8" s="270" t="s">
        <v>503</v>
      </c>
      <c r="CM8" s="376" t="s">
        <v>499</v>
      </c>
      <c r="CN8" s="376" t="s">
        <v>43</v>
      </c>
      <c r="CO8" s="376"/>
      <c r="CP8" s="495"/>
      <c r="CR8" s="373"/>
      <c r="CS8" s="374" t="s">
        <v>8</v>
      </c>
      <c r="CT8" s="372"/>
      <c r="CU8" s="372"/>
      <c r="CV8" s="372"/>
      <c r="CW8" s="374"/>
      <c r="CZ8" s="370"/>
      <c r="DA8" s="268" t="s">
        <v>9</v>
      </c>
      <c r="DB8" s="372" t="s">
        <v>10</v>
      </c>
      <c r="DC8" s="370"/>
      <c r="DD8" s="268" t="s">
        <v>11</v>
      </c>
      <c r="DE8" s="301"/>
      <c r="DM8" s="268" t="s">
        <v>12</v>
      </c>
      <c r="DN8" s="301"/>
      <c r="DO8" s="370"/>
      <c r="DP8" s="268" t="s">
        <v>9</v>
      </c>
      <c r="DQ8" s="372" t="s">
        <v>10</v>
      </c>
      <c r="DR8" s="370"/>
      <c r="DS8" s="268" t="s">
        <v>11</v>
      </c>
      <c r="DV8" s="375" t="s">
        <v>15</v>
      </c>
      <c r="DW8" s="376"/>
      <c r="DY8" s="519" t="s">
        <v>299</v>
      </c>
      <c r="DZ8" s="519"/>
      <c r="EA8" s="519"/>
      <c r="EB8" s="370"/>
      <c r="EC8" s="370"/>
      <c r="EE8" s="520" t="s">
        <v>546</v>
      </c>
      <c r="EF8" s="520"/>
      <c r="EG8" s="520"/>
      <c r="EH8" s="520"/>
    </row>
    <row r="9" spans="1:139" s="372" customFormat="1">
      <c r="A9" s="349" t="s">
        <v>16</v>
      </c>
      <c r="B9" s="349" t="s">
        <v>17</v>
      </c>
      <c r="C9" s="349" t="s">
        <v>8</v>
      </c>
      <c r="D9" s="349" t="s">
        <v>18</v>
      </c>
      <c r="E9" s="349" t="s">
        <v>19</v>
      </c>
      <c r="F9" s="349"/>
      <c r="G9" s="349"/>
      <c r="H9" s="349"/>
      <c r="I9" s="349"/>
      <c r="J9" s="370"/>
      <c r="K9" s="377" t="s">
        <v>20</v>
      </c>
      <c r="L9" s="377" t="s">
        <v>21</v>
      </c>
      <c r="M9" s="377" t="s">
        <v>22</v>
      </c>
      <c r="N9" s="377" t="s">
        <v>23</v>
      </c>
      <c r="O9" s="377" t="s">
        <v>24</v>
      </c>
      <c r="P9" s="377" t="s">
        <v>8</v>
      </c>
      <c r="Q9" s="380"/>
      <c r="R9" s="377" t="s">
        <v>20</v>
      </c>
      <c r="S9" s="377" t="s">
        <v>21</v>
      </c>
      <c r="T9" s="377" t="s">
        <v>22</v>
      </c>
      <c r="U9" s="377" t="s">
        <v>23</v>
      </c>
      <c r="V9" s="377" t="s">
        <v>24</v>
      </c>
      <c r="W9" s="377" t="s">
        <v>8</v>
      </c>
      <c r="X9" s="379"/>
      <c r="Y9" s="349" t="s">
        <v>25</v>
      </c>
      <c r="Z9" s="349" t="s">
        <v>26</v>
      </c>
      <c r="AA9" s="349" t="s">
        <v>27</v>
      </c>
      <c r="AB9" s="346" t="s">
        <v>462</v>
      </c>
      <c r="AC9" s="417" t="s">
        <v>28</v>
      </c>
      <c r="AD9" s="417" t="s">
        <v>29</v>
      </c>
      <c r="AE9" s="346" t="s">
        <v>463</v>
      </c>
      <c r="AF9" s="346" t="s">
        <v>464</v>
      </c>
      <c r="AG9" s="349" t="s">
        <v>30</v>
      </c>
      <c r="AH9" s="349" t="s">
        <v>31</v>
      </c>
      <c r="AI9" s="380"/>
      <c r="AJ9" s="346" t="s">
        <v>10</v>
      </c>
      <c r="AK9" s="346" t="s">
        <v>32</v>
      </c>
      <c r="AL9" s="346" t="s">
        <v>33</v>
      </c>
      <c r="AM9" s="346" t="s">
        <v>34</v>
      </c>
      <c r="AN9" s="348" t="s">
        <v>35</v>
      </c>
      <c r="AO9" s="418"/>
      <c r="AP9" s="349" t="s">
        <v>25</v>
      </c>
      <c r="AQ9" s="349" t="s">
        <v>26</v>
      </c>
      <c r="AR9" s="349" t="s">
        <v>27</v>
      </c>
      <c r="AS9" s="346" t="s">
        <v>462</v>
      </c>
      <c r="AT9" s="417" t="s">
        <v>28</v>
      </c>
      <c r="AU9" s="417" t="s">
        <v>29</v>
      </c>
      <c r="AV9" s="346" t="s">
        <v>463</v>
      </c>
      <c r="AW9" s="346" t="s">
        <v>464</v>
      </c>
      <c r="AX9" s="349" t="s">
        <v>30</v>
      </c>
      <c r="AY9" s="349" t="s">
        <v>31</v>
      </c>
      <c r="AZ9" s="382"/>
      <c r="BA9" s="377" t="s">
        <v>36</v>
      </c>
      <c r="BB9" s="377" t="s">
        <v>37</v>
      </c>
      <c r="BC9" s="377" t="s">
        <v>38</v>
      </c>
      <c r="BD9" s="377" t="s">
        <v>39</v>
      </c>
      <c r="BE9" s="377" t="s">
        <v>40</v>
      </c>
      <c r="BF9" s="377" t="s">
        <v>41</v>
      </c>
      <c r="BG9" s="349" t="s">
        <v>42</v>
      </c>
      <c r="BH9" s="349" t="s">
        <v>35</v>
      </c>
      <c r="BI9" s="379"/>
      <c r="BJ9" s="349" t="s">
        <v>25</v>
      </c>
      <c r="BK9" s="349" t="s">
        <v>26</v>
      </c>
      <c r="BL9" s="349" t="s">
        <v>27</v>
      </c>
      <c r="BM9" s="346" t="s">
        <v>462</v>
      </c>
      <c r="BN9" s="417" t="s">
        <v>28</v>
      </c>
      <c r="BO9" s="417" t="s">
        <v>29</v>
      </c>
      <c r="BP9" s="346" t="s">
        <v>463</v>
      </c>
      <c r="BQ9" s="346" t="s">
        <v>464</v>
      </c>
      <c r="BR9" s="349" t="s">
        <v>30</v>
      </c>
      <c r="BS9" s="349" t="s">
        <v>31</v>
      </c>
      <c r="BT9" s="380"/>
      <c r="BU9" s="346" t="s">
        <v>10</v>
      </c>
      <c r="BV9" s="346" t="s">
        <v>32</v>
      </c>
      <c r="BW9" s="346" t="s">
        <v>33</v>
      </c>
      <c r="BX9" s="346" t="s">
        <v>34</v>
      </c>
      <c r="BY9" s="348" t="s">
        <v>35</v>
      </c>
      <c r="BZ9" s="380"/>
      <c r="CA9" s="381" t="s">
        <v>43</v>
      </c>
      <c r="CB9" s="382"/>
      <c r="CC9" s="383" t="s">
        <v>43</v>
      </c>
      <c r="CD9" s="384"/>
      <c r="CE9" s="383" t="s">
        <v>44</v>
      </c>
      <c r="CF9" s="383" t="s">
        <v>45</v>
      </c>
      <c r="CG9" s="383" t="s">
        <v>43</v>
      </c>
      <c r="CH9" s="383" t="s">
        <v>523</v>
      </c>
      <c r="CI9" s="383"/>
      <c r="CJ9" s="383"/>
      <c r="CK9" s="383"/>
      <c r="CL9" s="383"/>
      <c r="CM9" s="383"/>
      <c r="CN9" s="383"/>
      <c r="CO9" s="383" t="s">
        <v>523</v>
      </c>
      <c r="CP9" s="496"/>
      <c r="CQ9" s="349"/>
      <c r="CR9" s="380"/>
      <c r="CS9" s="377" t="s">
        <v>20</v>
      </c>
      <c r="CT9" s="377" t="s">
        <v>21</v>
      </c>
      <c r="CU9" s="377" t="s">
        <v>22</v>
      </c>
      <c r="CV9" s="377" t="s">
        <v>23</v>
      </c>
      <c r="CW9" s="377" t="s">
        <v>24</v>
      </c>
      <c r="CX9" s="377" t="s">
        <v>8</v>
      </c>
      <c r="CY9" s="418"/>
      <c r="CZ9" s="346" t="s">
        <v>10</v>
      </c>
      <c r="DA9" s="346" t="s">
        <v>32</v>
      </c>
      <c r="DB9" s="346" t="s">
        <v>33</v>
      </c>
      <c r="DC9" s="346" t="s">
        <v>34</v>
      </c>
      <c r="DD9" s="348" t="s">
        <v>35</v>
      </c>
      <c r="DE9" s="418"/>
      <c r="DF9" s="377" t="s">
        <v>36</v>
      </c>
      <c r="DG9" s="377" t="s">
        <v>37</v>
      </c>
      <c r="DH9" s="377" t="s">
        <v>38</v>
      </c>
      <c r="DI9" s="377" t="s">
        <v>39</v>
      </c>
      <c r="DJ9" s="377" t="s">
        <v>40</v>
      </c>
      <c r="DK9" s="377" t="s">
        <v>41</v>
      </c>
      <c r="DL9" s="349" t="s">
        <v>42</v>
      </c>
      <c r="DM9" s="349" t="s">
        <v>35</v>
      </c>
      <c r="DN9" s="379"/>
      <c r="DO9" s="346" t="s">
        <v>10</v>
      </c>
      <c r="DP9" s="346" t="s">
        <v>32</v>
      </c>
      <c r="DQ9" s="346" t="s">
        <v>33</v>
      </c>
      <c r="DR9" s="346" t="s">
        <v>34</v>
      </c>
      <c r="DS9" s="348" t="s">
        <v>35</v>
      </c>
      <c r="DT9" s="379"/>
      <c r="DU9" s="383" t="s">
        <v>45</v>
      </c>
      <c r="DV9" s="383" t="s">
        <v>43</v>
      </c>
      <c r="DW9" s="383" t="s">
        <v>523</v>
      </c>
      <c r="DY9" s="374" t="s">
        <v>44</v>
      </c>
      <c r="DZ9" s="374" t="s">
        <v>520</v>
      </c>
      <c r="EA9" s="374" t="s">
        <v>521</v>
      </c>
      <c r="EB9" s="374" t="s">
        <v>15</v>
      </c>
      <c r="EC9" s="374" t="s">
        <v>46</v>
      </c>
      <c r="EE9" s="372" t="str">
        <f>CS6</f>
        <v>Judge A</v>
      </c>
      <c r="EF9" s="372" t="str">
        <f>CZ6</f>
        <v>Judge B</v>
      </c>
      <c r="EG9" s="372" t="str">
        <f>DF6</f>
        <v>Judge C</v>
      </c>
      <c r="EH9" s="372" t="str">
        <f>DO6</f>
        <v>Judge D</v>
      </c>
    </row>
    <row r="10" spans="1:139" s="372" customFormat="1">
      <c r="J10" s="374"/>
      <c r="K10" s="376"/>
      <c r="L10" s="376"/>
      <c r="M10" s="376"/>
      <c r="N10" s="376"/>
      <c r="O10" s="376"/>
      <c r="P10" s="376"/>
      <c r="Q10" s="364"/>
      <c r="R10" s="376"/>
      <c r="S10" s="376"/>
      <c r="T10" s="376"/>
      <c r="U10" s="376"/>
      <c r="V10" s="376"/>
      <c r="W10" s="376"/>
      <c r="X10" s="386"/>
      <c r="AI10" s="364"/>
      <c r="AJ10" s="295"/>
      <c r="AK10" s="295"/>
      <c r="AL10" s="295"/>
      <c r="AM10" s="295"/>
      <c r="AN10" s="295"/>
      <c r="AO10" s="419"/>
      <c r="AZ10" s="373"/>
      <c r="BA10" s="376"/>
      <c r="BB10" s="376"/>
      <c r="BC10" s="376"/>
      <c r="BD10" s="376"/>
      <c r="BE10" s="376"/>
      <c r="BF10" s="376"/>
      <c r="BI10" s="386"/>
      <c r="BT10" s="364"/>
      <c r="BU10" s="295"/>
      <c r="BV10" s="295"/>
      <c r="BW10" s="295"/>
      <c r="BX10" s="295"/>
      <c r="BY10" s="295"/>
      <c r="BZ10" s="364"/>
      <c r="CA10" s="374"/>
      <c r="CB10" s="373"/>
      <c r="CC10" s="375"/>
      <c r="CD10" s="387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O10" s="375"/>
      <c r="CP10" s="497"/>
      <c r="CR10" s="364"/>
      <c r="CS10" s="376"/>
      <c r="CT10" s="376"/>
      <c r="CU10" s="376"/>
      <c r="CV10" s="376"/>
      <c r="CW10" s="376"/>
      <c r="CX10" s="376"/>
      <c r="CY10" s="419"/>
      <c r="CZ10" s="295"/>
      <c r="DA10" s="295"/>
      <c r="DB10" s="295"/>
      <c r="DC10" s="295"/>
      <c r="DD10" s="295"/>
      <c r="DE10" s="419"/>
      <c r="DF10" s="376"/>
      <c r="DG10" s="376"/>
      <c r="DH10" s="376"/>
      <c r="DI10" s="376"/>
      <c r="DJ10" s="376"/>
      <c r="DK10" s="376"/>
      <c r="DN10" s="386"/>
      <c r="DO10" s="295"/>
      <c r="DP10" s="295"/>
      <c r="DQ10" s="295"/>
      <c r="DR10" s="295"/>
      <c r="DS10" s="295"/>
      <c r="DT10" s="386"/>
      <c r="DU10" s="375"/>
      <c r="DV10" s="375"/>
      <c r="DW10" s="375"/>
    </row>
    <row r="11" spans="1:139">
      <c r="A11" s="171">
        <v>17</v>
      </c>
      <c r="B11" t="s">
        <v>470</v>
      </c>
      <c r="C11" t="s">
        <v>347</v>
      </c>
      <c r="D11" t="s">
        <v>457</v>
      </c>
      <c r="E11" t="s">
        <v>131</v>
      </c>
      <c r="F11" s="503">
        <f t="shared" ref="F11:F17" si="1">P11</f>
        <v>6.4350000000000005</v>
      </c>
      <c r="G11" s="503">
        <f t="shared" ref="G11:G17" si="2">AH11</f>
        <v>6.0125000000000002</v>
      </c>
      <c r="H11" s="503">
        <f t="shared" ref="H11:H17" si="3">AY11</f>
        <v>5.75</v>
      </c>
      <c r="I11" s="503">
        <f t="shared" ref="I11:I17" si="4">BS11</f>
        <v>5.7874999999999996</v>
      </c>
      <c r="J11" s="504">
        <f t="shared" ref="J11:J17" si="5">CA11</f>
        <v>5.9962499999999999</v>
      </c>
      <c r="K11" s="350">
        <v>6.3</v>
      </c>
      <c r="L11" s="350">
        <v>6.5</v>
      </c>
      <c r="M11" s="350">
        <v>6</v>
      </c>
      <c r="N11" s="350">
        <v>6.8</v>
      </c>
      <c r="O11" s="350">
        <v>8</v>
      </c>
      <c r="P11" s="351">
        <f t="shared" ref="P11:P17" si="6">SUM((K11*0.3),(L11*0.25),(M11*0.25),(N11*0.15),(O11*0.05))</f>
        <v>6.4350000000000005</v>
      </c>
      <c r="Q11" s="411"/>
      <c r="R11" s="350">
        <v>6.5</v>
      </c>
      <c r="S11" s="350">
        <v>6.2</v>
      </c>
      <c r="T11" s="350">
        <v>6.2</v>
      </c>
      <c r="U11" s="350">
        <v>6.4</v>
      </c>
      <c r="V11" s="350">
        <v>7.5</v>
      </c>
      <c r="W11" s="351">
        <f t="shared" ref="W11:W17" si="7">SUM((R11*0.3),(S11*0.25),(T11*0.25),(U11*0.15),(V11*0.05))</f>
        <v>6.3849999999999998</v>
      </c>
      <c r="X11" s="389"/>
      <c r="Y11" s="350">
        <v>5.4</v>
      </c>
      <c r="Z11" s="350">
        <v>6.7</v>
      </c>
      <c r="AA11" s="350">
        <v>6.3</v>
      </c>
      <c r="AB11" s="350">
        <v>6.4</v>
      </c>
      <c r="AC11" s="350">
        <v>5</v>
      </c>
      <c r="AD11" s="350">
        <v>6.2</v>
      </c>
      <c r="AE11" s="350">
        <v>6.8</v>
      </c>
      <c r="AF11" s="350">
        <v>5.3</v>
      </c>
      <c r="AG11" s="390">
        <f t="shared" ref="AG11:AG17" si="8">SUM(Y11:AF11)</f>
        <v>48.1</v>
      </c>
      <c r="AH11" s="351">
        <f t="shared" ref="AH11:AH17" si="9">AG11/8</f>
        <v>6.0125000000000002</v>
      </c>
      <c r="AI11" s="411"/>
      <c r="AJ11" s="288">
        <v>7.2</v>
      </c>
      <c r="AK11" s="288">
        <v>0</v>
      </c>
      <c r="AL11" s="295">
        <f t="shared" ref="AL11:AL17" si="10">AJ11-AK11</f>
        <v>7.2</v>
      </c>
      <c r="AM11" s="288">
        <v>5</v>
      </c>
      <c r="AN11" s="297">
        <f t="shared" ref="AN11:AN17" si="11">SUM((AL11*0.7),(AM11*0.3))</f>
        <v>6.54</v>
      </c>
      <c r="AO11" s="356"/>
      <c r="AP11" s="350">
        <v>6.2</v>
      </c>
      <c r="AQ11" s="350">
        <v>6.5</v>
      </c>
      <c r="AR11" s="350">
        <v>5.8</v>
      </c>
      <c r="AS11" s="350">
        <v>6.5</v>
      </c>
      <c r="AT11" s="350">
        <v>6</v>
      </c>
      <c r="AU11" s="350">
        <v>5.5</v>
      </c>
      <c r="AV11" s="350">
        <v>4.5</v>
      </c>
      <c r="AW11" s="350">
        <v>5</v>
      </c>
      <c r="AX11" s="390">
        <f t="shared" ref="AX11:AX17" si="12">SUM(AP11:AW11)</f>
        <v>46</v>
      </c>
      <c r="AY11" s="351">
        <f t="shared" ref="AY11:AY17" si="13">AX11/8</f>
        <v>5.75</v>
      </c>
      <c r="BA11" s="350">
        <v>7</v>
      </c>
      <c r="BB11" s="350">
        <v>7</v>
      </c>
      <c r="BC11" s="350">
        <v>6.7</v>
      </c>
      <c r="BD11" s="350">
        <v>6</v>
      </c>
      <c r="BE11" s="350">
        <v>3</v>
      </c>
      <c r="BF11" s="351">
        <f t="shared" ref="BF11:BF17" si="14">SUM((BA11*0.2),(BB11*0.15),(BC11*0.25),(BD11*0.2),(BE11*0.2))</f>
        <v>5.9250000000000007</v>
      </c>
      <c r="BG11" s="352"/>
      <c r="BH11" s="351">
        <f t="shared" ref="BH11:BH17" si="15">BF11-BG11</f>
        <v>5.9250000000000007</v>
      </c>
      <c r="BI11" s="389"/>
      <c r="BJ11" s="350">
        <v>5</v>
      </c>
      <c r="BK11" s="350">
        <v>6.5</v>
      </c>
      <c r="BL11" s="350">
        <v>6.5</v>
      </c>
      <c r="BM11" s="350">
        <v>6.7</v>
      </c>
      <c r="BN11" s="350">
        <v>6.8</v>
      </c>
      <c r="BO11" s="350">
        <v>6</v>
      </c>
      <c r="BP11" s="350">
        <v>4</v>
      </c>
      <c r="BQ11" s="350">
        <v>4.8</v>
      </c>
      <c r="BR11" s="390">
        <f t="shared" ref="BR11:BR17" si="16">SUM(BJ11:BQ11)</f>
        <v>46.3</v>
      </c>
      <c r="BS11" s="351">
        <f t="shared" ref="BS11:BS17" si="17">BR11/8</f>
        <v>5.7874999999999996</v>
      </c>
      <c r="BT11" s="411"/>
      <c r="BU11" s="288">
        <v>8.4</v>
      </c>
      <c r="BV11" s="288">
        <v>0</v>
      </c>
      <c r="BW11" s="295">
        <f t="shared" ref="BW11:BW17" si="18">BU11-BV11</f>
        <v>8.4</v>
      </c>
      <c r="BX11" s="288">
        <v>5.0999999999999996</v>
      </c>
      <c r="BY11" s="297">
        <f t="shared" ref="BY11:BY17" si="19">SUM((BW11*0.7),(BX11*0.3))</f>
        <v>7.41</v>
      </c>
      <c r="BZ11" s="411"/>
      <c r="CA11" s="391">
        <f t="shared" ref="CA11:CA17" si="20">SUM((P11*0.25)+(AH11*0.25)+(AY11*0.25)+(BS11*0.25))</f>
        <v>5.9962499999999999</v>
      </c>
      <c r="CB11" s="358"/>
      <c r="CC11" s="391">
        <f t="shared" ref="CC11:CC17" si="21">SUM((W11*0.25),(AN11*0.25),(BH11*0.25),(BY11*0.25))</f>
        <v>6.5650000000000004</v>
      </c>
      <c r="CE11" s="351">
        <f t="shared" ref="CE11:CE17" si="22">CA11</f>
        <v>5.9962499999999999</v>
      </c>
      <c r="CF11" s="351">
        <f t="shared" ref="CF11:CF17" si="23">CC11</f>
        <v>6.5650000000000004</v>
      </c>
      <c r="CG11" s="392">
        <f t="shared" ref="CG11:CG17" si="24">AVERAGE(CE11,CF11)</f>
        <v>6.2806250000000006</v>
      </c>
      <c r="CH11" s="393">
        <f t="shared" ref="CH11:CH17" si="25">RANK(CG11,$CG$11:$CG$17)</f>
        <v>2</v>
      </c>
      <c r="CI11" s="393"/>
      <c r="CJ11" s="508">
        <f t="shared" ref="CJ11:CJ17" si="26">W11</f>
        <v>6.3849999999999998</v>
      </c>
      <c r="CK11" s="508">
        <f t="shared" ref="CK11:CK17" si="27">AN11</f>
        <v>6.54</v>
      </c>
      <c r="CL11" s="508">
        <f t="shared" ref="CL11:CL17" si="28">BH11</f>
        <v>5.9250000000000007</v>
      </c>
      <c r="CM11" s="508">
        <f t="shared" ref="CM11:CM17" si="29">BY11</f>
        <v>7.41</v>
      </c>
      <c r="CN11" s="508">
        <f t="shared" ref="CN11:CN17" si="30">AVERAGE(CJ11:CM11)</f>
        <v>6.5650000000000004</v>
      </c>
      <c r="CO11" s="393">
        <f t="shared" ref="CO11:CO17" si="31">RANK(CN11,$CN$11:$CN$17)</f>
        <v>2</v>
      </c>
      <c r="CP11" s="495"/>
      <c r="CR11" s="411"/>
      <c r="CS11" s="350">
        <v>6.8</v>
      </c>
      <c r="CT11" s="350">
        <v>6.5</v>
      </c>
      <c r="CU11" s="350">
        <v>7.5</v>
      </c>
      <c r="CV11" s="350">
        <v>8.5</v>
      </c>
      <c r="CW11" s="350">
        <v>9.5</v>
      </c>
      <c r="CX11" s="351">
        <f t="shared" ref="CX11:CX17" si="32">SUM((CS11*0.3),(CT11*0.25),(CU11*0.25),(CV11*0.15),(CW11*0.05))</f>
        <v>7.2899999999999991</v>
      </c>
      <c r="CY11" s="356"/>
      <c r="CZ11" s="288">
        <v>8.6199999999999992</v>
      </c>
      <c r="DA11" s="288">
        <v>0</v>
      </c>
      <c r="DB11" s="295">
        <f t="shared" ref="DB11:DB17" si="33">CZ11-DA11</f>
        <v>8.6199999999999992</v>
      </c>
      <c r="DC11" s="288">
        <v>5</v>
      </c>
      <c r="DD11" s="297">
        <f t="shared" ref="DD11:DD17" si="34">SUM((DB11*0.7),(DC11*0.3))</f>
        <v>7.5339999999999989</v>
      </c>
      <c r="DE11" s="356"/>
      <c r="DF11" s="350">
        <v>5.5</v>
      </c>
      <c r="DG11" s="350">
        <v>5</v>
      </c>
      <c r="DH11" s="350">
        <v>6.2</v>
      </c>
      <c r="DI11" s="350">
        <v>6</v>
      </c>
      <c r="DJ11" s="350">
        <v>4</v>
      </c>
      <c r="DK11" s="351">
        <f t="shared" ref="DK11:DK17" si="35">SUM((DF11*0.2),(DG11*0.15),(DH11*0.25),(DI11*0.2),(DJ11*0.2))</f>
        <v>5.4</v>
      </c>
      <c r="DL11" s="352"/>
      <c r="DM11" s="351">
        <f t="shared" ref="DM11:DM17" si="36">DK11-DL11</f>
        <v>5.4</v>
      </c>
      <c r="DN11" s="389"/>
      <c r="DO11" s="288">
        <v>8</v>
      </c>
      <c r="DP11" s="288">
        <v>0</v>
      </c>
      <c r="DQ11" s="295">
        <f t="shared" ref="DQ11:DQ17" si="37">DO11-DP11</f>
        <v>8</v>
      </c>
      <c r="DR11" s="288">
        <v>5.2</v>
      </c>
      <c r="DS11" s="297">
        <f t="shared" ref="DS11:DS17" si="38">SUM((DQ11*0.7),(DR11*0.3))</f>
        <v>7.16</v>
      </c>
      <c r="DT11" s="389"/>
      <c r="DU11" s="391">
        <f t="shared" ref="DU11:DU17" si="39">SUM((CX11*0.25),(DD11*0.25),(DM11*0.25),(DS11*0.25))</f>
        <v>6.8459999999999992</v>
      </c>
      <c r="DV11" s="392">
        <f t="shared" ref="DV11:DV17" si="40">AVERAGE(CA11,CC11,DU11)</f>
        <v>6.4690833333333337</v>
      </c>
      <c r="DW11" s="393">
        <f t="shared" ref="DW11:DW17" si="41">RANK(DV11,$DV$11:$DV$17)</f>
        <v>2</v>
      </c>
      <c r="DY11" s="391">
        <f t="shared" ref="DY11:DY17" si="42">CA11</f>
        <v>5.9962499999999999</v>
      </c>
      <c r="DZ11" s="391">
        <f t="shared" ref="DZ11:DZ17" si="43">CC11</f>
        <v>6.5650000000000004</v>
      </c>
      <c r="EA11" s="391">
        <f t="shared" ref="EA11:EA17" si="44">DU11</f>
        <v>6.8459999999999992</v>
      </c>
      <c r="EB11" s="392">
        <f t="shared" ref="EB11:EB17" si="45">AVERAGE(DY11,DZ11,EA11)</f>
        <v>6.4690833333333337</v>
      </c>
      <c r="EC11" s="393">
        <v>1</v>
      </c>
      <c r="ED11" s="516" t="s">
        <v>548</v>
      </c>
      <c r="EE11" s="391">
        <f t="shared" ref="EE11:EE17" si="46">CX11</f>
        <v>7.2899999999999991</v>
      </c>
      <c r="EF11" s="391">
        <f t="shared" ref="EF11:EF17" si="47">DD11</f>
        <v>7.5339999999999989</v>
      </c>
      <c r="EG11" s="391">
        <f t="shared" ref="EG11:EG17" si="48">DM11</f>
        <v>5.4</v>
      </c>
      <c r="EH11" s="391">
        <f t="shared" ref="EH11:EH17" si="49">DS11</f>
        <v>7.16</v>
      </c>
      <c r="EI11" s="391"/>
    </row>
    <row r="12" spans="1:139">
      <c r="A12" s="171">
        <v>13</v>
      </c>
      <c r="B12" t="s">
        <v>471</v>
      </c>
      <c r="C12" t="s">
        <v>347</v>
      </c>
      <c r="D12" t="s">
        <v>457</v>
      </c>
      <c r="E12" t="s">
        <v>131</v>
      </c>
      <c r="F12" s="503">
        <f t="shared" si="1"/>
        <v>6.4350000000000005</v>
      </c>
      <c r="G12" s="503">
        <f t="shared" si="2"/>
        <v>6.15</v>
      </c>
      <c r="H12" s="503">
        <f t="shared" si="3"/>
        <v>5.7749999999999995</v>
      </c>
      <c r="I12" s="503">
        <f t="shared" si="4"/>
        <v>5.6875</v>
      </c>
      <c r="J12" s="504">
        <f t="shared" si="5"/>
        <v>6.0118749999999999</v>
      </c>
      <c r="K12" s="350">
        <v>6.3</v>
      </c>
      <c r="L12" s="350">
        <v>6.5</v>
      </c>
      <c r="M12" s="350">
        <v>6</v>
      </c>
      <c r="N12" s="350">
        <v>6.8</v>
      </c>
      <c r="O12" s="350">
        <v>8</v>
      </c>
      <c r="P12" s="351">
        <f t="shared" si="6"/>
        <v>6.4350000000000005</v>
      </c>
      <c r="Q12" s="411"/>
      <c r="R12" s="350">
        <v>6.5</v>
      </c>
      <c r="S12" s="350">
        <v>6</v>
      </c>
      <c r="T12" s="350">
        <v>6.2</v>
      </c>
      <c r="U12" s="350">
        <v>6.3</v>
      </c>
      <c r="V12" s="350">
        <v>7.5</v>
      </c>
      <c r="W12" s="351">
        <f t="shared" si="7"/>
        <v>6.32</v>
      </c>
      <c r="X12" s="389"/>
      <c r="Y12" s="350">
        <v>5</v>
      </c>
      <c r="Z12" s="350">
        <v>7.4</v>
      </c>
      <c r="AA12" s="350">
        <v>5.7</v>
      </c>
      <c r="AB12" s="350">
        <v>6.3</v>
      </c>
      <c r="AC12" s="350">
        <v>5</v>
      </c>
      <c r="AD12" s="350">
        <v>6.3</v>
      </c>
      <c r="AE12" s="350">
        <v>7.8</v>
      </c>
      <c r="AF12" s="350">
        <v>5.7</v>
      </c>
      <c r="AG12" s="390">
        <f t="shared" si="8"/>
        <v>49.2</v>
      </c>
      <c r="AH12" s="351">
        <f t="shared" si="9"/>
        <v>6.15</v>
      </c>
      <c r="AI12" s="411"/>
      <c r="AJ12" s="288">
        <v>6.7</v>
      </c>
      <c r="AK12" s="288">
        <v>0</v>
      </c>
      <c r="AL12" s="295">
        <f t="shared" si="10"/>
        <v>6.7</v>
      </c>
      <c r="AM12" s="288">
        <v>5.0999999999999996</v>
      </c>
      <c r="AN12" s="297">
        <f t="shared" si="11"/>
        <v>6.2199999999999989</v>
      </c>
      <c r="AO12" s="356"/>
      <c r="AP12" s="350">
        <v>5.4</v>
      </c>
      <c r="AQ12" s="350">
        <v>5.8</v>
      </c>
      <c r="AR12" s="350">
        <v>5.5</v>
      </c>
      <c r="AS12" s="350">
        <v>5.7</v>
      </c>
      <c r="AT12" s="350">
        <v>5</v>
      </c>
      <c r="AU12" s="350">
        <v>6</v>
      </c>
      <c r="AV12" s="350">
        <v>6.8</v>
      </c>
      <c r="AW12" s="350">
        <v>6</v>
      </c>
      <c r="AX12" s="390">
        <f t="shared" si="12"/>
        <v>46.199999999999996</v>
      </c>
      <c r="AY12" s="351">
        <f t="shared" si="13"/>
        <v>5.7749999999999995</v>
      </c>
      <c r="BA12" s="350">
        <v>6</v>
      </c>
      <c r="BB12" s="350">
        <v>8</v>
      </c>
      <c r="BC12" s="350">
        <v>5.8</v>
      </c>
      <c r="BD12" s="350">
        <v>5.5</v>
      </c>
      <c r="BE12" s="350">
        <v>2.8</v>
      </c>
      <c r="BF12" s="351">
        <f t="shared" si="14"/>
        <v>5.5100000000000007</v>
      </c>
      <c r="BG12" s="352">
        <v>1</v>
      </c>
      <c r="BH12" s="351">
        <f t="shared" si="15"/>
        <v>4.5100000000000007</v>
      </c>
      <c r="BI12" s="389"/>
      <c r="BJ12" s="350">
        <v>5</v>
      </c>
      <c r="BK12" s="350">
        <v>5.8</v>
      </c>
      <c r="BL12" s="350">
        <v>6.2</v>
      </c>
      <c r="BM12" s="350">
        <v>6.5</v>
      </c>
      <c r="BN12" s="350">
        <v>4.5</v>
      </c>
      <c r="BO12" s="350">
        <v>5</v>
      </c>
      <c r="BP12" s="350">
        <v>6.5</v>
      </c>
      <c r="BQ12" s="350">
        <v>6</v>
      </c>
      <c r="BR12" s="390">
        <f t="shared" si="16"/>
        <v>45.5</v>
      </c>
      <c r="BS12" s="351">
        <f t="shared" si="17"/>
        <v>5.6875</v>
      </c>
      <c r="BT12" s="411"/>
      <c r="BU12" s="288">
        <v>7.1</v>
      </c>
      <c r="BV12" s="288">
        <v>0</v>
      </c>
      <c r="BW12" s="295">
        <f t="shared" si="18"/>
        <v>7.1</v>
      </c>
      <c r="BX12" s="288">
        <v>4.2</v>
      </c>
      <c r="BY12" s="297">
        <f t="shared" si="19"/>
        <v>6.2299999999999995</v>
      </c>
      <c r="BZ12" s="411"/>
      <c r="CA12" s="391">
        <f t="shared" si="20"/>
        <v>6.0118749999999999</v>
      </c>
      <c r="CB12" s="358"/>
      <c r="CC12" s="391">
        <f t="shared" si="21"/>
        <v>5.82</v>
      </c>
      <c r="CE12" s="351">
        <f t="shared" si="22"/>
        <v>6.0118749999999999</v>
      </c>
      <c r="CF12" s="351">
        <f t="shared" si="23"/>
        <v>5.82</v>
      </c>
      <c r="CG12" s="392">
        <f t="shared" si="24"/>
        <v>5.9159375000000001</v>
      </c>
      <c r="CH12" s="393">
        <f t="shared" si="25"/>
        <v>5</v>
      </c>
      <c r="CI12" s="393"/>
      <c r="CJ12" s="508">
        <f t="shared" si="26"/>
        <v>6.32</v>
      </c>
      <c r="CK12" s="508">
        <f t="shared" si="27"/>
        <v>6.2199999999999989</v>
      </c>
      <c r="CL12" s="508">
        <f t="shared" si="28"/>
        <v>4.5100000000000007</v>
      </c>
      <c r="CM12" s="508">
        <f t="shared" si="29"/>
        <v>6.2299999999999995</v>
      </c>
      <c r="CN12" s="508">
        <f t="shared" si="30"/>
        <v>5.82</v>
      </c>
      <c r="CO12" s="393">
        <f t="shared" si="31"/>
        <v>6</v>
      </c>
      <c r="CP12" s="495"/>
      <c r="CR12" s="411"/>
      <c r="CS12" s="350">
        <v>6.8</v>
      </c>
      <c r="CT12" s="350">
        <v>6.5</v>
      </c>
      <c r="CU12" s="350">
        <v>7.5</v>
      </c>
      <c r="CV12" s="350">
        <v>8.5</v>
      </c>
      <c r="CW12" s="350">
        <v>9.5</v>
      </c>
      <c r="CX12" s="351">
        <f t="shared" si="32"/>
        <v>7.2899999999999991</v>
      </c>
      <c r="CY12" s="356"/>
      <c r="CZ12" s="288">
        <v>8</v>
      </c>
      <c r="DA12" s="288">
        <v>0</v>
      </c>
      <c r="DB12" s="295">
        <f t="shared" si="33"/>
        <v>8</v>
      </c>
      <c r="DC12" s="288">
        <v>4.2</v>
      </c>
      <c r="DD12" s="297">
        <f t="shared" si="34"/>
        <v>6.8599999999999994</v>
      </c>
      <c r="DE12" s="356"/>
      <c r="DF12" s="350">
        <v>5</v>
      </c>
      <c r="DG12" s="350">
        <v>5</v>
      </c>
      <c r="DH12" s="350">
        <v>6</v>
      </c>
      <c r="DI12" s="350">
        <v>5.8</v>
      </c>
      <c r="DJ12" s="350">
        <v>4</v>
      </c>
      <c r="DK12" s="351">
        <f t="shared" si="35"/>
        <v>5.21</v>
      </c>
      <c r="DL12" s="352"/>
      <c r="DM12" s="351">
        <f t="shared" si="36"/>
        <v>5.21</v>
      </c>
      <c r="DN12" s="389"/>
      <c r="DO12" s="288">
        <v>7.4</v>
      </c>
      <c r="DP12" s="288">
        <v>0</v>
      </c>
      <c r="DQ12" s="295">
        <f t="shared" si="37"/>
        <v>7.4</v>
      </c>
      <c r="DR12" s="288">
        <v>4.5999999999999996</v>
      </c>
      <c r="DS12" s="297">
        <f t="shared" si="38"/>
        <v>6.56</v>
      </c>
      <c r="DT12" s="389"/>
      <c r="DU12" s="391">
        <f t="shared" si="39"/>
        <v>6.4799999999999995</v>
      </c>
      <c r="DV12" s="392">
        <f t="shared" si="40"/>
        <v>6.1039583333333338</v>
      </c>
      <c r="DW12" s="393">
        <f t="shared" si="41"/>
        <v>4</v>
      </c>
      <c r="DY12" s="391">
        <f t="shared" si="42"/>
        <v>6.0118749999999999</v>
      </c>
      <c r="DZ12" s="391">
        <f t="shared" si="43"/>
        <v>5.82</v>
      </c>
      <c r="EA12" s="391">
        <f t="shared" si="44"/>
        <v>6.4799999999999995</v>
      </c>
      <c r="EB12" s="392">
        <f t="shared" si="45"/>
        <v>6.1039583333333338</v>
      </c>
      <c r="EC12" s="393">
        <v>2</v>
      </c>
      <c r="ED12" s="516" t="s">
        <v>548</v>
      </c>
      <c r="EE12" s="391">
        <f t="shared" si="46"/>
        <v>7.2899999999999991</v>
      </c>
      <c r="EF12" s="391">
        <f t="shared" si="47"/>
        <v>6.8599999999999994</v>
      </c>
      <c r="EG12" s="391">
        <f t="shared" si="48"/>
        <v>5.21</v>
      </c>
      <c r="EH12" s="391">
        <f t="shared" si="49"/>
        <v>6.56</v>
      </c>
      <c r="EI12" s="391"/>
    </row>
    <row r="13" spans="1:139">
      <c r="A13" s="171">
        <v>65</v>
      </c>
      <c r="B13" t="s">
        <v>472</v>
      </c>
      <c r="C13" t="s">
        <v>467</v>
      </c>
      <c r="D13" t="s">
        <v>328</v>
      </c>
      <c r="E13" t="s">
        <v>154</v>
      </c>
      <c r="F13" s="503">
        <f t="shared" si="1"/>
        <v>6.59</v>
      </c>
      <c r="G13" s="503">
        <f t="shared" si="2"/>
        <v>6.0624999999999991</v>
      </c>
      <c r="H13" s="503">
        <f t="shared" si="3"/>
        <v>5.95</v>
      </c>
      <c r="I13" s="503">
        <f t="shared" si="4"/>
        <v>5.3</v>
      </c>
      <c r="J13" s="504">
        <f t="shared" si="5"/>
        <v>5.975625</v>
      </c>
      <c r="K13" s="350">
        <v>6.3</v>
      </c>
      <c r="L13" s="350">
        <v>6.5</v>
      </c>
      <c r="M13" s="350">
        <v>6.5</v>
      </c>
      <c r="N13" s="350">
        <v>7</v>
      </c>
      <c r="O13" s="350">
        <v>8</v>
      </c>
      <c r="P13" s="351">
        <f t="shared" si="6"/>
        <v>6.59</v>
      </c>
      <c r="Q13" s="411"/>
      <c r="R13" s="350">
        <v>6.5</v>
      </c>
      <c r="S13" s="350">
        <v>6</v>
      </c>
      <c r="T13" s="350">
        <v>6.4</v>
      </c>
      <c r="U13" s="350">
        <v>7</v>
      </c>
      <c r="V13" s="350">
        <v>6.8</v>
      </c>
      <c r="W13" s="351">
        <f t="shared" si="7"/>
        <v>6.44</v>
      </c>
      <c r="X13" s="389"/>
      <c r="Y13" s="350">
        <v>5.7</v>
      </c>
      <c r="Z13" s="350">
        <v>6</v>
      </c>
      <c r="AA13" s="350">
        <v>5.6</v>
      </c>
      <c r="AB13" s="350">
        <v>6.3</v>
      </c>
      <c r="AC13" s="350">
        <v>5.7</v>
      </c>
      <c r="AD13" s="350">
        <v>5.6</v>
      </c>
      <c r="AE13" s="350">
        <v>7.3</v>
      </c>
      <c r="AF13" s="350">
        <v>6.3</v>
      </c>
      <c r="AG13" s="390">
        <f t="shared" si="8"/>
        <v>48.499999999999993</v>
      </c>
      <c r="AH13" s="351">
        <f t="shared" si="9"/>
        <v>6.0624999999999991</v>
      </c>
      <c r="AI13" s="411"/>
      <c r="AJ13" s="288">
        <v>6.75</v>
      </c>
      <c r="AK13" s="288">
        <v>0</v>
      </c>
      <c r="AL13" s="295">
        <f t="shared" si="10"/>
        <v>6.75</v>
      </c>
      <c r="AM13" s="288">
        <v>5.0999999999999996</v>
      </c>
      <c r="AN13" s="297">
        <f t="shared" si="11"/>
        <v>6.254999999999999</v>
      </c>
      <c r="AO13" s="356"/>
      <c r="AP13" s="350">
        <v>6.5</v>
      </c>
      <c r="AQ13" s="350">
        <v>5.8</v>
      </c>
      <c r="AR13" s="350">
        <v>5.5</v>
      </c>
      <c r="AS13" s="350">
        <v>6</v>
      </c>
      <c r="AT13" s="350">
        <v>5.8</v>
      </c>
      <c r="AU13" s="350">
        <v>5.2</v>
      </c>
      <c r="AV13" s="350">
        <v>6.8</v>
      </c>
      <c r="AW13" s="350">
        <v>6</v>
      </c>
      <c r="AX13" s="390">
        <f t="shared" si="12"/>
        <v>47.6</v>
      </c>
      <c r="AY13" s="351">
        <f t="shared" si="13"/>
        <v>5.95</v>
      </c>
      <c r="BA13" s="350">
        <v>7</v>
      </c>
      <c r="BB13" s="350">
        <v>6</v>
      </c>
      <c r="BC13" s="350">
        <v>6.3</v>
      </c>
      <c r="BD13" s="350">
        <v>6.1</v>
      </c>
      <c r="BE13" s="350">
        <v>3</v>
      </c>
      <c r="BF13" s="351">
        <f t="shared" si="14"/>
        <v>5.6950000000000003</v>
      </c>
      <c r="BG13" s="352"/>
      <c r="BH13" s="351">
        <f t="shared" si="15"/>
        <v>5.6950000000000003</v>
      </c>
      <c r="BI13" s="389"/>
      <c r="BJ13" s="350">
        <v>5.2</v>
      </c>
      <c r="BK13" s="350">
        <v>6</v>
      </c>
      <c r="BL13" s="350">
        <v>5.2</v>
      </c>
      <c r="BM13" s="350">
        <v>5.5</v>
      </c>
      <c r="BN13" s="350">
        <v>3</v>
      </c>
      <c r="BO13" s="350">
        <v>5.5</v>
      </c>
      <c r="BP13" s="350">
        <v>6</v>
      </c>
      <c r="BQ13" s="350">
        <v>6</v>
      </c>
      <c r="BR13" s="390">
        <f t="shared" si="16"/>
        <v>42.4</v>
      </c>
      <c r="BS13" s="351">
        <f t="shared" si="17"/>
        <v>5.3</v>
      </c>
      <c r="BT13" s="411"/>
      <c r="BU13" s="288">
        <v>7.2</v>
      </c>
      <c r="BV13" s="288">
        <v>0</v>
      </c>
      <c r="BW13" s="295">
        <f t="shared" si="18"/>
        <v>7.2</v>
      </c>
      <c r="BX13" s="288">
        <v>2.9</v>
      </c>
      <c r="BY13" s="297">
        <f t="shared" si="19"/>
        <v>5.91</v>
      </c>
      <c r="BZ13" s="411"/>
      <c r="CA13" s="391">
        <f t="shared" si="20"/>
        <v>5.975625</v>
      </c>
      <c r="CB13" s="358"/>
      <c r="CC13" s="391">
        <f t="shared" si="21"/>
        <v>6.0750000000000002</v>
      </c>
      <c r="CE13" s="351">
        <f t="shared" si="22"/>
        <v>5.975625</v>
      </c>
      <c r="CF13" s="351">
        <f t="shared" si="23"/>
        <v>6.0750000000000002</v>
      </c>
      <c r="CG13" s="392">
        <f t="shared" si="24"/>
        <v>6.0253125000000001</v>
      </c>
      <c r="CH13" s="393">
        <f t="shared" si="25"/>
        <v>4</v>
      </c>
      <c r="CI13" s="393"/>
      <c r="CJ13" s="508">
        <f t="shared" si="26"/>
        <v>6.44</v>
      </c>
      <c r="CK13" s="508">
        <f t="shared" si="27"/>
        <v>6.254999999999999</v>
      </c>
      <c r="CL13" s="508">
        <f t="shared" si="28"/>
        <v>5.6950000000000003</v>
      </c>
      <c r="CM13" s="508">
        <f t="shared" si="29"/>
        <v>5.91</v>
      </c>
      <c r="CN13" s="508">
        <f t="shared" si="30"/>
        <v>6.0750000000000002</v>
      </c>
      <c r="CO13" s="393">
        <f t="shared" si="31"/>
        <v>5</v>
      </c>
      <c r="CP13" s="495"/>
      <c r="CR13" s="411"/>
      <c r="CS13" s="350">
        <v>6.5</v>
      </c>
      <c r="CT13" s="350">
        <v>6.3</v>
      </c>
      <c r="CU13" s="350">
        <v>7.8</v>
      </c>
      <c r="CV13" s="350">
        <v>8.6999999999999993</v>
      </c>
      <c r="CW13" s="350">
        <v>7</v>
      </c>
      <c r="CX13" s="351">
        <f t="shared" si="32"/>
        <v>7.129999999999999</v>
      </c>
      <c r="CY13" s="356"/>
      <c r="CZ13" s="288">
        <v>7.5</v>
      </c>
      <c r="DA13" s="288">
        <v>0</v>
      </c>
      <c r="DB13" s="295">
        <f t="shared" si="33"/>
        <v>7.5</v>
      </c>
      <c r="DC13" s="288">
        <v>2.1</v>
      </c>
      <c r="DD13" s="297">
        <f t="shared" si="34"/>
        <v>5.88</v>
      </c>
      <c r="DE13" s="356"/>
      <c r="DF13" s="350">
        <v>6</v>
      </c>
      <c r="DG13" s="350">
        <v>5.5</v>
      </c>
      <c r="DH13" s="350">
        <v>5.5</v>
      </c>
      <c r="DI13" s="350">
        <v>5.5</v>
      </c>
      <c r="DJ13" s="350">
        <v>3.8</v>
      </c>
      <c r="DK13" s="351">
        <f t="shared" si="35"/>
        <v>5.26</v>
      </c>
      <c r="DL13" s="352"/>
      <c r="DM13" s="351">
        <f t="shared" si="36"/>
        <v>5.26</v>
      </c>
      <c r="DN13" s="389"/>
      <c r="DO13" s="288">
        <v>7.58</v>
      </c>
      <c r="DP13" s="288">
        <v>0</v>
      </c>
      <c r="DQ13" s="295">
        <f t="shared" si="37"/>
        <v>7.58</v>
      </c>
      <c r="DR13" s="288">
        <v>3.8</v>
      </c>
      <c r="DS13" s="297">
        <f t="shared" si="38"/>
        <v>6.4459999999999997</v>
      </c>
      <c r="DT13" s="389"/>
      <c r="DU13" s="391">
        <f t="shared" si="39"/>
        <v>6.1789999999999985</v>
      </c>
      <c r="DV13" s="392">
        <f t="shared" si="40"/>
        <v>6.0765416666666665</v>
      </c>
      <c r="DW13" s="393">
        <f t="shared" si="41"/>
        <v>5</v>
      </c>
      <c r="DY13" s="391">
        <f t="shared" si="42"/>
        <v>5.975625</v>
      </c>
      <c r="DZ13" s="391">
        <f t="shared" si="43"/>
        <v>6.0750000000000002</v>
      </c>
      <c r="EA13" s="391">
        <f t="shared" si="44"/>
        <v>6.1789999999999985</v>
      </c>
      <c r="EB13" s="392">
        <f t="shared" si="45"/>
        <v>6.0765416666666665</v>
      </c>
      <c r="EC13" s="393">
        <v>3</v>
      </c>
      <c r="ED13" s="516" t="s">
        <v>548</v>
      </c>
      <c r="EE13" s="391">
        <f t="shared" si="46"/>
        <v>7.129999999999999</v>
      </c>
      <c r="EF13" s="391">
        <f t="shared" si="47"/>
        <v>5.88</v>
      </c>
      <c r="EG13" s="391">
        <f t="shared" si="48"/>
        <v>5.26</v>
      </c>
      <c r="EH13" s="391">
        <f t="shared" si="49"/>
        <v>6.4459999999999997</v>
      </c>
      <c r="EI13" s="391"/>
    </row>
    <row r="14" spans="1:139">
      <c r="A14" s="171">
        <v>64</v>
      </c>
      <c r="B14" t="s">
        <v>473</v>
      </c>
      <c r="C14" t="s">
        <v>468</v>
      </c>
      <c r="D14" t="s">
        <v>469</v>
      </c>
      <c r="E14" t="s">
        <v>154</v>
      </c>
      <c r="F14" s="503">
        <f t="shared" si="1"/>
        <v>6.1849999999999996</v>
      </c>
      <c r="G14" s="503">
        <f t="shared" si="2"/>
        <v>5.5874999999999995</v>
      </c>
      <c r="H14" s="503">
        <f t="shared" si="3"/>
        <v>5.25</v>
      </c>
      <c r="I14" s="503">
        <f t="shared" si="4"/>
        <v>4.4375</v>
      </c>
      <c r="J14" s="504">
        <f t="shared" si="5"/>
        <v>5.3650000000000002</v>
      </c>
      <c r="K14" s="350">
        <v>6</v>
      </c>
      <c r="L14" s="350">
        <v>6.3</v>
      </c>
      <c r="M14" s="350">
        <v>5.8</v>
      </c>
      <c r="N14" s="350">
        <v>6.5</v>
      </c>
      <c r="O14" s="350">
        <v>7.7</v>
      </c>
      <c r="P14" s="351">
        <f t="shared" si="6"/>
        <v>6.1849999999999996</v>
      </c>
      <c r="Q14" s="411"/>
      <c r="R14" s="350">
        <v>6</v>
      </c>
      <c r="S14" s="350">
        <v>6.2</v>
      </c>
      <c r="T14" s="350">
        <v>6</v>
      </c>
      <c r="U14" s="350">
        <v>6.8</v>
      </c>
      <c r="V14" s="350">
        <v>7</v>
      </c>
      <c r="W14" s="351">
        <f t="shared" si="7"/>
        <v>6.2199999999999989</v>
      </c>
      <c r="X14" s="389"/>
      <c r="Y14" s="350">
        <v>5.5</v>
      </c>
      <c r="Z14" s="350">
        <v>6.7</v>
      </c>
      <c r="AA14" s="350">
        <v>4.7</v>
      </c>
      <c r="AB14" s="350">
        <v>4.8</v>
      </c>
      <c r="AC14" s="350">
        <v>5.7</v>
      </c>
      <c r="AD14" s="350">
        <v>6.4</v>
      </c>
      <c r="AE14" s="350">
        <v>5.4</v>
      </c>
      <c r="AF14" s="350">
        <v>5.5</v>
      </c>
      <c r="AG14" s="390">
        <f t="shared" si="8"/>
        <v>44.699999999999996</v>
      </c>
      <c r="AH14" s="351">
        <f t="shared" si="9"/>
        <v>5.5874999999999995</v>
      </c>
      <c r="AI14" s="411"/>
      <c r="AJ14" s="288">
        <v>6</v>
      </c>
      <c r="AK14" s="288">
        <v>0</v>
      </c>
      <c r="AL14" s="295">
        <f t="shared" si="10"/>
        <v>6</v>
      </c>
      <c r="AM14" s="288">
        <v>5.2</v>
      </c>
      <c r="AN14" s="297">
        <f t="shared" si="11"/>
        <v>5.76</v>
      </c>
      <c r="AO14" s="356"/>
      <c r="AP14" s="350">
        <v>6</v>
      </c>
      <c r="AQ14" s="350">
        <v>5.8</v>
      </c>
      <c r="AR14" s="350">
        <v>5.7</v>
      </c>
      <c r="AS14" s="350">
        <v>5</v>
      </c>
      <c r="AT14" s="350">
        <v>5</v>
      </c>
      <c r="AU14" s="350">
        <v>5</v>
      </c>
      <c r="AV14" s="350">
        <v>4.5</v>
      </c>
      <c r="AW14" s="350">
        <v>5</v>
      </c>
      <c r="AX14" s="390">
        <f t="shared" si="12"/>
        <v>42</v>
      </c>
      <c r="AY14" s="351">
        <f t="shared" si="13"/>
        <v>5.25</v>
      </c>
      <c r="BA14" s="350">
        <v>7</v>
      </c>
      <c r="BB14" s="350">
        <v>8</v>
      </c>
      <c r="BC14" s="350">
        <v>4.5</v>
      </c>
      <c r="BD14" s="350">
        <v>4.5</v>
      </c>
      <c r="BE14" s="350">
        <v>2.5</v>
      </c>
      <c r="BF14" s="351">
        <f t="shared" si="14"/>
        <v>5.125</v>
      </c>
      <c r="BG14" s="352"/>
      <c r="BH14" s="351">
        <f t="shared" si="15"/>
        <v>5.125</v>
      </c>
      <c r="BI14" s="389"/>
      <c r="BJ14" s="350">
        <v>4</v>
      </c>
      <c r="BK14" s="350">
        <v>5.5</v>
      </c>
      <c r="BL14" s="350">
        <v>4.5</v>
      </c>
      <c r="BM14" s="350">
        <v>3</v>
      </c>
      <c r="BN14" s="350">
        <v>3</v>
      </c>
      <c r="BO14" s="350">
        <v>6</v>
      </c>
      <c r="BP14" s="350">
        <v>3</v>
      </c>
      <c r="BQ14" s="350">
        <v>6.5</v>
      </c>
      <c r="BR14" s="390">
        <f t="shared" si="16"/>
        <v>35.5</v>
      </c>
      <c r="BS14" s="351">
        <f t="shared" si="17"/>
        <v>4.4375</v>
      </c>
      <c r="BT14" s="411"/>
      <c r="BU14" s="288">
        <v>6.7</v>
      </c>
      <c r="BV14" s="288">
        <v>0</v>
      </c>
      <c r="BW14" s="295">
        <f t="shared" si="18"/>
        <v>6.7</v>
      </c>
      <c r="BX14" s="288">
        <v>4.5999999999999996</v>
      </c>
      <c r="BY14" s="297">
        <f t="shared" si="19"/>
        <v>6.0699999999999994</v>
      </c>
      <c r="BZ14" s="411"/>
      <c r="CA14" s="391">
        <f t="shared" si="20"/>
        <v>5.3650000000000002</v>
      </c>
      <c r="CB14" s="358"/>
      <c r="CC14" s="391">
        <f t="shared" si="21"/>
        <v>5.7937499999999993</v>
      </c>
      <c r="CE14" s="351">
        <f t="shared" si="22"/>
        <v>5.3650000000000002</v>
      </c>
      <c r="CF14" s="351">
        <f t="shared" si="23"/>
        <v>5.7937499999999993</v>
      </c>
      <c r="CG14" s="392">
        <f t="shared" si="24"/>
        <v>5.5793749999999998</v>
      </c>
      <c r="CH14" s="393">
        <f t="shared" si="25"/>
        <v>7</v>
      </c>
      <c r="CI14" s="393"/>
      <c r="CJ14" s="508">
        <f t="shared" si="26"/>
        <v>6.2199999999999989</v>
      </c>
      <c r="CK14" s="508">
        <f t="shared" si="27"/>
        <v>5.76</v>
      </c>
      <c r="CL14" s="508">
        <f t="shared" si="28"/>
        <v>5.125</v>
      </c>
      <c r="CM14" s="508">
        <f t="shared" si="29"/>
        <v>6.0699999999999994</v>
      </c>
      <c r="CN14" s="508">
        <f t="shared" si="30"/>
        <v>5.7937499999999993</v>
      </c>
      <c r="CO14" s="393">
        <f t="shared" si="31"/>
        <v>7</v>
      </c>
      <c r="CP14" s="495"/>
      <c r="CR14" s="411"/>
      <c r="CS14" s="350">
        <v>5.8</v>
      </c>
      <c r="CT14" s="350">
        <v>5.5</v>
      </c>
      <c r="CU14" s="350">
        <v>6.8</v>
      </c>
      <c r="CV14" s="350">
        <v>7</v>
      </c>
      <c r="CW14" s="350">
        <v>6.8</v>
      </c>
      <c r="CX14" s="351">
        <f t="shared" si="32"/>
        <v>6.2050000000000001</v>
      </c>
      <c r="CY14" s="356"/>
      <c r="CZ14" s="288">
        <v>7.2</v>
      </c>
      <c r="DA14" s="288">
        <v>0</v>
      </c>
      <c r="DB14" s="295">
        <f t="shared" si="33"/>
        <v>7.2</v>
      </c>
      <c r="DC14" s="288">
        <v>2.8</v>
      </c>
      <c r="DD14" s="297">
        <f t="shared" si="34"/>
        <v>5.88</v>
      </c>
      <c r="DE14" s="356"/>
      <c r="DF14" s="350">
        <v>5.5</v>
      </c>
      <c r="DG14" s="350">
        <v>5</v>
      </c>
      <c r="DH14" s="350">
        <v>4.8</v>
      </c>
      <c r="DI14" s="350">
        <v>4.8</v>
      </c>
      <c r="DJ14" s="350">
        <v>3.8</v>
      </c>
      <c r="DK14" s="351">
        <f t="shared" si="35"/>
        <v>4.7699999999999996</v>
      </c>
      <c r="DL14" s="352"/>
      <c r="DM14" s="351">
        <f t="shared" si="36"/>
        <v>4.7699999999999996</v>
      </c>
      <c r="DN14" s="389"/>
      <c r="DO14" s="288">
        <v>6.4</v>
      </c>
      <c r="DP14" s="288">
        <v>0</v>
      </c>
      <c r="DQ14" s="295">
        <f t="shared" si="37"/>
        <v>6.4</v>
      </c>
      <c r="DR14" s="288">
        <v>3.3</v>
      </c>
      <c r="DS14" s="297">
        <f t="shared" si="38"/>
        <v>5.47</v>
      </c>
      <c r="DT14" s="389"/>
      <c r="DU14" s="391">
        <f t="shared" si="39"/>
        <v>5.5812499999999998</v>
      </c>
      <c r="DV14" s="392">
        <f t="shared" si="40"/>
        <v>5.5799999999999992</v>
      </c>
      <c r="DW14" s="393">
        <f t="shared" si="41"/>
        <v>7</v>
      </c>
      <c r="DY14" s="391">
        <f t="shared" si="42"/>
        <v>5.3650000000000002</v>
      </c>
      <c r="DZ14" s="391">
        <f t="shared" si="43"/>
        <v>5.7937499999999993</v>
      </c>
      <c r="EA14" s="391">
        <f t="shared" si="44"/>
        <v>5.5812499999999998</v>
      </c>
      <c r="EB14" s="392">
        <f t="shared" si="45"/>
        <v>5.5799999999999992</v>
      </c>
      <c r="EC14" s="393">
        <v>4</v>
      </c>
      <c r="ED14" s="516" t="s">
        <v>548</v>
      </c>
      <c r="EE14" s="391">
        <f t="shared" si="46"/>
        <v>6.2050000000000001</v>
      </c>
      <c r="EF14" s="391">
        <f t="shared" si="47"/>
        <v>5.88</v>
      </c>
      <c r="EG14" s="391">
        <f t="shared" si="48"/>
        <v>4.7699999999999996</v>
      </c>
      <c r="EH14" s="391">
        <f t="shared" si="49"/>
        <v>5.47</v>
      </c>
      <c r="EI14" s="391"/>
    </row>
    <row r="15" spans="1:139">
      <c r="A15" s="171">
        <v>18</v>
      </c>
      <c r="B15" t="s">
        <v>475</v>
      </c>
      <c r="C15" t="s">
        <v>347</v>
      </c>
      <c r="D15" t="s">
        <v>348</v>
      </c>
      <c r="E15" t="s">
        <v>131</v>
      </c>
      <c r="F15" s="503">
        <f t="shared" si="1"/>
        <v>6.2649999999999997</v>
      </c>
      <c r="G15" s="503">
        <f t="shared" si="2"/>
        <v>6.5874999999999995</v>
      </c>
      <c r="H15" s="503">
        <f t="shared" si="3"/>
        <v>6.3624999999999998</v>
      </c>
      <c r="I15" s="503">
        <f t="shared" si="4"/>
        <v>6.5</v>
      </c>
      <c r="J15" s="504">
        <f t="shared" si="5"/>
        <v>6.42875</v>
      </c>
      <c r="K15" s="350">
        <v>6.3</v>
      </c>
      <c r="L15" s="350">
        <v>6.3</v>
      </c>
      <c r="M15" s="350">
        <v>5.8</v>
      </c>
      <c r="N15" s="350">
        <v>6.5</v>
      </c>
      <c r="O15" s="350">
        <v>7.5</v>
      </c>
      <c r="P15" s="351">
        <f t="shared" si="6"/>
        <v>6.2649999999999997</v>
      </c>
      <c r="Q15" s="411"/>
      <c r="R15" s="350">
        <v>6.5</v>
      </c>
      <c r="S15" s="350">
        <v>6.4</v>
      </c>
      <c r="T15" s="350">
        <v>6.2</v>
      </c>
      <c r="U15" s="350">
        <v>7</v>
      </c>
      <c r="V15" s="350">
        <v>7.5</v>
      </c>
      <c r="W15" s="351">
        <f t="shared" si="7"/>
        <v>6.5249999999999995</v>
      </c>
      <c r="X15" s="389"/>
      <c r="Y15" s="350">
        <v>6.3</v>
      </c>
      <c r="Z15" s="350">
        <v>7.8</v>
      </c>
      <c r="AA15" s="350">
        <v>6.6</v>
      </c>
      <c r="AB15" s="350">
        <v>6.8</v>
      </c>
      <c r="AC15" s="350">
        <v>5</v>
      </c>
      <c r="AD15" s="350">
        <v>7.3</v>
      </c>
      <c r="AE15" s="350">
        <v>6.9</v>
      </c>
      <c r="AF15" s="350">
        <v>6</v>
      </c>
      <c r="AG15" s="390">
        <f t="shared" si="8"/>
        <v>52.699999999999996</v>
      </c>
      <c r="AH15" s="351">
        <f t="shared" si="9"/>
        <v>6.5874999999999995</v>
      </c>
      <c r="AI15" s="411"/>
      <c r="AJ15" s="288">
        <v>7.23</v>
      </c>
      <c r="AK15" s="288">
        <v>0</v>
      </c>
      <c r="AL15" s="295">
        <f t="shared" si="10"/>
        <v>7.23</v>
      </c>
      <c r="AM15" s="288">
        <v>5</v>
      </c>
      <c r="AN15" s="297">
        <f t="shared" si="11"/>
        <v>6.5609999999999999</v>
      </c>
      <c r="AO15" s="356"/>
      <c r="AP15" s="350">
        <v>6.8</v>
      </c>
      <c r="AQ15" s="350">
        <v>6.5</v>
      </c>
      <c r="AR15" s="350">
        <v>6</v>
      </c>
      <c r="AS15" s="350">
        <v>6.2</v>
      </c>
      <c r="AT15" s="350">
        <v>6.4</v>
      </c>
      <c r="AU15" s="350">
        <v>6</v>
      </c>
      <c r="AV15" s="350">
        <v>6.8</v>
      </c>
      <c r="AW15" s="350">
        <v>6.2</v>
      </c>
      <c r="AX15" s="390">
        <f t="shared" si="12"/>
        <v>50.9</v>
      </c>
      <c r="AY15" s="351">
        <f t="shared" si="13"/>
        <v>6.3624999999999998</v>
      </c>
      <c r="BA15" s="350">
        <v>7.5</v>
      </c>
      <c r="BB15" s="350">
        <v>8</v>
      </c>
      <c r="BC15" s="350">
        <v>7</v>
      </c>
      <c r="BD15" s="350">
        <v>7</v>
      </c>
      <c r="BE15" s="350">
        <v>5.8</v>
      </c>
      <c r="BF15" s="351">
        <f t="shared" si="14"/>
        <v>7.0100000000000007</v>
      </c>
      <c r="BG15" s="352"/>
      <c r="BH15" s="351">
        <f t="shared" si="15"/>
        <v>7.0100000000000007</v>
      </c>
      <c r="BI15" s="389"/>
      <c r="BJ15" s="350">
        <v>5.5</v>
      </c>
      <c r="BK15" s="350">
        <v>6.7</v>
      </c>
      <c r="BL15" s="350">
        <v>7</v>
      </c>
      <c r="BM15" s="350">
        <v>6.8</v>
      </c>
      <c r="BN15" s="350">
        <v>6.2</v>
      </c>
      <c r="BO15" s="350">
        <v>7.5</v>
      </c>
      <c r="BP15" s="350">
        <v>5.5</v>
      </c>
      <c r="BQ15" s="350">
        <v>6.8</v>
      </c>
      <c r="BR15" s="390">
        <f t="shared" si="16"/>
        <v>52</v>
      </c>
      <c r="BS15" s="351">
        <f t="shared" si="17"/>
        <v>6.5</v>
      </c>
      <c r="BT15" s="411"/>
      <c r="BU15" s="288">
        <v>8</v>
      </c>
      <c r="BV15" s="288">
        <v>0</v>
      </c>
      <c r="BW15" s="295">
        <f t="shared" si="18"/>
        <v>8</v>
      </c>
      <c r="BX15" s="288">
        <v>5.2</v>
      </c>
      <c r="BY15" s="297">
        <f t="shared" si="19"/>
        <v>7.16</v>
      </c>
      <c r="BZ15" s="411"/>
      <c r="CA15" s="391">
        <f t="shared" si="20"/>
        <v>6.42875</v>
      </c>
      <c r="CB15" s="358"/>
      <c r="CC15" s="391">
        <f t="shared" si="21"/>
        <v>6.8140000000000001</v>
      </c>
      <c r="CE15" s="351">
        <f t="shared" si="22"/>
        <v>6.42875</v>
      </c>
      <c r="CF15" s="351">
        <f t="shared" si="23"/>
        <v>6.8140000000000001</v>
      </c>
      <c r="CG15" s="392">
        <f t="shared" si="24"/>
        <v>6.6213750000000005</v>
      </c>
      <c r="CH15" s="393">
        <f t="shared" si="25"/>
        <v>1</v>
      </c>
      <c r="CI15" s="393"/>
      <c r="CJ15" s="508">
        <f t="shared" si="26"/>
        <v>6.5249999999999995</v>
      </c>
      <c r="CK15" s="508">
        <f t="shared" si="27"/>
        <v>6.5609999999999999</v>
      </c>
      <c r="CL15" s="508">
        <f t="shared" si="28"/>
        <v>7.0100000000000007</v>
      </c>
      <c r="CM15" s="508">
        <f t="shared" si="29"/>
        <v>7.16</v>
      </c>
      <c r="CN15" s="508">
        <f t="shared" si="30"/>
        <v>6.8140000000000001</v>
      </c>
      <c r="CO15" s="393">
        <f t="shared" si="31"/>
        <v>1</v>
      </c>
      <c r="CP15" s="495"/>
      <c r="CR15" s="411"/>
      <c r="CS15" s="350">
        <v>6.3</v>
      </c>
      <c r="CT15" s="350">
        <v>6</v>
      </c>
      <c r="CU15" s="350">
        <v>6.5</v>
      </c>
      <c r="CV15" s="350">
        <v>6.8</v>
      </c>
      <c r="CW15" s="350">
        <v>7.5</v>
      </c>
      <c r="CX15" s="351">
        <f t="shared" si="32"/>
        <v>6.41</v>
      </c>
      <c r="CY15" s="356"/>
      <c r="CZ15" s="288">
        <v>8</v>
      </c>
      <c r="DA15" s="288">
        <v>0</v>
      </c>
      <c r="DB15" s="295">
        <f t="shared" si="33"/>
        <v>8</v>
      </c>
      <c r="DC15" s="288">
        <v>3.3</v>
      </c>
      <c r="DD15" s="297">
        <f t="shared" si="34"/>
        <v>6.59</v>
      </c>
      <c r="DE15" s="356"/>
      <c r="DF15" s="350">
        <v>6.5</v>
      </c>
      <c r="DG15" s="350">
        <v>6.5</v>
      </c>
      <c r="DH15" s="350">
        <v>6</v>
      </c>
      <c r="DI15" s="350">
        <v>6.2</v>
      </c>
      <c r="DJ15" s="350">
        <v>5</v>
      </c>
      <c r="DK15" s="351">
        <f t="shared" si="35"/>
        <v>6.0150000000000006</v>
      </c>
      <c r="DL15" s="352"/>
      <c r="DM15" s="351">
        <f t="shared" si="36"/>
        <v>6.0150000000000006</v>
      </c>
      <c r="DN15" s="389"/>
      <c r="DO15" s="288">
        <v>7.4</v>
      </c>
      <c r="DP15" s="288">
        <v>0</v>
      </c>
      <c r="DQ15" s="295">
        <f t="shared" si="37"/>
        <v>7.4</v>
      </c>
      <c r="DR15" s="288">
        <v>5.5</v>
      </c>
      <c r="DS15" s="297">
        <f t="shared" si="38"/>
        <v>6.83</v>
      </c>
      <c r="DT15" s="389"/>
      <c r="DU15" s="391">
        <f t="shared" si="39"/>
        <v>6.4612499999999997</v>
      </c>
      <c r="DV15" s="392">
        <f t="shared" si="40"/>
        <v>6.5680000000000005</v>
      </c>
      <c r="DW15" s="393">
        <f t="shared" si="41"/>
        <v>1</v>
      </c>
      <c r="DY15" s="391">
        <f t="shared" si="42"/>
        <v>6.42875</v>
      </c>
      <c r="DZ15" s="391">
        <f t="shared" si="43"/>
        <v>6.8140000000000001</v>
      </c>
      <c r="EA15" s="391">
        <f t="shared" si="44"/>
        <v>6.4612499999999997</v>
      </c>
      <c r="EB15" s="392">
        <f t="shared" si="45"/>
        <v>6.5680000000000005</v>
      </c>
      <c r="EC15" s="393">
        <f>RANK(EB15,$EB$11:$EB$17)</f>
        <v>1</v>
      </c>
      <c r="ED15" s="516" t="s">
        <v>547</v>
      </c>
      <c r="EE15" s="391">
        <f t="shared" si="46"/>
        <v>6.41</v>
      </c>
      <c r="EF15" s="391">
        <f t="shared" si="47"/>
        <v>6.59</v>
      </c>
      <c r="EG15" s="391">
        <f t="shared" si="48"/>
        <v>6.0150000000000006</v>
      </c>
      <c r="EH15" s="391">
        <f t="shared" si="49"/>
        <v>6.83</v>
      </c>
      <c r="EI15" s="391"/>
    </row>
    <row r="16" spans="1:139">
      <c r="A16" s="171">
        <v>62</v>
      </c>
      <c r="B16" t="s">
        <v>476</v>
      </c>
      <c r="C16" t="s">
        <v>467</v>
      </c>
      <c r="D16" t="s">
        <v>328</v>
      </c>
      <c r="E16" t="s">
        <v>154</v>
      </c>
      <c r="F16" s="503">
        <f t="shared" si="1"/>
        <v>6.6649999999999991</v>
      </c>
      <c r="G16" s="503">
        <f t="shared" si="2"/>
        <v>5.5750000000000011</v>
      </c>
      <c r="H16" s="503">
        <f t="shared" si="3"/>
        <v>5.2374999999999998</v>
      </c>
      <c r="I16" s="503">
        <f t="shared" si="4"/>
        <v>4.9124999999999996</v>
      </c>
      <c r="J16" s="504">
        <f t="shared" si="5"/>
        <v>5.5975000000000001</v>
      </c>
      <c r="K16" s="350">
        <v>6.5</v>
      </c>
      <c r="L16" s="350">
        <v>6.3</v>
      </c>
      <c r="M16" s="350">
        <v>6.8</v>
      </c>
      <c r="N16" s="350">
        <v>7</v>
      </c>
      <c r="O16" s="350">
        <v>7.8</v>
      </c>
      <c r="P16" s="351">
        <f t="shared" si="6"/>
        <v>6.6649999999999991</v>
      </c>
      <c r="Q16" s="411"/>
      <c r="R16" s="350">
        <v>6.5</v>
      </c>
      <c r="S16" s="350">
        <v>6.1</v>
      </c>
      <c r="T16" s="350">
        <v>6.4</v>
      </c>
      <c r="U16" s="350">
        <v>7</v>
      </c>
      <c r="V16" s="350">
        <v>7.5</v>
      </c>
      <c r="W16" s="351">
        <f t="shared" si="7"/>
        <v>6.4999999999999991</v>
      </c>
      <c r="X16" s="389"/>
      <c r="Y16" s="350">
        <v>6</v>
      </c>
      <c r="Z16" s="350">
        <v>8</v>
      </c>
      <c r="AA16" s="350">
        <v>5.6</v>
      </c>
      <c r="AB16" s="350">
        <v>6.3</v>
      </c>
      <c r="AC16" s="350">
        <v>5</v>
      </c>
      <c r="AD16" s="350">
        <v>0</v>
      </c>
      <c r="AE16" s="350">
        <v>7.5</v>
      </c>
      <c r="AF16" s="350">
        <v>6.2</v>
      </c>
      <c r="AG16" s="390">
        <f t="shared" si="8"/>
        <v>44.600000000000009</v>
      </c>
      <c r="AH16" s="351">
        <f t="shared" si="9"/>
        <v>5.5750000000000011</v>
      </c>
      <c r="AI16" s="411"/>
      <c r="AJ16" s="288">
        <v>6.8</v>
      </c>
      <c r="AK16" s="288">
        <v>0</v>
      </c>
      <c r="AL16" s="295">
        <f t="shared" si="10"/>
        <v>6.8</v>
      </c>
      <c r="AM16" s="288">
        <v>4.2</v>
      </c>
      <c r="AN16" s="297">
        <f t="shared" si="11"/>
        <v>6.02</v>
      </c>
      <c r="AO16" s="356"/>
      <c r="AP16" s="350">
        <v>5.8</v>
      </c>
      <c r="AQ16" s="350">
        <v>6</v>
      </c>
      <c r="AR16" s="350">
        <v>5</v>
      </c>
      <c r="AS16" s="350">
        <v>5.8</v>
      </c>
      <c r="AT16" s="350">
        <v>6</v>
      </c>
      <c r="AU16" s="350">
        <v>0</v>
      </c>
      <c r="AV16" s="350">
        <v>6.5</v>
      </c>
      <c r="AW16" s="350">
        <v>6.8</v>
      </c>
      <c r="AX16" s="390">
        <f t="shared" si="12"/>
        <v>41.9</v>
      </c>
      <c r="AY16" s="351">
        <f t="shared" si="13"/>
        <v>5.2374999999999998</v>
      </c>
      <c r="BA16" s="350">
        <v>6.5</v>
      </c>
      <c r="BB16" s="350">
        <v>6</v>
      </c>
      <c r="BC16" s="350">
        <v>5.9</v>
      </c>
      <c r="BD16" s="350">
        <v>5.9</v>
      </c>
      <c r="BE16" s="350">
        <v>3.5</v>
      </c>
      <c r="BF16" s="351">
        <f t="shared" si="14"/>
        <v>5.5550000000000006</v>
      </c>
      <c r="BG16" s="352"/>
      <c r="BH16" s="351">
        <f t="shared" si="15"/>
        <v>5.5550000000000006</v>
      </c>
      <c r="BI16" s="389"/>
      <c r="BJ16" s="350">
        <v>5</v>
      </c>
      <c r="BK16" s="350">
        <v>6.5</v>
      </c>
      <c r="BL16" s="350">
        <v>5.8</v>
      </c>
      <c r="BM16" s="350">
        <v>5</v>
      </c>
      <c r="BN16" s="350">
        <v>5</v>
      </c>
      <c r="BO16" s="350">
        <v>0</v>
      </c>
      <c r="BP16" s="350">
        <v>6</v>
      </c>
      <c r="BQ16" s="350">
        <v>6</v>
      </c>
      <c r="BR16" s="390">
        <f t="shared" si="16"/>
        <v>39.299999999999997</v>
      </c>
      <c r="BS16" s="351">
        <f t="shared" si="17"/>
        <v>4.9124999999999996</v>
      </c>
      <c r="BT16" s="411"/>
      <c r="BU16" s="288">
        <v>7.5</v>
      </c>
      <c r="BV16" s="288">
        <v>0</v>
      </c>
      <c r="BW16" s="295">
        <f t="shared" si="18"/>
        <v>7.5</v>
      </c>
      <c r="BX16" s="288">
        <v>4.3</v>
      </c>
      <c r="BY16" s="297">
        <f t="shared" si="19"/>
        <v>6.54</v>
      </c>
      <c r="BZ16" s="411"/>
      <c r="CA16" s="391">
        <f t="shared" si="20"/>
        <v>5.5975000000000001</v>
      </c>
      <c r="CB16" s="358"/>
      <c r="CC16" s="391">
        <f t="shared" si="21"/>
        <v>6.1537499999999996</v>
      </c>
      <c r="CE16" s="351">
        <f t="shared" si="22"/>
        <v>5.5975000000000001</v>
      </c>
      <c r="CF16" s="351">
        <f t="shared" si="23"/>
        <v>6.1537499999999996</v>
      </c>
      <c r="CG16" s="392">
        <f t="shared" si="24"/>
        <v>5.8756249999999994</v>
      </c>
      <c r="CH16" s="393">
        <f t="shared" si="25"/>
        <v>6</v>
      </c>
      <c r="CI16" s="393"/>
      <c r="CJ16" s="508">
        <f t="shared" si="26"/>
        <v>6.4999999999999991</v>
      </c>
      <c r="CK16" s="508">
        <f t="shared" si="27"/>
        <v>6.02</v>
      </c>
      <c r="CL16" s="508">
        <f t="shared" si="28"/>
        <v>5.5550000000000006</v>
      </c>
      <c r="CM16" s="508">
        <f t="shared" si="29"/>
        <v>6.54</v>
      </c>
      <c r="CN16" s="508">
        <f t="shared" si="30"/>
        <v>6.1537499999999996</v>
      </c>
      <c r="CO16" s="393">
        <f t="shared" si="31"/>
        <v>4</v>
      </c>
      <c r="CP16" s="495"/>
      <c r="CR16" s="411"/>
      <c r="CS16" s="350">
        <v>6.5</v>
      </c>
      <c r="CT16" s="350">
        <v>6.4</v>
      </c>
      <c r="CU16" s="350">
        <v>7.8</v>
      </c>
      <c r="CV16" s="350">
        <v>8</v>
      </c>
      <c r="CW16" s="350">
        <v>6.5</v>
      </c>
      <c r="CX16" s="351">
        <f t="shared" si="32"/>
        <v>7.0250000000000004</v>
      </c>
      <c r="CY16" s="356"/>
      <c r="CZ16" s="288">
        <v>7.75</v>
      </c>
      <c r="DA16" s="288">
        <v>0</v>
      </c>
      <c r="DB16" s="295">
        <f t="shared" si="33"/>
        <v>7.75</v>
      </c>
      <c r="DC16" s="288">
        <v>4.3</v>
      </c>
      <c r="DD16" s="297">
        <f t="shared" si="34"/>
        <v>6.7149999999999999</v>
      </c>
      <c r="DE16" s="356"/>
      <c r="DF16" s="350">
        <v>6</v>
      </c>
      <c r="DG16" s="350">
        <v>6</v>
      </c>
      <c r="DH16" s="350">
        <v>5.5</v>
      </c>
      <c r="DI16" s="350">
        <v>5.5</v>
      </c>
      <c r="DJ16" s="350">
        <v>4.5</v>
      </c>
      <c r="DK16" s="351">
        <f t="shared" si="35"/>
        <v>5.4750000000000005</v>
      </c>
      <c r="DL16" s="352"/>
      <c r="DM16" s="351">
        <f t="shared" si="36"/>
        <v>5.4750000000000005</v>
      </c>
      <c r="DN16" s="389"/>
      <c r="DO16" s="288">
        <v>7.15</v>
      </c>
      <c r="DP16" s="288">
        <v>0</v>
      </c>
      <c r="DQ16" s="295">
        <f t="shared" si="37"/>
        <v>7.15</v>
      </c>
      <c r="DR16" s="288">
        <v>3.8</v>
      </c>
      <c r="DS16" s="297">
        <f t="shared" si="38"/>
        <v>6.1449999999999996</v>
      </c>
      <c r="DT16" s="389"/>
      <c r="DU16" s="391">
        <f t="shared" si="39"/>
        <v>6.34</v>
      </c>
      <c r="DV16" s="392">
        <f t="shared" si="40"/>
        <v>6.0304166666666665</v>
      </c>
      <c r="DW16" s="393">
        <f t="shared" si="41"/>
        <v>6</v>
      </c>
      <c r="DY16" s="391">
        <f t="shared" si="42"/>
        <v>5.5975000000000001</v>
      </c>
      <c r="DZ16" s="391">
        <f t="shared" si="43"/>
        <v>6.1537499999999996</v>
      </c>
      <c r="EA16" s="391">
        <f t="shared" si="44"/>
        <v>6.34</v>
      </c>
      <c r="EB16" s="392">
        <f t="shared" si="45"/>
        <v>6.0304166666666665</v>
      </c>
      <c r="EC16" s="393">
        <v>2</v>
      </c>
      <c r="ED16" s="516" t="s">
        <v>547</v>
      </c>
      <c r="EE16" s="391">
        <f t="shared" si="46"/>
        <v>7.0250000000000004</v>
      </c>
      <c r="EF16" s="391">
        <f t="shared" si="47"/>
        <v>6.7149999999999999</v>
      </c>
      <c r="EG16" s="391">
        <f t="shared" si="48"/>
        <v>5.4750000000000005</v>
      </c>
      <c r="EH16" s="391">
        <f t="shared" si="49"/>
        <v>6.1449999999999996</v>
      </c>
      <c r="EI16" s="391"/>
    </row>
    <row r="17" spans="1:139">
      <c r="A17" s="171">
        <v>121</v>
      </c>
      <c r="B17" t="s">
        <v>474</v>
      </c>
      <c r="C17" t="s">
        <v>467</v>
      </c>
      <c r="D17" t="s">
        <v>328</v>
      </c>
      <c r="E17" t="s">
        <v>263</v>
      </c>
      <c r="F17" s="503">
        <f t="shared" si="1"/>
        <v>6.6150000000000002</v>
      </c>
      <c r="G17" s="503">
        <f t="shared" si="2"/>
        <v>5.9749999999999996</v>
      </c>
      <c r="H17" s="503">
        <f t="shared" si="3"/>
        <v>5.9249999999999989</v>
      </c>
      <c r="I17" s="503">
        <f t="shared" si="4"/>
        <v>6.3374999999999995</v>
      </c>
      <c r="J17" s="504">
        <f t="shared" si="5"/>
        <v>6.2131249999999998</v>
      </c>
      <c r="K17" s="350">
        <v>6.3</v>
      </c>
      <c r="L17" s="350">
        <v>6.6</v>
      </c>
      <c r="M17" s="350">
        <v>6.5</v>
      </c>
      <c r="N17" s="350">
        <v>7</v>
      </c>
      <c r="O17" s="350">
        <v>8</v>
      </c>
      <c r="P17" s="351">
        <f t="shared" si="6"/>
        <v>6.6150000000000002</v>
      </c>
      <c r="Q17" s="411"/>
      <c r="R17" s="350">
        <v>6.5</v>
      </c>
      <c r="S17" s="350">
        <v>6</v>
      </c>
      <c r="T17" s="350">
        <v>6.2</v>
      </c>
      <c r="U17" s="350">
        <v>6.8</v>
      </c>
      <c r="V17" s="350">
        <v>6.8</v>
      </c>
      <c r="W17" s="351">
        <f t="shared" si="7"/>
        <v>6.3599999999999994</v>
      </c>
      <c r="X17" s="389"/>
      <c r="Y17" s="350">
        <v>6.7</v>
      </c>
      <c r="Z17" s="350">
        <v>4.8</v>
      </c>
      <c r="AA17" s="350">
        <v>5.8</v>
      </c>
      <c r="AB17" s="350">
        <v>3</v>
      </c>
      <c r="AC17" s="350">
        <v>5</v>
      </c>
      <c r="AD17" s="350">
        <v>6.7</v>
      </c>
      <c r="AE17" s="350">
        <v>8</v>
      </c>
      <c r="AF17" s="350">
        <v>7.8</v>
      </c>
      <c r="AG17" s="390">
        <f t="shared" si="8"/>
        <v>47.8</v>
      </c>
      <c r="AH17" s="351">
        <f t="shared" si="9"/>
        <v>5.9749999999999996</v>
      </c>
      <c r="AI17" s="411"/>
      <c r="AJ17" s="288">
        <v>6.2</v>
      </c>
      <c r="AK17" s="288">
        <v>0</v>
      </c>
      <c r="AL17" s="295">
        <f t="shared" si="10"/>
        <v>6.2</v>
      </c>
      <c r="AM17" s="288">
        <v>6</v>
      </c>
      <c r="AN17" s="297">
        <f t="shared" si="11"/>
        <v>6.14</v>
      </c>
      <c r="AO17" s="356"/>
      <c r="AP17" s="350">
        <v>6.5</v>
      </c>
      <c r="AQ17" s="350">
        <v>5.8</v>
      </c>
      <c r="AR17" s="350">
        <v>5.6</v>
      </c>
      <c r="AS17" s="350">
        <v>5.2</v>
      </c>
      <c r="AT17" s="350">
        <v>5</v>
      </c>
      <c r="AU17" s="350">
        <v>6</v>
      </c>
      <c r="AV17" s="350">
        <v>6.5</v>
      </c>
      <c r="AW17" s="350">
        <v>6.8</v>
      </c>
      <c r="AX17" s="390">
        <f t="shared" si="12"/>
        <v>47.399999999999991</v>
      </c>
      <c r="AY17" s="351">
        <f t="shared" si="13"/>
        <v>5.9249999999999989</v>
      </c>
      <c r="BA17" s="350">
        <v>7.5</v>
      </c>
      <c r="BB17" s="350">
        <v>9</v>
      </c>
      <c r="BC17" s="350">
        <v>5.2</v>
      </c>
      <c r="BD17" s="350">
        <v>6.8</v>
      </c>
      <c r="BE17" s="350">
        <v>6.7</v>
      </c>
      <c r="BF17" s="351">
        <f t="shared" si="14"/>
        <v>6.85</v>
      </c>
      <c r="BG17" s="352">
        <v>1</v>
      </c>
      <c r="BH17" s="351">
        <f t="shared" si="15"/>
        <v>5.85</v>
      </c>
      <c r="BI17" s="389"/>
      <c r="BJ17" s="350">
        <v>5.5</v>
      </c>
      <c r="BK17" s="350">
        <v>6.2</v>
      </c>
      <c r="BL17" s="350">
        <v>6.7</v>
      </c>
      <c r="BM17" s="350">
        <v>6</v>
      </c>
      <c r="BN17" s="350">
        <v>5</v>
      </c>
      <c r="BO17" s="350">
        <v>6.8</v>
      </c>
      <c r="BP17" s="350">
        <v>7</v>
      </c>
      <c r="BQ17" s="350">
        <v>7.5</v>
      </c>
      <c r="BR17" s="390">
        <f t="shared" si="16"/>
        <v>50.699999999999996</v>
      </c>
      <c r="BS17" s="351">
        <f t="shared" si="17"/>
        <v>6.3374999999999995</v>
      </c>
      <c r="BT17" s="411"/>
      <c r="BU17" s="288">
        <v>7.3</v>
      </c>
      <c r="BV17" s="288">
        <v>0</v>
      </c>
      <c r="BW17" s="295">
        <f t="shared" si="18"/>
        <v>7.3</v>
      </c>
      <c r="BX17" s="288">
        <v>5.4</v>
      </c>
      <c r="BY17" s="297">
        <f t="shared" si="19"/>
        <v>6.7299999999999995</v>
      </c>
      <c r="BZ17" s="411"/>
      <c r="CA17" s="391">
        <f t="shared" si="20"/>
        <v>6.2131249999999998</v>
      </c>
      <c r="CB17" s="358"/>
      <c r="CC17" s="391">
        <f t="shared" si="21"/>
        <v>6.2700000000000005</v>
      </c>
      <c r="CE17" s="351">
        <f t="shared" si="22"/>
        <v>6.2131249999999998</v>
      </c>
      <c r="CF17" s="351">
        <f t="shared" si="23"/>
        <v>6.2700000000000005</v>
      </c>
      <c r="CG17" s="392">
        <f t="shared" si="24"/>
        <v>6.2415625000000006</v>
      </c>
      <c r="CH17" s="393">
        <f t="shared" si="25"/>
        <v>3</v>
      </c>
      <c r="CI17" s="393"/>
      <c r="CJ17" s="508">
        <f t="shared" si="26"/>
        <v>6.3599999999999994</v>
      </c>
      <c r="CK17" s="508">
        <f t="shared" si="27"/>
        <v>6.14</v>
      </c>
      <c r="CL17" s="508">
        <f t="shared" si="28"/>
        <v>5.85</v>
      </c>
      <c r="CM17" s="508">
        <f t="shared" si="29"/>
        <v>6.7299999999999995</v>
      </c>
      <c r="CN17" s="508">
        <f t="shared" si="30"/>
        <v>6.2700000000000005</v>
      </c>
      <c r="CO17" s="393">
        <f t="shared" si="31"/>
        <v>3</v>
      </c>
      <c r="CP17" s="495"/>
      <c r="CR17" s="411"/>
      <c r="CS17" s="350">
        <v>6.5</v>
      </c>
      <c r="CT17" s="350">
        <v>6.3</v>
      </c>
      <c r="CU17" s="350">
        <v>7.3</v>
      </c>
      <c r="CV17" s="350">
        <v>8.4</v>
      </c>
      <c r="CW17" s="350">
        <v>7</v>
      </c>
      <c r="CX17" s="351">
        <f t="shared" si="32"/>
        <v>6.9599999999999991</v>
      </c>
      <c r="CY17" s="356"/>
      <c r="CZ17" s="288">
        <v>7.17</v>
      </c>
      <c r="DA17" s="288">
        <v>0</v>
      </c>
      <c r="DB17" s="295">
        <f t="shared" si="33"/>
        <v>7.17</v>
      </c>
      <c r="DC17" s="288">
        <v>5</v>
      </c>
      <c r="DD17" s="297">
        <f t="shared" si="34"/>
        <v>6.5189999999999992</v>
      </c>
      <c r="DE17" s="356"/>
      <c r="DF17" s="350">
        <v>6</v>
      </c>
      <c r="DG17" s="350">
        <v>6</v>
      </c>
      <c r="DH17" s="350">
        <v>5.8</v>
      </c>
      <c r="DI17" s="350">
        <v>5.8</v>
      </c>
      <c r="DJ17" s="350">
        <v>4</v>
      </c>
      <c r="DK17" s="351">
        <f t="shared" si="35"/>
        <v>5.51</v>
      </c>
      <c r="DL17" s="352"/>
      <c r="DM17" s="351">
        <f t="shared" si="36"/>
        <v>5.51</v>
      </c>
      <c r="DN17" s="389"/>
      <c r="DO17" s="288">
        <v>7.58</v>
      </c>
      <c r="DP17" s="288">
        <v>0</v>
      </c>
      <c r="DQ17" s="295">
        <f t="shared" si="37"/>
        <v>7.58</v>
      </c>
      <c r="DR17" s="288">
        <v>6.9</v>
      </c>
      <c r="DS17" s="297">
        <f t="shared" si="38"/>
        <v>7.3759999999999994</v>
      </c>
      <c r="DT17" s="389"/>
      <c r="DU17" s="391">
        <f t="shared" si="39"/>
        <v>6.5912499999999987</v>
      </c>
      <c r="DV17" s="392">
        <f t="shared" si="40"/>
        <v>6.3581250000000002</v>
      </c>
      <c r="DW17" s="393">
        <f t="shared" si="41"/>
        <v>3</v>
      </c>
      <c r="DY17" s="391">
        <f t="shared" si="42"/>
        <v>6.2131249999999998</v>
      </c>
      <c r="DZ17" s="391">
        <f t="shared" si="43"/>
        <v>6.2700000000000005</v>
      </c>
      <c r="EA17" s="391">
        <f t="shared" si="44"/>
        <v>6.5912499999999987</v>
      </c>
      <c r="EB17" s="392">
        <f t="shared" si="45"/>
        <v>6.3581250000000002</v>
      </c>
      <c r="EC17" s="393">
        <v>1</v>
      </c>
      <c r="ED17" s="516" t="s">
        <v>549</v>
      </c>
      <c r="EE17" s="391">
        <f t="shared" si="46"/>
        <v>6.9599999999999991</v>
      </c>
      <c r="EF17" s="391">
        <f t="shared" si="47"/>
        <v>6.5189999999999992</v>
      </c>
      <c r="EG17" s="391">
        <f t="shared" si="48"/>
        <v>5.51</v>
      </c>
      <c r="EH17" s="391">
        <f t="shared" si="49"/>
        <v>7.3759999999999994</v>
      </c>
      <c r="EI17" s="391"/>
    </row>
    <row r="18" spans="1:139" ht="18.75">
      <c r="A18" s="395"/>
    </row>
    <row r="19" spans="1:139" ht="18.75">
      <c r="A19" s="395"/>
      <c r="C19" s="490" t="s">
        <v>497</v>
      </c>
    </row>
    <row r="20" spans="1:139" ht="18.75">
      <c r="A20" s="395"/>
      <c r="B20" s="396"/>
      <c r="C20" s="397"/>
      <c r="D20" s="270"/>
      <c r="E20" s="270"/>
      <c r="F20" s="270"/>
      <c r="G20" s="270"/>
      <c r="H20" s="270"/>
      <c r="I20" s="270"/>
      <c r="J20" s="270"/>
      <c r="K20" s="398"/>
      <c r="CH20" s="367"/>
      <c r="CI20" s="367"/>
      <c r="CJ20" s="367"/>
      <c r="CK20" s="367"/>
      <c r="CL20" s="367"/>
      <c r="CM20" s="367"/>
      <c r="CN20" s="367"/>
      <c r="CO20" s="367"/>
    </row>
    <row r="21" spans="1:139">
      <c r="D21" s="270"/>
      <c r="E21" s="270"/>
      <c r="F21" s="270"/>
      <c r="G21" s="270"/>
      <c r="H21" s="270"/>
      <c r="I21" s="270"/>
      <c r="J21" s="270"/>
      <c r="CH21" s="369"/>
      <c r="CI21" s="369"/>
      <c r="CJ21" s="369"/>
      <c r="CK21" s="369"/>
      <c r="CL21" s="369"/>
      <c r="CM21" s="369"/>
      <c r="CN21" s="369"/>
      <c r="CO21" s="369"/>
    </row>
    <row r="22" spans="1:139">
      <c r="D22" s="270"/>
      <c r="E22" s="270"/>
      <c r="F22" s="270"/>
      <c r="G22" s="270"/>
      <c r="H22" s="270"/>
      <c r="I22" s="270"/>
      <c r="J22" s="270"/>
    </row>
    <row r="24" spans="1:139" ht="15.75">
      <c r="A24" s="267"/>
      <c r="B24" s="370"/>
      <c r="C24" s="271"/>
      <c r="K24" s="370"/>
      <c r="L24" s="301"/>
      <c r="N24" s="370"/>
      <c r="R24" s="370"/>
      <c r="Y24" s="370"/>
      <c r="AB24" s="301"/>
      <c r="AJ24" s="370"/>
      <c r="AL24" s="370"/>
      <c r="AM24" s="370"/>
      <c r="AP24" s="370"/>
      <c r="AS24" s="301"/>
      <c r="BA24" s="370"/>
      <c r="BG24" s="370"/>
      <c r="BH24" s="370"/>
      <c r="BJ24" s="370"/>
      <c r="BM24" s="301"/>
      <c r="BU24" s="370"/>
      <c r="BW24" s="370"/>
      <c r="BX24" s="370"/>
    </row>
    <row r="25" spans="1:139" ht="15.75">
      <c r="A25" s="271"/>
      <c r="B25" s="405"/>
      <c r="L25" s="301"/>
      <c r="AB25" s="301"/>
      <c r="AO25" s="301"/>
      <c r="AS25" s="301"/>
      <c r="BM25" s="301"/>
      <c r="CE25" s="370"/>
    </row>
    <row r="26" spans="1:139">
      <c r="K26" s="370"/>
      <c r="P26" s="365"/>
      <c r="Q26" s="373"/>
      <c r="R26" s="374"/>
      <c r="S26" s="372"/>
      <c r="T26" s="372"/>
      <c r="U26" s="372"/>
      <c r="V26" s="374"/>
      <c r="X26" s="301"/>
      <c r="Z26" s="365"/>
      <c r="AA26" s="365"/>
      <c r="AB26" s="365"/>
      <c r="AC26" s="365"/>
      <c r="AD26" s="365"/>
      <c r="AE26" s="365"/>
      <c r="AF26" s="365"/>
      <c r="AG26" s="365"/>
      <c r="AH26" s="365"/>
      <c r="AI26" s="373"/>
      <c r="AJ26" s="370"/>
      <c r="AL26" s="372"/>
      <c r="AM26" s="370"/>
      <c r="AO26" s="301"/>
      <c r="AQ26" s="365"/>
      <c r="AR26" s="365"/>
      <c r="AS26" s="365"/>
      <c r="AT26" s="365"/>
      <c r="AU26" s="365"/>
      <c r="AV26" s="365"/>
      <c r="AW26" s="365"/>
      <c r="AX26" s="365"/>
      <c r="AY26" s="365"/>
      <c r="BI26" s="301"/>
      <c r="BK26" s="365"/>
      <c r="BL26" s="365"/>
      <c r="BM26" s="365"/>
      <c r="BN26" s="365"/>
      <c r="BO26" s="365"/>
      <c r="BP26" s="365"/>
      <c r="BQ26" s="365"/>
      <c r="BR26" s="365"/>
      <c r="BS26" s="365"/>
      <c r="BT26" s="373"/>
      <c r="BU26" s="370"/>
      <c r="BW26" s="372"/>
      <c r="BX26" s="370"/>
      <c r="CA26" s="374"/>
      <c r="CC26" s="370"/>
      <c r="CG26" s="375"/>
      <c r="CH26" s="376"/>
      <c r="CI26" s="376"/>
      <c r="CJ26" s="376"/>
      <c r="CK26" s="376"/>
      <c r="CL26" s="376"/>
      <c r="CM26" s="376"/>
      <c r="CN26" s="376"/>
      <c r="CO26" s="376"/>
    </row>
    <row r="27" spans="1:139" s="372" customFormat="1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77"/>
      <c r="L27" s="377"/>
      <c r="M27" s="377"/>
      <c r="N27" s="377"/>
      <c r="O27" s="377"/>
      <c r="P27" s="377"/>
      <c r="Q27" s="380"/>
      <c r="R27" s="377"/>
      <c r="S27" s="377"/>
      <c r="T27" s="377"/>
      <c r="U27" s="377"/>
      <c r="V27" s="377"/>
      <c r="W27" s="377"/>
      <c r="X27" s="379"/>
      <c r="Y27" s="349"/>
      <c r="Z27" s="349"/>
      <c r="AA27" s="349"/>
      <c r="AB27" s="346"/>
      <c r="AC27" s="417"/>
      <c r="AD27" s="417"/>
      <c r="AE27" s="346"/>
      <c r="AF27" s="346"/>
      <c r="AG27" s="349"/>
      <c r="AH27" s="349"/>
      <c r="AI27" s="380"/>
      <c r="AJ27" s="346"/>
      <c r="AK27" s="346"/>
      <c r="AL27" s="346"/>
      <c r="AM27" s="346"/>
      <c r="AN27" s="348"/>
      <c r="AO27" s="380"/>
      <c r="AP27" s="349"/>
      <c r="AQ27" s="349"/>
      <c r="AR27" s="349"/>
      <c r="AS27" s="346"/>
      <c r="AT27" s="417"/>
      <c r="AU27" s="417"/>
      <c r="AV27" s="346"/>
      <c r="AW27" s="346"/>
      <c r="AX27" s="349"/>
      <c r="AY27" s="349"/>
      <c r="AZ27" s="380"/>
      <c r="BA27" s="377"/>
      <c r="BB27" s="377"/>
      <c r="BC27" s="377"/>
      <c r="BD27" s="377"/>
      <c r="BE27" s="377"/>
      <c r="BF27" s="377"/>
      <c r="BG27" s="349"/>
      <c r="BH27" s="349"/>
      <c r="BI27" s="379"/>
      <c r="BJ27" s="349"/>
      <c r="BK27" s="349"/>
      <c r="BL27" s="349"/>
      <c r="BM27" s="346"/>
      <c r="BN27" s="417"/>
      <c r="BO27" s="417"/>
      <c r="BP27" s="346"/>
      <c r="BQ27" s="346"/>
      <c r="BR27" s="349"/>
      <c r="BS27" s="349"/>
      <c r="BT27" s="380"/>
      <c r="BU27" s="346"/>
      <c r="BV27" s="346"/>
      <c r="BW27" s="346"/>
      <c r="BX27" s="346"/>
      <c r="BY27" s="348"/>
      <c r="BZ27" s="380"/>
      <c r="CA27" s="381"/>
      <c r="CB27" s="382"/>
      <c r="CC27" s="383"/>
      <c r="CD27" s="384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49"/>
      <c r="CQ27" s="349"/>
      <c r="CR27" s="349"/>
      <c r="CS27" s="349"/>
      <c r="CT27" s="349"/>
      <c r="CU27" s="349"/>
      <c r="CV27" s="349"/>
      <c r="CW27" s="349"/>
      <c r="CX27" s="349"/>
      <c r="CY27" s="349"/>
      <c r="CZ27" s="349"/>
    </row>
    <row r="28" spans="1:139" s="372" customFormat="1">
      <c r="K28" s="376"/>
      <c r="L28" s="376"/>
      <c r="M28" s="376"/>
      <c r="N28" s="376"/>
      <c r="O28" s="376"/>
      <c r="P28" s="376"/>
      <c r="Q28" s="364"/>
      <c r="R28" s="376"/>
      <c r="S28" s="376"/>
      <c r="T28" s="376"/>
      <c r="U28" s="376"/>
      <c r="V28" s="376"/>
      <c r="W28" s="376"/>
      <c r="X28" s="386"/>
      <c r="AI28" s="364"/>
      <c r="AJ28" s="295"/>
      <c r="AK28" s="295"/>
      <c r="AL28" s="295"/>
      <c r="AM28" s="295"/>
      <c r="AN28" s="295"/>
      <c r="AO28" s="364"/>
      <c r="AZ28" s="364"/>
      <c r="BA28" s="376"/>
      <c r="BB28" s="376"/>
      <c r="BC28" s="376"/>
      <c r="BD28" s="376"/>
      <c r="BE28" s="376"/>
      <c r="BF28" s="376"/>
      <c r="BI28" s="386"/>
      <c r="BT28" s="364"/>
      <c r="BU28" s="295"/>
      <c r="BV28" s="295"/>
      <c r="BW28" s="295"/>
      <c r="BX28" s="295"/>
      <c r="BY28" s="295"/>
      <c r="BZ28" s="364"/>
      <c r="CA28" s="374"/>
      <c r="CB28" s="373"/>
      <c r="CC28" s="375"/>
      <c r="CD28" s="387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</row>
    <row r="29" spans="1:139">
      <c r="A29" s="171"/>
      <c r="B29"/>
      <c r="C29"/>
      <c r="D29"/>
      <c r="E29"/>
      <c r="F29"/>
      <c r="G29"/>
      <c r="H29"/>
      <c r="I29"/>
      <c r="J29"/>
      <c r="K29" s="350"/>
      <c r="L29" s="350"/>
      <c r="M29" s="350"/>
      <c r="N29" s="350"/>
      <c r="O29" s="350"/>
      <c r="P29" s="351"/>
      <c r="Q29" s="411"/>
      <c r="R29" s="350"/>
      <c r="S29" s="350"/>
      <c r="T29" s="350"/>
      <c r="U29" s="350"/>
      <c r="V29" s="350"/>
      <c r="W29" s="351"/>
      <c r="X29" s="389"/>
      <c r="Y29" s="350"/>
      <c r="Z29" s="350"/>
      <c r="AA29" s="350"/>
      <c r="AB29" s="350"/>
      <c r="AC29" s="350"/>
      <c r="AD29" s="350"/>
      <c r="AE29" s="350"/>
      <c r="AF29" s="350"/>
      <c r="AG29" s="390"/>
      <c r="AH29" s="351"/>
      <c r="AI29" s="411"/>
      <c r="AJ29" s="288"/>
      <c r="AK29" s="288"/>
      <c r="AL29" s="295"/>
      <c r="AM29" s="288"/>
      <c r="AN29" s="297"/>
      <c r="AO29" s="389"/>
      <c r="AP29" s="350"/>
      <c r="AQ29" s="350"/>
      <c r="AR29" s="350"/>
      <c r="AS29" s="350"/>
      <c r="AT29" s="350"/>
      <c r="AU29" s="350"/>
      <c r="AV29" s="350"/>
      <c r="AW29" s="350"/>
      <c r="AX29" s="390"/>
      <c r="AY29" s="351"/>
      <c r="AZ29" s="411"/>
      <c r="BA29" s="350"/>
      <c r="BB29" s="350"/>
      <c r="BC29" s="350"/>
      <c r="BD29" s="350"/>
      <c r="BE29" s="350"/>
      <c r="BF29" s="351"/>
      <c r="BG29" s="352"/>
      <c r="BH29" s="351"/>
      <c r="BI29" s="389"/>
      <c r="BJ29" s="350"/>
      <c r="BK29" s="350"/>
      <c r="BL29" s="350"/>
      <c r="BM29" s="350"/>
      <c r="BN29" s="350"/>
      <c r="BO29" s="350"/>
      <c r="BP29" s="350"/>
      <c r="BQ29" s="350"/>
      <c r="BR29" s="390"/>
      <c r="BS29" s="351"/>
      <c r="BT29" s="411"/>
      <c r="BU29" s="288"/>
      <c r="BV29" s="288"/>
      <c r="BW29" s="295"/>
      <c r="BX29" s="288"/>
      <c r="BY29" s="297"/>
      <c r="BZ29" s="411"/>
      <c r="CA29" s="391"/>
      <c r="CB29" s="358"/>
      <c r="CC29" s="391"/>
      <c r="CE29" s="351"/>
      <c r="CF29" s="351"/>
      <c r="CG29" s="392"/>
      <c r="CH29" s="393"/>
      <c r="CI29" s="393"/>
      <c r="CJ29" s="393"/>
      <c r="CK29" s="393"/>
      <c r="CL29" s="393"/>
      <c r="CM29" s="393"/>
      <c r="CN29" s="393"/>
      <c r="CO29" s="393"/>
    </row>
    <row r="30" spans="1:139">
      <c r="A30" s="171"/>
      <c r="B30"/>
      <c r="C30"/>
      <c r="D30"/>
      <c r="E30"/>
      <c r="F30"/>
      <c r="G30"/>
      <c r="H30"/>
      <c r="I30"/>
      <c r="J30"/>
      <c r="K30" s="350"/>
      <c r="L30" s="350"/>
      <c r="M30" s="350"/>
      <c r="N30" s="350"/>
      <c r="O30" s="350"/>
      <c r="P30" s="351"/>
      <c r="Q30" s="411"/>
      <c r="R30" s="350"/>
      <c r="S30" s="350"/>
      <c r="T30" s="350"/>
      <c r="U30" s="350"/>
      <c r="V30" s="350"/>
      <c r="W30" s="351"/>
      <c r="X30" s="389"/>
      <c r="Y30" s="350"/>
      <c r="Z30" s="350"/>
      <c r="AA30" s="350"/>
      <c r="AB30" s="350"/>
      <c r="AC30" s="350"/>
      <c r="AD30" s="350"/>
      <c r="AE30" s="350"/>
      <c r="AF30" s="350"/>
      <c r="AG30" s="390"/>
      <c r="AH30" s="351"/>
      <c r="AI30" s="411"/>
      <c r="AJ30" s="288"/>
      <c r="AK30" s="288"/>
      <c r="AL30" s="295"/>
      <c r="AM30" s="288"/>
      <c r="AN30" s="297"/>
      <c r="AO30" s="389"/>
      <c r="AP30" s="350"/>
      <c r="AQ30" s="350"/>
      <c r="AR30" s="350"/>
      <c r="AS30" s="350"/>
      <c r="AT30" s="350"/>
      <c r="AU30" s="350"/>
      <c r="AV30" s="350"/>
      <c r="AW30" s="350"/>
      <c r="AX30" s="390"/>
      <c r="AY30" s="351"/>
      <c r="AZ30" s="411"/>
      <c r="BA30" s="350"/>
      <c r="BB30" s="350"/>
      <c r="BC30" s="350"/>
      <c r="BD30" s="350"/>
      <c r="BE30" s="350"/>
      <c r="BF30" s="351"/>
      <c r="BG30" s="352"/>
      <c r="BH30" s="351"/>
      <c r="BI30" s="389"/>
      <c r="BJ30" s="350"/>
      <c r="BK30" s="350"/>
      <c r="BL30" s="350"/>
      <c r="BM30" s="350"/>
      <c r="BN30" s="350"/>
      <c r="BO30" s="350"/>
      <c r="BP30" s="350"/>
      <c r="BQ30" s="350"/>
      <c r="BR30" s="390"/>
      <c r="BS30" s="351"/>
      <c r="BT30" s="411"/>
      <c r="BU30" s="288"/>
      <c r="BV30" s="288"/>
      <c r="BW30" s="295"/>
      <c r="BX30" s="288"/>
      <c r="BY30" s="297"/>
      <c r="BZ30" s="411"/>
      <c r="CA30" s="391"/>
      <c r="CB30" s="358"/>
      <c r="CC30" s="391"/>
      <c r="CE30" s="351"/>
      <c r="CF30" s="351"/>
      <c r="CG30" s="392"/>
      <c r="CH30" s="393"/>
      <c r="CI30" s="393"/>
      <c r="CJ30" s="393"/>
      <c r="CK30" s="393"/>
      <c r="CL30" s="393"/>
      <c r="CM30" s="393"/>
      <c r="CN30" s="393"/>
      <c r="CO30" s="393"/>
    </row>
    <row r="31" spans="1:139">
      <c r="A31" s="171"/>
      <c r="B31"/>
      <c r="C31"/>
      <c r="D31"/>
      <c r="E31"/>
      <c r="F31"/>
      <c r="G31"/>
      <c r="H31"/>
      <c r="I31"/>
      <c r="J31"/>
      <c r="K31" s="350"/>
      <c r="L31" s="350"/>
      <c r="M31" s="350"/>
      <c r="N31" s="350"/>
      <c r="O31" s="350"/>
      <c r="P31" s="351"/>
      <c r="Q31" s="411"/>
      <c r="R31" s="350"/>
      <c r="S31" s="350"/>
      <c r="T31" s="350"/>
      <c r="U31" s="350"/>
      <c r="V31" s="350"/>
      <c r="W31" s="351"/>
      <c r="X31" s="389"/>
      <c r="Y31" s="350"/>
      <c r="Z31" s="350"/>
      <c r="AA31" s="350"/>
      <c r="AB31" s="350"/>
      <c r="AC31" s="350"/>
      <c r="AD31" s="350"/>
      <c r="AE31" s="350"/>
      <c r="AF31" s="350"/>
      <c r="AG31" s="390"/>
      <c r="AH31" s="351"/>
      <c r="AI31" s="411"/>
      <c r="AJ31" s="288"/>
      <c r="AK31" s="288"/>
      <c r="AL31" s="295"/>
      <c r="AM31" s="288"/>
      <c r="AN31" s="297"/>
      <c r="AO31" s="389"/>
      <c r="AP31" s="350"/>
      <c r="AQ31" s="350"/>
      <c r="AR31" s="350"/>
      <c r="AS31" s="350"/>
      <c r="AT31" s="350"/>
      <c r="AU31" s="350"/>
      <c r="AV31" s="350"/>
      <c r="AW31" s="350"/>
      <c r="AX31" s="390"/>
      <c r="AY31" s="351"/>
      <c r="AZ31" s="411"/>
      <c r="BA31" s="350"/>
      <c r="BB31" s="350"/>
      <c r="BC31" s="350"/>
      <c r="BD31" s="350"/>
      <c r="BE31" s="350"/>
      <c r="BF31" s="351"/>
      <c r="BG31" s="352"/>
      <c r="BH31" s="351"/>
      <c r="BI31" s="389"/>
      <c r="BJ31" s="350"/>
      <c r="BK31" s="350"/>
      <c r="BL31" s="350"/>
      <c r="BM31" s="350"/>
      <c r="BN31" s="350"/>
      <c r="BO31" s="350"/>
      <c r="BP31" s="350"/>
      <c r="BQ31" s="350"/>
      <c r="BR31" s="390"/>
      <c r="BS31" s="351"/>
      <c r="BT31" s="411"/>
      <c r="BU31" s="288"/>
      <c r="BV31" s="288"/>
      <c r="BW31" s="295"/>
      <c r="BX31" s="288"/>
      <c r="BY31" s="297"/>
      <c r="BZ31" s="411"/>
      <c r="CA31" s="391"/>
      <c r="CB31" s="358"/>
      <c r="CC31" s="391"/>
      <c r="CE31" s="351"/>
      <c r="CF31" s="351"/>
      <c r="CG31" s="392"/>
      <c r="CH31" s="393"/>
      <c r="CI31" s="393"/>
      <c r="CJ31" s="393"/>
      <c r="CK31" s="393"/>
      <c r="CL31" s="393"/>
      <c r="CM31" s="393"/>
      <c r="CN31" s="393"/>
      <c r="CO31" s="393"/>
    </row>
    <row r="32" spans="1:139">
      <c r="A32" s="171"/>
      <c r="B32"/>
      <c r="C32"/>
      <c r="D32"/>
      <c r="E32"/>
      <c r="F32"/>
      <c r="G32"/>
      <c r="H32"/>
      <c r="I32"/>
      <c r="J32"/>
      <c r="K32" s="350"/>
      <c r="L32" s="350"/>
      <c r="M32" s="350"/>
      <c r="N32" s="350"/>
      <c r="O32" s="350"/>
      <c r="P32" s="351"/>
      <c r="Q32" s="411"/>
      <c r="R32" s="350"/>
      <c r="S32" s="350"/>
      <c r="T32" s="350"/>
      <c r="U32" s="350"/>
      <c r="V32" s="350"/>
      <c r="W32" s="351"/>
      <c r="X32" s="389"/>
      <c r="Y32" s="350"/>
      <c r="Z32" s="350"/>
      <c r="AA32" s="350"/>
      <c r="AB32" s="350"/>
      <c r="AC32" s="350"/>
      <c r="AD32" s="350"/>
      <c r="AE32" s="350"/>
      <c r="AF32" s="350"/>
      <c r="AG32" s="390"/>
      <c r="AH32" s="351"/>
      <c r="AI32" s="411"/>
      <c r="AJ32" s="288"/>
      <c r="AK32" s="288"/>
      <c r="AL32" s="295"/>
      <c r="AM32" s="288"/>
      <c r="AN32" s="297"/>
      <c r="AO32" s="389"/>
      <c r="AP32" s="350"/>
      <c r="AQ32" s="350"/>
      <c r="AR32" s="350"/>
      <c r="AS32" s="350"/>
      <c r="AT32" s="350"/>
      <c r="AU32" s="350"/>
      <c r="AV32" s="350"/>
      <c r="AW32" s="350"/>
      <c r="AX32" s="390"/>
      <c r="AY32" s="351"/>
      <c r="AZ32" s="411"/>
      <c r="BA32" s="350"/>
      <c r="BB32" s="350"/>
      <c r="BC32" s="350"/>
      <c r="BD32" s="350"/>
      <c r="BE32" s="350"/>
      <c r="BF32" s="351"/>
      <c r="BG32" s="352"/>
      <c r="BH32" s="351"/>
      <c r="BI32" s="389"/>
      <c r="BJ32" s="350"/>
      <c r="BK32" s="350"/>
      <c r="BL32" s="350"/>
      <c r="BM32" s="350"/>
      <c r="BN32" s="350"/>
      <c r="BO32" s="350"/>
      <c r="BP32" s="350"/>
      <c r="BQ32" s="350"/>
      <c r="BR32" s="390"/>
      <c r="BS32" s="351"/>
      <c r="BT32" s="411"/>
      <c r="BU32" s="288"/>
      <c r="BV32" s="288"/>
      <c r="BW32" s="295"/>
      <c r="BX32" s="288"/>
      <c r="BY32" s="297"/>
      <c r="BZ32" s="411"/>
      <c r="CA32" s="391"/>
      <c r="CB32" s="358"/>
      <c r="CC32" s="391"/>
      <c r="CE32" s="351"/>
      <c r="CF32" s="351"/>
      <c r="CG32" s="392"/>
      <c r="CH32" s="393"/>
      <c r="CI32" s="393"/>
      <c r="CJ32" s="393"/>
      <c r="CK32" s="393"/>
      <c r="CL32" s="393"/>
      <c r="CM32" s="393"/>
      <c r="CN32" s="393"/>
      <c r="CO32" s="393"/>
    </row>
    <row r="33" spans="1:93">
      <c r="A33" s="171"/>
      <c r="B33"/>
      <c r="C33"/>
      <c r="D33"/>
      <c r="E33"/>
      <c r="F33"/>
      <c r="G33"/>
      <c r="H33"/>
      <c r="I33"/>
      <c r="J33"/>
      <c r="K33" s="350"/>
      <c r="L33" s="350"/>
      <c r="M33" s="350"/>
      <c r="N33" s="350"/>
      <c r="O33" s="350"/>
      <c r="P33" s="351"/>
      <c r="Q33" s="411"/>
      <c r="R33" s="350"/>
      <c r="S33" s="350"/>
      <c r="T33" s="350"/>
      <c r="U33" s="350"/>
      <c r="V33" s="350"/>
      <c r="W33" s="351"/>
      <c r="X33" s="389"/>
      <c r="Y33" s="350"/>
      <c r="Z33" s="350"/>
      <c r="AA33" s="350"/>
      <c r="AB33" s="350"/>
      <c r="AC33" s="350"/>
      <c r="AD33" s="350"/>
      <c r="AE33" s="350"/>
      <c r="AF33" s="350"/>
      <c r="AG33" s="390"/>
      <c r="AH33" s="351"/>
      <c r="AI33" s="411"/>
      <c r="AJ33" s="288"/>
      <c r="AK33" s="288"/>
      <c r="AL33" s="295"/>
      <c r="AM33" s="288"/>
      <c r="AN33" s="297"/>
      <c r="AO33" s="389"/>
      <c r="AP33" s="350"/>
      <c r="AQ33" s="350"/>
      <c r="AR33" s="350"/>
      <c r="AS33" s="350"/>
      <c r="AT33" s="350"/>
      <c r="AU33" s="350"/>
      <c r="AV33" s="350"/>
      <c r="AW33" s="350"/>
      <c r="AX33" s="390"/>
      <c r="AY33" s="351"/>
      <c r="AZ33" s="411"/>
      <c r="BA33" s="350"/>
      <c r="BB33" s="350"/>
      <c r="BC33" s="350"/>
      <c r="BD33" s="350"/>
      <c r="BE33" s="350"/>
      <c r="BF33" s="351"/>
      <c r="BG33" s="352"/>
      <c r="BH33" s="351"/>
      <c r="BI33" s="389"/>
      <c r="BJ33" s="350"/>
      <c r="BK33" s="350"/>
      <c r="BL33" s="350"/>
      <c r="BM33" s="350"/>
      <c r="BN33" s="350"/>
      <c r="BO33" s="350"/>
      <c r="BP33" s="350"/>
      <c r="BQ33" s="350"/>
      <c r="BR33" s="390"/>
      <c r="BS33" s="351"/>
      <c r="BT33" s="411"/>
      <c r="BU33" s="288"/>
      <c r="BV33" s="288"/>
      <c r="BW33" s="295"/>
      <c r="BX33" s="288"/>
      <c r="BY33" s="297"/>
      <c r="BZ33" s="411"/>
      <c r="CA33" s="391"/>
      <c r="CB33" s="358"/>
      <c r="CC33" s="391"/>
      <c r="CE33" s="351"/>
      <c r="CF33" s="351"/>
      <c r="CG33" s="392"/>
      <c r="CH33" s="393"/>
      <c r="CI33" s="393"/>
      <c r="CJ33" s="393"/>
      <c r="CK33" s="393"/>
      <c r="CL33" s="393"/>
      <c r="CM33" s="393"/>
      <c r="CN33" s="393"/>
      <c r="CO33" s="393"/>
    </row>
    <row r="34" spans="1:93">
      <c r="A34" s="171"/>
      <c r="B34"/>
      <c r="C34"/>
      <c r="D34"/>
      <c r="E34"/>
      <c r="F34"/>
      <c r="G34"/>
      <c r="H34"/>
      <c r="I34"/>
      <c r="J34"/>
      <c r="K34" s="350"/>
      <c r="L34" s="350"/>
      <c r="M34" s="350"/>
      <c r="N34" s="350"/>
      <c r="O34" s="350"/>
      <c r="P34" s="351"/>
      <c r="Q34" s="411"/>
      <c r="R34" s="350"/>
      <c r="S34" s="350"/>
      <c r="T34" s="350"/>
      <c r="U34" s="350"/>
      <c r="V34" s="350"/>
      <c r="W34" s="351"/>
      <c r="X34" s="389"/>
      <c r="Y34" s="350"/>
      <c r="Z34" s="350"/>
      <c r="AA34" s="350"/>
      <c r="AB34" s="350"/>
      <c r="AC34" s="350"/>
      <c r="AD34" s="350"/>
      <c r="AE34" s="350"/>
      <c r="AF34" s="350"/>
      <c r="AG34" s="390"/>
      <c r="AH34" s="351"/>
      <c r="AI34" s="411"/>
      <c r="AJ34" s="288"/>
      <c r="AK34" s="288"/>
      <c r="AL34" s="295"/>
      <c r="AM34" s="288"/>
      <c r="AN34" s="297"/>
      <c r="AO34" s="389"/>
      <c r="AP34" s="350"/>
      <c r="AQ34" s="350"/>
      <c r="AR34" s="350"/>
      <c r="AS34" s="350"/>
      <c r="AT34" s="350"/>
      <c r="AU34" s="350"/>
      <c r="AV34" s="350"/>
      <c r="AW34" s="350"/>
      <c r="AX34" s="390"/>
      <c r="AY34" s="351"/>
      <c r="AZ34" s="411"/>
      <c r="BA34" s="350"/>
      <c r="BB34" s="350"/>
      <c r="BC34" s="350"/>
      <c r="BD34" s="350"/>
      <c r="BE34" s="350"/>
      <c r="BF34" s="351"/>
      <c r="BG34" s="352"/>
      <c r="BH34" s="351"/>
      <c r="BI34" s="389"/>
      <c r="BJ34" s="350"/>
      <c r="BK34" s="350"/>
      <c r="BL34" s="350"/>
      <c r="BM34" s="350"/>
      <c r="BN34" s="350"/>
      <c r="BO34" s="350"/>
      <c r="BP34" s="350"/>
      <c r="BQ34" s="350"/>
      <c r="BR34" s="390"/>
      <c r="BS34" s="351"/>
      <c r="BT34" s="411"/>
      <c r="BU34" s="288"/>
      <c r="BV34" s="288"/>
      <c r="BW34" s="295"/>
      <c r="BX34" s="288"/>
      <c r="BY34" s="297"/>
      <c r="BZ34" s="411"/>
      <c r="CA34" s="391"/>
      <c r="CB34" s="358"/>
      <c r="CC34" s="391"/>
      <c r="CE34" s="351"/>
      <c r="CF34" s="351"/>
      <c r="CG34" s="392"/>
      <c r="CH34" s="393"/>
      <c r="CI34" s="393"/>
      <c r="CJ34" s="393"/>
      <c r="CK34" s="393"/>
      <c r="CL34" s="393"/>
      <c r="CM34" s="393"/>
      <c r="CN34" s="393"/>
      <c r="CO34" s="393"/>
    </row>
    <row r="35" spans="1:93">
      <c r="A35" s="171"/>
      <c r="B35"/>
      <c r="C35"/>
      <c r="D35"/>
      <c r="E35"/>
      <c r="F35"/>
      <c r="G35"/>
      <c r="H35"/>
      <c r="I35"/>
      <c r="J35"/>
      <c r="K35" s="350"/>
      <c r="L35" s="350"/>
      <c r="M35" s="350"/>
      <c r="N35" s="350"/>
      <c r="O35" s="350"/>
      <c r="P35" s="351"/>
      <c r="Q35" s="411"/>
      <c r="R35" s="350"/>
      <c r="S35" s="350"/>
      <c r="T35" s="350"/>
      <c r="U35" s="350"/>
      <c r="V35" s="350"/>
      <c r="W35" s="351"/>
      <c r="X35" s="389"/>
      <c r="Y35" s="350"/>
      <c r="Z35" s="350"/>
      <c r="AA35" s="350"/>
      <c r="AB35" s="350"/>
      <c r="AC35" s="350"/>
      <c r="AD35" s="350"/>
      <c r="AE35" s="350"/>
      <c r="AF35" s="350"/>
      <c r="AG35" s="390"/>
      <c r="AH35" s="351"/>
      <c r="AI35" s="411"/>
      <c r="AJ35" s="288"/>
      <c r="AK35" s="288"/>
      <c r="AL35" s="295"/>
      <c r="AM35" s="288"/>
      <c r="AN35" s="297"/>
      <c r="AO35" s="389"/>
      <c r="AP35" s="350"/>
      <c r="AQ35" s="350"/>
      <c r="AR35" s="350"/>
      <c r="AS35" s="350"/>
      <c r="AT35" s="350"/>
      <c r="AU35" s="350"/>
      <c r="AV35" s="350"/>
      <c r="AW35" s="350"/>
      <c r="AX35" s="390"/>
      <c r="AY35" s="351"/>
      <c r="AZ35" s="411"/>
      <c r="BA35" s="350"/>
      <c r="BB35" s="350"/>
      <c r="BC35" s="350"/>
      <c r="BD35" s="350"/>
      <c r="BE35" s="350"/>
      <c r="BF35" s="351"/>
      <c r="BG35" s="352"/>
      <c r="BH35" s="351"/>
      <c r="BI35" s="389"/>
      <c r="BJ35" s="350"/>
      <c r="BK35" s="350"/>
      <c r="BL35" s="350"/>
      <c r="BM35" s="350"/>
      <c r="BN35" s="350"/>
      <c r="BO35" s="350"/>
      <c r="BP35" s="350"/>
      <c r="BQ35" s="350"/>
      <c r="BR35" s="390"/>
      <c r="BS35" s="351"/>
      <c r="BT35" s="411"/>
      <c r="BU35" s="288"/>
      <c r="BV35" s="288"/>
      <c r="BW35" s="295"/>
      <c r="BX35" s="288"/>
      <c r="BY35" s="297"/>
      <c r="BZ35" s="411"/>
      <c r="CA35" s="391"/>
      <c r="CB35" s="358"/>
      <c r="CC35" s="391"/>
      <c r="CE35" s="351"/>
      <c r="CF35" s="351"/>
      <c r="CG35" s="392"/>
      <c r="CH35" s="393"/>
      <c r="CI35" s="393"/>
      <c r="CJ35" s="393"/>
      <c r="CK35" s="393"/>
      <c r="CL35" s="393"/>
      <c r="CM35" s="393"/>
      <c r="CN35" s="393"/>
      <c r="CO35" s="393"/>
    </row>
    <row r="39" spans="1:93" ht="15.75">
      <c r="A39" s="267"/>
      <c r="B39" s="370"/>
    </row>
    <row r="40" spans="1:93" ht="15.75">
      <c r="A40" s="271"/>
      <c r="B40" s="405"/>
    </row>
    <row r="42" spans="1:93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L42" s="370"/>
      <c r="M42" s="370"/>
      <c r="N42" s="370"/>
      <c r="O42" s="370"/>
    </row>
    <row r="43" spans="1:93">
      <c r="A43" s="372"/>
      <c r="B43" s="372"/>
      <c r="C43" s="372"/>
      <c r="D43" s="372"/>
      <c r="E43" s="372"/>
      <c r="F43" s="372"/>
      <c r="G43" s="372"/>
      <c r="H43" s="372"/>
      <c r="I43" s="372"/>
      <c r="J43" s="372"/>
    </row>
    <row r="44" spans="1:93">
      <c r="A44" s="287"/>
      <c r="B44" s="287"/>
      <c r="C44" s="287"/>
      <c r="D44" s="287"/>
      <c r="E44" s="287"/>
      <c r="F44" s="287"/>
      <c r="G44" s="287"/>
      <c r="H44" s="287"/>
      <c r="I44" s="287"/>
      <c r="J44" s="287"/>
      <c r="L44" s="391"/>
      <c r="M44" s="391"/>
      <c r="N44" s="391"/>
    </row>
    <row r="45" spans="1:93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L45" s="391"/>
      <c r="M45" s="391"/>
      <c r="N45" s="391"/>
    </row>
    <row r="46" spans="1:93">
      <c r="A46" s="287"/>
      <c r="B46" s="287"/>
      <c r="C46" s="287"/>
      <c r="D46" s="287"/>
      <c r="E46" s="287"/>
      <c r="F46" s="287"/>
      <c r="G46" s="287"/>
      <c r="H46" s="287"/>
      <c r="I46" s="287"/>
      <c r="J46" s="287"/>
      <c r="L46" s="391"/>
      <c r="M46" s="391"/>
      <c r="N46" s="391"/>
    </row>
    <row r="47" spans="1:93">
      <c r="A47" s="287"/>
      <c r="B47" s="287"/>
      <c r="C47" s="287"/>
      <c r="D47" s="287"/>
      <c r="E47" s="287"/>
      <c r="F47" s="287"/>
      <c r="G47" s="287"/>
      <c r="H47" s="287"/>
      <c r="I47" s="287"/>
      <c r="J47" s="287"/>
      <c r="L47" s="420"/>
      <c r="M47" s="420"/>
      <c r="N47" s="391"/>
    </row>
    <row r="48" spans="1:93">
      <c r="A48" s="421"/>
      <c r="B48" s="421"/>
      <c r="C48" s="421"/>
      <c r="D48" s="421"/>
      <c r="E48" s="421"/>
      <c r="F48" s="421"/>
      <c r="G48" s="421"/>
      <c r="H48" s="421"/>
      <c r="I48" s="421"/>
      <c r="J48" s="421"/>
      <c r="L48" s="391"/>
      <c r="M48" s="391"/>
      <c r="N48" s="391"/>
    </row>
    <row r="49" spans="3:15">
      <c r="C49" s="287"/>
      <c r="D49" s="287"/>
      <c r="E49" s="287"/>
      <c r="F49" s="287"/>
      <c r="G49" s="287"/>
      <c r="H49" s="287"/>
      <c r="I49" s="287"/>
      <c r="J49" s="287"/>
      <c r="L49" s="287"/>
      <c r="M49" s="287"/>
      <c r="N49" s="287"/>
      <c r="O49" s="287"/>
    </row>
    <row r="50" spans="3:15">
      <c r="C50" s="287"/>
      <c r="D50" s="287"/>
      <c r="E50" s="287"/>
      <c r="F50" s="287"/>
      <c r="G50" s="287"/>
      <c r="H50" s="287"/>
      <c r="I50" s="287"/>
      <c r="J50" s="287"/>
      <c r="L50" s="287"/>
      <c r="M50" s="287"/>
      <c r="N50" s="287"/>
      <c r="O50" s="287"/>
    </row>
    <row r="51" spans="3:15">
      <c r="C51" s="287"/>
      <c r="D51" s="287"/>
      <c r="E51" s="287"/>
      <c r="F51" s="287"/>
      <c r="G51" s="287"/>
      <c r="H51" s="287"/>
      <c r="I51" s="287"/>
      <c r="J51" s="287"/>
      <c r="L51" s="287"/>
      <c r="M51" s="287"/>
      <c r="N51" s="287"/>
      <c r="O51" s="287"/>
    </row>
    <row r="52" spans="3:15">
      <c r="C52" s="287"/>
      <c r="D52" s="287"/>
      <c r="E52" s="287"/>
      <c r="F52" s="287"/>
      <c r="G52" s="287"/>
      <c r="H52" s="287"/>
      <c r="I52" s="287"/>
      <c r="J52" s="287"/>
      <c r="L52" s="287"/>
      <c r="M52" s="287"/>
      <c r="N52" s="287"/>
      <c r="O52" s="287"/>
    </row>
  </sheetData>
  <sortState ref="A11:EI17">
    <sortCondition ref="ED11:ED17"/>
    <sortCondition ref="EC11:EC17"/>
  </sortState>
  <mergeCells count="4">
    <mergeCell ref="A4:B4"/>
    <mergeCell ref="DY8:EA8"/>
    <mergeCell ref="CJ5:CL5"/>
    <mergeCell ref="EE8:EH8"/>
  </mergeCells>
  <printOptions gridLines="1"/>
  <pageMargins left="0.74803149606299202" right="0.74803149606299202" top="0.98425196850393704" bottom="0.98425196850393704" header="0.511811023622047" footer="0.511811023622047"/>
  <pageSetup paperSize="9" scale="95" orientation="landscape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5"/>
  <cols>
    <col min="1" max="1" width="5.42578125" style="268" customWidth="1"/>
    <col min="2" max="2" width="21.5703125" style="268" customWidth="1"/>
    <col min="3" max="3" width="27" style="268" customWidth="1"/>
    <col min="4" max="4" width="15.28515625" style="268" customWidth="1"/>
    <col min="5" max="5" width="24.42578125" style="268" customWidth="1"/>
    <col min="6" max="11" width="7.7109375" style="268" customWidth="1"/>
    <col min="12" max="12" width="3.28515625" style="268" customWidth="1"/>
    <col min="13" max="18" width="7.7109375" style="268" customWidth="1"/>
    <col min="19" max="19" width="3.28515625" style="268" customWidth="1"/>
    <col min="20" max="23" width="7.7109375" style="268" customWidth="1"/>
    <col min="24" max="24" width="7.7109375" style="301" customWidth="1"/>
    <col min="25" max="28" width="7.7109375" style="268" customWidth="1"/>
    <col min="29" max="29" width="3.140625" style="268" customWidth="1"/>
    <col min="30" max="30" width="7.7109375" style="268" customWidth="1"/>
    <col min="31" max="31" width="7.7109375" style="301" customWidth="1"/>
    <col min="32" max="32" width="9.42578125" style="268" customWidth="1"/>
    <col min="33" max="33" width="3.140625" style="268" customWidth="1"/>
    <col min="34" max="42" width="7.7109375" style="268" customWidth="1"/>
    <col min="43" max="43" width="3" style="268" customWidth="1"/>
    <col min="44" max="51" width="7.7109375" style="268" customWidth="1"/>
    <col min="52" max="52" width="3.28515625" style="268" customWidth="1"/>
    <col min="53" max="56" width="7.7109375" style="268" customWidth="1"/>
    <col min="57" max="57" width="7.7109375" style="301" customWidth="1"/>
    <col min="58" max="61" width="7.7109375" style="268" customWidth="1"/>
    <col min="62" max="62" width="3.140625" style="268" customWidth="1"/>
    <col min="63" max="63" width="7.7109375" style="268" customWidth="1"/>
    <col min="64" max="64" width="7.7109375" style="301" customWidth="1"/>
    <col min="65" max="65" width="9.42578125" style="268" customWidth="1"/>
    <col min="66" max="66" width="2.7109375" style="301" customWidth="1"/>
    <col min="67" max="67" width="10.42578125" style="268" customWidth="1"/>
    <col min="68" max="68" width="2.7109375" style="301" customWidth="1"/>
    <col min="69" max="69" width="9.140625" style="268"/>
    <col min="70" max="70" width="3.140625" style="268" customWidth="1"/>
    <col min="71" max="71" width="9.140625" style="268"/>
    <col min="72" max="72" width="11.28515625" style="268" customWidth="1"/>
    <col min="73" max="16384" width="9.140625" style="268"/>
  </cols>
  <sheetData>
    <row r="1" spans="1:79" ht="15.75">
      <c r="A1" s="1" t="s">
        <v>59</v>
      </c>
      <c r="B1" s="2"/>
      <c r="C1" s="135"/>
      <c r="D1" s="270" t="s">
        <v>329</v>
      </c>
      <c r="E1" s="270" t="s">
        <v>498</v>
      </c>
      <c r="G1" s="301"/>
      <c r="H1" s="365"/>
      <c r="I1" s="365"/>
      <c r="J1" s="365"/>
      <c r="K1" s="365"/>
      <c r="L1" s="365"/>
      <c r="T1" s="365"/>
      <c r="U1" s="365"/>
      <c r="V1" s="365"/>
      <c r="W1" s="301"/>
      <c r="X1" s="268"/>
      <c r="Z1" s="365"/>
      <c r="AA1" s="365"/>
      <c r="AB1" s="365"/>
      <c r="AC1" s="365"/>
      <c r="AE1" s="268"/>
      <c r="AH1" s="365"/>
      <c r="AI1" s="365"/>
      <c r="AJ1" s="365"/>
      <c r="AK1" s="301"/>
      <c r="AO1" s="365"/>
      <c r="AP1" s="365"/>
      <c r="AQ1" s="366"/>
      <c r="BA1" s="365"/>
      <c r="BB1" s="365"/>
      <c r="BC1" s="365"/>
      <c r="BD1" s="301"/>
      <c r="BE1" s="268"/>
      <c r="BG1" s="365"/>
      <c r="BH1" s="365"/>
      <c r="BI1" s="365"/>
      <c r="BJ1" s="365"/>
      <c r="BL1" s="268"/>
      <c r="BT1" s="367">
        <f ca="1">NOW()</f>
        <v>43014.400315856481</v>
      </c>
    </row>
    <row r="2" spans="1:79" ht="15.75">
      <c r="A2" s="8"/>
      <c r="B2" s="2"/>
      <c r="C2" s="135"/>
      <c r="D2" s="270"/>
      <c r="E2" s="270" t="s">
        <v>499</v>
      </c>
      <c r="G2" s="301"/>
      <c r="W2" s="301"/>
      <c r="X2" s="268"/>
      <c r="AE2" s="268"/>
      <c r="AK2" s="301"/>
      <c r="AQ2" s="368"/>
      <c r="BD2" s="301"/>
      <c r="BE2" s="268"/>
      <c r="BL2" s="268"/>
      <c r="BT2" s="369">
        <f ca="1">NOW()</f>
        <v>43014.400315856481</v>
      </c>
    </row>
    <row r="3" spans="1:79" ht="15.75">
      <c r="A3" s="59" t="s">
        <v>60</v>
      </c>
      <c r="B3" s="60"/>
      <c r="C3" s="135"/>
      <c r="D3" s="270"/>
      <c r="E3" s="270" t="s">
        <v>501</v>
      </c>
      <c r="G3" s="301"/>
      <c r="W3" s="301"/>
      <c r="X3" s="268"/>
      <c r="AE3" s="268"/>
      <c r="AK3" s="301"/>
      <c r="AQ3" s="368"/>
      <c r="BD3" s="301"/>
      <c r="BE3" s="268"/>
      <c r="BL3" s="268"/>
      <c r="BT3" s="369"/>
    </row>
    <row r="4" spans="1:79" ht="15.75">
      <c r="A4" s="13"/>
      <c r="B4" s="14"/>
      <c r="C4" s="135"/>
      <c r="D4" s="270"/>
      <c r="E4" s="270" t="s">
        <v>504</v>
      </c>
      <c r="F4" s="244" t="s">
        <v>2</v>
      </c>
      <c r="G4" s="245"/>
      <c r="H4" s="244"/>
      <c r="I4" s="245"/>
      <c r="J4" s="245"/>
      <c r="K4" s="245"/>
      <c r="M4" s="220" t="s">
        <v>3</v>
      </c>
      <c r="N4" s="220"/>
      <c r="O4" s="220"/>
      <c r="P4" s="220"/>
      <c r="Q4" s="220"/>
      <c r="R4" s="220"/>
      <c r="T4" s="401" t="s">
        <v>2</v>
      </c>
      <c r="U4" s="402"/>
      <c r="V4" s="402"/>
      <c r="W4" s="402"/>
      <c r="X4" s="402"/>
      <c r="Y4" s="402"/>
      <c r="Z4" s="402"/>
      <c r="AA4" s="402"/>
      <c r="AB4" s="402"/>
      <c r="AC4" s="403"/>
      <c r="AD4" s="220" t="s">
        <v>3</v>
      </c>
      <c r="AE4" s="220"/>
      <c r="AF4" s="220"/>
      <c r="AG4" s="404"/>
      <c r="AH4" s="401" t="s">
        <v>2</v>
      </c>
      <c r="AI4" s="402"/>
      <c r="AJ4" s="402"/>
      <c r="AK4" s="402"/>
      <c r="AL4" s="402"/>
      <c r="AM4" s="402"/>
      <c r="AN4" s="402"/>
      <c r="AO4" s="402"/>
      <c r="AP4" s="402"/>
      <c r="AQ4" s="301"/>
      <c r="AR4" s="220" t="s">
        <v>3</v>
      </c>
      <c r="AS4" s="220"/>
      <c r="AT4" s="220"/>
      <c r="AU4" s="220"/>
      <c r="AV4" s="220"/>
      <c r="AW4" s="220"/>
      <c r="AX4" s="220"/>
      <c r="AY4" s="220"/>
      <c r="BA4" s="401" t="s">
        <v>2</v>
      </c>
      <c r="BB4" s="402"/>
      <c r="BC4" s="402"/>
      <c r="BD4" s="402"/>
      <c r="BE4" s="402"/>
      <c r="BF4" s="402"/>
      <c r="BG4" s="402"/>
      <c r="BH4" s="402"/>
      <c r="BI4" s="402"/>
      <c r="BJ4" s="403"/>
      <c r="BK4" s="220" t="s">
        <v>3</v>
      </c>
      <c r="BL4" s="220"/>
      <c r="BM4" s="220"/>
    </row>
    <row r="5" spans="1:79" ht="15.75">
      <c r="A5" s="1" t="s">
        <v>454</v>
      </c>
      <c r="B5" s="2"/>
      <c r="C5" s="137"/>
      <c r="D5" s="270"/>
      <c r="G5" s="301"/>
      <c r="W5" s="301"/>
      <c r="X5" s="268"/>
      <c r="AE5" s="268"/>
      <c r="AK5" s="301"/>
      <c r="AQ5" s="301"/>
      <c r="BD5" s="301"/>
      <c r="BE5" s="268"/>
      <c r="BL5" s="268"/>
    </row>
    <row r="6" spans="1:79" ht="15.75">
      <c r="A6" s="8" t="s">
        <v>455</v>
      </c>
      <c r="B6" s="17"/>
      <c r="C6" s="137"/>
      <c r="F6" s="370" t="s">
        <v>4</v>
      </c>
      <c r="G6" s="301" t="str">
        <f>E1</f>
        <v>Robyn Bruderer</v>
      </c>
      <c r="I6" s="370"/>
      <c r="M6" s="370" t="s">
        <v>4</v>
      </c>
      <c r="T6" s="370" t="s">
        <v>5</v>
      </c>
      <c r="U6" s="268" t="str">
        <f>E2</f>
        <v>Angie Deeks</v>
      </c>
      <c r="W6" s="301"/>
      <c r="X6" s="268"/>
      <c r="AD6" s="370" t="s">
        <v>5</v>
      </c>
      <c r="AE6" s="268"/>
      <c r="AF6" s="370"/>
      <c r="AG6" s="370"/>
      <c r="AH6" s="370" t="s">
        <v>6</v>
      </c>
      <c r="AI6" s="268" t="str">
        <f>E3</f>
        <v>Janet Leadbetter</v>
      </c>
      <c r="AK6" s="301"/>
      <c r="AQ6" s="301"/>
      <c r="AR6" s="370" t="s">
        <v>6</v>
      </c>
      <c r="AX6" s="370"/>
      <c r="AY6" s="370"/>
      <c r="BA6" s="370" t="s">
        <v>331</v>
      </c>
      <c r="BB6" s="268" t="str">
        <f>E4</f>
        <v>Tristyn Lowe</v>
      </c>
      <c r="BD6" s="301"/>
      <c r="BE6" s="268"/>
      <c r="BK6" s="370" t="s">
        <v>331</v>
      </c>
      <c r="BL6" s="268"/>
      <c r="BM6" s="370"/>
      <c r="BO6" s="370" t="s">
        <v>7</v>
      </c>
      <c r="BV6" s="520" t="s">
        <v>534</v>
      </c>
      <c r="BW6" s="520"/>
      <c r="BX6" s="520"/>
    </row>
    <row r="7" spans="1:79">
      <c r="A7" s="370"/>
      <c r="B7" s="370"/>
      <c r="G7" s="301"/>
      <c r="S7" s="301"/>
      <c r="W7" s="301"/>
      <c r="X7" s="268"/>
      <c r="AE7" s="268"/>
      <c r="AK7" s="301"/>
      <c r="AQ7" s="301"/>
      <c r="AZ7" s="301"/>
      <c r="BD7" s="301"/>
      <c r="BE7" s="268"/>
      <c r="BL7" s="268"/>
      <c r="BV7" s="372" t="s">
        <v>352</v>
      </c>
      <c r="BW7" s="372" t="s">
        <v>353</v>
      </c>
      <c r="BX7" s="372" t="s">
        <v>354</v>
      </c>
      <c r="BY7" s="372" t="s">
        <v>535</v>
      </c>
      <c r="BZ7" s="268" t="s">
        <v>15</v>
      </c>
      <c r="CA7" s="268" t="s">
        <v>536</v>
      </c>
    </row>
    <row r="8" spans="1:79">
      <c r="F8" s="374" t="s">
        <v>8</v>
      </c>
      <c r="K8" s="365"/>
      <c r="L8" s="373"/>
      <c r="M8" s="374" t="s">
        <v>8</v>
      </c>
      <c r="N8" s="372"/>
      <c r="O8" s="372"/>
      <c r="P8" s="372"/>
      <c r="Q8" s="374"/>
      <c r="S8" s="301"/>
      <c r="U8" s="365"/>
      <c r="V8" s="365"/>
      <c r="W8" s="365"/>
      <c r="X8" s="365"/>
      <c r="Y8" s="365"/>
      <c r="Z8" s="365"/>
      <c r="AA8" s="365"/>
      <c r="AB8" s="365"/>
      <c r="AC8" s="365"/>
      <c r="AD8" s="370"/>
      <c r="AE8" s="268" t="s">
        <v>9</v>
      </c>
      <c r="AF8" s="374" t="s">
        <v>11</v>
      </c>
      <c r="AI8" s="365"/>
      <c r="AJ8" s="365"/>
      <c r="AK8" s="365"/>
      <c r="AL8" s="365"/>
      <c r="AM8" s="365"/>
      <c r="AN8" s="365"/>
      <c r="AO8" s="365"/>
      <c r="AP8" s="365"/>
      <c r="AQ8" s="301"/>
      <c r="AY8" s="374" t="s">
        <v>12</v>
      </c>
      <c r="AZ8" s="301"/>
      <c r="BB8" s="365"/>
      <c r="BC8" s="365"/>
      <c r="BD8" s="365"/>
      <c r="BE8" s="365"/>
      <c r="BF8" s="365"/>
      <c r="BG8" s="365"/>
      <c r="BH8" s="365"/>
      <c r="BI8" s="365"/>
      <c r="BJ8" s="365"/>
      <c r="BK8" s="370"/>
      <c r="BL8" s="268" t="s">
        <v>9</v>
      </c>
      <c r="BM8" s="374" t="s">
        <v>11</v>
      </c>
      <c r="BO8" s="405" t="s">
        <v>13</v>
      </c>
      <c r="BP8" s="406"/>
      <c r="BQ8" s="405" t="s">
        <v>14</v>
      </c>
      <c r="BR8" s="405"/>
      <c r="BS8" s="407" t="s">
        <v>15</v>
      </c>
      <c r="BT8" s="376"/>
    </row>
    <row r="9" spans="1:79" s="372" customFormat="1">
      <c r="A9" s="349" t="s">
        <v>16</v>
      </c>
      <c r="B9" s="349" t="s">
        <v>17</v>
      </c>
      <c r="C9" s="349" t="s">
        <v>8</v>
      </c>
      <c r="D9" s="349" t="s">
        <v>18</v>
      </c>
      <c r="E9" s="349" t="s">
        <v>19</v>
      </c>
      <c r="F9" s="377" t="s">
        <v>20</v>
      </c>
      <c r="G9" s="377" t="s">
        <v>21</v>
      </c>
      <c r="H9" s="377" t="s">
        <v>22</v>
      </c>
      <c r="I9" s="377" t="s">
        <v>23</v>
      </c>
      <c r="J9" s="377" t="s">
        <v>24</v>
      </c>
      <c r="K9" s="377" t="s">
        <v>8</v>
      </c>
      <c r="L9" s="380"/>
      <c r="M9" s="377" t="s">
        <v>20</v>
      </c>
      <c r="N9" s="377" t="s">
        <v>21</v>
      </c>
      <c r="O9" s="377" t="s">
        <v>22</v>
      </c>
      <c r="P9" s="377" t="s">
        <v>23</v>
      </c>
      <c r="Q9" s="377" t="s">
        <v>24</v>
      </c>
      <c r="R9" s="377" t="s">
        <v>8</v>
      </c>
      <c r="S9" s="380"/>
      <c r="T9" s="349" t="s">
        <v>25</v>
      </c>
      <c r="U9" s="349" t="s">
        <v>26</v>
      </c>
      <c r="V9" s="349" t="s">
        <v>27</v>
      </c>
      <c r="W9" s="349" t="s">
        <v>335</v>
      </c>
      <c r="X9" s="349" t="s">
        <v>451</v>
      </c>
      <c r="Y9" s="349" t="s">
        <v>452</v>
      </c>
      <c r="Z9" s="349" t="s">
        <v>424</v>
      </c>
      <c r="AA9" s="349" t="s">
        <v>30</v>
      </c>
      <c r="AB9" s="349" t="s">
        <v>31</v>
      </c>
      <c r="AC9" s="380"/>
      <c r="AD9" s="349" t="s">
        <v>10</v>
      </c>
      <c r="AE9" s="349" t="s">
        <v>295</v>
      </c>
      <c r="AF9" s="381" t="s">
        <v>35</v>
      </c>
      <c r="AG9" s="380"/>
      <c r="AH9" s="349" t="s">
        <v>25</v>
      </c>
      <c r="AI9" s="349" t="s">
        <v>26</v>
      </c>
      <c r="AJ9" s="349" t="s">
        <v>27</v>
      </c>
      <c r="AK9" s="349" t="s">
        <v>335</v>
      </c>
      <c r="AL9" s="349" t="s">
        <v>451</v>
      </c>
      <c r="AM9" s="349" t="s">
        <v>452</v>
      </c>
      <c r="AN9" s="349" t="s">
        <v>453</v>
      </c>
      <c r="AO9" s="349" t="s">
        <v>30</v>
      </c>
      <c r="AP9" s="349" t="s">
        <v>31</v>
      </c>
      <c r="AQ9" s="380"/>
      <c r="AR9" s="377" t="s">
        <v>36</v>
      </c>
      <c r="AS9" s="377" t="s">
        <v>37</v>
      </c>
      <c r="AT9" s="377" t="s">
        <v>38</v>
      </c>
      <c r="AU9" s="377" t="s">
        <v>39</v>
      </c>
      <c r="AV9" s="377" t="s">
        <v>40</v>
      </c>
      <c r="AW9" s="377" t="s">
        <v>41</v>
      </c>
      <c r="AX9" s="349" t="s">
        <v>9</v>
      </c>
      <c r="AY9" s="381" t="s">
        <v>35</v>
      </c>
      <c r="AZ9" s="380"/>
      <c r="BA9" s="349" t="s">
        <v>25</v>
      </c>
      <c r="BB9" s="349" t="s">
        <v>26</v>
      </c>
      <c r="BC9" s="349" t="s">
        <v>27</v>
      </c>
      <c r="BD9" s="349" t="s">
        <v>335</v>
      </c>
      <c r="BE9" s="349" t="s">
        <v>451</v>
      </c>
      <c r="BF9" s="349" t="s">
        <v>452</v>
      </c>
      <c r="BG9" s="349" t="s">
        <v>424</v>
      </c>
      <c r="BH9" s="349" t="s">
        <v>30</v>
      </c>
      <c r="BI9" s="349" t="s">
        <v>31</v>
      </c>
      <c r="BJ9" s="380"/>
      <c r="BK9" s="349" t="s">
        <v>10</v>
      </c>
      <c r="BL9" s="349" t="s">
        <v>295</v>
      </c>
      <c r="BM9" s="381" t="s">
        <v>35</v>
      </c>
      <c r="BN9" s="380"/>
      <c r="BO9" s="408" t="s">
        <v>43</v>
      </c>
      <c r="BP9" s="409"/>
      <c r="BQ9" s="410" t="s">
        <v>43</v>
      </c>
      <c r="BR9" s="410"/>
      <c r="BS9" s="410" t="s">
        <v>43</v>
      </c>
      <c r="BT9" s="383" t="s">
        <v>46</v>
      </c>
      <c r="BU9" s="349"/>
      <c r="BV9" s="349"/>
    </row>
    <row r="10" spans="1:79" s="372" customFormat="1">
      <c r="F10" s="376"/>
      <c r="G10" s="376"/>
      <c r="H10" s="376"/>
      <c r="I10" s="376"/>
      <c r="J10" s="376"/>
      <c r="K10" s="376"/>
      <c r="L10" s="364"/>
      <c r="M10" s="376"/>
      <c r="N10" s="376"/>
      <c r="O10" s="376"/>
      <c r="P10" s="376"/>
      <c r="Q10" s="376"/>
      <c r="R10" s="376"/>
      <c r="S10" s="364"/>
      <c r="AC10" s="364"/>
      <c r="AG10" s="364"/>
      <c r="AQ10" s="364"/>
      <c r="AR10" s="376"/>
      <c r="AS10" s="376"/>
      <c r="AT10" s="376"/>
      <c r="AU10" s="376"/>
      <c r="AV10" s="376"/>
      <c r="AW10" s="376"/>
      <c r="AZ10" s="364"/>
      <c r="BJ10" s="364"/>
      <c r="BN10" s="364"/>
      <c r="BO10" s="374"/>
      <c r="BP10" s="373"/>
      <c r="BQ10" s="375"/>
      <c r="BR10" s="375"/>
      <c r="BS10" s="375"/>
      <c r="BT10" s="375"/>
    </row>
    <row r="11" spans="1:79">
      <c r="A11" s="171">
        <v>2</v>
      </c>
      <c r="B11" t="s">
        <v>461</v>
      </c>
      <c r="C11" t="s">
        <v>66</v>
      </c>
      <c r="D11" t="s">
        <v>1</v>
      </c>
      <c r="E11" t="s">
        <v>67</v>
      </c>
      <c r="F11" s="350">
        <v>6.7</v>
      </c>
      <c r="G11" s="350">
        <v>6.8</v>
      </c>
      <c r="H11" s="350">
        <v>7</v>
      </c>
      <c r="I11" s="350">
        <v>8</v>
      </c>
      <c r="J11" s="350">
        <v>8</v>
      </c>
      <c r="K11" s="351">
        <f t="shared" ref="K11:K26" si="0">SUM((F11*0.3),(G11*0.25),(H11*0.25),(I11*0.15),(J11*0.05))</f>
        <v>7.0600000000000005</v>
      </c>
      <c r="L11" s="411"/>
      <c r="M11" s="350">
        <v>7.2</v>
      </c>
      <c r="N11" s="350">
        <v>6.8</v>
      </c>
      <c r="O11" s="350">
        <v>7</v>
      </c>
      <c r="P11" s="350">
        <v>8</v>
      </c>
      <c r="Q11" s="350">
        <v>8</v>
      </c>
      <c r="R11" s="351">
        <f t="shared" ref="R11:R26" si="1">SUM((M11*0.3),(N11*0.25),(O11*0.25),(P11*0.15),(Q11*0.05))</f>
        <v>7.2100000000000009</v>
      </c>
      <c r="S11" s="389"/>
      <c r="T11" s="350">
        <v>6</v>
      </c>
      <c r="U11" s="350">
        <v>6</v>
      </c>
      <c r="V11" s="350">
        <v>5.5</v>
      </c>
      <c r="W11" s="350">
        <v>6.8</v>
      </c>
      <c r="X11" s="350">
        <v>6.8</v>
      </c>
      <c r="Y11" s="350">
        <v>6</v>
      </c>
      <c r="Z11" s="350">
        <v>6.8</v>
      </c>
      <c r="AA11" s="390">
        <f t="shared" ref="AA11:AA26" si="2">SUM(T11:Z11)</f>
        <v>43.9</v>
      </c>
      <c r="AB11" s="351">
        <f t="shared" ref="AB11:AB26" si="3">AA11/7</f>
        <v>6.2714285714285714</v>
      </c>
      <c r="AC11" s="412"/>
      <c r="AD11" s="350">
        <v>7.8</v>
      </c>
      <c r="AE11" s="352">
        <v>0</v>
      </c>
      <c r="AF11" s="351">
        <f t="shared" ref="AF11:AF26" si="4">AD11-AE11</f>
        <v>7.8</v>
      </c>
      <c r="AG11" s="389"/>
      <c r="AH11" s="350">
        <v>6.2</v>
      </c>
      <c r="AI11" s="350">
        <v>6.7</v>
      </c>
      <c r="AJ11" s="350">
        <v>5.2</v>
      </c>
      <c r="AK11" s="350">
        <v>7</v>
      </c>
      <c r="AL11" s="350">
        <v>6.5</v>
      </c>
      <c r="AM11" s="350">
        <v>6.2</v>
      </c>
      <c r="AN11" s="350">
        <v>6.3</v>
      </c>
      <c r="AO11" s="390">
        <f t="shared" ref="AO11:AO26" si="5">SUM(AH11:AN11)</f>
        <v>44.1</v>
      </c>
      <c r="AP11" s="351">
        <f t="shared" ref="AP11:AP26" si="6">AO11/7</f>
        <v>6.3</v>
      </c>
      <c r="AQ11" s="389"/>
      <c r="AR11" s="350">
        <v>7</v>
      </c>
      <c r="AS11" s="350">
        <v>6</v>
      </c>
      <c r="AT11" s="350">
        <v>5.8</v>
      </c>
      <c r="AU11" s="350">
        <v>4.8</v>
      </c>
      <c r="AV11" s="350">
        <v>5</v>
      </c>
      <c r="AW11" s="351">
        <f t="shared" ref="AW11:AW26" si="7">SUM((AR11*0.2),(AS11*0.15),(AT11*0.25),(AU11*0.2),(AV11*0.2))</f>
        <v>5.71</v>
      </c>
      <c r="AX11" s="352">
        <v>0</v>
      </c>
      <c r="AY11" s="351">
        <f t="shared" ref="AY11:AY26" si="8">AW11-AX11</f>
        <v>5.71</v>
      </c>
      <c r="AZ11" s="389"/>
      <c r="BA11" s="350">
        <v>5.2</v>
      </c>
      <c r="BB11" s="350">
        <v>6.3</v>
      </c>
      <c r="BC11" s="350">
        <v>5.5</v>
      </c>
      <c r="BD11" s="350">
        <v>6.3</v>
      </c>
      <c r="BE11" s="350">
        <v>6</v>
      </c>
      <c r="BF11" s="350">
        <v>6</v>
      </c>
      <c r="BG11" s="350">
        <v>5.8</v>
      </c>
      <c r="BH11" s="390">
        <f t="shared" ref="BH11:BH26" si="9">SUM(BA11:BG11)</f>
        <v>41.099999999999994</v>
      </c>
      <c r="BI11" s="351">
        <f t="shared" ref="BI11:BI26" si="10">BH11/7</f>
        <v>5.871428571428571</v>
      </c>
      <c r="BJ11" s="412"/>
      <c r="BK11" s="350">
        <v>6.8</v>
      </c>
      <c r="BL11" s="352">
        <v>0</v>
      </c>
      <c r="BM11" s="351">
        <f t="shared" ref="BM11:BM26" si="11">BK11-BL11</f>
        <v>6.8</v>
      </c>
      <c r="BN11" s="389"/>
      <c r="BO11" s="413">
        <f t="shared" ref="BO11:BO26" si="12">SUM((K11*0.25)+(AP11*0.25)+(AB11*0.25)+(BI11*0.25))</f>
        <v>6.3757142857142854</v>
      </c>
      <c r="BP11" s="414"/>
      <c r="BQ11" s="413">
        <f t="shared" ref="BQ11:BQ26" si="13">SUM((R11*0.25),(AY11*0.25),(AF11*0.25),(BM11*0.25))</f>
        <v>6.8800000000000008</v>
      </c>
      <c r="BR11" s="413"/>
      <c r="BS11" s="415">
        <f t="shared" ref="BS11:BS26" si="14">AVERAGE(BO11:BQ11)</f>
        <v>6.6278571428571436</v>
      </c>
      <c r="BT11" s="416">
        <v>1</v>
      </c>
      <c r="BU11" s="268" t="s">
        <v>542</v>
      </c>
      <c r="BV11" s="391">
        <f t="shared" ref="BV11:BV26" si="15">K11</f>
        <v>7.0600000000000005</v>
      </c>
      <c r="BW11" s="391">
        <f t="shared" ref="BW11:BW26" si="16">AB11</f>
        <v>6.2714285714285714</v>
      </c>
      <c r="BX11" s="391">
        <f t="shared" ref="BX11:BX26" si="17">AP11</f>
        <v>6.3</v>
      </c>
      <c r="BY11" s="391">
        <f t="shared" ref="BY11:BY26" si="18">BI11</f>
        <v>5.871428571428571</v>
      </c>
      <c r="BZ11" s="391">
        <f t="shared" ref="BZ11:BZ26" si="19">AVERAGE(BV11:BY11)</f>
        <v>6.3757142857142854</v>
      </c>
      <c r="CA11" s="268">
        <v>1</v>
      </c>
    </row>
    <row r="12" spans="1:79" ht="15" customHeight="1">
      <c r="A12" s="171">
        <v>49</v>
      </c>
      <c r="B12" t="s">
        <v>104</v>
      </c>
      <c r="C12" t="s">
        <v>458</v>
      </c>
      <c r="D12" t="s">
        <v>94</v>
      </c>
      <c r="E12" t="s">
        <v>137</v>
      </c>
      <c r="F12" s="350">
        <v>7.8</v>
      </c>
      <c r="G12" s="350">
        <v>7.5</v>
      </c>
      <c r="H12" s="350">
        <v>8</v>
      </c>
      <c r="I12" s="350">
        <v>8.5</v>
      </c>
      <c r="J12" s="350">
        <v>8.8000000000000007</v>
      </c>
      <c r="K12" s="351">
        <f t="shared" si="0"/>
        <v>7.9300000000000006</v>
      </c>
      <c r="L12" s="411"/>
      <c r="M12" s="350">
        <v>7</v>
      </c>
      <c r="N12" s="350">
        <v>6.8</v>
      </c>
      <c r="O12" s="350">
        <v>7.3</v>
      </c>
      <c r="P12" s="350">
        <v>7.8</v>
      </c>
      <c r="Q12" s="350">
        <v>7.8</v>
      </c>
      <c r="R12" s="351">
        <f t="shared" si="1"/>
        <v>7.1849999999999996</v>
      </c>
      <c r="S12" s="389"/>
      <c r="T12" s="350">
        <v>5.5</v>
      </c>
      <c r="U12" s="350">
        <v>6.5</v>
      </c>
      <c r="V12" s="350">
        <v>6</v>
      </c>
      <c r="W12" s="350">
        <v>7</v>
      </c>
      <c r="X12" s="350">
        <v>6</v>
      </c>
      <c r="Y12" s="350">
        <v>7</v>
      </c>
      <c r="Z12" s="350">
        <v>6.5</v>
      </c>
      <c r="AA12" s="390">
        <f t="shared" si="2"/>
        <v>44.5</v>
      </c>
      <c r="AB12" s="351">
        <f t="shared" si="3"/>
        <v>6.3571428571428568</v>
      </c>
      <c r="AC12" s="412"/>
      <c r="AD12" s="350">
        <v>6.9</v>
      </c>
      <c r="AE12" s="352">
        <v>0</v>
      </c>
      <c r="AF12" s="351">
        <f t="shared" si="4"/>
        <v>6.9</v>
      </c>
      <c r="AG12" s="389"/>
      <c r="AH12" s="350">
        <v>5.6</v>
      </c>
      <c r="AI12" s="350">
        <v>6.5</v>
      </c>
      <c r="AJ12" s="350">
        <v>4.5</v>
      </c>
      <c r="AK12" s="350">
        <v>6.5</v>
      </c>
      <c r="AL12" s="350">
        <v>5.8</v>
      </c>
      <c r="AM12" s="350">
        <v>5.7</v>
      </c>
      <c r="AN12" s="350">
        <v>5.8</v>
      </c>
      <c r="AO12" s="390">
        <f t="shared" si="5"/>
        <v>40.4</v>
      </c>
      <c r="AP12" s="351">
        <f t="shared" si="6"/>
        <v>5.7714285714285714</v>
      </c>
      <c r="AQ12" s="389"/>
      <c r="AR12" s="350">
        <v>7</v>
      </c>
      <c r="AS12" s="350">
        <v>6.8</v>
      </c>
      <c r="AT12" s="350">
        <v>7</v>
      </c>
      <c r="AU12" s="350">
        <v>6</v>
      </c>
      <c r="AV12" s="350">
        <v>6</v>
      </c>
      <c r="AW12" s="351">
        <f t="shared" si="7"/>
        <v>6.57</v>
      </c>
      <c r="AX12" s="352">
        <v>0</v>
      </c>
      <c r="AY12" s="351">
        <f t="shared" si="8"/>
        <v>6.57</v>
      </c>
      <c r="AZ12" s="389"/>
      <c r="BA12" s="350">
        <v>5</v>
      </c>
      <c r="BB12" s="350">
        <v>6.8</v>
      </c>
      <c r="BC12" s="350">
        <v>5.8</v>
      </c>
      <c r="BD12" s="350">
        <v>7</v>
      </c>
      <c r="BE12" s="350">
        <v>4.8</v>
      </c>
      <c r="BF12" s="350">
        <v>6.3</v>
      </c>
      <c r="BG12" s="350">
        <v>5.6</v>
      </c>
      <c r="BH12" s="390">
        <f t="shared" si="9"/>
        <v>41.300000000000004</v>
      </c>
      <c r="BI12" s="351">
        <f t="shared" si="10"/>
        <v>5.9</v>
      </c>
      <c r="BJ12" s="412"/>
      <c r="BK12" s="350">
        <v>7.1</v>
      </c>
      <c r="BL12" s="352">
        <v>0</v>
      </c>
      <c r="BM12" s="351">
        <f t="shared" si="11"/>
        <v>7.1</v>
      </c>
      <c r="BN12" s="389"/>
      <c r="BO12" s="413">
        <f t="shared" si="12"/>
        <v>6.4896428571428579</v>
      </c>
      <c r="BP12" s="414"/>
      <c r="BQ12" s="413">
        <f t="shared" si="13"/>
        <v>6.9387500000000006</v>
      </c>
      <c r="BR12" s="413"/>
      <c r="BS12" s="415">
        <f t="shared" si="14"/>
        <v>6.7141964285714293</v>
      </c>
      <c r="BT12" s="416">
        <v>1</v>
      </c>
      <c r="BV12" s="391">
        <f t="shared" si="15"/>
        <v>7.9300000000000006</v>
      </c>
      <c r="BW12" s="391">
        <f t="shared" si="16"/>
        <v>6.3571428571428568</v>
      </c>
      <c r="BX12" s="391">
        <f t="shared" si="17"/>
        <v>5.7714285714285714</v>
      </c>
      <c r="BY12" s="391">
        <f t="shared" si="18"/>
        <v>5.9</v>
      </c>
      <c r="BZ12" s="391">
        <f t="shared" si="19"/>
        <v>6.4896428571428579</v>
      </c>
      <c r="CA12" s="268">
        <v>1</v>
      </c>
    </row>
    <row r="13" spans="1:79">
      <c r="A13" s="171">
        <v>16</v>
      </c>
      <c r="B13" t="s">
        <v>176</v>
      </c>
      <c r="C13" t="s">
        <v>369</v>
      </c>
      <c r="D13" t="s">
        <v>457</v>
      </c>
      <c r="E13" t="s">
        <v>131</v>
      </c>
      <c r="F13" s="350">
        <v>6.7</v>
      </c>
      <c r="G13" s="350">
        <v>6.4</v>
      </c>
      <c r="H13" s="350">
        <v>6.7</v>
      </c>
      <c r="I13" s="350">
        <v>7.2</v>
      </c>
      <c r="J13" s="350">
        <v>7</v>
      </c>
      <c r="K13" s="351">
        <f t="shared" si="0"/>
        <v>6.7149999999999999</v>
      </c>
      <c r="L13" s="411"/>
      <c r="M13" s="350">
        <v>7.5</v>
      </c>
      <c r="N13" s="350">
        <v>7.2</v>
      </c>
      <c r="O13" s="350">
        <v>7.2</v>
      </c>
      <c r="P13" s="350">
        <v>7.8</v>
      </c>
      <c r="Q13" s="350">
        <v>8.3000000000000007</v>
      </c>
      <c r="R13" s="351">
        <f t="shared" si="1"/>
        <v>7.4349999999999996</v>
      </c>
      <c r="S13" s="389"/>
      <c r="T13" s="350">
        <v>5.5</v>
      </c>
      <c r="U13" s="350">
        <v>6.5</v>
      </c>
      <c r="V13" s="350">
        <v>6</v>
      </c>
      <c r="W13" s="350">
        <v>6.8</v>
      </c>
      <c r="X13" s="350">
        <v>7</v>
      </c>
      <c r="Y13" s="350">
        <v>6.8</v>
      </c>
      <c r="Z13" s="350">
        <v>6.8</v>
      </c>
      <c r="AA13" s="390">
        <f t="shared" si="2"/>
        <v>45.4</v>
      </c>
      <c r="AB13" s="351">
        <f t="shared" si="3"/>
        <v>6.4857142857142858</v>
      </c>
      <c r="AC13" s="412"/>
      <c r="AD13" s="350">
        <v>7.5</v>
      </c>
      <c r="AE13" s="352">
        <v>0</v>
      </c>
      <c r="AF13" s="351">
        <f t="shared" si="4"/>
        <v>7.5</v>
      </c>
      <c r="AG13" s="389"/>
      <c r="AH13" s="350">
        <v>5.8</v>
      </c>
      <c r="AI13" s="350">
        <v>6.3</v>
      </c>
      <c r="AJ13" s="350">
        <v>5.3</v>
      </c>
      <c r="AK13" s="350">
        <v>5.7</v>
      </c>
      <c r="AL13" s="350">
        <v>6</v>
      </c>
      <c r="AM13" s="350">
        <v>5.3</v>
      </c>
      <c r="AN13" s="350">
        <v>5.5</v>
      </c>
      <c r="AO13" s="390">
        <f t="shared" si="5"/>
        <v>39.9</v>
      </c>
      <c r="AP13" s="351">
        <f t="shared" si="6"/>
        <v>5.7</v>
      </c>
      <c r="AQ13" s="389"/>
      <c r="AR13" s="350">
        <v>6.5</v>
      </c>
      <c r="AS13" s="350">
        <v>6.5</v>
      </c>
      <c r="AT13" s="350">
        <v>6.5</v>
      </c>
      <c r="AU13" s="350">
        <v>6</v>
      </c>
      <c r="AV13" s="350">
        <v>6</v>
      </c>
      <c r="AW13" s="351">
        <f t="shared" si="7"/>
        <v>6.3</v>
      </c>
      <c r="AX13" s="352">
        <v>1</v>
      </c>
      <c r="AY13" s="351">
        <f t="shared" si="8"/>
        <v>5.3</v>
      </c>
      <c r="AZ13" s="389"/>
      <c r="BA13" s="350">
        <v>5.2</v>
      </c>
      <c r="BB13" s="350">
        <v>6</v>
      </c>
      <c r="BC13" s="350">
        <v>5.5</v>
      </c>
      <c r="BD13" s="350">
        <v>6.8</v>
      </c>
      <c r="BE13" s="350">
        <v>5.8</v>
      </c>
      <c r="BF13" s="350">
        <v>6.5</v>
      </c>
      <c r="BG13" s="350">
        <v>5.7</v>
      </c>
      <c r="BH13" s="390">
        <f t="shared" si="9"/>
        <v>41.5</v>
      </c>
      <c r="BI13" s="351">
        <f t="shared" si="10"/>
        <v>5.9285714285714288</v>
      </c>
      <c r="BJ13" s="412"/>
      <c r="BK13" s="350">
        <v>6.6</v>
      </c>
      <c r="BL13" s="352">
        <v>0</v>
      </c>
      <c r="BM13" s="351">
        <f t="shared" si="11"/>
        <v>6.6</v>
      </c>
      <c r="BN13" s="389"/>
      <c r="BO13" s="413">
        <f t="shared" si="12"/>
        <v>6.2073214285714293</v>
      </c>
      <c r="BP13" s="414"/>
      <c r="BQ13" s="413">
        <f t="shared" si="13"/>
        <v>6.7087500000000002</v>
      </c>
      <c r="BR13" s="413"/>
      <c r="BS13" s="415">
        <f t="shared" si="14"/>
        <v>6.4580357142857148</v>
      </c>
      <c r="BT13" s="416">
        <v>2</v>
      </c>
      <c r="BV13" s="391">
        <f t="shared" si="15"/>
        <v>6.7149999999999999</v>
      </c>
      <c r="BW13" s="391">
        <f t="shared" si="16"/>
        <v>6.4857142857142858</v>
      </c>
      <c r="BX13" s="391">
        <f t="shared" si="17"/>
        <v>5.7</v>
      </c>
      <c r="BY13" s="391">
        <f t="shared" si="18"/>
        <v>5.9285714285714288</v>
      </c>
      <c r="BZ13" s="391">
        <f t="shared" si="19"/>
        <v>6.2073214285714293</v>
      </c>
      <c r="CA13" s="268">
        <v>3</v>
      </c>
    </row>
    <row r="14" spans="1:79">
      <c r="A14" s="171">
        <v>54</v>
      </c>
      <c r="B14" s="510" t="s">
        <v>143</v>
      </c>
      <c r="C14" t="s">
        <v>71</v>
      </c>
      <c r="D14" t="s">
        <v>72</v>
      </c>
      <c r="E14" t="s">
        <v>73</v>
      </c>
      <c r="F14" s="350">
        <v>6.5</v>
      </c>
      <c r="G14" s="350">
        <v>6.8</v>
      </c>
      <c r="H14" s="350">
        <v>7</v>
      </c>
      <c r="I14" s="350">
        <v>7</v>
      </c>
      <c r="J14" s="350">
        <v>6.8</v>
      </c>
      <c r="K14" s="351">
        <f t="shared" si="0"/>
        <v>6.79</v>
      </c>
      <c r="L14" s="411"/>
      <c r="M14" s="350">
        <v>7</v>
      </c>
      <c r="N14" s="350">
        <v>7</v>
      </c>
      <c r="O14" s="350">
        <v>7</v>
      </c>
      <c r="P14" s="350">
        <v>8</v>
      </c>
      <c r="Q14" s="350">
        <v>7.8</v>
      </c>
      <c r="R14" s="351">
        <f t="shared" si="1"/>
        <v>7.1899999999999995</v>
      </c>
      <c r="S14" s="389"/>
      <c r="T14" s="350">
        <v>5.3</v>
      </c>
      <c r="U14" s="350">
        <v>6.5</v>
      </c>
      <c r="V14" s="350">
        <v>5.5</v>
      </c>
      <c r="W14" s="350">
        <v>6.5</v>
      </c>
      <c r="X14" s="350">
        <v>7</v>
      </c>
      <c r="Y14" s="350">
        <v>6</v>
      </c>
      <c r="Z14" s="350">
        <v>6</v>
      </c>
      <c r="AA14" s="390">
        <f t="shared" si="2"/>
        <v>42.8</v>
      </c>
      <c r="AB14" s="351">
        <f t="shared" si="3"/>
        <v>6.1142857142857139</v>
      </c>
      <c r="AC14" s="412"/>
      <c r="AD14" s="350">
        <v>6.5</v>
      </c>
      <c r="AE14" s="352">
        <v>0</v>
      </c>
      <c r="AF14" s="351">
        <f t="shared" si="4"/>
        <v>6.5</v>
      </c>
      <c r="AG14" s="389"/>
      <c r="AH14" s="350">
        <v>5</v>
      </c>
      <c r="AI14" s="350">
        <v>6.3</v>
      </c>
      <c r="AJ14" s="350">
        <v>5.3</v>
      </c>
      <c r="AK14" s="350">
        <v>5.8</v>
      </c>
      <c r="AL14" s="350">
        <v>6.5</v>
      </c>
      <c r="AM14" s="350">
        <v>5.5</v>
      </c>
      <c r="AN14" s="350">
        <v>5.9</v>
      </c>
      <c r="AO14" s="390">
        <f t="shared" si="5"/>
        <v>40.300000000000004</v>
      </c>
      <c r="AP14" s="351">
        <f t="shared" si="6"/>
        <v>5.757142857142858</v>
      </c>
      <c r="AQ14" s="389"/>
      <c r="AR14" s="350">
        <v>6</v>
      </c>
      <c r="AS14" s="350">
        <v>6</v>
      </c>
      <c r="AT14" s="350">
        <v>6.8</v>
      </c>
      <c r="AU14" s="350">
        <v>5</v>
      </c>
      <c r="AV14" s="350">
        <v>5</v>
      </c>
      <c r="AW14" s="351">
        <f t="shared" si="7"/>
        <v>5.8</v>
      </c>
      <c r="AX14" s="352">
        <v>0</v>
      </c>
      <c r="AY14" s="351">
        <f t="shared" si="8"/>
        <v>5.8</v>
      </c>
      <c r="AZ14" s="389"/>
      <c r="BA14" s="350">
        <v>5.2</v>
      </c>
      <c r="BB14" s="350">
        <v>6.5</v>
      </c>
      <c r="BC14" s="350">
        <v>6</v>
      </c>
      <c r="BD14" s="350">
        <v>5.8</v>
      </c>
      <c r="BE14" s="350">
        <v>6</v>
      </c>
      <c r="BF14" s="350">
        <v>6</v>
      </c>
      <c r="BG14" s="350">
        <v>5.4</v>
      </c>
      <c r="BH14" s="390">
        <f t="shared" si="9"/>
        <v>40.9</v>
      </c>
      <c r="BI14" s="351">
        <f t="shared" si="10"/>
        <v>5.8428571428571425</v>
      </c>
      <c r="BJ14" s="412"/>
      <c r="BK14" s="350">
        <v>7.4</v>
      </c>
      <c r="BL14" s="352">
        <v>0</v>
      </c>
      <c r="BM14" s="351">
        <f t="shared" si="11"/>
        <v>7.4</v>
      </c>
      <c r="BN14" s="389"/>
      <c r="BO14" s="413">
        <f t="shared" si="12"/>
        <v>6.1260714285714286</v>
      </c>
      <c r="BP14" s="414"/>
      <c r="BQ14" s="413">
        <f t="shared" si="13"/>
        <v>6.7225000000000001</v>
      </c>
      <c r="BR14" s="413"/>
      <c r="BS14" s="415">
        <f t="shared" si="14"/>
        <v>6.4242857142857144</v>
      </c>
      <c r="BT14" s="416">
        <v>3</v>
      </c>
      <c r="BV14" s="391">
        <f t="shared" si="15"/>
        <v>6.79</v>
      </c>
      <c r="BW14" s="391">
        <f t="shared" si="16"/>
        <v>6.1142857142857139</v>
      </c>
      <c r="BX14" s="391">
        <f t="shared" si="17"/>
        <v>5.757142857142858</v>
      </c>
      <c r="BY14" s="391">
        <f t="shared" si="18"/>
        <v>5.8428571428571425</v>
      </c>
      <c r="BZ14" s="391">
        <f t="shared" si="19"/>
        <v>6.1260714285714286</v>
      </c>
      <c r="CA14" s="268">
        <v>5</v>
      </c>
    </row>
    <row r="15" spans="1:79">
      <c r="A15" s="171">
        <v>19</v>
      </c>
      <c r="B15" t="s">
        <v>179</v>
      </c>
      <c r="C15" t="s">
        <v>369</v>
      </c>
      <c r="D15" t="s">
        <v>457</v>
      </c>
      <c r="E15" t="s">
        <v>131</v>
      </c>
      <c r="F15" s="350">
        <v>6.7</v>
      </c>
      <c r="G15" s="350">
        <v>6.5</v>
      </c>
      <c r="H15" s="350">
        <v>6.5</v>
      </c>
      <c r="I15" s="350">
        <v>7.2</v>
      </c>
      <c r="J15" s="350">
        <v>7</v>
      </c>
      <c r="K15" s="351">
        <f t="shared" si="0"/>
        <v>6.6899999999999995</v>
      </c>
      <c r="L15" s="411"/>
      <c r="M15" s="350">
        <v>7.3</v>
      </c>
      <c r="N15" s="350">
        <v>7</v>
      </c>
      <c r="O15" s="350">
        <v>7.2</v>
      </c>
      <c r="P15" s="350">
        <v>7.8</v>
      </c>
      <c r="Q15" s="350">
        <v>8.3000000000000007</v>
      </c>
      <c r="R15" s="351">
        <f t="shared" si="1"/>
        <v>7.3250000000000002</v>
      </c>
      <c r="S15" s="389"/>
      <c r="T15" s="350">
        <v>5.8</v>
      </c>
      <c r="U15" s="350">
        <v>6.8</v>
      </c>
      <c r="V15" s="350">
        <v>6.8</v>
      </c>
      <c r="W15" s="350">
        <v>7</v>
      </c>
      <c r="X15" s="350">
        <v>6.8</v>
      </c>
      <c r="Y15" s="350">
        <v>7</v>
      </c>
      <c r="Z15" s="350">
        <v>7</v>
      </c>
      <c r="AA15" s="390">
        <f t="shared" si="2"/>
        <v>47.199999999999996</v>
      </c>
      <c r="AB15" s="351">
        <f t="shared" si="3"/>
        <v>6.742857142857142</v>
      </c>
      <c r="AC15" s="412"/>
      <c r="AD15" s="350">
        <v>7.8</v>
      </c>
      <c r="AE15" s="352">
        <v>0.6</v>
      </c>
      <c r="AF15" s="351">
        <f t="shared" si="4"/>
        <v>7.2</v>
      </c>
      <c r="AG15" s="389"/>
      <c r="AH15" s="350">
        <v>5.7</v>
      </c>
      <c r="AI15" s="350">
        <v>6.3</v>
      </c>
      <c r="AJ15" s="350">
        <v>6</v>
      </c>
      <c r="AK15" s="350">
        <v>6.5</v>
      </c>
      <c r="AL15" s="350">
        <v>5</v>
      </c>
      <c r="AM15" s="350">
        <v>5.3</v>
      </c>
      <c r="AN15" s="350">
        <v>5.4</v>
      </c>
      <c r="AO15" s="390">
        <f t="shared" si="5"/>
        <v>40.199999999999996</v>
      </c>
      <c r="AP15" s="351">
        <f t="shared" si="6"/>
        <v>5.742857142857142</v>
      </c>
      <c r="AQ15" s="389"/>
      <c r="AR15" s="350">
        <v>5</v>
      </c>
      <c r="AS15" s="350">
        <v>5.5</v>
      </c>
      <c r="AT15" s="350">
        <v>6</v>
      </c>
      <c r="AU15" s="350">
        <v>6</v>
      </c>
      <c r="AV15" s="350">
        <v>6</v>
      </c>
      <c r="AW15" s="351">
        <f t="shared" si="7"/>
        <v>5.7250000000000005</v>
      </c>
      <c r="AX15" s="352">
        <v>0</v>
      </c>
      <c r="AY15" s="351">
        <f t="shared" si="8"/>
        <v>5.7250000000000005</v>
      </c>
      <c r="AZ15" s="389"/>
      <c r="BA15" s="350">
        <v>4.5</v>
      </c>
      <c r="BB15" s="350">
        <v>6.5</v>
      </c>
      <c r="BC15" s="350">
        <v>6.3</v>
      </c>
      <c r="BD15" s="350">
        <v>6.8</v>
      </c>
      <c r="BE15" s="350">
        <v>5.5</v>
      </c>
      <c r="BF15" s="350">
        <v>6.8</v>
      </c>
      <c r="BG15" s="350">
        <v>4.7</v>
      </c>
      <c r="BH15" s="390">
        <f t="shared" si="9"/>
        <v>41.1</v>
      </c>
      <c r="BI15" s="351">
        <f t="shared" si="10"/>
        <v>5.8714285714285719</v>
      </c>
      <c r="BJ15" s="412"/>
      <c r="BK15" s="350">
        <v>6.2</v>
      </c>
      <c r="BL15" s="352">
        <v>0.6</v>
      </c>
      <c r="BM15" s="351">
        <f t="shared" si="11"/>
        <v>5.6000000000000005</v>
      </c>
      <c r="BN15" s="389"/>
      <c r="BO15" s="413">
        <f t="shared" si="12"/>
        <v>6.2617857142857147</v>
      </c>
      <c r="BP15" s="414"/>
      <c r="BQ15" s="413">
        <f t="shared" si="13"/>
        <v>6.4625000000000004</v>
      </c>
      <c r="BR15" s="413"/>
      <c r="BS15" s="415">
        <f t="shared" si="14"/>
        <v>6.3621428571428575</v>
      </c>
      <c r="BT15" s="416">
        <v>4</v>
      </c>
      <c r="BV15" s="391">
        <f t="shared" si="15"/>
        <v>6.6899999999999995</v>
      </c>
      <c r="BW15" s="391">
        <f t="shared" si="16"/>
        <v>6.742857142857142</v>
      </c>
      <c r="BX15" s="391">
        <f t="shared" si="17"/>
        <v>5.742857142857142</v>
      </c>
      <c r="BY15" s="391">
        <f t="shared" si="18"/>
        <v>5.8714285714285719</v>
      </c>
      <c r="BZ15" s="391">
        <f t="shared" si="19"/>
        <v>6.2617857142857147</v>
      </c>
      <c r="CA15" s="268">
        <v>2</v>
      </c>
    </row>
    <row r="16" spans="1:79">
      <c r="A16" s="171">
        <v>69</v>
      </c>
      <c r="B16" t="s">
        <v>159</v>
      </c>
      <c r="C16" t="s">
        <v>311</v>
      </c>
      <c r="D16" t="s">
        <v>312</v>
      </c>
      <c r="E16" t="s">
        <v>161</v>
      </c>
      <c r="F16" s="350">
        <v>6.2</v>
      </c>
      <c r="G16" s="350">
        <v>5.8</v>
      </c>
      <c r="H16" s="350">
        <v>7</v>
      </c>
      <c r="I16" s="350">
        <v>7.5</v>
      </c>
      <c r="J16" s="350">
        <v>6.8</v>
      </c>
      <c r="K16" s="351">
        <f t="shared" si="0"/>
        <v>6.5249999999999995</v>
      </c>
      <c r="L16" s="411"/>
      <c r="M16" s="350">
        <v>6.7</v>
      </c>
      <c r="N16" s="350">
        <v>7</v>
      </c>
      <c r="O16" s="350">
        <v>7.3</v>
      </c>
      <c r="P16" s="350">
        <v>8</v>
      </c>
      <c r="Q16" s="350">
        <v>8.8000000000000007</v>
      </c>
      <c r="R16" s="351">
        <f t="shared" si="1"/>
        <v>7.2250000000000005</v>
      </c>
      <c r="S16" s="389"/>
      <c r="T16" s="350">
        <v>4</v>
      </c>
      <c r="U16" s="350">
        <v>7.5</v>
      </c>
      <c r="V16" s="350">
        <v>6.8</v>
      </c>
      <c r="W16" s="350">
        <v>7</v>
      </c>
      <c r="X16" s="350">
        <v>6.8</v>
      </c>
      <c r="Y16" s="350">
        <v>7</v>
      </c>
      <c r="Z16" s="350">
        <v>4.8</v>
      </c>
      <c r="AA16" s="390">
        <f t="shared" si="2"/>
        <v>43.9</v>
      </c>
      <c r="AB16" s="351">
        <f t="shared" si="3"/>
        <v>6.2714285714285714</v>
      </c>
      <c r="AC16" s="412"/>
      <c r="AD16" s="350">
        <v>7.6</v>
      </c>
      <c r="AE16" s="352">
        <v>0</v>
      </c>
      <c r="AF16" s="351">
        <f t="shared" si="4"/>
        <v>7.6</v>
      </c>
      <c r="AG16" s="389"/>
      <c r="AH16" s="350">
        <v>4.5</v>
      </c>
      <c r="AI16" s="350">
        <v>6.5</v>
      </c>
      <c r="AJ16" s="350">
        <v>4</v>
      </c>
      <c r="AK16" s="350">
        <v>6.2</v>
      </c>
      <c r="AL16" s="350">
        <v>4.7</v>
      </c>
      <c r="AM16" s="350">
        <v>5.3</v>
      </c>
      <c r="AN16" s="350">
        <v>5.7</v>
      </c>
      <c r="AO16" s="390">
        <f t="shared" si="5"/>
        <v>36.9</v>
      </c>
      <c r="AP16" s="351">
        <f t="shared" si="6"/>
        <v>5.2714285714285714</v>
      </c>
      <c r="AQ16" s="389"/>
      <c r="AR16" s="350">
        <v>6.5</v>
      </c>
      <c r="AS16" s="350">
        <v>6</v>
      </c>
      <c r="AT16" s="350">
        <v>6</v>
      </c>
      <c r="AU16" s="350">
        <v>5.5</v>
      </c>
      <c r="AV16" s="350">
        <v>5.8</v>
      </c>
      <c r="AW16" s="351">
        <f t="shared" si="7"/>
        <v>5.9600000000000009</v>
      </c>
      <c r="AX16" s="352">
        <v>0</v>
      </c>
      <c r="AY16" s="351">
        <f t="shared" si="8"/>
        <v>5.9600000000000009</v>
      </c>
      <c r="AZ16" s="389"/>
      <c r="BA16" s="350">
        <v>4</v>
      </c>
      <c r="BB16" s="350">
        <v>6.5</v>
      </c>
      <c r="BC16" s="350">
        <v>7.5</v>
      </c>
      <c r="BD16" s="350">
        <v>6.8</v>
      </c>
      <c r="BE16" s="350">
        <v>5</v>
      </c>
      <c r="BF16" s="350">
        <v>6.5</v>
      </c>
      <c r="BG16" s="350">
        <v>4.0999999999999996</v>
      </c>
      <c r="BH16" s="390">
        <f t="shared" si="9"/>
        <v>40.4</v>
      </c>
      <c r="BI16" s="351">
        <f t="shared" si="10"/>
        <v>5.7714285714285714</v>
      </c>
      <c r="BJ16" s="412"/>
      <c r="BK16" s="350">
        <v>5.8</v>
      </c>
      <c r="BL16" s="352">
        <v>0</v>
      </c>
      <c r="BM16" s="351">
        <f t="shared" si="11"/>
        <v>5.8</v>
      </c>
      <c r="BN16" s="389"/>
      <c r="BO16" s="413">
        <f t="shared" si="12"/>
        <v>5.9598214285714288</v>
      </c>
      <c r="BP16" s="414"/>
      <c r="BQ16" s="413">
        <f t="shared" si="13"/>
        <v>6.6462500000000011</v>
      </c>
      <c r="BR16" s="413"/>
      <c r="BS16" s="415">
        <f t="shared" si="14"/>
        <v>6.3030357142857145</v>
      </c>
      <c r="BT16" s="416">
        <v>5</v>
      </c>
      <c r="BV16" s="391">
        <f t="shared" si="15"/>
        <v>6.5249999999999995</v>
      </c>
      <c r="BW16" s="391">
        <f t="shared" si="16"/>
        <v>6.2714285714285714</v>
      </c>
      <c r="BX16" s="391">
        <f t="shared" si="17"/>
        <v>5.2714285714285714</v>
      </c>
      <c r="BY16" s="391">
        <f t="shared" si="18"/>
        <v>5.7714285714285714</v>
      </c>
      <c r="BZ16" s="391">
        <f t="shared" si="19"/>
        <v>5.9598214285714288</v>
      </c>
    </row>
    <row r="17" spans="1:79">
      <c r="A17" s="171">
        <v>41</v>
      </c>
      <c r="B17" t="s">
        <v>139</v>
      </c>
      <c r="C17" t="s">
        <v>456</v>
      </c>
      <c r="D17" t="s">
        <v>94</v>
      </c>
      <c r="E17" t="s">
        <v>137</v>
      </c>
      <c r="F17" s="350">
        <v>7.5</v>
      </c>
      <c r="G17" s="350">
        <v>7.8</v>
      </c>
      <c r="H17" s="350">
        <v>7.5</v>
      </c>
      <c r="I17" s="350">
        <v>8.5</v>
      </c>
      <c r="J17" s="350">
        <v>8</v>
      </c>
      <c r="K17" s="351">
        <f t="shared" si="0"/>
        <v>7.75</v>
      </c>
      <c r="L17" s="411"/>
      <c r="M17" s="350">
        <v>7.5</v>
      </c>
      <c r="N17" s="350">
        <v>6.8</v>
      </c>
      <c r="O17" s="350">
        <v>6</v>
      </c>
      <c r="P17" s="350">
        <v>7.5</v>
      </c>
      <c r="Q17" s="350">
        <v>7.8</v>
      </c>
      <c r="R17" s="351">
        <f t="shared" si="1"/>
        <v>6.9649999999999999</v>
      </c>
      <c r="S17" s="389"/>
      <c r="T17" s="350">
        <v>4</v>
      </c>
      <c r="U17" s="350">
        <v>5.8</v>
      </c>
      <c r="V17" s="350">
        <v>6</v>
      </c>
      <c r="W17" s="350">
        <v>6</v>
      </c>
      <c r="X17" s="350">
        <v>6.5</v>
      </c>
      <c r="Y17" s="350">
        <v>5</v>
      </c>
      <c r="Z17" s="350">
        <v>5.8</v>
      </c>
      <c r="AA17" s="390">
        <f t="shared" si="2"/>
        <v>39.099999999999994</v>
      </c>
      <c r="AB17" s="351">
        <f t="shared" si="3"/>
        <v>5.5857142857142845</v>
      </c>
      <c r="AC17" s="412"/>
      <c r="AD17" s="350">
        <v>7.1</v>
      </c>
      <c r="AE17" s="352">
        <v>0</v>
      </c>
      <c r="AF17" s="351">
        <f t="shared" si="4"/>
        <v>7.1</v>
      </c>
      <c r="AG17" s="389"/>
      <c r="AH17" s="350">
        <v>5.3</v>
      </c>
      <c r="AI17" s="350">
        <v>6.7</v>
      </c>
      <c r="AJ17" s="350">
        <v>5.2</v>
      </c>
      <c r="AK17" s="350">
        <v>5.5</v>
      </c>
      <c r="AL17" s="350">
        <v>5.3</v>
      </c>
      <c r="AM17" s="350">
        <v>5</v>
      </c>
      <c r="AN17" s="350">
        <v>5.5</v>
      </c>
      <c r="AO17" s="390">
        <f t="shared" si="5"/>
        <v>38.5</v>
      </c>
      <c r="AP17" s="351">
        <f t="shared" si="6"/>
        <v>5.5</v>
      </c>
      <c r="AQ17" s="389"/>
      <c r="AR17" s="350">
        <v>6</v>
      </c>
      <c r="AS17" s="350">
        <v>4</v>
      </c>
      <c r="AT17" s="350">
        <v>5.5</v>
      </c>
      <c r="AU17" s="350">
        <v>4.5</v>
      </c>
      <c r="AV17" s="350">
        <v>4.5</v>
      </c>
      <c r="AW17" s="351">
        <f t="shared" si="7"/>
        <v>4.9750000000000005</v>
      </c>
      <c r="AX17" s="352">
        <v>0</v>
      </c>
      <c r="AY17" s="351">
        <f t="shared" si="8"/>
        <v>4.9750000000000005</v>
      </c>
      <c r="AZ17" s="389"/>
      <c r="BA17" s="350">
        <v>4.5</v>
      </c>
      <c r="BB17" s="350">
        <v>6.5</v>
      </c>
      <c r="BC17" s="350">
        <v>6.8</v>
      </c>
      <c r="BD17" s="350">
        <v>5.5</v>
      </c>
      <c r="BE17" s="350">
        <v>5</v>
      </c>
      <c r="BF17" s="350">
        <v>6</v>
      </c>
      <c r="BG17" s="350">
        <v>5.5</v>
      </c>
      <c r="BH17" s="390">
        <f t="shared" si="9"/>
        <v>39.799999999999997</v>
      </c>
      <c r="BI17" s="351">
        <f t="shared" si="10"/>
        <v>5.6857142857142851</v>
      </c>
      <c r="BJ17" s="412"/>
      <c r="BK17" s="350">
        <v>6.5</v>
      </c>
      <c r="BL17" s="352">
        <v>0</v>
      </c>
      <c r="BM17" s="351">
        <f t="shared" si="11"/>
        <v>6.5</v>
      </c>
      <c r="BN17" s="389"/>
      <c r="BO17" s="413">
        <f t="shared" si="12"/>
        <v>6.1303571428571431</v>
      </c>
      <c r="BP17" s="414"/>
      <c r="BQ17" s="413">
        <f t="shared" si="13"/>
        <v>6.3849999999999998</v>
      </c>
      <c r="BR17" s="413"/>
      <c r="BS17" s="415">
        <f t="shared" si="14"/>
        <v>6.2576785714285714</v>
      </c>
      <c r="BT17" s="416">
        <v>6</v>
      </c>
      <c r="BV17" s="391">
        <f t="shared" si="15"/>
        <v>7.75</v>
      </c>
      <c r="BW17" s="391">
        <f t="shared" si="16"/>
        <v>5.5857142857142845</v>
      </c>
      <c r="BX17" s="391">
        <f t="shared" si="17"/>
        <v>5.5</v>
      </c>
      <c r="BY17" s="391">
        <f t="shared" si="18"/>
        <v>5.6857142857142851</v>
      </c>
      <c r="BZ17" s="391">
        <f t="shared" si="19"/>
        <v>6.1303571428571431</v>
      </c>
      <c r="CA17" s="268">
        <v>4</v>
      </c>
    </row>
    <row r="18" spans="1:79">
      <c r="A18" s="171">
        <v>5</v>
      </c>
      <c r="B18" t="s">
        <v>182</v>
      </c>
      <c r="C18" t="s">
        <v>74</v>
      </c>
      <c r="D18" t="s">
        <v>394</v>
      </c>
      <c r="E18" t="s">
        <v>76</v>
      </c>
      <c r="F18" s="350">
        <v>6.2</v>
      </c>
      <c r="G18" s="350">
        <v>6</v>
      </c>
      <c r="H18" s="350">
        <v>6.2</v>
      </c>
      <c r="I18" s="350">
        <v>7.5</v>
      </c>
      <c r="J18" s="350">
        <v>7.2</v>
      </c>
      <c r="K18" s="351">
        <f t="shared" si="0"/>
        <v>6.3950000000000005</v>
      </c>
      <c r="L18" s="411"/>
      <c r="M18" s="350">
        <v>7</v>
      </c>
      <c r="N18" s="350">
        <v>6</v>
      </c>
      <c r="O18" s="350">
        <v>6.5</v>
      </c>
      <c r="P18" s="350">
        <v>7</v>
      </c>
      <c r="Q18" s="350">
        <v>8</v>
      </c>
      <c r="R18" s="351">
        <f t="shared" si="1"/>
        <v>6.6749999999999998</v>
      </c>
      <c r="S18" s="389"/>
      <c r="T18" s="350">
        <v>5.8</v>
      </c>
      <c r="U18" s="350">
        <v>6.2</v>
      </c>
      <c r="V18" s="350">
        <v>6</v>
      </c>
      <c r="W18" s="350">
        <v>6</v>
      </c>
      <c r="X18" s="350">
        <v>5</v>
      </c>
      <c r="Y18" s="350">
        <v>6.5</v>
      </c>
      <c r="Z18" s="350">
        <v>6</v>
      </c>
      <c r="AA18" s="390">
        <f t="shared" si="2"/>
        <v>41.5</v>
      </c>
      <c r="AB18" s="351">
        <f t="shared" si="3"/>
        <v>5.9285714285714288</v>
      </c>
      <c r="AC18" s="412"/>
      <c r="AD18" s="350">
        <v>8.1</v>
      </c>
      <c r="AE18" s="352">
        <v>0.4</v>
      </c>
      <c r="AF18" s="351">
        <f t="shared" si="4"/>
        <v>7.6999999999999993</v>
      </c>
      <c r="AG18" s="389"/>
      <c r="AH18" s="350">
        <v>0.7</v>
      </c>
      <c r="AI18" s="350">
        <v>6.5</v>
      </c>
      <c r="AJ18" s="350">
        <v>6.2</v>
      </c>
      <c r="AK18" s="350">
        <v>6</v>
      </c>
      <c r="AL18" s="350">
        <v>4.2</v>
      </c>
      <c r="AM18" s="350">
        <v>5.5</v>
      </c>
      <c r="AN18" s="350">
        <v>6</v>
      </c>
      <c r="AO18" s="390">
        <f t="shared" si="5"/>
        <v>35.099999999999994</v>
      </c>
      <c r="AP18" s="351">
        <f t="shared" si="6"/>
        <v>5.0142857142857133</v>
      </c>
      <c r="AQ18" s="389"/>
      <c r="AR18" s="350">
        <v>6</v>
      </c>
      <c r="AS18" s="350">
        <v>6</v>
      </c>
      <c r="AT18" s="350">
        <v>6.8</v>
      </c>
      <c r="AU18" s="350">
        <v>6</v>
      </c>
      <c r="AV18" s="350">
        <v>6</v>
      </c>
      <c r="AW18" s="351">
        <f t="shared" si="7"/>
        <v>6.2</v>
      </c>
      <c r="AX18" s="352">
        <v>0</v>
      </c>
      <c r="AY18" s="351">
        <f t="shared" si="8"/>
        <v>6.2</v>
      </c>
      <c r="AZ18" s="389"/>
      <c r="BA18" s="350">
        <v>5.5</v>
      </c>
      <c r="BB18" s="350">
        <v>6.5</v>
      </c>
      <c r="BC18" s="350">
        <v>6</v>
      </c>
      <c r="BD18" s="350">
        <v>5.8</v>
      </c>
      <c r="BE18" s="350">
        <v>5</v>
      </c>
      <c r="BF18" s="350">
        <v>6.5</v>
      </c>
      <c r="BG18" s="350">
        <v>6.5</v>
      </c>
      <c r="BH18" s="390">
        <f t="shared" si="9"/>
        <v>41.8</v>
      </c>
      <c r="BI18" s="351">
        <f t="shared" si="10"/>
        <v>5.9714285714285706</v>
      </c>
      <c r="BJ18" s="412"/>
      <c r="BK18" s="350">
        <v>6</v>
      </c>
      <c r="BL18" s="352">
        <v>0.4</v>
      </c>
      <c r="BM18" s="351">
        <f t="shared" si="11"/>
        <v>5.6</v>
      </c>
      <c r="BN18" s="389"/>
      <c r="BO18" s="413">
        <f t="shared" si="12"/>
        <v>5.8273214285714285</v>
      </c>
      <c r="BP18" s="414"/>
      <c r="BQ18" s="413">
        <f t="shared" si="13"/>
        <v>6.5437499999999993</v>
      </c>
      <c r="BR18" s="413"/>
      <c r="BS18" s="415">
        <f t="shared" si="14"/>
        <v>6.1855357142857139</v>
      </c>
      <c r="BT18" s="416"/>
      <c r="BV18" s="391">
        <f t="shared" si="15"/>
        <v>6.3950000000000005</v>
      </c>
      <c r="BW18" s="391">
        <f t="shared" si="16"/>
        <v>5.9285714285714288</v>
      </c>
      <c r="BX18" s="391">
        <f t="shared" si="17"/>
        <v>5.0142857142857133</v>
      </c>
      <c r="BY18" s="391">
        <f t="shared" si="18"/>
        <v>5.9714285714285706</v>
      </c>
      <c r="BZ18" s="391">
        <f t="shared" si="19"/>
        <v>5.8273214285714285</v>
      </c>
    </row>
    <row r="19" spans="1:79">
      <c r="A19" s="171">
        <v>27</v>
      </c>
      <c r="B19" t="s">
        <v>89</v>
      </c>
      <c r="C19" t="s">
        <v>387</v>
      </c>
      <c r="D19" t="s">
        <v>53</v>
      </c>
      <c r="E19" t="s">
        <v>54</v>
      </c>
      <c r="F19" s="350">
        <v>6.2</v>
      </c>
      <c r="G19" s="350">
        <v>6.3</v>
      </c>
      <c r="H19" s="350">
        <v>6.2</v>
      </c>
      <c r="I19" s="350">
        <v>7.2</v>
      </c>
      <c r="J19" s="350">
        <v>7</v>
      </c>
      <c r="K19" s="351">
        <f t="shared" si="0"/>
        <v>6.4149999999999991</v>
      </c>
      <c r="L19" s="411"/>
      <c r="M19" s="350">
        <v>6</v>
      </c>
      <c r="N19" s="350">
        <v>6</v>
      </c>
      <c r="O19" s="350">
        <v>6</v>
      </c>
      <c r="P19" s="350">
        <v>6</v>
      </c>
      <c r="Q19" s="350">
        <v>7</v>
      </c>
      <c r="R19" s="351">
        <f t="shared" si="1"/>
        <v>6.0499999999999989</v>
      </c>
      <c r="S19" s="389"/>
      <c r="T19" s="350">
        <v>4.8</v>
      </c>
      <c r="U19" s="350">
        <v>5.5</v>
      </c>
      <c r="V19" s="350">
        <v>5</v>
      </c>
      <c r="W19" s="350">
        <v>5</v>
      </c>
      <c r="X19" s="350">
        <v>6.8</v>
      </c>
      <c r="Y19" s="350">
        <v>5.8</v>
      </c>
      <c r="Z19" s="350">
        <v>6</v>
      </c>
      <c r="AA19" s="390">
        <f t="shared" si="2"/>
        <v>38.9</v>
      </c>
      <c r="AB19" s="351">
        <f t="shared" si="3"/>
        <v>5.5571428571428569</v>
      </c>
      <c r="AC19" s="412"/>
      <c r="AD19" s="350">
        <v>8</v>
      </c>
      <c r="AE19" s="352">
        <v>0</v>
      </c>
      <c r="AF19" s="351">
        <f t="shared" si="4"/>
        <v>8</v>
      </c>
      <c r="AG19" s="389"/>
      <c r="AH19" s="350">
        <v>5.2</v>
      </c>
      <c r="AI19" s="350">
        <v>6.2</v>
      </c>
      <c r="AJ19" s="350">
        <v>5.6</v>
      </c>
      <c r="AK19" s="350">
        <v>5.2</v>
      </c>
      <c r="AL19" s="350">
        <v>5.6</v>
      </c>
      <c r="AM19" s="350">
        <v>5.3</v>
      </c>
      <c r="AN19" s="350">
        <v>5.2</v>
      </c>
      <c r="AO19" s="390">
        <f t="shared" si="5"/>
        <v>38.299999999999997</v>
      </c>
      <c r="AP19" s="351">
        <f t="shared" si="6"/>
        <v>5.4714285714285706</v>
      </c>
      <c r="AQ19" s="389"/>
      <c r="AR19" s="350">
        <v>6</v>
      </c>
      <c r="AS19" s="350">
        <v>6</v>
      </c>
      <c r="AT19" s="350">
        <v>5.8</v>
      </c>
      <c r="AU19" s="350">
        <v>5.8</v>
      </c>
      <c r="AV19" s="350">
        <v>5.5</v>
      </c>
      <c r="AW19" s="351">
        <f t="shared" si="7"/>
        <v>5.8100000000000005</v>
      </c>
      <c r="AX19" s="352">
        <v>0</v>
      </c>
      <c r="AY19" s="351">
        <f t="shared" si="8"/>
        <v>5.8100000000000005</v>
      </c>
      <c r="AZ19" s="389"/>
      <c r="BA19" s="350">
        <v>4.8</v>
      </c>
      <c r="BB19" s="350">
        <v>6.3</v>
      </c>
      <c r="BC19" s="350">
        <v>5.5</v>
      </c>
      <c r="BD19" s="350">
        <v>5.5</v>
      </c>
      <c r="BE19" s="350">
        <v>5.5</v>
      </c>
      <c r="BF19" s="350">
        <v>6</v>
      </c>
      <c r="BG19" s="350">
        <v>4.8</v>
      </c>
      <c r="BH19" s="390">
        <f t="shared" si="9"/>
        <v>38.4</v>
      </c>
      <c r="BI19" s="351">
        <f t="shared" si="10"/>
        <v>5.4857142857142858</v>
      </c>
      <c r="BJ19" s="412"/>
      <c r="BK19" s="350">
        <v>6.6</v>
      </c>
      <c r="BL19" s="352">
        <v>0</v>
      </c>
      <c r="BM19" s="351">
        <f t="shared" si="11"/>
        <v>6.6</v>
      </c>
      <c r="BN19" s="389"/>
      <c r="BO19" s="413">
        <f t="shared" si="12"/>
        <v>5.7323214285714279</v>
      </c>
      <c r="BP19" s="414"/>
      <c r="BQ19" s="413">
        <f t="shared" si="13"/>
        <v>6.6150000000000002</v>
      </c>
      <c r="BR19" s="413"/>
      <c r="BS19" s="415">
        <f t="shared" si="14"/>
        <v>6.1736607142857141</v>
      </c>
      <c r="BT19" s="416"/>
      <c r="BV19" s="391">
        <f t="shared" si="15"/>
        <v>6.4149999999999991</v>
      </c>
      <c r="BW19" s="391">
        <f t="shared" si="16"/>
        <v>5.5571428571428569</v>
      </c>
      <c r="BX19" s="391">
        <f t="shared" si="17"/>
        <v>5.4714285714285706</v>
      </c>
      <c r="BY19" s="391">
        <f t="shared" si="18"/>
        <v>5.4857142857142858</v>
      </c>
      <c r="BZ19" s="391">
        <f t="shared" si="19"/>
        <v>5.7323214285714279</v>
      </c>
    </row>
    <row r="20" spans="1:79">
      <c r="A20" s="171">
        <v>3</v>
      </c>
      <c r="B20" t="s">
        <v>124</v>
      </c>
      <c r="C20" t="s">
        <v>66</v>
      </c>
      <c r="D20" t="s">
        <v>1</v>
      </c>
      <c r="E20" t="s">
        <v>67</v>
      </c>
      <c r="F20" s="350">
        <v>6.4</v>
      </c>
      <c r="G20" s="350">
        <v>6.3</v>
      </c>
      <c r="H20" s="350">
        <v>6.4</v>
      </c>
      <c r="I20" s="350">
        <v>7</v>
      </c>
      <c r="J20" s="350">
        <v>6</v>
      </c>
      <c r="K20" s="351">
        <f t="shared" si="0"/>
        <v>6.4450000000000003</v>
      </c>
      <c r="L20" s="411"/>
      <c r="M20" s="350">
        <v>7.8</v>
      </c>
      <c r="N20" s="350">
        <v>7.5</v>
      </c>
      <c r="O20" s="350">
        <v>7.3</v>
      </c>
      <c r="P20" s="350">
        <v>8.1999999999999993</v>
      </c>
      <c r="Q20" s="350">
        <v>8</v>
      </c>
      <c r="R20" s="351">
        <f t="shared" si="1"/>
        <v>7.67</v>
      </c>
      <c r="S20" s="389"/>
      <c r="T20" s="350">
        <v>5</v>
      </c>
      <c r="U20" s="350">
        <v>6</v>
      </c>
      <c r="V20" s="350">
        <v>5.8</v>
      </c>
      <c r="W20" s="350">
        <v>7</v>
      </c>
      <c r="X20" s="350">
        <v>7.5</v>
      </c>
      <c r="Y20" s="350">
        <v>6.5</v>
      </c>
      <c r="Z20" s="350">
        <v>6.5</v>
      </c>
      <c r="AA20" s="390">
        <f t="shared" si="2"/>
        <v>44.3</v>
      </c>
      <c r="AB20" s="351">
        <f t="shared" si="3"/>
        <v>6.3285714285714283</v>
      </c>
      <c r="AC20" s="412"/>
      <c r="AD20" s="350">
        <v>6.2</v>
      </c>
      <c r="AE20" s="352">
        <v>0</v>
      </c>
      <c r="AF20" s="351">
        <f t="shared" si="4"/>
        <v>6.2</v>
      </c>
      <c r="AG20" s="389"/>
      <c r="AH20" s="350">
        <v>4.7</v>
      </c>
      <c r="AI20" s="350">
        <v>6.2</v>
      </c>
      <c r="AJ20" s="350">
        <v>4.8</v>
      </c>
      <c r="AK20" s="350">
        <v>6</v>
      </c>
      <c r="AL20" s="350">
        <v>5.7</v>
      </c>
      <c r="AM20" s="350">
        <v>5.5</v>
      </c>
      <c r="AN20" s="350">
        <v>6.2</v>
      </c>
      <c r="AO20" s="390">
        <f t="shared" si="5"/>
        <v>39.1</v>
      </c>
      <c r="AP20" s="351">
        <f t="shared" si="6"/>
        <v>5.5857142857142863</v>
      </c>
      <c r="AQ20" s="389"/>
      <c r="AR20" s="350">
        <v>6</v>
      </c>
      <c r="AS20" s="350">
        <v>5.8</v>
      </c>
      <c r="AT20" s="350">
        <v>5.8</v>
      </c>
      <c r="AU20" s="350">
        <v>5</v>
      </c>
      <c r="AV20" s="350">
        <v>5</v>
      </c>
      <c r="AW20" s="351">
        <f t="shared" si="7"/>
        <v>5.5200000000000005</v>
      </c>
      <c r="AX20" s="352">
        <v>0</v>
      </c>
      <c r="AY20" s="351">
        <f t="shared" si="8"/>
        <v>5.5200000000000005</v>
      </c>
      <c r="AZ20" s="389"/>
      <c r="BA20" s="350">
        <v>4.3</v>
      </c>
      <c r="BB20" s="350">
        <v>5.5</v>
      </c>
      <c r="BC20" s="350">
        <v>5.8</v>
      </c>
      <c r="BD20" s="350">
        <v>6.8</v>
      </c>
      <c r="BE20" s="350">
        <v>5.5</v>
      </c>
      <c r="BF20" s="350">
        <v>5.8</v>
      </c>
      <c r="BG20" s="350">
        <v>5.3</v>
      </c>
      <c r="BH20" s="390">
        <f t="shared" si="9"/>
        <v>39</v>
      </c>
      <c r="BI20" s="351">
        <f t="shared" si="10"/>
        <v>5.5714285714285712</v>
      </c>
      <c r="BJ20" s="412"/>
      <c r="BK20" s="350">
        <v>5.33</v>
      </c>
      <c r="BL20" s="352">
        <v>0</v>
      </c>
      <c r="BM20" s="351">
        <f t="shared" si="11"/>
        <v>5.33</v>
      </c>
      <c r="BN20" s="389"/>
      <c r="BO20" s="413">
        <f t="shared" si="12"/>
        <v>5.982678571428572</v>
      </c>
      <c r="BP20" s="414"/>
      <c r="BQ20" s="413">
        <f t="shared" si="13"/>
        <v>6.18</v>
      </c>
      <c r="BR20" s="413"/>
      <c r="BS20" s="415">
        <f t="shared" si="14"/>
        <v>6.0813392857142858</v>
      </c>
      <c r="BT20" s="416"/>
      <c r="BV20" s="391">
        <f t="shared" si="15"/>
        <v>6.4450000000000003</v>
      </c>
      <c r="BW20" s="391">
        <f t="shared" si="16"/>
        <v>6.3285714285714283</v>
      </c>
      <c r="BX20" s="391">
        <f t="shared" si="17"/>
        <v>5.5857142857142863</v>
      </c>
      <c r="BY20" s="391">
        <f t="shared" si="18"/>
        <v>5.5714285714285712</v>
      </c>
      <c r="BZ20" s="391">
        <f t="shared" si="19"/>
        <v>5.982678571428572</v>
      </c>
      <c r="CA20" s="268">
        <v>6</v>
      </c>
    </row>
    <row r="21" spans="1:79">
      <c r="A21" s="171">
        <v>60</v>
      </c>
      <c r="B21" t="s">
        <v>147</v>
      </c>
      <c r="C21" t="s">
        <v>71</v>
      </c>
      <c r="D21" t="s">
        <v>72</v>
      </c>
      <c r="E21" t="s">
        <v>73</v>
      </c>
      <c r="F21" s="350">
        <v>6.2</v>
      </c>
      <c r="G21" s="350">
        <v>6.6</v>
      </c>
      <c r="H21" s="350">
        <v>6.5</v>
      </c>
      <c r="I21" s="350">
        <v>7</v>
      </c>
      <c r="J21" s="350">
        <v>6.8</v>
      </c>
      <c r="K21" s="351">
        <f t="shared" si="0"/>
        <v>6.5249999999999995</v>
      </c>
      <c r="L21" s="411"/>
      <c r="M21" s="350">
        <v>6.2</v>
      </c>
      <c r="N21" s="350">
        <v>7</v>
      </c>
      <c r="O21" s="350">
        <v>6.5</v>
      </c>
      <c r="P21" s="350">
        <v>7.3</v>
      </c>
      <c r="Q21" s="350">
        <v>7.8</v>
      </c>
      <c r="R21" s="351">
        <f t="shared" si="1"/>
        <v>6.7199999999999989</v>
      </c>
      <c r="S21" s="389"/>
      <c r="T21" s="350">
        <v>5</v>
      </c>
      <c r="U21" s="350">
        <v>6.5</v>
      </c>
      <c r="V21" s="350">
        <v>5.8</v>
      </c>
      <c r="W21" s="350">
        <v>5.8</v>
      </c>
      <c r="X21" s="350">
        <v>6</v>
      </c>
      <c r="Y21" s="350">
        <v>5.8</v>
      </c>
      <c r="Z21" s="350">
        <v>6</v>
      </c>
      <c r="AA21" s="390">
        <f t="shared" si="2"/>
        <v>40.9</v>
      </c>
      <c r="AB21" s="351">
        <f t="shared" si="3"/>
        <v>5.8428571428571425</v>
      </c>
      <c r="AC21" s="412"/>
      <c r="AD21" s="350">
        <v>6.8</v>
      </c>
      <c r="AE21" s="352">
        <v>0</v>
      </c>
      <c r="AF21" s="351">
        <f t="shared" si="4"/>
        <v>6.8</v>
      </c>
      <c r="AG21" s="389"/>
      <c r="AH21" s="350">
        <v>5.5</v>
      </c>
      <c r="AI21" s="350">
        <v>6.4</v>
      </c>
      <c r="AJ21" s="350">
        <v>0</v>
      </c>
      <c r="AK21" s="350">
        <v>5.5</v>
      </c>
      <c r="AL21" s="350">
        <v>6</v>
      </c>
      <c r="AM21" s="350">
        <v>5.3</v>
      </c>
      <c r="AN21" s="350">
        <v>5.9</v>
      </c>
      <c r="AO21" s="390">
        <f t="shared" si="5"/>
        <v>34.6</v>
      </c>
      <c r="AP21" s="351">
        <f t="shared" si="6"/>
        <v>4.9428571428571431</v>
      </c>
      <c r="AQ21" s="389"/>
      <c r="AR21" s="350">
        <v>5</v>
      </c>
      <c r="AS21" s="350">
        <v>5</v>
      </c>
      <c r="AT21" s="350">
        <v>5.8</v>
      </c>
      <c r="AU21" s="350">
        <v>5</v>
      </c>
      <c r="AV21" s="350">
        <v>5</v>
      </c>
      <c r="AW21" s="351">
        <f t="shared" si="7"/>
        <v>5.2</v>
      </c>
      <c r="AX21" s="352">
        <v>0</v>
      </c>
      <c r="AY21" s="351">
        <f t="shared" si="8"/>
        <v>5.2</v>
      </c>
      <c r="AZ21" s="389"/>
      <c r="BA21" s="350">
        <v>4.5</v>
      </c>
      <c r="BB21" s="350">
        <v>5.5</v>
      </c>
      <c r="BC21" s="350">
        <v>5.8</v>
      </c>
      <c r="BD21" s="350">
        <v>6</v>
      </c>
      <c r="BE21" s="350">
        <v>5.8</v>
      </c>
      <c r="BF21" s="350">
        <v>6.5</v>
      </c>
      <c r="BG21" s="350">
        <v>5</v>
      </c>
      <c r="BH21" s="390">
        <f t="shared" si="9"/>
        <v>39.1</v>
      </c>
      <c r="BI21" s="351">
        <f t="shared" si="10"/>
        <v>5.5857142857142863</v>
      </c>
      <c r="BJ21" s="412"/>
      <c r="BK21" s="350">
        <v>5.5</v>
      </c>
      <c r="BL21" s="352">
        <v>0</v>
      </c>
      <c r="BM21" s="351">
        <f t="shared" si="11"/>
        <v>5.5</v>
      </c>
      <c r="BN21" s="389"/>
      <c r="BO21" s="413">
        <f t="shared" si="12"/>
        <v>5.7241071428571422</v>
      </c>
      <c r="BP21" s="414"/>
      <c r="BQ21" s="413">
        <f t="shared" si="13"/>
        <v>6.0549999999999997</v>
      </c>
      <c r="BR21" s="413"/>
      <c r="BS21" s="415">
        <f t="shared" si="14"/>
        <v>5.8895535714285714</v>
      </c>
      <c r="BT21" s="416"/>
      <c r="BV21" s="391">
        <f t="shared" si="15"/>
        <v>6.5249999999999995</v>
      </c>
      <c r="BW21" s="391">
        <f t="shared" si="16"/>
        <v>5.8428571428571425</v>
      </c>
      <c r="BX21" s="391">
        <f t="shared" si="17"/>
        <v>4.9428571428571431</v>
      </c>
      <c r="BY21" s="391">
        <f t="shared" si="18"/>
        <v>5.5857142857142863</v>
      </c>
      <c r="BZ21" s="391">
        <f t="shared" si="19"/>
        <v>5.7241071428571422</v>
      </c>
    </row>
    <row r="22" spans="1:79">
      <c r="A22" s="171">
        <v>122</v>
      </c>
      <c r="B22" t="s">
        <v>155</v>
      </c>
      <c r="C22" t="s">
        <v>459</v>
      </c>
      <c r="D22" t="s">
        <v>390</v>
      </c>
      <c r="E22" t="s">
        <v>161</v>
      </c>
      <c r="F22" s="350">
        <v>6.1</v>
      </c>
      <c r="G22" s="350">
        <v>5.6</v>
      </c>
      <c r="H22" s="350">
        <v>6</v>
      </c>
      <c r="I22" s="350">
        <v>7.2</v>
      </c>
      <c r="J22" s="350">
        <v>7.4</v>
      </c>
      <c r="K22" s="351">
        <f t="shared" si="0"/>
        <v>6.18</v>
      </c>
      <c r="L22" s="411"/>
      <c r="M22" s="350">
        <v>5</v>
      </c>
      <c r="N22" s="350">
        <v>6</v>
      </c>
      <c r="O22" s="350">
        <v>5.4</v>
      </c>
      <c r="P22" s="350">
        <v>5.7</v>
      </c>
      <c r="Q22" s="350">
        <v>6.8</v>
      </c>
      <c r="R22" s="351">
        <f t="shared" si="1"/>
        <v>5.5449999999999999</v>
      </c>
      <c r="S22" s="389"/>
      <c r="T22" s="350">
        <v>4.8</v>
      </c>
      <c r="U22" s="350">
        <v>7</v>
      </c>
      <c r="V22" s="350">
        <v>5</v>
      </c>
      <c r="W22" s="350">
        <v>6</v>
      </c>
      <c r="X22" s="350">
        <v>5.8</v>
      </c>
      <c r="Y22" s="350">
        <v>4</v>
      </c>
      <c r="Z22" s="350">
        <v>5</v>
      </c>
      <c r="AA22" s="390">
        <f t="shared" si="2"/>
        <v>37.6</v>
      </c>
      <c r="AB22" s="351">
        <f t="shared" si="3"/>
        <v>5.3714285714285719</v>
      </c>
      <c r="AC22" s="412"/>
      <c r="AD22" s="350">
        <v>4.5</v>
      </c>
      <c r="AE22" s="352">
        <v>0</v>
      </c>
      <c r="AF22" s="351">
        <f t="shared" si="4"/>
        <v>4.5</v>
      </c>
      <c r="AG22" s="389"/>
      <c r="AH22" s="350">
        <v>4.2</v>
      </c>
      <c r="AI22" s="350">
        <v>6.3</v>
      </c>
      <c r="AJ22" s="350">
        <v>5.2</v>
      </c>
      <c r="AK22" s="350">
        <v>5</v>
      </c>
      <c r="AL22" s="350">
        <v>5</v>
      </c>
      <c r="AM22" s="350">
        <v>4.5</v>
      </c>
      <c r="AN22" s="350">
        <v>5</v>
      </c>
      <c r="AO22" s="390">
        <f t="shared" si="5"/>
        <v>35.200000000000003</v>
      </c>
      <c r="AP22" s="351">
        <f t="shared" si="6"/>
        <v>5.0285714285714294</v>
      </c>
      <c r="AQ22" s="389"/>
      <c r="AR22" s="350">
        <v>6</v>
      </c>
      <c r="AS22" s="350">
        <v>5.8</v>
      </c>
      <c r="AT22" s="350">
        <v>5.8</v>
      </c>
      <c r="AU22" s="350">
        <v>5.5</v>
      </c>
      <c r="AV22" s="350">
        <v>5.5</v>
      </c>
      <c r="AW22" s="351">
        <f t="shared" si="7"/>
        <v>5.7200000000000006</v>
      </c>
      <c r="AX22" s="352">
        <v>0</v>
      </c>
      <c r="AY22" s="351">
        <f t="shared" si="8"/>
        <v>5.7200000000000006</v>
      </c>
      <c r="AZ22" s="389"/>
      <c r="BA22" s="350">
        <v>4</v>
      </c>
      <c r="BB22" s="350">
        <v>6.3</v>
      </c>
      <c r="BC22" s="350">
        <v>4.3</v>
      </c>
      <c r="BD22" s="350">
        <v>5</v>
      </c>
      <c r="BE22" s="350">
        <v>5.5</v>
      </c>
      <c r="BF22" s="350">
        <v>5.5</v>
      </c>
      <c r="BG22" s="350">
        <v>4.8</v>
      </c>
      <c r="BH22" s="390">
        <f t="shared" si="9"/>
        <v>35.4</v>
      </c>
      <c r="BI22" s="351">
        <f t="shared" si="10"/>
        <v>5.0571428571428569</v>
      </c>
      <c r="BJ22" s="412"/>
      <c r="BK22" s="350">
        <v>6.4</v>
      </c>
      <c r="BL22" s="352">
        <v>0</v>
      </c>
      <c r="BM22" s="351">
        <f t="shared" si="11"/>
        <v>6.4</v>
      </c>
      <c r="BN22" s="389"/>
      <c r="BO22" s="413">
        <f t="shared" si="12"/>
        <v>5.4092857142857138</v>
      </c>
      <c r="BP22" s="414"/>
      <c r="BQ22" s="413">
        <f t="shared" si="13"/>
        <v>5.5412499999999998</v>
      </c>
      <c r="BR22" s="413"/>
      <c r="BS22" s="415">
        <f t="shared" si="14"/>
        <v>5.4752678571428568</v>
      </c>
      <c r="BT22" s="416"/>
      <c r="BV22" s="391">
        <f t="shared" si="15"/>
        <v>6.18</v>
      </c>
      <c r="BW22" s="391">
        <f t="shared" si="16"/>
        <v>5.3714285714285719</v>
      </c>
      <c r="BX22" s="391">
        <f t="shared" si="17"/>
        <v>5.0285714285714294</v>
      </c>
      <c r="BY22" s="391">
        <f t="shared" si="18"/>
        <v>5.0571428571428569</v>
      </c>
      <c r="BZ22" s="391">
        <f t="shared" si="19"/>
        <v>5.4092857142857147</v>
      </c>
    </row>
    <row r="23" spans="1:79">
      <c r="A23" s="171">
        <v>111</v>
      </c>
      <c r="B23" t="s">
        <v>341</v>
      </c>
      <c r="C23" t="s">
        <v>389</v>
      </c>
      <c r="D23" t="s">
        <v>390</v>
      </c>
      <c r="E23" t="s">
        <v>345</v>
      </c>
      <c r="F23" s="350">
        <v>6</v>
      </c>
      <c r="G23" s="350">
        <v>5.5</v>
      </c>
      <c r="H23" s="350">
        <v>6</v>
      </c>
      <c r="I23" s="350">
        <v>7</v>
      </c>
      <c r="J23" s="350">
        <v>7.4</v>
      </c>
      <c r="K23" s="351">
        <f t="shared" si="0"/>
        <v>6.0949999999999998</v>
      </c>
      <c r="L23" s="411"/>
      <c r="M23" s="350">
        <v>5</v>
      </c>
      <c r="N23" s="350">
        <v>6</v>
      </c>
      <c r="O23" s="350">
        <v>5.8</v>
      </c>
      <c r="P23" s="350">
        <v>6</v>
      </c>
      <c r="Q23" s="350">
        <v>6.8</v>
      </c>
      <c r="R23" s="351">
        <f t="shared" si="1"/>
        <v>5.6899999999999995</v>
      </c>
      <c r="S23" s="389"/>
      <c r="T23" s="350">
        <v>5.5</v>
      </c>
      <c r="U23" s="350">
        <v>6</v>
      </c>
      <c r="V23" s="350">
        <v>5</v>
      </c>
      <c r="W23" s="350">
        <v>5.8</v>
      </c>
      <c r="X23" s="350">
        <v>6.8</v>
      </c>
      <c r="Y23" s="350">
        <v>6</v>
      </c>
      <c r="Z23" s="350">
        <v>6</v>
      </c>
      <c r="AA23" s="390">
        <f t="shared" si="2"/>
        <v>41.1</v>
      </c>
      <c r="AB23" s="351">
        <f t="shared" si="3"/>
        <v>5.8714285714285719</v>
      </c>
      <c r="AC23" s="412"/>
      <c r="AD23" s="350">
        <v>6.6</v>
      </c>
      <c r="AE23" s="352">
        <v>0</v>
      </c>
      <c r="AF23" s="351">
        <f t="shared" si="4"/>
        <v>6.6</v>
      </c>
      <c r="AG23" s="389"/>
      <c r="AH23" s="350">
        <v>5.2</v>
      </c>
      <c r="AI23" s="350">
        <v>5.8</v>
      </c>
      <c r="AJ23" s="350">
        <v>5.3</v>
      </c>
      <c r="AK23" s="350">
        <v>4</v>
      </c>
      <c r="AL23" s="350">
        <v>6.4</v>
      </c>
      <c r="AM23" s="350">
        <v>5.3</v>
      </c>
      <c r="AN23" s="350">
        <v>5.5</v>
      </c>
      <c r="AO23" s="390">
        <f t="shared" si="5"/>
        <v>37.5</v>
      </c>
      <c r="AP23" s="351">
        <f t="shared" si="6"/>
        <v>5.3571428571428568</v>
      </c>
      <c r="AQ23" s="389"/>
      <c r="AR23" s="350">
        <v>4</v>
      </c>
      <c r="AS23" s="350">
        <v>4</v>
      </c>
      <c r="AT23" s="350">
        <v>4.5</v>
      </c>
      <c r="AU23" s="350">
        <v>4</v>
      </c>
      <c r="AV23" s="350">
        <v>4</v>
      </c>
      <c r="AW23" s="351">
        <f t="shared" si="7"/>
        <v>4.125</v>
      </c>
      <c r="AX23" s="352">
        <v>0</v>
      </c>
      <c r="AY23" s="351">
        <f t="shared" si="8"/>
        <v>4.125</v>
      </c>
      <c r="AZ23" s="389"/>
      <c r="BA23" s="350">
        <v>4.5</v>
      </c>
      <c r="BB23" s="350">
        <v>6.5</v>
      </c>
      <c r="BC23" s="350">
        <v>4.3</v>
      </c>
      <c r="BD23" s="350">
        <v>3.5</v>
      </c>
      <c r="BE23" s="350">
        <v>6.3</v>
      </c>
      <c r="BF23" s="350">
        <v>6</v>
      </c>
      <c r="BG23" s="350">
        <v>5.3</v>
      </c>
      <c r="BH23" s="390">
        <f t="shared" si="9"/>
        <v>36.4</v>
      </c>
      <c r="BI23" s="351">
        <f t="shared" si="10"/>
        <v>5.2</v>
      </c>
      <c r="BJ23" s="412"/>
      <c r="BK23" s="350">
        <v>4.8499999999999996</v>
      </c>
      <c r="BL23" s="352">
        <v>0</v>
      </c>
      <c r="BM23" s="351">
        <f t="shared" si="11"/>
        <v>4.8499999999999996</v>
      </c>
      <c r="BN23" s="389"/>
      <c r="BO23" s="413">
        <f t="shared" si="12"/>
        <v>5.6308928571428565</v>
      </c>
      <c r="BP23" s="414"/>
      <c r="BQ23" s="413">
        <f t="shared" si="13"/>
        <v>5.3162500000000001</v>
      </c>
      <c r="BR23" s="413"/>
      <c r="BS23" s="415">
        <f t="shared" si="14"/>
        <v>5.4735714285714288</v>
      </c>
      <c r="BT23" s="416"/>
      <c r="BV23" s="391">
        <f t="shared" si="15"/>
        <v>6.0949999999999998</v>
      </c>
      <c r="BW23" s="391">
        <f t="shared" si="16"/>
        <v>5.8714285714285719</v>
      </c>
      <c r="BX23" s="391">
        <f t="shared" si="17"/>
        <v>5.3571428571428568</v>
      </c>
      <c r="BY23" s="391">
        <f t="shared" si="18"/>
        <v>5.2</v>
      </c>
      <c r="BZ23" s="391">
        <f t="shared" si="19"/>
        <v>5.6308928571428574</v>
      </c>
    </row>
    <row r="24" spans="1:79">
      <c r="A24" s="171">
        <v>57</v>
      </c>
      <c r="B24" t="s">
        <v>145</v>
      </c>
      <c r="C24" t="s">
        <v>71</v>
      </c>
      <c r="D24" t="s">
        <v>72</v>
      </c>
      <c r="E24" t="s">
        <v>73</v>
      </c>
      <c r="F24" s="350">
        <v>5.8</v>
      </c>
      <c r="G24" s="350">
        <v>6.4</v>
      </c>
      <c r="H24" s="350">
        <v>6</v>
      </c>
      <c r="I24" s="350">
        <v>6.2</v>
      </c>
      <c r="J24" s="350">
        <v>6.6</v>
      </c>
      <c r="K24" s="351">
        <f t="shared" si="0"/>
        <v>6.1</v>
      </c>
      <c r="L24" s="411"/>
      <c r="M24" s="350">
        <v>7.2</v>
      </c>
      <c r="N24" s="350">
        <v>7</v>
      </c>
      <c r="O24" s="350">
        <v>6.8</v>
      </c>
      <c r="P24" s="350">
        <v>7.2</v>
      </c>
      <c r="Q24" s="350">
        <v>8</v>
      </c>
      <c r="R24" s="351">
        <f t="shared" si="1"/>
        <v>7.0900000000000007</v>
      </c>
      <c r="S24" s="389"/>
      <c r="T24" s="350">
        <v>5.8</v>
      </c>
      <c r="U24" s="350">
        <v>5.8</v>
      </c>
      <c r="V24" s="350">
        <v>5</v>
      </c>
      <c r="W24" s="350">
        <v>6</v>
      </c>
      <c r="X24" s="350">
        <v>7</v>
      </c>
      <c r="Y24" s="350">
        <v>5</v>
      </c>
      <c r="Z24" s="350">
        <v>6</v>
      </c>
      <c r="AA24" s="390">
        <f t="shared" si="2"/>
        <v>40.6</v>
      </c>
      <c r="AB24" s="351">
        <f t="shared" si="3"/>
        <v>5.8</v>
      </c>
      <c r="AC24" s="412"/>
      <c r="AD24" s="350">
        <v>5.7</v>
      </c>
      <c r="AE24" s="352">
        <v>0</v>
      </c>
      <c r="AF24" s="351">
        <f t="shared" si="4"/>
        <v>5.7</v>
      </c>
      <c r="AG24" s="389"/>
      <c r="AH24" s="350">
        <v>5.7</v>
      </c>
      <c r="AI24" s="350">
        <v>6.7</v>
      </c>
      <c r="AJ24" s="350">
        <v>3.2</v>
      </c>
      <c r="AK24" s="350">
        <v>4.7</v>
      </c>
      <c r="AL24" s="350">
        <v>5.2</v>
      </c>
      <c r="AM24" s="350">
        <v>5</v>
      </c>
      <c r="AN24" s="350">
        <v>4.9000000000000004</v>
      </c>
      <c r="AO24" s="390">
        <f t="shared" si="5"/>
        <v>35.4</v>
      </c>
      <c r="AP24" s="351">
        <f t="shared" si="6"/>
        <v>5.0571428571428569</v>
      </c>
      <c r="AQ24" s="389"/>
      <c r="AR24" s="350">
        <v>4.8</v>
      </c>
      <c r="AS24" s="350">
        <v>4.8</v>
      </c>
      <c r="AT24" s="350">
        <v>5</v>
      </c>
      <c r="AU24" s="350">
        <v>5</v>
      </c>
      <c r="AV24" s="350">
        <v>5</v>
      </c>
      <c r="AW24" s="351">
        <f t="shared" si="7"/>
        <v>4.93</v>
      </c>
      <c r="AX24" s="352">
        <v>1</v>
      </c>
      <c r="AY24" s="351">
        <f t="shared" si="8"/>
        <v>3.9299999999999997</v>
      </c>
      <c r="AZ24" s="389"/>
      <c r="BA24" s="350">
        <v>4.5</v>
      </c>
      <c r="BB24" s="350">
        <v>6.8</v>
      </c>
      <c r="BC24" s="350">
        <v>4.8</v>
      </c>
      <c r="BD24" s="350">
        <v>5.2</v>
      </c>
      <c r="BE24" s="350">
        <v>5.8</v>
      </c>
      <c r="BF24" s="350">
        <v>6.5</v>
      </c>
      <c r="BG24" s="350">
        <v>4.5</v>
      </c>
      <c r="BH24" s="390">
        <f t="shared" si="9"/>
        <v>38.1</v>
      </c>
      <c r="BI24" s="351">
        <f t="shared" si="10"/>
        <v>5.4428571428571431</v>
      </c>
      <c r="BJ24" s="412"/>
      <c r="BK24" s="350">
        <v>4.58</v>
      </c>
      <c r="BL24" s="352">
        <v>0</v>
      </c>
      <c r="BM24" s="351">
        <f t="shared" si="11"/>
        <v>4.58</v>
      </c>
      <c r="BN24" s="389"/>
      <c r="BO24" s="413">
        <f t="shared" si="12"/>
        <v>5.6</v>
      </c>
      <c r="BP24" s="414"/>
      <c r="BQ24" s="413">
        <f t="shared" si="13"/>
        <v>5.3249999999999993</v>
      </c>
      <c r="BR24" s="413"/>
      <c r="BS24" s="415">
        <f t="shared" si="14"/>
        <v>5.4624999999999995</v>
      </c>
      <c r="BT24" s="416"/>
      <c r="BV24" s="391">
        <f t="shared" si="15"/>
        <v>6.1</v>
      </c>
      <c r="BW24" s="391">
        <f t="shared" si="16"/>
        <v>5.8</v>
      </c>
      <c r="BX24" s="391">
        <f t="shared" si="17"/>
        <v>5.0571428571428569</v>
      </c>
      <c r="BY24" s="391">
        <f t="shared" si="18"/>
        <v>5.4428571428571431</v>
      </c>
      <c r="BZ24" s="391">
        <f t="shared" si="19"/>
        <v>5.6</v>
      </c>
    </row>
    <row r="25" spans="1:79">
      <c r="A25" s="171">
        <v>23</v>
      </c>
      <c r="B25" t="s">
        <v>181</v>
      </c>
      <c r="C25" t="s">
        <v>387</v>
      </c>
      <c r="D25" t="s">
        <v>53</v>
      </c>
      <c r="E25" t="s">
        <v>54</v>
      </c>
      <c r="F25" s="350">
        <v>6</v>
      </c>
      <c r="G25" s="350">
        <v>6.3</v>
      </c>
      <c r="H25" s="350">
        <v>6.2</v>
      </c>
      <c r="I25" s="350">
        <v>6.8</v>
      </c>
      <c r="J25" s="350">
        <v>6.5</v>
      </c>
      <c r="K25" s="351">
        <f t="shared" si="0"/>
        <v>6.2700000000000005</v>
      </c>
      <c r="L25" s="411"/>
      <c r="M25" s="350">
        <v>5.7</v>
      </c>
      <c r="N25" s="350">
        <v>6</v>
      </c>
      <c r="O25" s="350">
        <v>5.8</v>
      </c>
      <c r="P25" s="350">
        <v>7</v>
      </c>
      <c r="Q25" s="350">
        <v>7.5</v>
      </c>
      <c r="R25" s="351">
        <f t="shared" si="1"/>
        <v>6.085</v>
      </c>
      <c r="S25" s="389"/>
      <c r="T25" s="350">
        <v>5.5</v>
      </c>
      <c r="U25" s="350">
        <v>5.8</v>
      </c>
      <c r="V25" s="350">
        <v>5.5</v>
      </c>
      <c r="W25" s="350">
        <v>6</v>
      </c>
      <c r="X25" s="350">
        <v>6</v>
      </c>
      <c r="Y25" s="350">
        <v>5.8</v>
      </c>
      <c r="Z25" s="350">
        <v>6</v>
      </c>
      <c r="AA25" s="390">
        <f t="shared" si="2"/>
        <v>40.6</v>
      </c>
      <c r="AB25" s="351">
        <f t="shared" si="3"/>
        <v>5.8</v>
      </c>
      <c r="AC25" s="412"/>
      <c r="AD25" s="350">
        <v>5.7</v>
      </c>
      <c r="AE25" s="352">
        <v>0</v>
      </c>
      <c r="AF25" s="351">
        <f t="shared" si="4"/>
        <v>5.7</v>
      </c>
      <c r="AG25" s="389"/>
      <c r="AH25" s="350">
        <v>5.7</v>
      </c>
      <c r="AI25" s="350">
        <v>6.4</v>
      </c>
      <c r="AJ25" s="350">
        <v>5.2</v>
      </c>
      <c r="AK25" s="350">
        <v>5.2</v>
      </c>
      <c r="AL25" s="350">
        <v>5.8</v>
      </c>
      <c r="AM25" s="350">
        <v>5.3</v>
      </c>
      <c r="AN25" s="350">
        <v>5.7</v>
      </c>
      <c r="AO25" s="390">
        <f t="shared" si="5"/>
        <v>39.300000000000004</v>
      </c>
      <c r="AP25" s="351">
        <f t="shared" si="6"/>
        <v>5.6142857142857148</v>
      </c>
      <c r="AQ25" s="389"/>
      <c r="AR25" s="350">
        <v>4</v>
      </c>
      <c r="AS25" s="350">
        <v>4.5</v>
      </c>
      <c r="AT25" s="350">
        <v>4</v>
      </c>
      <c r="AU25" s="350">
        <v>4</v>
      </c>
      <c r="AV25" s="350">
        <v>4</v>
      </c>
      <c r="AW25" s="351">
        <f t="shared" si="7"/>
        <v>4.0750000000000002</v>
      </c>
      <c r="AX25" s="352">
        <v>0</v>
      </c>
      <c r="AY25" s="351">
        <f t="shared" si="8"/>
        <v>4.0750000000000002</v>
      </c>
      <c r="AZ25" s="389"/>
      <c r="BA25" s="350">
        <v>4.8</v>
      </c>
      <c r="BB25" s="350">
        <v>6.5</v>
      </c>
      <c r="BC25" s="350">
        <v>6</v>
      </c>
      <c r="BD25" s="350">
        <v>6</v>
      </c>
      <c r="BE25" s="350">
        <v>4.5</v>
      </c>
      <c r="BF25" s="350">
        <v>6.5</v>
      </c>
      <c r="BG25" s="350">
        <v>5.5</v>
      </c>
      <c r="BH25" s="390">
        <f t="shared" si="9"/>
        <v>39.799999999999997</v>
      </c>
      <c r="BI25" s="351">
        <f t="shared" si="10"/>
        <v>5.6857142857142851</v>
      </c>
      <c r="BJ25" s="412"/>
      <c r="BK25" s="350">
        <v>3.1</v>
      </c>
      <c r="BL25" s="352">
        <v>0</v>
      </c>
      <c r="BM25" s="351">
        <f t="shared" si="11"/>
        <v>3.1</v>
      </c>
      <c r="BN25" s="389"/>
      <c r="BO25" s="413">
        <f t="shared" si="12"/>
        <v>5.8424999999999994</v>
      </c>
      <c r="BP25" s="414"/>
      <c r="BQ25" s="413">
        <f t="shared" si="13"/>
        <v>4.74</v>
      </c>
      <c r="BR25" s="413"/>
      <c r="BS25" s="415">
        <f t="shared" si="14"/>
        <v>5.2912499999999998</v>
      </c>
      <c r="BT25" s="416"/>
      <c r="BV25" s="391">
        <f t="shared" si="15"/>
        <v>6.2700000000000005</v>
      </c>
      <c r="BW25" s="391">
        <f t="shared" si="16"/>
        <v>5.8</v>
      </c>
      <c r="BX25" s="391">
        <f t="shared" si="17"/>
        <v>5.6142857142857148</v>
      </c>
      <c r="BY25" s="391">
        <f t="shared" si="18"/>
        <v>5.6857142857142851</v>
      </c>
      <c r="BZ25" s="391">
        <f t="shared" si="19"/>
        <v>5.8424999999999994</v>
      </c>
    </row>
    <row r="26" spans="1:79">
      <c r="A26" s="500">
        <v>125</v>
      </c>
      <c r="B26" s="501" t="s">
        <v>460</v>
      </c>
      <c r="C26" s="501" t="s">
        <v>369</v>
      </c>
      <c r="D26" s="501" t="s">
        <v>457</v>
      </c>
      <c r="E26" s="501" t="s">
        <v>48</v>
      </c>
      <c r="F26" s="350">
        <v>0</v>
      </c>
      <c r="G26" s="350">
        <v>0</v>
      </c>
      <c r="H26" s="350">
        <v>0</v>
      </c>
      <c r="I26" s="350">
        <v>0</v>
      </c>
      <c r="J26" s="350">
        <v>0</v>
      </c>
      <c r="K26" s="351">
        <f t="shared" si="0"/>
        <v>0</v>
      </c>
      <c r="L26" s="411"/>
      <c r="M26" s="350">
        <v>0</v>
      </c>
      <c r="N26" s="350">
        <v>0</v>
      </c>
      <c r="O26" s="350">
        <v>0</v>
      </c>
      <c r="P26" s="350">
        <v>0</v>
      </c>
      <c r="Q26" s="350">
        <v>0</v>
      </c>
      <c r="R26" s="351">
        <f t="shared" si="1"/>
        <v>0</v>
      </c>
      <c r="S26" s="389"/>
      <c r="T26" s="350">
        <v>0</v>
      </c>
      <c r="U26" s="350">
        <v>0</v>
      </c>
      <c r="V26" s="350">
        <v>0</v>
      </c>
      <c r="W26" s="350">
        <v>0</v>
      </c>
      <c r="X26" s="350">
        <v>0</v>
      </c>
      <c r="Y26" s="350">
        <v>0</v>
      </c>
      <c r="Z26" s="350">
        <v>0</v>
      </c>
      <c r="AA26" s="390">
        <f t="shared" si="2"/>
        <v>0</v>
      </c>
      <c r="AB26" s="351">
        <f t="shared" si="3"/>
        <v>0</v>
      </c>
      <c r="AC26" s="412"/>
      <c r="AD26" s="350">
        <v>0</v>
      </c>
      <c r="AE26" s="352">
        <v>0</v>
      </c>
      <c r="AF26" s="351">
        <f t="shared" si="4"/>
        <v>0</v>
      </c>
      <c r="AG26" s="389"/>
      <c r="AH26" s="350">
        <v>0</v>
      </c>
      <c r="AI26" s="350">
        <v>0</v>
      </c>
      <c r="AJ26" s="350">
        <v>0</v>
      </c>
      <c r="AK26" s="350">
        <v>0</v>
      </c>
      <c r="AL26" s="350">
        <v>0</v>
      </c>
      <c r="AM26" s="350">
        <v>0</v>
      </c>
      <c r="AN26" s="350">
        <v>0</v>
      </c>
      <c r="AO26" s="390">
        <f t="shared" si="5"/>
        <v>0</v>
      </c>
      <c r="AP26" s="351">
        <f t="shared" si="6"/>
        <v>0</v>
      </c>
      <c r="AQ26" s="389"/>
      <c r="AR26" s="350">
        <v>0</v>
      </c>
      <c r="AS26" s="350">
        <v>0</v>
      </c>
      <c r="AT26" s="350">
        <v>0</v>
      </c>
      <c r="AU26" s="350">
        <v>0</v>
      </c>
      <c r="AV26" s="350">
        <v>0</v>
      </c>
      <c r="AW26" s="351">
        <f t="shared" si="7"/>
        <v>0</v>
      </c>
      <c r="AX26" s="352">
        <v>0</v>
      </c>
      <c r="AY26" s="351">
        <f t="shared" si="8"/>
        <v>0</v>
      </c>
      <c r="AZ26" s="389"/>
      <c r="BA26" s="350">
        <v>0</v>
      </c>
      <c r="BB26" s="350">
        <v>0</v>
      </c>
      <c r="BC26" s="350">
        <v>0</v>
      </c>
      <c r="BD26" s="350">
        <v>0</v>
      </c>
      <c r="BE26" s="350">
        <v>0</v>
      </c>
      <c r="BF26" s="350">
        <v>0</v>
      </c>
      <c r="BG26" s="350">
        <v>0</v>
      </c>
      <c r="BH26" s="390">
        <f t="shared" si="9"/>
        <v>0</v>
      </c>
      <c r="BI26" s="351">
        <f t="shared" si="10"/>
        <v>0</v>
      </c>
      <c r="BJ26" s="412"/>
      <c r="BK26" s="350">
        <v>0</v>
      </c>
      <c r="BL26" s="352">
        <v>0</v>
      </c>
      <c r="BM26" s="351">
        <f t="shared" si="11"/>
        <v>0</v>
      </c>
      <c r="BN26" s="389"/>
      <c r="BO26" s="413">
        <f t="shared" si="12"/>
        <v>0</v>
      </c>
      <c r="BP26" s="414"/>
      <c r="BQ26" s="413">
        <f t="shared" si="13"/>
        <v>0</v>
      </c>
      <c r="BR26" s="413"/>
      <c r="BS26" s="415">
        <f t="shared" si="14"/>
        <v>0</v>
      </c>
      <c r="BT26" s="509" t="s">
        <v>533</v>
      </c>
      <c r="BV26" s="391">
        <f t="shared" si="15"/>
        <v>0</v>
      </c>
      <c r="BW26" s="391">
        <f t="shared" si="16"/>
        <v>0</v>
      </c>
      <c r="BX26" s="391">
        <f t="shared" si="17"/>
        <v>0</v>
      </c>
      <c r="BY26" s="391">
        <f t="shared" si="18"/>
        <v>0</v>
      </c>
      <c r="BZ26" s="391">
        <f t="shared" si="19"/>
        <v>0</v>
      </c>
    </row>
  </sheetData>
  <sortState ref="A11:CA26">
    <sortCondition descending="1" ref="BS11:BS26"/>
  </sortState>
  <mergeCells count="1">
    <mergeCell ref="BV6:BX6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268" customWidth="1"/>
    <col min="2" max="2" width="18.28515625" style="268" customWidth="1"/>
    <col min="3" max="3" width="26.85546875" style="268" customWidth="1"/>
    <col min="4" max="4" width="18.85546875" style="268" customWidth="1"/>
    <col min="5" max="5" width="24.7109375" style="268" customWidth="1"/>
    <col min="6" max="10" width="5.28515625" style="268" customWidth="1"/>
    <col min="11" max="11" width="8.7109375" style="268" customWidth="1"/>
    <col min="12" max="12" width="3.28515625" style="268" customWidth="1"/>
    <col min="13" max="17" width="5.7109375" style="268" customWidth="1"/>
    <col min="18" max="18" width="9.140625" style="268"/>
    <col min="19" max="19" width="3.28515625" style="268" customWidth="1"/>
    <col min="20" max="21" width="5.7109375" style="268" customWidth="1"/>
    <col min="22" max="22" width="6.28515625" style="268" customWidth="1"/>
    <col min="23" max="23" width="6.7109375" style="268" customWidth="1"/>
    <col min="24" max="27" width="5.7109375" style="268" customWidth="1"/>
    <col min="28" max="28" width="7.140625" style="268" customWidth="1"/>
    <col min="29" max="29" width="3.28515625" style="268" customWidth="1"/>
    <col min="30" max="30" width="7.28515625" style="268" customWidth="1"/>
    <col min="31" max="31" width="10.28515625" style="268" customWidth="1"/>
    <col min="32" max="32" width="7" style="268" customWidth="1"/>
    <col min="33" max="33" width="9.42578125" style="268" customWidth="1"/>
    <col min="34" max="34" width="2.7109375" style="268" customWidth="1"/>
    <col min="35" max="37" width="5.7109375" style="268" customWidth="1"/>
    <col min="38" max="38" width="5.42578125" style="268" customWidth="1"/>
    <col min="39" max="43" width="5.7109375" style="268" customWidth="1"/>
    <col min="44" max="44" width="2.42578125" style="301" customWidth="1"/>
    <col min="45" max="49" width="5.85546875" style="268" customWidth="1"/>
    <col min="50" max="50" width="9.140625" style="268"/>
    <col min="51" max="51" width="10.42578125" style="268" customWidth="1"/>
    <col min="52" max="52" width="5.7109375" style="268" customWidth="1"/>
    <col min="53" max="53" width="2.42578125" style="301" customWidth="1"/>
    <col min="54" max="54" width="12.140625" style="268" customWidth="1"/>
    <col min="55" max="55" width="2.7109375" style="301" customWidth="1"/>
    <col min="56" max="56" width="10.42578125" style="268" customWidth="1"/>
    <col min="57" max="57" width="2.7109375" style="301" customWidth="1"/>
    <col min="58" max="60" width="9.140625" style="268"/>
    <col min="61" max="61" width="13.28515625" style="268" customWidth="1"/>
    <col min="62" max="16384" width="9.140625" style="268"/>
  </cols>
  <sheetData>
    <row r="1" spans="1:63" ht="15.75">
      <c r="A1" s="1" t="s">
        <v>59</v>
      </c>
      <c r="B1" s="2"/>
      <c r="C1" s="135"/>
      <c r="D1" s="270" t="s">
        <v>349</v>
      </c>
      <c r="E1" s="270" t="s">
        <v>498</v>
      </c>
      <c r="G1" s="301"/>
      <c r="H1" s="365"/>
      <c r="I1" s="365"/>
      <c r="J1" s="365"/>
      <c r="K1" s="365"/>
      <c r="L1" s="365"/>
      <c r="T1" s="365"/>
      <c r="U1" s="365"/>
      <c r="V1" s="365"/>
      <c r="W1" s="301"/>
      <c r="Z1" s="365"/>
      <c r="AA1" s="365"/>
      <c r="AB1" s="365"/>
      <c r="AC1" s="365"/>
      <c r="AI1" s="365"/>
      <c r="AJ1" s="365"/>
      <c r="AK1" s="365"/>
      <c r="AL1" s="301"/>
      <c r="AO1" s="365"/>
      <c r="AP1" s="365"/>
      <c r="AQ1" s="365"/>
      <c r="AR1" s="366"/>
      <c r="BI1" s="217">
        <f ca="1">NOW()</f>
        <v>43014.400315856481</v>
      </c>
    </row>
    <row r="2" spans="1:63" ht="15.75">
      <c r="A2" s="8"/>
      <c r="B2" s="2"/>
      <c r="C2" s="135"/>
      <c r="D2" s="270"/>
      <c r="E2" s="270" t="s">
        <v>501</v>
      </c>
      <c r="G2" s="301"/>
      <c r="W2" s="301"/>
      <c r="AL2" s="301"/>
      <c r="AR2" s="368"/>
      <c r="BI2" s="369">
        <f ca="1">NOW()</f>
        <v>43014.400315856481</v>
      </c>
    </row>
    <row r="3" spans="1:63" ht="15.75">
      <c r="A3" s="59" t="s">
        <v>60</v>
      </c>
      <c r="B3" s="60"/>
      <c r="C3" s="135"/>
      <c r="D3" s="270"/>
      <c r="E3" s="270" t="s">
        <v>504</v>
      </c>
      <c r="F3" s="491" t="s">
        <v>2</v>
      </c>
      <c r="G3" s="492"/>
      <c r="H3" s="491"/>
      <c r="I3" s="492"/>
      <c r="J3" s="492"/>
      <c r="K3" s="492"/>
      <c r="M3" s="493" t="s">
        <v>3</v>
      </c>
      <c r="N3" s="494"/>
      <c r="O3" s="494"/>
      <c r="P3" s="494"/>
      <c r="Q3" s="494"/>
      <c r="R3" s="494"/>
      <c r="T3" s="491" t="s">
        <v>2</v>
      </c>
      <c r="U3" s="492"/>
      <c r="V3" s="492"/>
      <c r="W3" s="492"/>
      <c r="X3" s="492"/>
      <c r="Y3" s="492"/>
      <c r="Z3" s="492"/>
      <c r="AA3" s="492"/>
      <c r="AB3" s="492"/>
      <c r="AD3" s="493" t="s">
        <v>3</v>
      </c>
      <c r="AE3" s="494"/>
      <c r="AF3" s="494"/>
      <c r="AG3" s="494"/>
      <c r="AI3" s="491" t="s">
        <v>2</v>
      </c>
      <c r="AJ3" s="492"/>
      <c r="AK3" s="492"/>
      <c r="AL3" s="492"/>
      <c r="AM3" s="492"/>
      <c r="AN3" s="492"/>
      <c r="AO3" s="492"/>
      <c r="AP3" s="492"/>
      <c r="AQ3" s="492"/>
      <c r="AS3" s="493" t="s">
        <v>3</v>
      </c>
      <c r="AT3" s="494"/>
      <c r="AU3" s="494"/>
      <c r="AV3" s="494"/>
      <c r="AW3" s="494"/>
      <c r="AX3" s="494"/>
      <c r="AY3" s="494"/>
      <c r="AZ3" s="494"/>
    </row>
    <row r="4" spans="1:63" ht="15.75">
      <c r="A4" s="13"/>
      <c r="B4" s="14"/>
      <c r="C4" s="135"/>
      <c r="D4" s="270"/>
      <c r="G4" s="301"/>
      <c r="W4" s="301"/>
      <c r="AL4" s="301"/>
    </row>
    <row r="5" spans="1:63" ht="15.75">
      <c r="A5" s="1" t="s">
        <v>445</v>
      </c>
      <c r="B5" s="2"/>
      <c r="C5" s="137"/>
      <c r="F5" s="370" t="s">
        <v>4</v>
      </c>
      <c r="G5" s="371"/>
      <c r="I5" s="370"/>
      <c r="M5" s="370" t="s">
        <v>4</v>
      </c>
      <c r="T5" s="370" t="s">
        <v>350</v>
      </c>
      <c r="W5" s="301"/>
      <c r="AD5" s="370" t="s">
        <v>5</v>
      </c>
      <c r="AI5" s="370" t="s">
        <v>320</v>
      </c>
      <c r="AL5" s="301"/>
      <c r="AS5" s="370" t="s">
        <v>6</v>
      </c>
      <c r="AY5" s="370"/>
      <c r="AZ5" s="370"/>
    </row>
    <row r="6" spans="1:63" ht="15.75">
      <c r="A6" s="8" t="s">
        <v>446</v>
      </c>
      <c r="B6" s="17"/>
      <c r="C6" s="137" t="s">
        <v>450</v>
      </c>
      <c r="F6" s="268" t="str">
        <f>E1</f>
        <v>Robyn Bruderer</v>
      </c>
      <c r="G6" s="301"/>
      <c r="M6" s="268" t="str">
        <f>E1</f>
        <v>Robyn Bruderer</v>
      </c>
      <c r="T6" s="268" t="str">
        <f>E2</f>
        <v>Janet Leadbetter</v>
      </c>
      <c r="W6" s="301"/>
      <c r="AD6" s="268" t="str">
        <f>E2</f>
        <v>Janet Leadbetter</v>
      </c>
      <c r="AH6" s="301"/>
      <c r="AI6" s="268" t="str">
        <f>E3</f>
        <v>Tristyn Lowe</v>
      </c>
      <c r="AL6" s="301"/>
      <c r="AS6" s="268" t="str">
        <f>E3</f>
        <v>Tristyn Lowe</v>
      </c>
      <c r="BF6" s="370" t="s">
        <v>7</v>
      </c>
    </row>
    <row r="7" spans="1:63">
      <c r="F7" s="268" t="s">
        <v>8</v>
      </c>
      <c r="K7" s="365"/>
      <c r="L7" s="373"/>
      <c r="M7" s="372"/>
      <c r="N7" s="372"/>
      <c r="O7" s="372"/>
      <c r="P7" s="372"/>
      <c r="Q7" s="374"/>
      <c r="S7" s="301"/>
      <c r="U7" s="365"/>
      <c r="V7" s="365"/>
      <c r="W7" s="365"/>
      <c r="X7" s="365"/>
      <c r="Y7" s="365"/>
      <c r="Z7" s="365"/>
      <c r="AA7" s="365"/>
      <c r="AB7" s="365"/>
      <c r="AC7" s="373"/>
      <c r="AD7" s="370"/>
      <c r="AF7" s="268" t="s">
        <v>9</v>
      </c>
      <c r="AG7" s="268" t="s">
        <v>11</v>
      </c>
      <c r="AH7" s="301"/>
      <c r="AJ7" s="365"/>
      <c r="AK7" s="365"/>
      <c r="AL7" s="365"/>
      <c r="AM7" s="365"/>
      <c r="AN7" s="365"/>
      <c r="AO7" s="365"/>
      <c r="AP7" s="365"/>
      <c r="AQ7" s="365"/>
      <c r="AZ7" s="268" t="s">
        <v>12</v>
      </c>
      <c r="BB7" s="374" t="s">
        <v>13</v>
      </c>
      <c r="BD7" s="370" t="s">
        <v>14</v>
      </c>
      <c r="BH7" s="375" t="s">
        <v>15</v>
      </c>
      <c r="BI7" s="376"/>
    </row>
    <row r="8" spans="1:63" s="372" customFormat="1">
      <c r="A8" s="349" t="s">
        <v>16</v>
      </c>
      <c r="B8" s="349" t="s">
        <v>17</v>
      </c>
      <c r="C8" s="349" t="s">
        <v>8</v>
      </c>
      <c r="D8" s="349" t="s">
        <v>18</v>
      </c>
      <c r="E8" s="349" t="s">
        <v>19</v>
      </c>
      <c r="F8" s="377" t="s">
        <v>20</v>
      </c>
      <c r="G8" s="377" t="s">
        <v>21</v>
      </c>
      <c r="H8" s="377" t="s">
        <v>22</v>
      </c>
      <c r="I8" s="377" t="s">
        <v>23</v>
      </c>
      <c r="J8" s="377" t="s">
        <v>24</v>
      </c>
      <c r="K8" s="377" t="s">
        <v>8</v>
      </c>
      <c r="L8" s="378"/>
      <c r="M8" s="377" t="s">
        <v>20</v>
      </c>
      <c r="N8" s="377" t="s">
        <v>21</v>
      </c>
      <c r="O8" s="377" t="s">
        <v>22</v>
      </c>
      <c r="P8" s="377" t="s">
        <v>23</v>
      </c>
      <c r="Q8" s="377" t="s">
        <v>24</v>
      </c>
      <c r="R8" s="377" t="s">
        <v>8</v>
      </c>
      <c r="S8" s="379"/>
      <c r="T8" s="349" t="s">
        <v>25</v>
      </c>
      <c r="U8" s="349" t="s">
        <v>26</v>
      </c>
      <c r="V8" s="349" t="s">
        <v>27</v>
      </c>
      <c r="W8" s="349" t="s">
        <v>335</v>
      </c>
      <c r="X8" s="349" t="s">
        <v>444</v>
      </c>
      <c r="Y8" s="349" t="s">
        <v>443</v>
      </c>
      <c r="Z8" s="349" t="s">
        <v>442</v>
      </c>
      <c r="AA8" s="349" t="s">
        <v>30</v>
      </c>
      <c r="AB8" s="349" t="s">
        <v>31</v>
      </c>
      <c r="AC8" s="378"/>
      <c r="AD8" s="349" t="s">
        <v>10</v>
      </c>
      <c r="AE8" s="349" t="s">
        <v>11</v>
      </c>
      <c r="AF8" s="349" t="s">
        <v>295</v>
      </c>
      <c r="AG8" s="349" t="s">
        <v>35</v>
      </c>
      <c r="AH8" s="380"/>
      <c r="AI8" s="349" t="s">
        <v>25</v>
      </c>
      <c r="AJ8" s="349" t="s">
        <v>26</v>
      </c>
      <c r="AK8" s="349" t="s">
        <v>27</v>
      </c>
      <c r="AL8" s="349" t="s">
        <v>335</v>
      </c>
      <c r="AM8" s="349" t="s">
        <v>444</v>
      </c>
      <c r="AN8" s="349" t="s">
        <v>443</v>
      </c>
      <c r="AO8" s="349" t="s">
        <v>442</v>
      </c>
      <c r="AP8" s="349" t="s">
        <v>30</v>
      </c>
      <c r="AQ8" s="349" t="s">
        <v>31</v>
      </c>
      <c r="AR8" s="380"/>
      <c r="AS8" s="377" t="s">
        <v>36</v>
      </c>
      <c r="AT8" s="377" t="s">
        <v>37</v>
      </c>
      <c r="AU8" s="377" t="s">
        <v>38</v>
      </c>
      <c r="AV8" s="377" t="s">
        <v>39</v>
      </c>
      <c r="AW8" s="377" t="s">
        <v>40</v>
      </c>
      <c r="AX8" s="377" t="s">
        <v>41</v>
      </c>
      <c r="AY8" s="349" t="s">
        <v>42</v>
      </c>
      <c r="AZ8" s="349" t="s">
        <v>35</v>
      </c>
      <c r="BA8" s="382"/>
      <c r="BB8" s="381" t="s">
        <v>43</v>
      </c>
      <c r="BC8" s="382"/>
      <c r="BD8" s="383" t="s">
        <v>43</v>
      </c>
      <c r="BE8" s="384"/>
      <c r="BF8" s="383" t="s">
        <v>44</v>
      </c>
      <c r="BG8" s="383" t="s">
        <v>45</v>
      </c>
      <c r="BH8" s="383" t="s">
        <v>43</v>
      </c>
      <c r="BI8" s="383" t="s">
        <v>46</v>
      </c>
      <c r="BJ8" s="349"/>
      <c r="BK8" s="349"/>
    </row>
    <row r="9" spans="1:63" s="372" customFormat="1">
      <c r="F9" s="376"/>
      <c r="G9" s="376"/>
      <c r="H9" s="376"/>
      <c r="I9" s="376"/>
      <c r="J9" s="376"/>
      <c r="K9" s="376"/>
      <c r="L9" s="385"/>
      <c r="M9" s="376"/>
      <c r="N9" s="376"/>
      <c r="O9" s="376"/>
      <c r="P9" s="376"/>
      <c r="Q9" s="376"/>
      <c r="R9" s="376"/>
      <c r="S9" s="386"/>
      <c r="AC9" s="385"/>
      <c r="AH9" s="364"/>
      <c r="AR9" s="364"/>
      <c r="AS9" s="376"/>
      <c r="AT9" s="376"/>
      <c r="AU9" s="376"/>
      <c r="AV9" s="376"/>
      <c r="AW9" s="376"/>
      <c r="AX9" s="376"/>
      <c r="BA9" s="373"/>
      <c r="BB9" s="374"/>
      <c r="BC9" s="373"/>
      <c r="BD9" s="375"/>
      <c r="BE9" s="387"/>
      <c r="BF9" s="375"/>
      <c r="BG9" s="375"/>
      <c r="BH9" s="375"/>
      <c r="BI9" s="375"/>
    </row>
    <row r="10" spans="1:63">
      <c r="A10" s="171">
        <v>120</v>
      </c>
      <c r="B10" t="s">
        <v>130</v>
      </c>
      <c r="C10" t="s">
        <v>449</v>
      </c>
      <c r="D10" t="s">
        <v>56</v>
      </c>
      <c r="E10" t="s">
        <v>83</v>
      </c>
      <c r="F10" s="350">
        <v>6.3</v>
      </c>
      <c r="G10" s="350">
        <v>7</v>
      </c>
      <c r="H10" s="350">
        <v>7</v>
      </c>
      <c r="I10" s="350">
        <v>8</v>
      </c>
      <c r="J10" s="350">
        <v>7.4</v>
      </c>
      <c r="K10" s="351">
        <f t="shared" ref="K10:K21" si="0">SUM((F10*0.3),(G10*0.25),(H10*0.25),(I10*0.15),(J10*0.05))</f>
        <v>6.96</v>
      </c>
      <c r="L10" s="400"/>
      <c r="M10" s="350">
        <v>6.3</v>
      </c>
      <c r="N10" s="350">
        <v>6.5</v>
      </c>
      <c r="O10" s="350">
        <v>6</v>
      </c>
      <c r="P10" s="350">
        <v>7.6</v>
      </c>
      <c r="Q10" s="350">
        <v>7.4</v>
      </c>
      <c r="R10" s="351">
        <f t="shared" ref="R10:R21" si="1">SUM((M10*0.1),(N10*0.1),(O10*0.3),(P10*0.3),(Q10*0.2))</f>
        <v>6.84</v>
      </c>
      <c r="S10" s="399"/>
      <c r="T10" s="350">
        <v>5</v>
      </c>
      <c r="U10" s="350">
        <v>6</v>
      </c>
      <c r="V10" s="350">
        <v>6</v>
      </c>
      <c r="W10" s="350">
        <v>6.5</v>
      </c>
      <c r="X10" s="350">
        <v>7</v>
      </c>
      <c r="Y10" s="350">
        <v>6</v>
      </c>
      <c r="Z10" s="350">
        <v>6</v>
      </c>
      <c r="AA10" s="390">
        <f t="shared" ref="AA10:AA21" si="2">SUM(T10:Z10)</f>
        <v>42.5</v>
      </c>
      <c r="AB10" s="351">
        <f t="shared" ref="AB10:AB21" si="3">AA10/7</f>
        <v>6.0714285714285712</v>
      </c>
      <c r="AC10" s="400"/>
      <c r="AD10" s="350">
        <v>8</v>
      </c>
      <c r="AE10" s="351"/>
      <c r="AF10" s="352"/>
      <c r="AG10" s="351">
        <f t="shared" ref="AG10:AG21" si="4">AD10-AF10</f>
        <v>8</v>
      </c>
      <c r="AH10" s="399"/>
      <c r="AI10" s="350">
        <v>5</v>
      </c>
      <c r="AJ10" s="350">
        <v>6.4</v>
      </c>
      <c r="AK10" s="350">
        <v>6.2</v>
      </c>
      <c r="AL10" s="350">
        <v>7.5</v>
      </c>
      <c r="AM10" s="350">
        <v>6.6</v>
      </c>
      <c r="AN10" s="350">
        <v>4.8</v>
      </c>
      <c r="AO10" s="350">
        <v>5.8</v>
      </c>
      <c r="AP10" s="390">
        <f t="shared" ref="AP10:AP21" si="5">SUM(AI10:AO10)</f>
        <v>42.3</v>
      </c>
      <c r="AQ10" s="351">
        <f t="shared" ref="AQ10:AQ21" si="6">AP10/7</f>
        <v>6.0428571428571427</v>
      </c>
      <c r="AR10" s="399"/>
      <c r="AS10" s="350">
        <v>8.5</v>
      </c>
      <c r="AT10" s="350">
        <v>8</v>
      </c>
      <c r="AU10" s="350">
        <v>7.2</v>
      </c>
      <c r="AV10" s="350">
        <v>6.3</v>
      </c>
      <c r="AW10" s="350">
        <v>6</v>
      </c>
      <c r="AX10" s="351">
        <f t="shared" ref="AX10:AX21" si="7">SUM((AS10*0.2),(AT10*0.15),(AU10*0.25),(AV10*0.2),(AW10*0.2))</f>
        <v>7.16</v>
      </c>
      <c r="AY10" s="352"/>
      <c r="AZ10" s="351">
        <f t="shared" ref="AZ10:AZ21" si="8">AX10-AY10</f>
        <v>7.16</v>
      </c>
      <c r="BB10" s="391">
        <f t="shared" ref="BB10:BB21" si="9">SUM((K10*0.25)+(AB10*0.375)+(AQ10*0.375))</f>
        <v>6.2828571428571429</v>
      </c>
      <c r="BC10" s="358"/>
      <c r="BD10" s="391">
        <f t="shared" ref="BD10:BD21" si="10">SUM((R10*0.25),(AG10*0.5),(AZ10*0.25))</f>
        <v>7.5</v>
      </c>
      <c r="BF10" s="351">
        <f t="shared" ref="BF10:BF21" si="11">BB10</f>
        <v>6.2828571428571429</v>
      </c>
      <c r="BG10" s="351">
        <f t="shared" ref="BG10:BG21" si="12">BD10</f>
        <v>7.5</v>
      </c>
      <c r="BH10" s="392">
        <f t="shared" ref="BH10:BH21" si="13">AVERAGE(BF10:BG10)</f>
        <v>6.8914285714285715</v>
      </c>
      <c r="BI10" s="393">
        <f t="shared" ref="BI10:BI15" si="14">RANK(BH10,BH$10:BH$100)</f>
        <v>1</v>
      </c>
    </row>
    <row r="11" spans="1:63">
      <c r="A11" s="171">
        <v>68</v>
      </c>
      <c r="B11" t="s">
        <v>157</v>
      </c>
      <c r="C11" t="s">
        <v>66</v>
      </c>
      <c r="D11" t="s">
        <v>1</v>
      </c>
      <c r="E11" t="s">
        <v>161</v>
      </c>
      <c r="F11" s="350">
        <v>7</v>
      </c>
      <c r="G11" s="350">
        <v>7</v>
      </c>
      <c r="H11" s="350">
        <v>7</v>
      </c>
      <c r="I11" s="350">
        <v>8.5</v>
      </c>
      <c r="J11" s="350">
        <v>8</v>
      </c>
      <c r="K11" s="351">
        <f t="shared" si="0"/>
        <v>7.2750000000000004</v>
      </c>
      <c r="L11" s="400"/>
      <c r="M11" s="350">
        <v>7</v>
      </c>
      <c r="N11" s="350">
        <v>7</v>
      </c>
      <c r="O11" s="350">
        <v>7</v>
      </c>
      <c r="P11" s="350">
        <v>8</v>
      </c>
      <c r="Q11" s="350">
        <v>8</v>
      </c>
      <c r="R11" s="351">
        <f t="shared" si="1"/>
        <v>7.5</v>
      </c>
      <c r="S11" s="399"/>
      <c r="T11" s="350">
        <v>4</v>
      </c>
      <c r="U11" s="350">
        <v>6.5</v>
      </c>
      <c r="V11" s="350">
        <v>5.8</v>
      </c>
      <c r="W11" s="350">
        <v>5.8</v>
      </c>
      <c r="X11" s="350">
        <v>5.8</v>
      </c>
      <c r="Y11" s="350">
        <v>6</v>
      </c>
      <c r="Z11" s="350">
        <v>5.8</v>
      </c>
      <c r="AA11" s="390">
        <f t="shared" si="2"/>
        <v>39.700000000000003</v>
      </c>
      <c r="AB11" s="351">
        <f t="shared" si="3"/>
        <v>5.6714285714285717</v>
      </c>
      <c r="AC11" s="400"/>
      <c r="AD11" s="350">
        <v>8</v>
      </c>
      <c r="AE11" s="351"/>
      <c r="AF11" s="352"/>
      <c r="AG11" s="351">
        <f t="shared" si="4"/>
        <v>8</v>
      </c>
      <c r="AH11" s="399"/>
      <c r="AI11" s="350">
        <v>5</v>
      </c>
      <c r="AJ11" s="350">
        <v>7.2</v>
      </c>
      <c r="AK11" s="350">
        <v>6.4</v>
      </c>
      <c r="AL11" s="350">
        <v>6</v>
      </c>
      <c r="AM11" s="350">
        <v>4.8</v>
      </c>
      <c r="AN11" s="350">
        <v>5.8</v>
      </c>
      <c r="AO11" s="350">
        <v>5.2</v>
      </c>
      <c r="AP11" s="390">
        <f t="shared" si="5"/>
        <v>40.400000000000006</v>
      </c>
      <c r="AQ11" s="351">
        <f t="shared" si="6"/>
        <v>5.7714285714285722</v>
      </c>
      <c r="AR11" s="399"/>
      <c r="AS11" s="350">
        <v>7</v>
      </c>
      <c r="AT11" s="350">
        <v>8</v>
      </c>
      <c r="AU11" s="350">
        <v>7.4</v>
      </c>
      <c r="AV11" s="350">
        <v>6.4</v>
      </c>
      <c r="AW11" s="350">
        <v>5.8</v>
      </c>
      <c r="AX11" s="351">
        <f t="shared" si="7"/>
        <v>6.8900000000000006</v>
      </c>
      <c r="AY11" s="352"/>
      <c r="AZ11" s="351">
        <f t="shared" si="8"/>
        <v>6.8900000000000006</v>
      </c>
      <c r="BB11" s="391">
        <f t="shared" si="9"/>
        <v>6.1098214285714292</v>
      </c>
      <c r="BC11" s="358"/>
      <c r="BD11" s="391">
        <f t="shared" si="10"/>
        <v>7.5975000000000001</v>
      </c>
      <c r="BF11" s="351">
        <f t="shared" si="11"/>
        <v>6.1098214285714292</v>
      </c>
      <c r="BG11" s="351">
        <f t="shared" si="12"/>
        <v>7.5975000000000001</v>
      </c>
      <c r="BH11" s="392">
        <f t="shared" si="13"/>
        <v>6.8536607142857147</v>
      </c>
      <c r="BI11" s="393">
        <f t="shared" si="14"/>
        <v>2</v>
      </c>
    </row>
    <row r="12" spans="1:63">
      <c r="A12" s="171">
        <v>35</v>
      </c>
      <c r="B12" t="s">
        <v>100</v>
      </c>
      <c r="C12" t="s">
        <v>449</v>
      </c>
      <c r="D12" t="s">
        <v>56</v>
      </c>
      <c r="E12" t="s">
        <v>167</v>
      </c>
      <c r="F12" s="350">
        <v>6.3</v>
      </c>
      <c r="G12" s="350">
        <v>6.5</v>
      </c>
      <c r="H12" s="350">
        <v>7</v>
      </c>
      <c r="I12" s="350">
        <v>8</v>
      </c>
      <c r="J12" s="350">
        <v>8</v>
      </c>
      <c r="K12" s="351">
        <f t="shared" si="0"/>
        <v>6.8650000000000002</v>
      </c>
      <c r="L12" s="400"/>
      <c r="M12" s="350">
        <v>7</v>
      </c>
      <c r="N12" s="350">
        <v>7</v>
      </c>
      <c r="O12" s="350">
        <v>6.7</v>
      </c>
      <c r="P12" s="350">
        <v>7.5</v>
      </c>
      <c r="Q12" s="350">
        <v>8</v>
      </c>
      <c r="R12" s="351">
        <f t="shared" si="1"/>
        <v>7.26</v>
      </c>
      <c r="S12" s="399"/>
      <c r="T12" s="350">
        <v>3</v>
      </c>
      <c r="U12" s="350">
        <v>5</v>
      </c>
      <c r="V12" s="350">
        <v>5.5</v>
      </c>
      <c r="W12" s="350">
        <v>5.5</v>
      </c>
      <c r="X12" s="350">
        <v>5.8</v>
      </c>
      <c r="Y12" s="350">
        <v>5.8</v>
      </c>
      <c r="Z12" s="350">
        <v>6</v>
      </c>
      <c r="AA12" s="390">
        <f t="shared" si="2"/>
        <v>36.6</v>
      </c>
      <c r="AB12" s="351">
        <f t="shared" si="3"/>
        <v>5.2285714285714286</v>
      </c>
      <c r="AC12" s="400"/>
      <c r="AD12" s="350">
        <v>7.4</v>
      </c>
      <c r="AE12" s="351"/>
      <c r="AF12" s="352"/>
      <c r="AG12" s="351">
        <f t="shared" si="4"/>
        <v>7.4</v>
      </c>
      <c r="AH12" s="399"/>
      <c r="AI12" s="350">
        <v>4.4000000000000004</v>
      </c>
      <c r="AJ12" s="350">
        <v>5.2</v>
      </c>
      <c r="AK12" s="350">
        <v>8</v>
      </c>
      <c r="AL12" s="350">
        <v>8.1999999999999993</v>
      </c>
      <c r="AM12" s="350">
        <v>4.8</v>
      </c>
      <c r="AN12" s="350">
        <v>6</v>
      </c>
      <c r="AO12" s="350">
        <v>6.2</v>
      </c>
      <c r="AP12" s="390">
        <f t="shared" si="5"/>
        <v>42.800000000000004</v>
      </c>
      <c r="AQ12" s="351">
        <f t="shared" si="6"/>
        <v>6.1142857142857148</v>
      </c>
      <c r="AR12" s="399"/>
      <c r="AS12" s="350">
        <v>7</v>
      </c>
      <c r="AT12" s="350">
        <v>8</v>
      </c>
      <c r="AU12" s="350">
        <v>7.6</v>
      </c>
      <c r="AV12" s="350">
        <v>6.8</v>
      </c>
      <c r="AW12" s="350">
        <v>6</v>
      </c>
      <c r="AX12" s="351">
        <f t="shared" si="7"/>
        <v>7.0600000000000005</v>
      </c>
      <c r="AY12" s="352"/>
      <c r="AZ12" s="351">
        <f t="shared" si="8"/>
        <v>7.0600000000000005</v>
      </c>
      <c r="BB12" s="391">
        <f t="shared" si="9"/>
        <v>5.9698214285714286</v>
      </c>
      <c r="BC12" s="358"/>
      <c r="BD12" s="391">
        <f t="shared" si="10"/>
        <v>7.2800000000000011</v>
      </c>
      <c r="BF12" s="351">
        <f t="shared" si="11"/>
        <v>5.9698214285714286</v>
      </c>
      <c r="BG12" s="351">
        <f t="shared" si="12"/>
        <v>7.2800000000000011</v>
      </c>
      <c r="BH12" s="392">
        <f t="shared" si="13"/>
        <v>6.6249107142857149</v>
      </c>
      <c r="BI12" s="393">
        <f t="shared" si="14"/>
        <v>3</v>
      </c>
    </row>
    <row r="13" spans="1:63">
      <c r="A13" s="171">
        <v>71</v>
      </c>
      <c r="B13" t="s">
        <v>110</v>
      </c>
      <c r="C13" t="s">
        <v>449</v>
      </c>
      <c r="D13" t="s">
        <v>56</v>
      </c>
      <c r="E13" t="s">
        <v>70</v>
      </c>
      <c r="F13" s="350">
        <v>6.3</v>
      </c>
      <c r="G13" s="350">
        <v>7</v>
      </c>
      <c r="H13" s="350">
        <v>7</v>
      </c>
      <c r="I13" s="350">
        <v>8</v>
      </c>
      <c r="J13" s="350">
        <v>7.4</v>
      </c>
      <c r="K13" s="351">
        <f t="shared" si="0"/>
        <v>6.96</v>
      </c>
      <c r="L13" s="400"/>
      <c r="M13" s="350">
        <v>6.5</v>
      </c>
      <c r="N13" s="350">
        <v>6</v>
      </c>
      <c r="O13" s="350">
        <v>6.5</v>
      </c>
      <c r="P13" s="350">
        <v>7.7</v>
      </c>
      <c r="Q13" s="350">
        <v>7.4</v>
      </c>
      <c r="R13" s="351">
        <f t="shared" si="1"/>
        <v>6.99</v>
      </c>
      <c r="S13" s="399"/>
      <c r="T13" s="350">
        <v>4.8</v>
      </c>
      <c r="U13" s="350">
        <v>5</v>
      </c>
      <c r="V13" s="350">
        <v>5.5</v>
      </c>
      <c r="W13" s="350">
        <v>5.5</v>
      </c>
      <c r="X13" s="350">
        <v>6.5</v>
      </c>
      <c r="Y13" s="350">
        <v>5.8</v>
      </c>
      <c r="Z13" s="350">
        <v>6</v>
      </c>
      <c r="AA13" s="390">
        <f t="shared" si="2"/>
        <v>39.1</v>
      </c>
      <c r="AB13" s="351">
        <f t="shared" si="3"/>
        <v>5.5857142857142863</v>
      </c>
      <c r="AC13" s="400"/>
      <c r="AD13" s="350">
        <v>7.27</v>
      </c>
      <c r="AE13" s="351"/>
      <c r="AF13" s="352"/>
      <c r="AG13" s="351">
        <f t="shared" si="4"/>
        <v>7.27</v>
      </c>
      <c r="AH13" s="399"/>
      <c r="AI13" s="350">
        <v>4.8</v>
      </c>
      <c r="AJ13" s="350">
        <v>6.6</v>
      </c>
      <c r="AK13" s="350">
        <v>6.8</v>
      </c>
      <c r="AL13" s="350">
        <v>5.6</v>
      </c>
      <c r="AM13" s="350">
        <v>5.5</v>
      </c>
      <c r="AN13" s="350">
        <v>5.2</v>
      </c>
      <c r="AO13" s="350">
        <v>5</v>
      </c>
      <c r="AP13" s="390">
        <f t="shared" si="5"/>
        <v>39.5</v>
      </c>
      <c r="AQ13" s="351">
        <f t="shared" si="6"/>
        <v>5.6428571428571432</v>
      </c>
      <c r="AR13" s="399"/>
      <c r="AS13" s="350">
        <v>8</v>
      </c>
      <c r="AT13" s="350">
        <v>8</v>
      </c>
      <c r="AU13" s="350">
        <v>7.4</v>
      </c>
      <c r="AV13" s="350">
        <v>6.5</v>
      </c>
      <c r="AW13" s="350">
        <v>6</v>
      </c>
      <c r="AX13" s="351">
        <f t="shared" si="7"/>
        <v>7.15</v>
      </c>
      <c r="AY13" s="352"/>
      <c r="AZ13" s="351">
        <f t="shared" si="8"/>
        <v>7.15</v>
      </c>
      <c r="BB13" s="391">
        <f t="shared" si="9"/>
        <v>5.9507142857142865</v>
      </c>
      <c r="BC13" s="358"/>
      <c r="BD13" s="391">
        <f t="shared" si="10"/>
        <v>7.17</v>
      </c>
      <c r="BF13" s="351">
        <f t="shared" si="11"/>
        <v>5.9507142857142865</v>
      </c>
      <c r="BG13" s="351">
        <f t="shared" si="12"/>
        <v>7.17</v>
      </c>
      <c r="BH13" s="392">
        <f t="shared" si="13"/>
        <v>6.5603571428571428</v>
      </c>
      <c r="BI13" s="393">
        <f t="shared" si="14"/>
        <v>4</v>
      </c>
    </row>
    <row r="14" spans="1:63">
      <c r="A14" s="171">
        <v>72</v>
      </c>
      <c r="B14" t="s">
        <v>109</v>
      </c>
      <c r="C14" t="s">
        <v>449</v>
      </c>
      <c r="D14" t="s">
        <v>56</v>
      </c>
      <c r="E14" t="s">
        <v>70</v>
      </c>
      <c r="F14" s="350">
        <v>6.3</v>
      </c>
      <c r="G14" s="350">
        <v>6.5</v>
      </c>
      <c r="H14" s="350">
        <v>7</v>
      </c>
      <c r="I14" s="350">
        <v>8</v>
      </c>
      <c r="J14" s="350">
        <v>8</v>
      </c>
      <c r="K14" s="351">
        <f t="shared" si="0"/>
        <v>6.8650000000000002</v>
      </c>
      <c r="L14" s="400"/>
      <c r="M14" s="350">
        <v>6.3</v>
      </c>
      <c r="N14" s="350">
        <v>6.5</v>
      </c>
      <c r="O14" s="350">
        <v>7</v>
      </c>
      <c r="P14" s="350">
        <v>8</v>
      </c>
      <c r="Q14" s="350">
        <v>8</v>
      </c>
      <c r="R14" s="351">
        <f t="shared" si="1"/>
        <v>7.379999999999999</v>
      </c>
      <c r="S14" s="399"/>
      <c r="T14" s="350">
        <v>5</v>
      </c>
      <c r="U14" s="350">
        <v>5.8</v>
      </c>
      <c r="V14" s="350">
        <v>5.8</v>
      </c>
      <c r="W14" s="350">
        <v>6</v>
      </c>
      <c r="X14" s="350">
        <v>5.2</v>
      </c>
      <c r="Y14" s="350">
        <v>4</v>
      </c>
      <c r="Z14" s="350">
        <v>5.8</v>
      </c>
      <c r="AA14" s="390">
        <f t="shared" si="2"/>
        <v>37.6</v>
      </c>
      <c r="AB14" s="351">
        <f t="shared" si="3"/>
        <v>5.3714285714285719</v>
      </c>
      <c r="AC14" s="400"/>
      <c r="AD14" s="350">
        <v>7.11</v>
      </c>
      <c r="AE14" s="351"/>
      <c r="AF14" s="352"/>
      <c r="AG14" s="351">
        <f t="shared" si="4"/>
        <v>7.11</v>
      </c>
      <c r="AH14" s="399"/>
      <c r="AI14" s="350">
        <v>4.8</v>
      </c>
      <c r="AJ14" s="350">
        <v>5.4</v>
      </c>
      <c r="AK14" s="350">
        <v>7.2</v>
      </c>
      <c r="AL14" s="350">
        <v>6.5</v>
      </c>
      <c r="AM14" s="350">
        <v>5.0999999999999996</v>
      </c>
      <c r="AN14" s="350">
        <v>4.8</v>
      </c>
      <c r="AO14" s="350">
        <v>5</v>
      </c>
      <c r="AP14" s="390">
        <f t="shared" si="5"/>
        <v>38.799999999999997</v>
      </c>
      <c r="AQ14" s="351">
        <f t="shared" si="6"/>
        <v>5.5428571428571427</v>
      </c>
      <c r="AR14" s="399"/>
      <c r="AS14" s="350">
        <v>8</v>
      </c>
      <c r="AT14" s="350">
        <v>8</v>
      </c>
      <c r="AU14" s="350">
        <v>7.4</v>
      </c>
      <c r="AV14" s="350">
        <v>6.5</v>
      </c>
      <c r="AW14" s="350">
        <v>5.6</v>
      </c>
      <c r="AX14" s="351">
        <f t="shared" si="7"/>
        <v>7.07</v>
      </c>
      <c r="AY14" s="352"/>
      <c r="AZ14" s="351">
        <f t="shared" si="8"/>
        <v>7.07</v>
      </c>
      <c r="BB14" s="391">
        <f t="shared" si="9"/>
        <v>5.8091071428571421</v>
      </c>
      <c r="BC14" s="358"/>
      <c r="BD14" s="391">
        <f t="shared" si="10"/>
        <v>7.1675000000000004</v>
      </c>
      <c r="BF14" s="351">
        <f t="shared" si="11"/>
        <v>5.8091071428571421</v>
      </c>
      <c r="BG14" s="351">
        <f t="shared" si="12"/>
        <v>7.1675000000000004</v>
      </c>
      <c r="BH14" s="392">
        <f t="shared" si="13"/>
        <v>6.4883035714285713</v>
      </c>
      <c r="BI14" s="393">
        <f t="shared" si="14"/>
        <v>5</v>
      </c>
    </row>
    <row r="15" spans="1:63">
      <c r="A15" s="171">
        <v>59</v>
      </c>
      <c r="B15" t="s">
        <v>122</v>
      </c>
      <c r="C15" t="s">
        <v>71</v>
      </c>
      <c r="D15" t="s">
        <v>72</v>
      </c>
      <c r="E15" t="s">
        <v>73</v>
      </c>
      <c r="F15" s="350">
        <v>6</v>
      </c>
      <c r="G15" s="350">
        <v>7</v>
      </c>
      <c r="H15" s="350">
        <v>7</v>
      </c>
      <c r="I15" s="350">
        <v>7</v>
      </c>
      <c r="J15" s="350">
        <v>7.8</v>
      </c>
      <c r="K15" s="351">
        <f t="shared" si="0"/>
        <v>6.7399999999999993</v>
      </c>
      <c r="L15" s="400"/>
      <c r="M15" s="350">
        <v>7</v>
      </c>
      <c r="N15" s="350">
        <v>7</v>
      </c>
      <c r="O15" s="350">
        <v>6.7</v>
      </c>
      <c r="P15" s="350">
        <v>7</v>
      </c>
      <c r="Q15" s="350">
        <v>7.8</v>
      </c>
      <c r="R15" s="351">
        <f t="shared" si="1"/>
        <v>7.07</v>
      </c>
      <c r="S15" s="399"/>
      <c r="T15" s="350">
        <v>4</v>
      </c>
      <c r="U15" s="350">
        <v>5</v>
      </c>
      <c r="V15" s="350">
        <v>5</v>
      </c>
      <c r="W15" s="350">
        <v>6</v>
      </c>
      <c r="X15" s="350">
        <v>6.5</v>
      </c>
      <c r="Y15" s="350">
        <v>5.5</v>
      </c>
      <c r="Z15" s="350">
        <v>5</v>
      </c>
      <c r="AA15" s="390">
        <f t="shared" si="2"/>
        <v>37</v>
      </c>
      <c r="AB15" s="351">
        <f t="shared" si="3"/>
        <v>5.2857142857142856</v>
      </c>
      <c r="AC15" s="400"/>
      <c r="AD15" s="350">
        <v>7.2</v>
      </c>
      <c r="AE15" s="351"/>
      <c r="AF15" s="352"/>
      <c r="AG15" s="351">
        <f t="shared" si="4"/>
        <v>7.2</v>
      </c>
      <c r="AH15" s="399"/>
      <c r="AI15" s="350">
        <v>4.4000000000000004</v>
      </c>
      <c r="AJ15" s="350">
        <v>5.8</v>
      </c>
      <c r="AK15" s="350">
        <v>4.8</v>
      </c>
      <c r="AL15" s="350">
        <v>7</v>
      </c>
      <c r="AM15" s="350">
        <v>6</v>
      </c>
      <c r="AN15" s="350">
        <v>5</v>
      </c>
      <c r="AO15" s="350">
        <v>5.5</v>
      </c>
      <c r="AP15" s="390">
        <f t="shared" si="5"/>
        <v>38.5</v>
      </c>
      <c r="AQ15" s="351">
        <f t="shared" si="6"/>
        <v>5.5</v>
      </c>
      <c r="AR15" s="399"/>
      <c r="AS15" s="350">
        <v>8</v>
      </c>
      <c r="AT15" s="350">
        <v>7</v>
      </c>
      <c r="AU15" s="350">
        <v>6.8</v>
      </c>
      <c r="AV15" s="350">
        <v>6.4</v>
      </c>
      <c r="AW15" s="350">
        <v>5.6</v>
      </c>
      <c r="AX15" s="351">
        <f t="shared" si="7"/>
        <v>6.7500000000000009</v>
      </c>
      <c r="AY15" s="352"/>
      <c r="AZ15" s="351">
        <f t="shared" si="8"/>
        <v>6.7500000000000009</v>
      </c>
      <c r="BB15" s="391">
        <f t="shared" si="9"/>
        <v>5.7296428571428573</v>
      </c>
      <c r="BC15" s="358"/>
      <c r="BD15" s="391">
        <f t="shared" si="10"/>
        <v>7.0549999999999997</v>
      </c>
      <c r="BF15" s="351">
        <f t="shared" si="11"/>
        <v>5.7296428571428573</v>
      </c>
      <c r="BG15" s="351">
        <f t="shared" si="12"/>
        <v>7.0549999999999997</v>
      </c>
      <c r="BH15" s="392">
        <f t="shared" si="13"/>
        <v>6.392321428571428</v>
      </c>
      <c r="BI15" s="393">
        <f t="shared" si="14"/>
        <v>6</v>
      </c>
    </row>
    <row r="16" spans="1:63">
      <c r="A16" s="171">
        <v>6</v>
      </c>
      <c r="B16" t="s">
        <v>156</v>
      </c>
      <c r="C16" t="s">
        <v>79</v>
      </c>
      <c r="D16" t="s">
        <v>80</v>
      </c>
      <c r="E16" t="s">
        <v>76</v>
      </c>
      <c r="F16" s="350">
        <v>6</v>
      </c>
      <c r="G16" s="350">
        <v>6</v>
      </c>
      <c r="H16" s="350">
        <v>6</v>
      </c>
      <c r="I16" s="350">
        <v>6.9</v>
      </c>
      <c r="J16" s="350">
        <v>7</v>
      </c>
      <c r="K16" s="351">
        <f t="shared" si="0"/>
        <v>6.1849999999999996</v>
      </c>
      <c r="L16" s="400"/>
      <c r="M16" s="350">
        <v>6</v>
      </c>
      <c r="N16" s="350">
        <v>6</v>
      </c>
      <c r="O16" s="350">
        <v>6</v>
      </c>
      <c r="P16" s="350">
        <v>6</v>
      </c>
      <c r="Q16" s="350">
        <v>7</v>
      </c>
      <c r="R16" s="351">
        <f t="shared" si="1"/>
        <v>6.2</v>
      </c>
      <c r="S16" s="399"/>
      <c r="T16" s="350">
        <v>5.5</v>
      </c>
      <c r="U16" s="350">
        <v>5</v>
      </c>
      <c r="V16" s="350">
        <v>5.5</v>
      </c>
      <c r="W16" s="350">
        <v>4</v>
      </c>
      <c r="X16" s="350">
        <v>6</v>
      </c>
      <c r="Y16" s="350">
        <v>6</v>
      </c>
      <c r="Z16" s="350">
        <v>6</v>
      </c>
      <c r="AA16" s="390">
        <f t="shared" si="2"/>
        <v>38</v>
      </c>
      <c r="AB16" s="351">
        <f t="shared" si="3"/>
        <v>5.4285714285714288</v>
      </c>
      <c r="AC16" s="400"/>
      <c r="AD16" s="350">
        <v>7.81</v>
      </c>
      <c r="AE16" s="351"/>
      <c r="AF16" s="352"/>
      <c r="AG16" s="351">
        <f t="shared" si="4"/>
        <v>7.81</v>
      </c>
      <c r="AH16" s="399"/>
      <c r="AI16" s="350">
        <v>5</v>
      </c>
      <c r="AJ16" s="350">
        <v>5.8</v>
      </c>
      <c r="AK16" s="350">
        <v>5.4</v>
      </c>
      <c r="AL16" s="350">
        <v>5.2</v>
      </c>
      <c r="AM16" s="350">
        <v>4.8</v>
      </c>
      <c r="AN16" s="350">
        <v>4.5999999999999996</v>
      </c>
      <c r="AO16" s="350">
        <v>5.0999999999999996</v>
      </c>
      <c r="AP16" s="390">
        <f t="shared" si="5"/>
        <v>35.900000000000006</v>
      </c>
      <c r="AQ16" s="351">
        <f t="shared" si="6"/>
        <v>5.128571428571429</v>
      </c>
      <c r="AR16" s="399"/>
      <c r="AS16" s="350">
        <v>8</v>
      </c>
      <c r="AT16" s="350">
        <v>8.5</v>
      </c>
      <c r="AU16" s="350">
        <v>7</v>
      </c>
      <c r="AV16" s="350">
        <v>6.1</v>
      </c>
      <c r="AW16" s="350">
        <v>6</v>
      </c>
      <c r="AX16" s="351">
        <f t="shared" si="7"/>
        <v>7.0449999999999999</v>
      </c>
      <c r="AY16" s="352"/>
      <c r="AZ16" s="351">
        <f t="shared" si="8"/>
        <v>7.0449999999999999</v>
      </c>
      <c r="BB16" s="391">
        <f t="shared" si="9"/>
        <v>5.505178571428571</v>
      </c>
      <c r="BC16" s="358"/>
      <c r="BD16" s="391">
        <f t="shared" si="10"/>
        <v>7.2162500000000005</v>
      </c>
      <c r="BF16" s="351">
        <f t="shared" si="11"/>
        <v>5.505178571428571</v>
      </c>
      <c r="BG16" s="351">
        <f t="shared" si="12"/>
        <v>7.2162500000000005</v>
      </c>
      <c r="BH16" s="392">
        <f t="shared" si="13"/>
        <v>6.3607142857142858</v>
      </c>
      <c r="BI16" s="393"/>
    </row>
    <row r="17" spans="1:62">
      <c r="A17" s="171">
        <v>22</v>
      </c>
      <c r="B17" t="s">
        <v>92</v>
      </c>
      <c r="C17" t="s">
        <v>387</v>
      </c>
      <c r="D17" t="s">
        <v>52</v>
      </c>
      <c r="E17" t="s">
        <v>54</v>
      </c>
      <c r="F17" s="350">
        <v>6</v>
      </c>
      <c r="G17" s="350">
        <v>6.2</v>
      </c>
      <c r="H17" s="350">
        <v>6</v>
      </c>
      <c r="I17" s="350">
        <v>6</v>
      </c>
      <c r="J17" s="350">
        <v>7.3</v>
      </c>
      <c r="K17" s="351">
        <f t="shared" si="0"/>
        <v>6.1150000000000002</v>
      </c>
      <c r="L17" s="400"/>
      <c r="M17" s="350">
        <v>6</v>
      </c>
      <c r="N17" s="350">
        <v>6</v>
      </c>
      <c r="O17" s="350">
        <v>6</v>
      </c>
      <c r="P17" s="350">
        <v>6.4</v>
      </c>
      <c r="Q17" s="350">
        <v>7.3</v>
      </c>
      <c r="R17" s="351">
        <f t="shared" si="1"/>
        <v>6.38</v>
      </c>
      <c r="S17" s="399"/>
      <c r="T17" s="350">
        <v>4</v>
      </c>
      <c r="U17" s="350">
        <v>6</v>
      </c>
      <c r="V17" s="350">
        <v>5</v>
      </c>
      <c r="W17" s="350">
        <v>5.8</v>
      </c>
      <c r="X17" s="350">
        <v>6</v>
      </c>
      <c r="Y17" s="350">
        <v>6.8</v>
      </c>
      <c r="Z17" s="350">
        <v>5.6</v>
      </c>
      <c r="AA17" s="390">
        <f t="shared" si="2"/>
        <v>39.200000000000003</v>
      </c>
      <c r="AB17" s="351">
        <f t="shared" si="3"/>
        <v>5.6000000000000005</v>
      </c>
      <c r="AC17" s="400"/>
      <c r="AD17" s="350">
        <v>7.27</v>
      </c>
      <c r="AE17" s="351"/>
      <c r="AF17" s="352"/>
      <c r="AG17" s="351">
        <f t="shared" si="4"/>
        <v>7.27</v>
      </c>
      <c r="AH17" s="399"/>
      <c r="AI17" s="350">
        <v>4.8</v>
      </c>
      <c r="AJ17" s="350">
        <v>5.2</v>
      </c>
      <c r="AK17" s="350">
        <v>4.7</v>
      </c>
      <c r="AL17" s="350">
        <v>5.3</v>
      </c>
      <c r="AM17" s="350">
        <v>5.2</v>
      </c>
      <c r="AN17" s="350">
        <v>6.5</v>
      </c>
      <c r="AO17" s="350">
        <v>3.2</v>
      </c>
      <c r="AP17" s="390">
        <f t="shared" si="5"/>
        <v>34.9</v>
      </c>
      <c r="AQ17" s="351">
        <f t="shared" si="6"/>
        <v>4.9857142857142858</v>
      </c>
      <c r="AR17" s="399"/>
      <c r="AS17" s="350">
        <v>7</v>
      </c>
      <c r="AT17" s="350">
        <v>7</v>
      </c>
      <c r="AU17" s="350">
        <v>6.6</v>
      </c>
      <c r="AV17" s="350">
        <v>5.2</v>
      </c>
      <c r="AW17" s="350">
        <v>5</v>
      </c>
      <c r="AX17" s="351">
        <f t="shared" si="7"/>
        <v>6.14</v>
      </c>
      <c r="AY17" s="352"/>
      <c r="AZ17" s="351">
        <f t="shared" si="8"/>
        <v>6.14</v>
      </c>
      <c r="BB17" s="391">
        <f t="shared" si="9"/>
        <v>5.4983928571428571</v>
      </c>
      <c r="BC17" s="358"/>
      <c r="BD17" s="391">
        <f t="shared" si="10"/>
        <v>6.7649999999999997</v>
      </c>
      <c r="BF17" s="351">
        <f t="shared" si="11"/>
        <v>5.4983928571428571</v>
      </c>
      <c r="BG17" s="351">
        <f t="shared" si="12"/>
        <v>6.7649999999999997</v>
      </c>
      <c r="BH17" s="392">
        <f t="shared" si="13"/>
        <v>6.1316964285714288</v>
      </c>
      <c r="BI17" s="393"/>
    </row>
    <row r="18" spans="1:62">
      <c r="A18" s="171">
        <v>108</v>
      </c>
      <c r="B18" t="s">
        <v>101</v>
      </c>
      <c r="C18" t="s">
        <v>343</v>
      </c>
      <c r="D18" t="s">
        <v>344</v>
      </c>
      <c r="E18" t="s">
        <v>345</v>
      </c>
      <c r="F18" s="350">
        <v>6.5</v>
      </c>
      <c r="G18" s="350">
        <v>6</v>
      </c>
      <c r="H18" s="350">
        <v>6</v>
      </c>
      <c r="I18" s="350">
        <v>6.8</v>
      </c>
      <c r="J18" s="350">
        <v>8</v>
      </c>
      <c r="K18" s="351">
        <f t="shared" si="0"/>
        <v>6.370000000000001</v>
      </c>
      <c r="L18" s="400"/>
      <c r="M18" s="350">
        <v>6.5</v>
      </c>
      <c r="N18" s="350">
        <v>6</v>
      </c>
      <c r="O18" s="350">
        <v>6.3</v>
      </c>
      <c r="P18" s="350">
        <v>6.5</v>
      </c>
      <c r="Q18" s="350">
        <v>8</v>
      </c>
      <c r="R18" s="351">
        <f t="shared" si="1"/>
        <v>6.6899999999999995</v>
      </c>
      <c r="S18" s="399"/>
      <c r="T18" s="350">
        <v>3</v>
      </c>
      <c r="U18" s="350">
        <v>6</v>
      </c>
      <c r="V18" s="350">
        <v>6</v>
      </c>
      <c r="W18" s="350">
        <v>5.8</v>
      </c>
      <c r="X18" s="350">
        <v>6.8</v>
      </c>
      <c r="Y18" s="350">
        <v>6</v>
      </c>
      <c r="Z18" s="350">
        <v>6</v>
      </c>
      <c r="AA18" s="390">
        <f t="shared" si="2"/>
        <v>39.6</v>
      </c>
      <c r="AB18" s="351">
        <f t="shared" si="3"/>
        <v>5.6571428571428575</v>
      </c>
      <c r="AC18" s="400"/>
      <c r="AD18" s="350">
        <v>6.8</v>
      </c>
      <c r="AE18" s="351"/>
      <c r="AF18" s="352"/>
      <c r="AG18" s="351">
        <f t="shared" si="4"/>
        <v>6.8</v>
      </c>
      <c r="AH18" s="399"/>
      <c r="AI18" s="350">
        <v>3.6</v>
      </c>
      <c r="AJ18" s="350">
        <v>5.4</v>
      </c>
      <c r="AK18" s="350">
        <v>6.5</v>
      </c>
      <c r="AL18" s="350">
        <v>6</v>
      </c>
      <c r="AM18" s="350">
        <v>5</v>
      </c>
      <c r="AN18" s="350">
        <v>5</v>
      </c>
      <c r="AO18" s="350">
        <v>5</v>
      </c>
      <c r="AP18" s="390">
        <f t="shared" si="5"/>
        <v>36.5</v>
      </c>
      <c r="AQ18" s="351">
        <f t="shared" si="6"/>
        <v>5.2142857142857144</v>
      </c>
      <c r="AR18" s="399"/>
      <c r="AS18" s="350">
        <v>7</v>
      </c>
      <c r="AT18" s="350">
        <v>6.5</v>
      </c>
      <c r="AU18" s="350">
        <v>6.6</v>
      </c>
      <c r="AV18" s="350">
        <v>5</v>
      </c>
      <c r="AW18" s="350">
        <v>5.2</v>
      </c>
      <c r="AX18" s="351">
        <f t="shared" si="7"/>
        <v>6.0650000000000004</v>
      </c>
      <c r="AY18" s="352"/>
      <c r="AZ18" s="351">
        <f t="shared" si="8"/>
        <v>6.0650000000000004</v>
      </c>
      <c r="BB18" s="391">
        <f t="shared" si="9"/>
        <v>5.6692857142857145</v>
      </c>
      <c r="BC18" s="358"/>
      <c r="BD18" s="391">
        <f t="shared" si="10"/>
        <v>6.5887500000000001</v>
      </c>
      <c r="BF18" s="351">
        <f t="shared" si="11"/>
        <v>5.6692857142857145</v>
      </c>
      <c r="BG18" s="351">
        <f t="shared" si="12"/>
        <v>6.5887500000000001</v>
      </c>
      <c r="BH18" s="392">
        <f t="shared" si="13"/>
        <v>6.1290178571428573</v>
      </c>
      <c r="BI18" s="393"/>
      <c r="BJ18" s="301"/>
    </row>
    <row r="19" spans="1:62">
      <c r="A19" s="171">
        <v>47</v>
      </c>
      <c r="B19" t="s">
        <v>105</v>
      </c>
      <c r="C19" t="s">
        <v>433</v>
      </c>
      <c r="D19" t="s">
        <v>94</v>
      </c>
      <c r="E19" t="s">
        <v>137</v>
      </c>
      <c r="F19" s="350">
        <v>6</v>
      </c>
      <c r="G19" s="350">
        <v>6</v>
      </c>
      <c r="H19" s="350">
        <v>6</v>
      </c>
      <c r="I19" s="350">
        <v>6.3</v>
      </c>
      <c r="J19" s="350">
        <v>8.3000000000000007</v>
      </c>
      <c r="K19" s="351">
        <f t="shared" si="0"/>
        <v>6.16</v>
      </c>
      <c r="L19" s="400"/>
      <c r="M19" s="350">
        <v>6</v>
      </c>
      <c r="N19" s="350">
        <v>6</v>
      </c>
      <c r="O19" s="350">
        <v>6</v>
      </c>
      <c r="P19" s="350">
        <v>6.3</v>
      </c>
      <c r="Q19" s="350">
        <v>8.3000000000000007</v>
      </c>
      <c r="R19" s="351">
        <f t="shared" si="1"/>
        <v>6.55</v>
      </c>
      <c r="S19" s="399"/>
      <c r="T19" s="350">
        <v>5</v>
      </c>
      <c r="U19" s="350">
        <v>5.8</v>
      </c>
      <c r="V19" s="350">
        <v>5</v>
      </c>
      <c r="W19" s="350">
        <v>3</v>
      </c>
      <c r="X19" s="350">
        <v>5</v>
      </c>
      <c r="Y19" s="350">
        <v>2</v>
      </c>
      <c r="Z19" s="350">
        <v>5.5</v>
      </c>
      <c r="AA19" s="390">
        <f t="shared" si="2"/>
        <v>31.3</v>
      </c>
      <c r="AB19" s="351">
        <f t="shared" si="3"/>
        <v>4.4714285714285715</v>
      </c>
      <c r="AC19" s="400"/>
      <c r="AD19" s="350">
        <v>7.6</v>
      </c>
      <c r="AE19" s="351"/>
      <c r="AF19" s="352"/>
      <c r="AG19" s="351">
        <f t="shared" si="4"/>
        <v>7.6</v>
      </c>
      <c r="AH19" s="399"/>
      <c r="AI19" s="350">
        <v>5</v>
      </c>
      <c r="AJ19" s="350">
        <v>7.2</v>
      </c>
      <c r="AK19" s="350">
        <v>5.6</v>
      </c>
      <c r="AL19" s="350">
        <v>0</v>
      </c>
      <c r="AM19" s="350">
        <v>4.5</v>
      </c>
      <c r="AN19" s="350">
        <v>4.4000000000000004</v>
      </c>
      <c r="AO19" s="350">
        <v>5</v>
      </c>
      <c r="AP19" s="390">
        <f t="shared" si="5"/>
        <v>31.699999999999996</v>
      </c>
      <c r="AQ19" s="351">
        <f t="shared" si="6"/>
        <v>4.5285714285714276</v>
      </c>
      <c r="AR19" s="399"/>
      <c r="AS19" s="350">
        <v>8.5</v>
      </c>
      <c r="AT19" s="350">
        <v>9</v>
      </c>
      <c r="AU19" s="350">
        <v>8</v>
      </c>
      <c r="AV19" s="350">
        <v>6.3</v>
      </c>
      <c r="AW19" s="350">
        <v>6</v>
      </c>
      <c r="AX19" s="351">
        <f t="shared" si="7"/>
        <v>7.51</v>
      </c>
      <c r="AY19" s="352"/>
      <c r="AZ19" s="351">
        <f t="shared" si="8"/>
        <v>7.51</v>
      </c>
      <c r="BB19" s="391">
        <f t="shared" si="9"/>
        <v>4.9149999999999991</v>
      </c>
      <c r="BC19" s="358"/>
      <c r="BD19" s="391">
        <f t="shared" si="10"/>
        <v>7.3149999999999995</v>
      </c>
      <c r="BF19" s="351">
        <f t="shared" si="11"/>
        <v>4.9149999999999991</v>
      </c>
      <c r="BG19" s="351">
        <f t="shared" si="12"/>
        <v>7.3149999999999995</v>
      </c>
      <c r="BH19" s="392">
        <f t="shared" si="13"/>
        <v>6.1149999999999993</v>
      </c>
      <c r="BI19" s="393"/>
    </row>
    <row r="20" spans="1:62">
      <c r="A20" s="171">
        <v>106</v>
      </c>
      <c r="B20" t="s">
        <v>448</v>
      </c>
      <c r="C20" t="s">
        <v>311</v>
      </c>
      <c r="D20" t="s">
        <v>64</v>
      </c>
      <c r="E20" t="s">
        <v>263</v>
      </c>
      <c r="F20" s="350">
        <v>6.7</v>
      </c>
      <c r="G20" s="350">
        <v>6.7</v>
      </c>
      <c r="H20" s="350">
        <v>6.5</v>
      </c>
      <c r="I20" s="350">
        <v>6.7</v>
      </c>
      <c r="J20" s="350">
        <v>6.7</v>
      </c>
      <c r="K20" s="351">
        <f t="shared" si="0"/>
        <v>6.6499999999999995</v>
      </c>
      <c r="L20" s="400"/>
      <c r="M20" s="350">
        <v>6.7</v>
      </c>
      <c r="N20" s="350">
        <v>6.7</v>
      </c>
      <c r="O20" s="350">
        <v>6.3</v>
      </c>
      <c r="P20" s="350">
        <v>6.7</v>
      </c>
      <c r="Q20" s="350">
        <v>6.7</v>
      </c>
      <c r="R20" s="351">
        <f t="shared" si="1"/>
        <v>6.58</v>
      </c>
      <c r="S20" s="399"/>
      <c r="T20" s="350">
        <v>6.5</v>
      </c>
      <c r="U20" s="350">
        <v>6.8</v>
      </c>
      <c r="V20" s="350">
        <v>6.5</v>
      </c>
      <c r="W20" s="350">
        <v>6.8</v>
      </c>
      <c r="X20" s="350">
        <v>6.5</v>
      </c>
      <c r="Y20" s="350">
        <v>5.8</v>
      </c>
      <c r="Z20" s="350">
        <v>5</v>
      </c>
      <c r="AA20" s="390">
        <f t="shared" si="2"/>
        <v>43.9</v>
      </c>
      <c r="AB20" s="351">
        <f t="shared" si="3"/>
        <v>6.2714285714285714</v>
      </c>
      <c r="AC20" s="400"/>
      <c r="AD20" s="350">
        <v>6</v>
      </c>
      <c r="AE20" s="351"/>
      <c r="AF20" s="352"/>
      <c r="AG20" s="351">
        <f t="shared" si="4"/>
        <v>6</v>
      </c>
      <c r="AH20" s="399"/>
      <c r="AI20" s="350">
        <v>5.2</v>
      </c>
      <c r="AJ20" s="350">
        <v>6.8</v>
      </c>
      <c r="AK20" s="350">
        <v>5.5</v>
      </c>
      <c r="AL20" s="350">
        <v>6.7</v>
      </c>
      <c r="AM20" s="350">
        <v>4.8</v>
      </c>
      <c r="AN20" s="350">
        <v>4.2</v>
      </c>
      <c r="AO20" s="350">
        <v>4.8</v>
      </c>
      <c r="AP20" s="390">
        <f t="shared" si="5"/>
        <v>38</v>
      </c>
      <c r="AQ20" s="351">
        <f t="shared" si="6"/>
        <v>5.4285714285714288</v>
      </c>
      <c r="AR20" s="399"/>
      <c r="AS20" s="350">
        <v>7.5</v>
      </c>
      <c r="AT20" s="350">
        <v>7</v>
      </c>
      <c r="AU20" s="350">
        <v>5.8</v>
      </c>
      <c r="AV20" s="350">
        <v>5.2</v>
      </c>
      <c r="AW20" s="350">
        <v>5</v>
      </c>
      <c r="AX20" s="351">
        <f t="shared" si="7"/>
        <v>6.04</v>
      </c>
      <c r="AY20" s="352"/>
      <c r="AZ20" s="351">
        <f t="shared" si="8"/>
        <v>6.04</v>
      </c>
      <c r="BB20" s="391">
        <f t="shared" si="9"/>
        <v>6.05</v>
      </c>
      <c r="BC20" s="358"/>
      <c r="BD20" s="391">
        <f t="shared" si="10"/>
        <v>6.1549999999999994</v>
      </c>
      <c r="BF20" s="351">
        <f t="shared" si="11"/>
        <v>6.05</v>
      </c>
      <c r="BG20" s="351">
        <f t="shared" si="12"/>
        <v>6.1549999999999994</v>
      </c>
      <c r="BH20" s="392">
        <f t="shared" si="13"/>
        <v>6.1024999999999991</v>
      </c>
      <c r="BI20" s="393"/>
    </row>
    <row r="21" spans="1:62">
      <c r="A21" s="171">
        <v>39</v>
      </c>
      <c r="B21" t="s">
        <v>447</v>
      </c>
      <c r="C21" t="s">
        <v>426</v>
      </c>
      <c r="D21" t="s">
        <v>427</v>
      </c>
      <c r="E21" t="s">
        <v>267</v>
      </c>
      <c r="F21" s="350">
        <v>7</v>
      </c>
      <c r="G21" s="350">
        <v>6.5</v>
      </c>
      <c r="H21" s="350">
        <v>6.7</v>
      </c>
      <c r="I21" s="350">
        <v>6.5</v>
      </c>
      <c r="J21" s="350">
        <v>6</v>
      </c>
      <c r="K21" s="351">
        <f t="shared" si="0"/>
        <v>6.6749999999999998</v>
      </c>
      <c r="L21" s="400"/>
      <c r="M21" s="350">
        <v>6.3</v>
      </c>
      <c r="N21" s="350">
        <v>6.5</v>
      </c>
      <c r="O21" s="350">
        <v>6.5</v>
      </c>
      <c r="P21" s="350">
        <v>6.3</v>
      </c>
      <c r="Q21" s="350">
        <v>6</v>
      </c>
      <c r="R21" s="351">
        <f t="shared" si="1"/>
        <v>6.32</v>
      </c>
      <c r="S21" s="399"/>
      <c r="T21" s="350">
        <v>3</v>
      </c>
      <c r="U21" s="350">
        <v>5.8</v>
      </c>
      <c r="V21" s="350">
        <v>5.6</v>
      </c>
      <c r="W21" s="350">
        <v>4</v>
      </c>
      <c r="X21" s="350">
        <v>5.8</v>
      </c>
      <c r="Y21" s="350">
        <v>5.8</v>
      </c>
      <c r="Z21" s="350">
        <v>5.2</v>
      </c>
      <c r="AA21" s="390">
        <f t="shared" si="2"/>
        <v>35.200000000000003</v>
      </c>
      <c r="AB21" s="351">
        <f t="shared" si="3"/>
        <v>5.0285714285714294</v>
      </c>
      <c r="AC21" s="400"/>
      <c r="AD21" s="350">
        <v>6.5</v>
      </c>
      <c r="AE21" s="351"/>
      <c r="AF21" s="352"/>
      <c r="AG21" s="351">
        <f t="shared" si="4"/>
        <v>6.5</v>
      </c>
      <c r="AH21" s="399"/>
      <c r="AI21" s="350">
        <v>2.2000000000000002</v>
      </c>
      <c r="AJ21" s="350">
        <v>6.5</v>
      </c>
      <c r="AK21" s="350">
        <v>6.4</v>
      </c>
      <c r="AL21" s="350">
        <v>4.8</v>
      </c>
      <c r="AM21" s="350">
        <v>5</v>
      </c>
      <c r="AN21" s="350">
        <v>5.8</v>
      </c>
      <c r="AO21" s="350">
        <v>5</v>
      </c>
      <c r="AP21" s="390">
        <f t="shared" si="5"/>
        <v>35.700000000000003</v>
      </c>
      <c r="AQ21" s="351">
        <f t="shared" si="6"/>
        <v>5.1000000000000005</v>
      </c>
      <c r="AR21" s="399"/>
      <c r="AS21" s="350">
        <v>8</v>
      </c>
      <c r="AT21" s="350">
        <v>7.2</v>
      </c>
      <c r="AU21" s="350">
        <v>7</v>
      </c>
      <c r="AV21" s="350">
        <v>5.2</v>
      </c>
      <c r="AW21" s="350">
        <v>5.6</v>
      </c>
      <c r="AX21" s="351">
        <f t="shared" si="7"/>
        <v>6.59</v>
      </c>
      <c r="AY21" s="352"/>
      <c r="AZ21" s="351">
        <f t="shared" si="8"/>
        <v>6.59</v>
      </c>
      <c r="BB21" s="391">
        <f t="shared" si="9"/>
        <v>5.4669642857142868</v>
      </c>
      <c r="BC21" s="358"/>
      <c r="BD21" s="391">
        <f t="shared" si="10"/>
        <v>6.4775</v>
      </c>
      <c r="BF21" s="351">
        <f t="shared" si="11"/>
        <v>5.4669642857142868</v>
      </c>
      <c r="BG21" s="351">
        <f t="shared" si="12"/>
        <v>6.4775</v>
      </c>
      <c r="BH21" s="392">
        <f t="shared" si="13"/>
        <v>5.972232142857143</v>
      </c>
      <c r="BI21" s="393"/>
    </row>
  </sheetData>
  <sortState ref="A10:BK21">
    <sortCondition ref="BI10:BI21"/>
  </sortState>
  <pageMargins left="0.75" right="0.75" top="1" bottom="1" header="0.5" footer="0.5"/>
  <pageSetup paperSize="9" scale="98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5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268" customWidth="1"/>
    <col min="2" max="2" width="21.85546875" style="268" customWidth="1"/>
    <col min="3" max="3" width="29.140625" style="268" customWidth="1"/>
    <col min="4" max="4" width="18.42578125" style="268" customWidth="1"/>
    <col min="5" max="5" width="25.28515625" style="268" customWidth="1"/>
    <col min="6" max="10" width="5.28515625" style="268" customWidth="1"/>
    <col min="11" max="11" width="8.7109375" style="268" customWidth="1"/>
    <col min="12" max="12" width="3.28515625" style="268" customWidth="1"/>
    <col min="13" max="17" width="5.7109375" style="268" customWidth="1"/>
    <col min="18" max="18" width="9.140625" style="268"/>
    <col min="19" max="19" width="3.28515625" style="268" customWidth="1"/>
    <col min="20" max="21" width="5.7109375" style="268" customWidth="1"/>
    <col min="22" max="22" width="6.28515625" style="268" customWidth="1"/>
    <col min="23" max="23" width="6.7109375" style="268" customWidth="1"/>
    <col min="24" max="28" width="5.7109375" style="268" customWidth="1"/>
    <col min="29" max="29" width="7.140625" style="268" customWidth="1"/>
    <col min="30" max="30" width="3.28515625" style="268" customWidth="1"/>
    <col min="31" max="31" width="7.28515625" style="268" customWidth="1"/>
    <col min="32" max="32" width="10.28515625" style="268" customWidth="1"/>
    <col min="33" max="33" width="7" style="268" customWidth="1"/>
    <col min="34" max="34" width="9.42578125" style="268" customWidth="1"/>
    <col min="35" max="35" width="2.7109375" style="268" customWidth="1"/>
    <col min="36" max="38" width="5.7109375" style="268" customWidth="1"/>
    <col min="39" max="39" width="5.42578125" style="268" customWidth="1"/>
    <col min="40" max="45" width="5.7109375" style="268" customWidth="1"/>
    <col min="46" max="46" width="2.42578125" style="301" customWidth="1"/>
    <col min="47" max="51" width="5.85546875" style="268" customWidth="1"/>
    <col min="52" max="52" width="9.140625" style="268"/>
    <col min="53" max="53" width="10.42578125" style="268" customWidth="1"/>
    <col min="54" max="54" width="5.7109375" style="268" customWidth="1"/>
    <col min="55" max="55" width="2.42578125" style="301" customWidth="1"/>
    <col min="56" max="56" width="12.140625" style="268" customWidth="1"/>
    <col min="57" max="57" width="2.7109375" style="301" customWidth="1"/>
    <col min="58" max="58" width="10.42578125" style="268" customWidth="1"/>
    <col min="59" max="59" width="2.7109375" style="301" customWidth="1"/>
    <col min="60" max="62" width="9.140625" style="268"/>
    <col min="63" max="63" width="13.28515625" style="268" customWidth="1"/>
    <col min="64" max="16384" width="9.140625" style="268"/>
  </cols>
  <sheetData>
    <row r="1" spans="1:66" ht="15.75">
      <c r="A1" s="1" t="s">
        <v>59</v>
      </c>
      <c r="B1" s="2"/>
      <c r="C1" s="135"/>
      <c r="D1" s="270" t="s">
        <v>349</v>
      </c>
      <c r="E1" s="270" t="s">
        <v>1</v>
      </c>
      <c r="G1" s="301"/>
      <c r="H1" s="365"/>
      <c r="I1" s="365"/>
      <c r="J1" s="365"/>
      <c r="K1" s="365"/>
      <c r="L1" s="365"/>
      <c r="T1" s="365"/>
      <c r="U1" s="365"/>
      <c r="V1" s="365"/>
      <c r="W1" s="301"/>
      <c r="AA1" s="365"/>
      <c r="AB1" s="365"/>
      <c r="AC1" s="365"/>
      <c r="AD1" s="365"/>
      <c r="AJ1" s="365"/>
      <c r="AK1" s="365"/>
      <c r="AL1" s="365"/>
      <c r="AM1" s="301"/>
      <c r="AQ1" s="365"/>
      <c r="AR1" s="365"/>
      <c r="AS1" s="365"/>
      <c r="AT1" s="366"/>
      <c r="BK1" s="367">
        <f ca="1">NOW()</f>
        <v>43014.400315856481</v>
      </c>
    </row>
    <row r="2" spans="1:66" ht="15.75">
      <c r="A2" s="8"/>
      <c r="B2" s="2"/>
      <c r="C2" s="135"/>
      <c r="D2" s="270"/>
      <c r="E2" s="270" t="s">
        <v>498</v>
      </c>
      <c r="G2" s="301"/>
      <c r="W2" s="301"/>
      <c r="AM2" s="301"/>
      <c r="AT2" s="368"/>
      <c r="BK2" s="369">
        <f ca="1">NOW()</f>
        <v>43014.400315856481</v>
      </c>
    </row>
    <row r="3" spans="1:66" ht="15.75">
      <c r="A3" s="59" t="s">
        <v>60</v>
      </c>
      <c r="B3" s="60"/>
      <c r="C3" s="135"/>
      <c r="D3" s="270"/>
      <c r="E3" s="270" t="s">
        <v>501</v>
      </c>
      <c r="F3" s="491" t="s">
        <v>2</v>
      </c>
      <c r="G3" s="492"/>
      <c r="H3" s="491"/>
      <c r="I3" s="492"/>
      <c r="J3" s="492"/>
      <c r="K3" s="492"/>
      <c r="M3" s="493" t="s">
        <v>3</v>
      </c>
      <c r="N3" s="494"/>
      <c r="O3" s="494"/>
      <c r="P3" s="494"/>
      <c r="Q3" s="494"/>
      <c r="R3" s="494"/>
      <c r="T3" s="491" t="s">
        <v>2</v>
      </c>
      <c r="U3" s="492"/>
      <c r="V3" s="492"/>
      <c r="W3" s="492"/>
      <c r="X3" s="492"/>
      <c r="Y3" s="492"/>
      <c r="Z3" s="492"/>
      <c r="AA3" s="492"/>
      <c r="AB3" s="492"/>
      <c r="AC3" s="492"/>
      <c r="AE3" s="493" t="s">
        <v>3</v>
      </c>
      <c r="AF3" s="494"/>
      <c r="AG3" s="494"/>
      <c r="AH3" s="494"/>
      <c r="AJ3" s="491" t="s">
        <v>2</v>
      </c>
      <c r="AK3" s="492"/>
      <c r="AL3" s="492"/>
      <c r="AM3" s="492"/>
      <c r="AN3" s="492"/>
      <c r="AO3" s="492"/>
      <c r="AP3" s="492"/>
      <c r="AQ3" s="492"/>
      <c r="AR3" s="492"/>
      <c r="AS3" s="492"/>
      <c r="AU3" s="493" t="s">
        <v>3</v>
      </c>
      <c r="AV3" s="494"/>
      <c r="AW3" s="494"/>
      <c r="AX3" s="494"/>
      <c r="AY3" s="494"/>
      <c r="AZ3" s="494"/>
      <c r="BA3" s="494"/>
      <c r="BB3" s="494"/>
    </row>
    <row r="4" spans="1:66" ht="15.75">
      <c r="A4" s="13"/>
      <c r="B4" s="14"/>
      <c r="C4" s="135"/>
      <c r="D4" s="270"/>
      <c r="G4" s="301"/>
      <c r="W4" s="301"/>
      <c r="AM4" s="301"/>
    </row>
    <row r="5" spans="1:66" ht="15.75">
      <c r="A5" s="1" t="s">
        <v>431</v>
      </c>
      <c r="B5" s="2"/>
      <c r="C5" s="137"/>
      <c r="F5" s="370" t="s">
        <v>4</v>
      </c>
      <c r="G5" s="371"/>
      <c r="I5" s="370"/>
      <c r="M5" s="370" t="s">
        <v>4</v>
      </c>
      <c r="T5" s="370" t="s">
        <v>350</v>
      </c>
      <c r="W5" s="301"/>
      <c r="AE5" s="370" t="s">
        <v>5</v>
      </c>
      <c r="AJ5" s="370" t="s">
        <v>320</v>
      </c>
      <c r="AM5" s="301"/>
      <c r="AU5" s="370" t="s">
        <v>6</v>
      </c>
      <c r="BA5" s="370"/>
      <c r="BB5" s="370"/>
    </row>
    <row r="6" spans="1:66" ht="15.75">
      <c r="A6" s="8" t="s">
        <v>430</v>
      </c>
      <c r="B6" s="17"/>
      <c r="C6" s="137"/>
      <c r="F6" s="268" t="str">
        <f>E1</f>
        <v>Nina Fritzell</v>
      </c>
      <c r="G6" s="301"/>
      <c r="M6" s="268" t="str">
        <f>E1</f>
        <v>Nina Fritzell</v>
      </c>
      <c r="T6" s="268" t="str">
        <f>E2</f>
        <v>Robyn Bruderer</v>
      </c>
      <c r="W6" s="301"/>
      <c r="AE6" s="268" t="str">
        <f>E2</f>
        <v>Robyn Bruderer</v>
      </c>
      <c r="AI6" s="301"/>
      <c r="AJ6" s="268" t="str">
        <f>E3</f>
        <v>Janet Leadbetter</v>
      </c>
      <c r="AM6" s="301"/>
      <c r="AU6" s="268" t="str">
        <f>E3</f>
        <v>Janet Leadbetter</v>
      </c>
      <c r="BH6" s="370" t="s">
        <v>7</v>
      </c>
    </row>
    <row r="7" spans="1:66">
      <c r="F7" s="268" t="s">
        <v>8</v>
      </c>
      <c r="K7" s="365"/>
      <c r="L7" s="373"/>
      <c r="M7" s="372"/>
      <c r="N7" s="372"/>
      <c r="O7" s="372"/>
      <c r="P7" s="372"/>
      <c r="Q7" s="374"/>
      <c r="S7" s="301"/>
      <c r="U7" s="365"/>
      <c r="V7" s="365"/>
      <c r="W7" s="365"/>
      <c r="X7" s="365"/>
      <c r="Y7" s="365"/>
      <c r="Z7" s="365"/>
      <c r="AA7" s="365"/>
      <c r="AB7" s="365"/>
      <c r="AC7" s="365"/>
      <c r="AD7" s="373"/>
      <c r="AE7" s="370"/>
      <c r="AG7" s="268" t="s">
        <v>9</v>
      </c>
      <c r="AH7" s="268" t="s">
        <v>11</v>
      </c>
      <c r="AI7" s="301"/>
      <c r="AK7" s="365"/>
      <c r="AL7" s="365"/>
      <c r="AM7" s="365"/>
      <c r="AN7" s="365"/>
      <c r="AO7" s="365"/>
      <c r="AP7" s="365"/>
      <c r="AQ7" s="365"/>
      <c r="AR7" s="365"/>
      <c r="AS7" s="365"/>
      <c r="BB7" s="268" t="s">
        <v>12</v>
      </c>
      <c r="BD7" s="374" t="s">
        <v>13</v>
      </c>
      <c r="BF7" s="370" t="s">
        <v>14</v>
      </c>
      <c r="BJ7" s="375" t="s">
        <v>15</v>
      </c>
      <c r="BK7" s="376"/>
    </row>
    <row r="8" spans="1:66" s="372" customFormat="1">
      <c r="A8" s="349" t="s">
        <v>16</v>
      </c>
      <c r="B8" s="349" t="s">
        <v>17</v>
      </c>
      <c r="C8" s="349" t="s">
        <v>8</v>
      </c>
      <c r="D8" s="349" t="s">
        <v>18</v>
      </c>
      <c r="E8" s="349" t="s">
        <v>19</v>
      </c>
      <c r="F8" s="377" t="s">
        <v>20</v>
      </c>
      <c r="G8" s="377" t="s">
        <v>21</v>
      </c>
      <c r="H8" s="377" t="s">
        <v>22</v>
      </c>
      <c r="I8" s="377" t="s">
        <v>23</v>
      </c>
      <c r="J8" s="377" t="s">
        <v>24</v>
      </c>
      <c r="K8" s="377" t="s">
        <v>8</v>
      </c>
      <c r="L8" s="378"/>
      <c r="M8" s="377" t="s">
        <v>20</v>
      </c>
      <c r="N8" s="377" t="s">
        <v>21</v>
      </c>
      <c r="O8" s="377" t="s">
        <v>22</v>
      </c>
      <c r="P8" s="377" t="s">
        <v>23</v>
      </c>
      <c r="Q8" s="377" t="s">
        <v>24</v>
      </c>
      <c r="R8" s="377" t="s">
        <v>8</v>
      </c>
      <c r="S8" s="379"/>
      <c r="T8" s="349" t="s">
        <v>25</v>
      </c>
      <c r="U8" s="349" t="s">
        <v>26</v>
      </c>
      <c r="V8" s="349" t="s">
        <v>286</v>
      </c>
      <c r="W8" s="349" t="s">
        <v>336</v>
      </c>
      <c r="X8" s="349" t="s">
        <v>428</v>
      </c>
      <c r="Y8" s="349" t="s">
        <v>429</v>
      </c>
      <c r="Z8" s="349" t="s">
        <v>282</v>
      </c>
      <c r="AA8" s="349" t="s">
        <v>424</v>
      </c>
      <c r="AB8" s="349" t="s">
        <v>30</v>
      </c>
      <c r="AC8" s="349" t="s">
        <v>31</v>
      </c>
      <c r="AD8" s="378"/>
      <c r="AE8" s="349" t="s">
        <v>10</v>
      </c>
      <c r="AF8" s="349" t="s">
        <v>11</v>
      </c>
      <c r="AG8" s="349" t="s">
        <v>295</v>
      </c>
      <c r="AH8" s="349" t="s">
        <v>35</v>
      </c>
      <c r="AI8" s="380"/>
      <c r="AJ8" s="349" t="s">
        <v>25</v>
      </c>
      <c r="AK8" s="349" t="s">
        <v>26</v>
      </c>
      <c r="AL8" s="349" t="s">
        <v>286</v>
      </c>
      <c r="AM8" s="349" t="s">
        <v>336</v>
      </c>
      <c r="AN8" s="349" t="s">
        <v>428</v>
      </c>
      <c r="AO8" s="349" t="s">
        <v>429</v>
      </c>
      <c r="AP8" s="349" t="s">
        <v>282</v>
      </c>
      <c r="AQ8" s="349" t="s">
        <v>424</v>
      </c>
      <c r="AR8" s="349" t="s">
        <v>30</v>
      </c>
      <c r="AS8" s="349" t="s">
        <v>31</v>
      </c>
      <c r="AT8" s="382"/>
      <c r="AU8" s="377" t="s">
        <v>36</v>
      </c>
      <c r="AV8" s="377" t="s">
        <v>37</v>
      </c>
      <c r="AW8" s="377" t="s">
        <v>38</v>
      </c>
      <c r="AX8" s="377" t="s">
        <v>39</v>
      </c>
      <c r="AY8" s="377" t="s">
        <v>40</v>
      </c>
      <c r="AZ8" s="377" t="s">
        <v>41</v>
      </c>
      <c r="BA8" s="349" t="s">
        <v>42</v>
      </c>
      <c r="BB8" s="349" t="s">
        <v>35</v>
      </c>
      <c r="BC8" s="382"/>
      <c r="BD8" s="381" t="s">
        <v>43</v>
      </c>
      <c r="BE8" s="382"/>
      <c r="BF8" s="383" t="s">
        <v>43</v>
      </c>
      <c r="BG8" s="384"/>
      <c r="BH8" s="383" t="s">
        <v>44</v>
      </c>
      <c r="BI8" s="383" t="s">
        <v>45</v>
      </c>
      <c r="BJ8" s="383" t="s">
        <v>43</v>
      </c>
      <c r="BK8" s="383" t="s">
        <v>46</v>
      </c>
      <c r="BL8" s="349"/>
      <c r="BM8" s="349"/>
      <c r="BN8" s="349"/>
    </row>
    <row r="9" spans="1:66" s="372" customFormat="1">
      <c r="F9" s="376"/>
      <c r="G9" s="376"/>
      <c r="H9" s="376"/>
      <c r="I9" s="376"/>
      <c r="J9" s="376"/>
      <c r="K9" s="376"/>
      <c r="L9" s="385"/>
      <c r="M9" s="376"/>
      <c r="N9" s="376"/>
      <c r="O9" s="376"/>
      <c r="P9" s="376"/>
      <c r="Q9" s="376"/>
      <c r="R9" s="376"/>
      <c r="S9" s="386"/>
      <c r="AD9" s="385"/>
      <c r="AI9" s="364"/>
      <c r="AT9" s="373"/>
      <c r="AU9" s="376"/>
      <c r="AV9" s="376"/>
      <c r="AW9" s="376"/>
      <c r="AX9" s="376"/>
      <c r="AY9" s="376"/>
      <c r="AZ9" s="376"/>
      <c r="BC9" s="373"/>
      <c r="BD9" s="374"/>
      <c r="BE9" s="373"/>
      <c r="BF9" s="375"/>
      <c r="BG9" s="387"/>
      <c r="BH9" s="375"/>
      <c r="BI9" s="375"/>
      <c r="BJ9" s="375"/>
      <c r="BK9" s="375"/>
    </row>
    <row r="10" spans="1:66">
      <c r="A10" s="171">
        <v>30</v>
      </c>
      <c r="B10" t="s">
        <v>158</v>
      </c>
      <c r="C10" t="s">
        <v>79</v>
      </c>
      <c r="D10" t="s">
        <v>80</v>
      </c>
      <c r="E10" t="s">
        <v>48</v>
      </c>
      <c r="F10" s="350">
        <v>5</v>
      </c>
      <c r="G10" s="350">
        <v>5</v>
      </c>
      <c r="H10" s="350">
        <v>6</v>
      </c>
      <c r="I10" s="350">
        <v>7</v>
      </c>
      <c r="J10" s="350">
        <v>7</v>
      </c>
      <c r="K10" s="351">
        <f t="shared" ref="K10:K25" si="0">SUM((F10*0.3),(G10*0.25),(H10*0.25),(I10*0.15),(J10*0.05))</f>
        <v>5.6499999999999995</v>
      </c>
      <c r="L10" s="388"/>
      <c r="M10" s="350">
        <v>6</v>
      </c>
      <c r="N10" s="350">
        <v>6</v>
      </c>
      <c r="O10" s="350">
        <v>7.5</v>
      </c>
      <c r="P10" s="350">
        <v>7</v>
      </c>
      <c r="Q10" s="350">
        <v>7</v>
      </c>
      <c r="R10" s="351">
        <f t="shared" ref="R10:R25" si="1">SUM((M10*0.1),(N10*0.1),(O10*0.3),(P10*0.3),(Q10*0.2))</f>
        <v>6.9500000000000011</v>
      </c>
      <c r="S10" s="389"/>
      <c r="T10" s="350">
        <v>5.3</v>
      </c>
      <c r="U10" s="350">
        <v>6.2</v>
      </c>
      <c r="V10" s="350">
        <v>5.2</v>
      </c>
      <c r="W10" s="350">
        <v>5</v>
      </c>
      <c r="X10" s="350">
        <v>4</v>
      </c>
      <c r="Y10" s="350">
        <v>5.2</v>
      </c>
      <c r="Z10" s="350">
        <v>5</v>
      </c>
      <c r="AA10" s="350">
        <v>5.3</v>
      </c>
      <c r="AB10" s="390">
        <f t="shared" ref="AB10:AB25" si="2">SUM(T10:AA10)</f>
        <v>41.199999999999996</v>
      </c>
      <c r="AC10" s="351">
        <f t="shared" ref="AC10:AC25" si="3">AB10/8</f>
        <v>5.1499999999999995</v>
      </c>
      <c r="AD10" s="388"/>
      <c r="AE10" s="350">
        <v>7.83</v>
      </c>
      <c r="AF10" s="351">
        <f t="shared" ref="AF10:AF25" si="4">AE10</f>
        <v>7.83</v>
      </c>
      <c r="AG10" s="352"/>
      <c r="AH10" s="351">
        <f t="shared" ref="AH10:AH25" si="5">AF10-AG10</f>
        <v>7.83</v>
      </c>
      <c r="AI10" s="389"/>
      <c r="AJ10" s="350">
        <v>6</v>
      </c>
      <c r="AK10" s="350">
        <v>5</v>
      </c>
      <c r="AL10" s="350">
        <v>5.5</v>
      </c>
      <c r="AM10" s="350">
        <v>7.5</v>
      </c>
      <c r="AN10" s="350">
        <v>6.8</v>
      </c>
      <c r="AO10" s="350">
        <v>6.8</v>
      </c>
      <c r="AP10" s="350">
        <v>5.8</v>
      </c>
      <c r="AQ10" s="350">
        <v>5.5</v>
      </c>
      <c r="AR10" s="390">
        <f t="shared" ref="AR10:AR25" si="6">SUM(AJ10:AQ10)</f>
        <v>48.9</v>
      </c>
      <c r="AS10" s="351">
        <f t="shared" ref="AS10:AS25" si="7">AR10/8</f>
        <v>6.1124999999999998</v>
      </c>
      <c r="AU10" s="350">
        <v>8</v>
      </c>
      <c r="AV10" s="350">
        <v>7</v>
      </c>
      <c r="AW10" s="350">
        <v>7</v>
      </c>
      <c r="AX10" s="350">
        <v>7</v>
      </c>
      <c r="AY10" s="350">
        <v>6</v>
      </c>
      <c r="AZ10" s="351">
        <f t="shared" ref="AZ10:AZ25" si="8">SUM((AU10*0.2),(AV10*0.15),(AW10*0.25),(AX10*0.2),(AY10*0.2))</f>
        <v>7.0000000000000009</v>
      </c>
      <c r="BA10" s="352"/>
      <c r="BB10" s="351">
        <f t="shared" ref="BB10:BB25" si="9">AZ10-BA10</f>
        <v>7.0000000000000009</v>
      </c>
      <c r="BD10" s="391">
        <f t="shared" ref="BD10:BD25" si="10">SUM((K10*0.25)+(AC10*0.375)+(AS10*0.375))</f>
        <v>5.6359374999999998</v>
      </c>
      <c r="BE10" s="358"/>
      <c r="BF10" s="391">
        <f t="shared" ref="BF10:BF25" si="11">SUM((R10*0.25),(AH10*0.5),(BB10*0.25))</f>
        <v>7.4024999999999999</v>
      </c>
      <c r="BH10" s="351">
        <f t="shared" ref="BH10:BH25" si="12">BD10</f>
        <v>5.6359374999999998</v>
      </c>
      <c r="BI10" s="351">
        <f t="shared" ref="BI10:BI25" si="13">BF10</f>
        <v>7.4024999999999999</v>
      </c>
      <c r="BJ10" s="392">
        <f t="shared" ref="BJ10:BJ25" si="14">AVERAGE(BH10:BI10)</f>
        <v>6.5192187500000003</v>
      </c>
      <c r="BK10" s="393">
        <f t="shared" ref="BK10:BK15" si="15">RANK(BJ10,BJ$10:BJ$100)</f>
        <v>1</v>
      </c>
    </row>
    <row r="11" spans="1:66">
      <c r="A11" s="171">
        <v>90</v>
      </c>
      <c r="B11" t="s">
        <v>307</v>
      </c>
      <c r="C11" t="s">
        <v>63</v>
      </c>
      <c r="D11" t="s">
        <v>47</v>
      </c>
      <c r="E11" t="s">
        <v>65</v>
      </c>
      <c r="F11" s="350">
        <v>5.5</v>
      </c>
      <c r="G11" s="350">
        <v>5.5</v>
      </c>
      <c r="H11" s="350">
        <v>5.8</v>
      </c>
      <c r="I11" s="350">
        <v>7</v>
      </c>
      <c r="J11" s="350">
        <v>8</v>
      </c>
      <c r="K11" s="351">
        <f t="shared" si="0"/>
        <v>5.9249999999999998</v>
      </c>
      <c r="L11" s="388"/>
      <c r="M11" s="350">
        <v>6</v>
      </c>
      <c r="N11" s="350">
        <v>6</v>
      </c>
      <c r="O11" s="350">
        <v>7</v>
      </c>
      <c r="P11" s="350">
        <v>7</v>
      </c>
      <c r="Q11" s="350">
        <v>8</v>
      </c>
      <c r="R11" s="351">
        <f t="shared" si="1"/>
        <v>7</v>
      </c>
      <c r="S11" s="389"/>
      <c r="T11" s="350">
        <v>0</v>
      </c>
      <c r="U11" s="350">
        <v>5.3</v>
      </c>
      <c r="V11" s="350">
        <v>5.3</v>
      </c>
      <c r="W11" s="350">
        <v>5.8</v>
      </c>
      <c r="X11" s="350">
        <v>6</v>
      </c>
      <c r="Y11" s="350">
        <v>6</v>
      </c>
      <c r="Z11" s="350">
        <v>6.2</v>
      </c>
      <c r="AA11" s="350">
        <v>5.2</v>
      </c>
      <c r="AB11" s="390">
        <f t="shared" si="2"/>
        <v>39.800000000000004</v>
      </c>
      <c r="AC11" s="351">
        <f t="shared" si="3"/>
        <v>4.9750000000000005</v>
      </c>
      <c r="AD11" s="388"/>
      <c r="AE11" s="350">
        <v>7.53</v>
      </c>
      <c r="AF11" s="351">
        <f t="shared" si="4"/>
        <v>7.53</v>
      </c>
      <c r="AG11" s="352"/>
      <c r="AH11" s="351">
        <f t="shared" si="5"/>
        <v>7.53</v>
      </c>
      <c r="AI11" s="389"/>
      <c r="AJ11" s="350">
        <v>4</v>
      </c>
      <c r="AK11" s="350">
        <v>5</v>
      </c>
      <c r="AL11" s="350">
        <v>5</v>
      </c>
      <c r="AM11" s="350">
        <v>8</v>
      </c>
      <c r="AN11" s="350">
        <v>7.5</v>
      </c>
      <c r="AO11" s="350">
        <v>7.5</v>
      </c>
      <c r="AP11" s="350">
        <v>7.5</v>
      </c>
      <c r="AQ11" s="350">
        <v>5.5</v>
      </c>
      <c r="AR11" s="390">
        <f t="shared" si="6"/>
        <v>50</v>
      </c>
      <c r="AS11" s="351">
        <f t="shared" si="7"/>
        <v>6.25</v>
      </c>
      <c r="AU11" s="350">
        <v>8</v>
      </c>
      <c r="AV11" s="350">
        <v>7</v>
      </c>
      <c r="AW11" s="350">
        <v>6.8</v>
      </c>
      <c r="AX11" s="350">
        <v>6.8</v>
      </c>
      <c r="AY11" s="350">
        <v>6</v>
      </c>
      <c r="AZ11" s="351">
        <f t="shared" si="8"/>
        <v>6.910000000000001</v>
      </c>
      <c r="BA11" s="352"/>
      <c r="BB11" s="351">
        <f t="shared" si="9"/>
        <v>6.910000000000001</v>
      </c>
      <c r="BD11" s="391">
        <f t="shared" si="10"/>
        <v>5.6906249999999998</v>
      </c>
      <c r="BE11" s="358"/>
      <c r="BF11" s="391">
        <f t="shared" si="11"/>
        <v>7.2425000000000006</v>
      </c>
      <c r="BH11" s="351">
        <f t="shared" si="12"/>
        <v>5.6906249999999998</v>
      </c>
      <c r="BI11" s="351">
        <f t="shared" si="13"/>
        <v>7.2425000000000006</v>
      </c>
      <c r="BJ11" s="392">
        <f t="shared" si="14"/>
        <v>6.4665625000000002</v>
      </c>
      <c r="BK11" s="393">
        <f t="shared" si="15"/>
        <v>2</v>
      </c>
    </row>
    <row r="12" spans="1:66">
      <c r="A12" s="171">
        <v>85</v>
      </c>
      <c r="B12" t="s">
        <v>273</v>
      </c>
      <c r="C12" t="s">
        <v>302</v>
      </c>
      <c r="D12" t="s">
        <v>50</v>
      </c>
      <c r="E12" t="s">
        <v>266</v>
      </c>
      <c r="F12" s="350">
        <v>6.5</v>
      </c>
      <c r="G12" s="350">
        <v>6.5</v>
      </c>
      <c r="H12" s="350">
        <v>7</v>
      </c>
      <c r="I12" s="350">
        <v>6.8</v>
      </c>
      <c r="J12" s="350">
        <v>8</v>
      </c>
      <c r="K12" s="351">
        <f t="shared" si="0"/>
        <v>6.745000000000001</v>
      </c>
      <c r="L12" s="388"/>
      <c r="M12" s="350">
        <v>6.2</v>
      </c>
      <c r="N12" s="350">
        <v>6</v>
      </c>
      <c r="O12" s="350">
        <v>7</v>
      </c>
      <c r="P12" s="350">
        <v>7</v>
      </c>
      <c r="Q12" s="350">
        <v>8</v>
      </c>
      <c r="R12" s="351">
        <f t="shared" si="1"/>
        <v>7.02</v>
      </c>
      <c r="S12" s="389"/>
      <c r="T12" s="350">
        <v>5</v>
      </c>
      <c r="U12" s="350">
        <v>6.3</v>
      </c>
      <c r="V12" s="350">
        <v>6</v>
      </c>
      <c r="W12" s="350">
        <v>6.2</v>
      </c>
      <c r="X12" s="350">
        <v>6</v>
      </c>
      <c r="Y12" s="350">
        <v>6</v>
      </c>
      <c r="Z12" s="350">
        <v>6</v>
      </c>
      <c r="AA12" s="350">
        <v>5.7</v>
      </c>
      <c r="AB12" s="390">
        <f t="shared" si="2"/>
        <v>47.2</v>
      </c>
      <c r="AC12" s="351">
        <f t="shared" si="3"/>
        <v>5.9</v>
      </c>
      <c r="AD12" s="388"/>
      <c r="AE12" s="350">
        <v>7.81</v>
      </c>
      <c r="AF12" s="351">
        <f t="shared" si="4"/>
        <v>7.81</v>
      </c>
      <c r="AG12" s="352"/>
      <c r="AH12" s="351">
        <f t="shared" si="5"/>
        <v>7.81</v>
      </c>
      <c r="AI12" s="389"/>
      <c r="AJ12" s="350">
        <v>5.5</v>
      </c>
      <c r="AK12" s="350">
        <v>6</v>
      </c>
      <c r="AL12" s="350">
        <v>5.5</v>
      </c>
      <c r="AM12" s="350">
        <v>6</v>
      </c>
      <c r="AN12" s="350">
        <v>5.5</v>
      </c>
      <c r="AO12" s="350">
        <v>5.5</v>
      </c>
      <c r="AP12" s="350">
        <v>5.8</v>
      </c>
      <c r="AQ12" s="350">
        <v>5</v>
      </c>
      <c r="AR12" s="390">
        <f t="shared" si="6"/>
        <v>44.8</v>
      </c>
      <c r="AS12" s="351">
        <f t="shared" si="7"/>
        <v>5.6</v>
      </c>
      <c r="AU12" s="350">
        <v>5</v>
      </c>
      <c r="AV12" s="350">
        <v>5.5</v>
      </c>
      <c r="AW12" s="350">
        <v>5</v>
      </c>
      <c r="AX12" s="350">
        <v>3</v>
      </c>
      <c r="AY12" s="350">
        <v>4</v>
      </c>
      <c r="AZ12" s="351">
        <f t="shared" si="8"/>
        <v>4.4750000000000005</v>
      </c>
      <c r="BA12" s="352"/>
      <c r="BB12" s="351">
        <f t="shared" si="9"/>
        <v>4.4750000000000005</v>
      </c>
      <c r="BD12" s="391">
        <f t="shared" si="10"/>
        <v>5.9987500000000002</v>
      </c>
      <c r="BE12" s="358"/>
      <c r="BF12" s="391">
        <f t="shared" si="11"/>
        <v>6.7787500000000005</v>
      </c>
      <c r="BH12" s="351">
        <f t="shared" si="12"/>
        <v>5.9987500000000002</v>
      </c>
      <c r="BI12" s="351">
        <f t="shared" si="13"/>
        <v>6.7787500000000005</v>
      </c>
      <c r="BJ12" s="392">
        <f t="shared" si="14"/>
        <v>6.3887499999999999</v>
      </c>
      <c r="BK12" s="393">
        <f t="shared" si="15"/>
        <v>3</v>
      </c>
    </row>
    <row r="13" spans="1:66">
      <c r="A13" s="171">
        <v>94</v>
      </c>
      <c r="B13" t="s">
        <v>435</v>
      </c>
      <c r="C13" t="s">
        <v>74</v>
      </c>
      <c r="D13" t="s">
        <v>394</v>
      </c>
      <c r="E13" t="s">
        <v>65</v>
      </c>
      <c r="F13" s="350">
        <v>5.5</v>
      </c>
      <c r="G13" s="350">
        <v>5.5</v>
      </c>
      <c r="H13" s="350">
        <v>5.8</v>
      </c>
      <c r="I13" s="350">
        <v>6</v>
      </c>
      <c r="J13" s="350">
        <v>7</v>
      </c>
      <c r="K13" s="351">
        <f t="shared" si="0"/>
        <v>5.7249999999999996</v>
      </c>
      <c r="L13" s="388"/>
      <c r="M13" s="350">
        <v>6</v>
      </c>
      <c r="N13" s="350">
        <v>5.5</v>
      </c>
      <c r="O13" s="350">
        <v>5.5</v>
      </c>
      <c r="P13" s="350">
        <v>6</v>
      </c>
      <c r="Q13" s="350">
        <v>7</v>
      </c>
      <c r="R13" s="351">
        <f t="shared" si="1"/>
        <v>6</v>
      </c>
      <c r="S13" s="389"/>
      <c r="T13" s="350">
        <v>5.2</v>
      </c>
      <c r="U13" s="350">
        <v>5.5</v>
      </c>
      <c r="V13" s="350">
        <v>5</v>
      </c>
      <c r="W13" s="350">
        <v>5.8</v>
      </c>
      <c r="X13" s="350">
        <v>6</v>
      </c>
      <c r="Y13" s="350">
        <v>6.3</v>
      </c>
      <c r="Z13" s="350">
        <v>6.5</v>
      </c>
      <c r="AA13" s="350">
        <v>5.2</v>
      </c>
      <c r="AB13" s="390">
        <f t="shared" si="2"/>
        <v>45.5</v>
      </c>
      <c r="AC13" s="351">
        <f t="shared" si="3"/>
        <v>5.6875</v>
      </c>
      <c r="AD13" s="388"/>
      <c r="AE13" s="350">
        <v>7.55</v>
      </c>
      <c r="AF13" s="351">
        <f t="shared" si="4"/>
        <v>7.55</v>
      </c>
      <c r="AG13" s="352"/>
      <c r="AH13" s="351">
        <f t="shared" si="5"/>
        <v>7.55</v>
      </c>
      <c r="AI13" s="389"/>
      <c r="AJ13" s="350">
        <v>5.5</v>
      </c>
      <c r="AK13" s="350">
        <v>6</v>
      </c>
      <c r="AL13" s="350">
        <v>6.5</v>
      </c>
      <c r="AM13" s="350">
        <v>7</v>
      </c>
      <c r="AN13" s="350">
        <v>7</v>
      </c>
      <c r="AO13" s="350">
        <v>7.5</v>
      </c>
      <c r="AP13" s="350">
        <v>6.8</v>
      </c>
      <c r="AQ13" s="350">
        <v>6</v>
      </c>
      <c r="AR13" s="390">
        <f t="shared" si="6"/>
        <v>52.3</v>
      </c>
      <c r="AS13" s="351">
        <f t="shared" si="7"/>
        <v>6.5374999999999996</v>
      </c>
      <c r="AU13" s="350">
        <v>9</v>
      </c>
      <c r="AV13" s="350">
        <v>9</v>
      </c>
      <c r="AW13" s="350">
        <v>7.8</v>
      </c>
      <c r="AX13" s="350">
        <v>4</v>
      </c>
      <c r="AY13" s="350">
        <v>4</v>
      </c>
      <c r="AZ13" s="351">
        <f t="shared" si="8"/>
        <v>6.6999999999999993</v>
      </c>
      <c r="BA13" s="352">
        <v>1</v>
      </c>
      <c r="BB13" s="351">
        <f t="shared" si="9"/>
        <v>5.6999999999999993</v>
      </c>
      <c r="BD13" s="391">
        <f t="shared" si="10"/>
        <v>6.015625</v>
      </c>
      <c r="BE13" s="358"/>
      <c r="BF13" s="391">
        <f t="shared" si="11"/>
        <v>6.7</v>
      </c>
      <c r="BH13" s="351">
        <f t="shared" si="12"/>
        <v>6.015625</v>
      </c>
      <c r="BI13" s="351">
        <f t="shared" si="13"/>
        <v>6.7</v>
      </c>
      <c r="BJ13" s="392">
        <f t="shared" si="14"/>
        <v>6.3578124999999996</v>
      </c>
      <c r="BK13" s="393">
        <f t="shared" si="15"/>
        <v>4</v>
      </c>
    </row>
    <row r="14" spans="1:66">
      <c r="A14" s="171">
        <v>118</v>
      </c>
      <c r="B14" t="s">
        <v>165</v>
      </c>
      <c r="C14" t="s">
        <v>81</v>
      </c>
      <c r="D14" t="s">
        <v>82</v>
      </c>
      <c r="E14" t="s">
        <v>83</v>
      </c>
      <c r="F14" s="350">
        <v>5</v>
      </c>
      <c r="G14" s="350">
        <v>4.5</v>
      </c>
      <c r="H14" s="350">
        <v>4.5</v>
      </c>
      <c r="I14" s="350">
        <v>6</v>
      </c>
      <c r="J14" s="350">
        <v>7.5</v>
      </c>
      <c r="K14" s="351">
        <f t="shared" si="0"/>
        <v>5.0250000000000004</v>
      </c>
      <c r="L14" s="388"/>
      <c r="M14" s="350">
        <v>6</v>
      </c>
      <c r="N14" s="350">
        <v>6</v>
      </c>
      <c r="O14" s="350">
        <v>6</v>
      </c>
      <c r="P14" s="350">
        <v>6.5</v>
      </c>
      <c r="Q14" s="350">
        <v>7.5</v>
      </c>
      <c r="R14" s="351">
        <f t="shared" si="1"/>
        <v>6.45</v>
      </c>
      <c r="S14" s="389"/>
      <c r="T14" s="350">
        <v>4.7</v>
      </c>
      <c r="U14" s="350">
        <v>6.2</v>
      </c>
      <c r="V14" s="350">
        <v>6.2</v>
      </c>
      <c r="W14" s="350">
        <v>6.5</v>
      </c>
      <c r="X14" s="350">
        <v>6.3</v>
      </c>
      <c r="Y14" s="350">
        <v>6.4</v>
      </c>
      <c r="Z14" s="350">
        <v>6</v>
      </c>
      <c r="AA14" s="350">
        <v>0</v>
      </c>
      <c r="AB14" s="390">
        <f t="shared" si="2"/>
        <v>42.300000000000004</v>
      </c>
      <c r="AC14" s="351">
        <f t="shared" si="3"/>
        <v>5.2875000000000005</v>
      </c>
      <c r="AD14" s="388"/>
      <c r="AE14" s="350">
        <v>7.83</v>
      </c>
      <c r="AF14" s="351">
        <f t="shared" si="4"/>
        <v>7.83</v>
      </c>
      <c r="AG14" s="352"/>
      <c r="AH14" s="351">
        <f t="shared" si="5"/>
        <v>7.83</v>
      </c>
      <c r="AI14" s="389"/>
      <c r="AJ14" s="350">
        <v>4</v>
      </c>
      <c r="AK14" s="350">
        <v>6.8</v>
      </c>
      <c r="AL14" s="350">
        <v>5.8</v>
      </c>
      <c r="AM14" s="350">
        <v>7.5</v>
      </c>
      <c r="AN14" s="350">
        <v>7.5</v>
      </c>
      <c r="AO14" s="350">
        <v>7</v>
      </c>
      <c r="AP14" s="350">
        <v>5.8</v>
      </c>
      <c r="AQ14" s="350">
        <v>5</v>
      </c>
      <c r="AR14" s="390">
        <f t="shared" si="6"/>
        <v>49.4</v>
      </c>
      <c r="AS14" s="351">
        <f t="shared" si="7"/>
        <v>6.1749999999999998</v>
      </c>
      <c r="AU14" s="350">
        <v>7</v>
      </c>
      <c r="AV14" s="350">
        <v>7</v>
      </c>
      <c r="AW14" s="350">
        <v>7</v>
      </c>
      <c r="AX14" s="350">
        <v>4</v>
      </c>
      <c r="AY14" s="350">
        <v>4</v>
      </c>
      <c r="AZ14" s="351">
        <f t="shared" si="8"/>
        <v>5.8</v>
      </c>
      <c r="BA14" s="352"/>
      <c r="BB14" s="351">
        <f t="shared" si="9"/>
        <v>5.8</v>
      </c>
      <c r="BD14" s="391">
        <f t="shared" si="10"/>
        <v>5.5546875</v>
      </c>
      <c r="BE14" s="358"/>
      <c r="BF14" s="391">
        <f t="shared" si="11"/>
        <v>6.9775</v>
      </c>
      <c r="BH14" s="351">
        <f t="shared" si="12"/>
        <v>5.5546875</v>
      </c>
      <c r="BI14" s="351">
        <f t="shared" si="13"/>
        <v>6.9775</v>
      </c>
      <c r="BJ14" s="392">
        <f t="shared" si="14"/>
        <v>6.2660937499999996</v>
      </c>
      <c r="BK14" s="393">
        <f t="shared" si="15"/>
        <v>5</v>
      </c>
    </row>
    <row r="15" spans="1:66">
      <c r="A15" s="171">
        <v>50</v>
      </c>
      <c r="B15" t="s">
        <v>103</v>
      </c>
      <c r="C15" t="s">
        <v>433</v>
      </c>
      <c r="D15" t="s">
        <v>434</v>
      </c>
      <c r="E15" t="s">
        <v>137</v>
      </c>
      <c r="F15" s="350">
        <v>7.2</v>
      </c>
      <c r="G15" s="350">
        <v>7</v>
      </c>
      <c r="H15" s="350">
        <v>7</v>
      </c>
      <c r="I15" s="350">
        <v>8</v>
      </c>
      <c r="J15" s="350">
        <v>8.5</v>
      </c>
      <c r="K15" s="351">
        <f t="shared" si="0"/>
        <v>7.2850000000000001</v>
      </c>
      <c r="L15" s="388"/>
      <c r="M15" s="350">
        <v>7</v>
      </c>
      <c r="N15" s="350">
        <v>7</v>
      </c>
      <c r="O15" s="350">
        <v>7</v>
      </c>
      <c r="P15" s="350">
        <v>8</v>
      </c>
      <c r="Q15" s="350">
        <v>8.5</v>
      </c>
      <c r="R15" s="351">
        <f t="shared" si="1"/>
        <v>7.6000000000000005</v>
      </c>
      <c r="S15" s="389"/>
      <c r="T15" s="350">
        <v>4.9000000000000004</v>
      </c>
      <c r="U15" s="350">
        <v>5.3</v>
      </c>
      <c r="V15" s="350">
        <v>5.2</v>
      </c>
      <c r="W15" s="350">
        <v>6</v>
      </c>
      <c r="X15" s="350">
        <v>6</v>
      </c>
      <c r="Y15" s="350">
        <v>5</v>
      </c>
      <c r="Z15" s="350">
        <v>5.7</v>
      </c>
      <c r="AA15" s="350">
        <v>5.3</v>
      </c>
      <c r="AB15" s="390">
        <f t="shared" si="2"/>
        <v>43.4</v>
      </c>
      <c r="AC15" s="351">
        <f t="shared" si="3"/>
        <v>5.4249999999999998</v>
      </c>
      <c r="AD15" s="388"/>
      <c r="AE15" s="350">
        <v>6.2</v>
      </c>
      <c r="AF15" s="351">
        <f t="shared" si="4"/>
        <v>6.2</v>
      </c>
      <c r="AG15" s="352"/>
      <c r="AH15" s="351">
        <f t="shared" si="5"/>
        <v>6.2</v>
      </c>
      <c r="AI15" s="389"/>
      <c r="AJ15" s="350">
        <v>4</v>
      </c>
      <c r="AK15" s="350">
        <v>6</v>
      </c>
      <c r="AL15" s="350">
        <v>5</v>
      </c>
      <c r="AM15" s="350">
        <v>6.8</v>
      </c>
      <c r="AN15" s="350">
        <v>6.5</v>
      </c>
      <c r="AO15" s="350">
        <v>6.5</v>
      </c>
      <c r="AP15" s="350">
        <v>6.8</v>
      </c>
      <c r="AQ15" s="350">
        <v>5.5</v>
      </c>
      <c r="AR15" s="390">
        <f t="shared" si="6"/>
        <v>47.099999999999994</v>
      </c>
      <c r="AS15" s="351">
        <f t="shared" si="7"/>
        <v>5.8874999999999993</v>
      </c>
      <c r="AU15" s="350">
        <v>8</v>
      </c>
      <c r="AV15" s="350">
        <v>7</v>
      </c>
      <c r="AW15" s="350">
        <v>7</v>
      </c>
      <c r="AX15" s="350">
        <v>3</v>
      </c>
      <c r="AY15" s="350">
        <v>4</v>
      </c>
      <c r="AZ15" s="351">
        <f t="shared" si="8"/>
        <v>5.8</v>
      </c>
      <c r="BA15" s="352"/>
      <c r="BB15" s="351">
        <f t="shared" si="9"/>
        <v>5.8</v>
      </c>
      <c r="BD15" s="391">
        <f t="shared" si="10"/>
        <v>6.0634374999999991</v>
      </c>
      <c r="BE15" s="358"/>
      <c r="BF15" s="391">
        <f t="shared" si="11"/>
        <v>6.45</v>
      </c>
      <c r="BH15" s="351">
        <f t="shared" si="12"/>
        <v>6.0634374999999991</v>
      </c>
      <c r="BI15" s="351">
        <f t="shared" si="13"/>
        <v>6.45</v>
      </c>
      <c r="BJ15" s="392">
        <f t="shared" si="14"/>
        <v>6.2567187499999992</v>
      </c>
      <c r="BK15" s="393">
        <f t="shared" si="15"/>
        <v>6</v>
      </c>
    </row>
    <row r="16" spans="1:66">
      <c r="A16" s="171">
        <v>86</v>
      </c>
      <c r="B16" t="s">
        <v>309</v>
      </c>
      <c r="C16" t="s">
        <v>311</v>
      </c>
      <c r="D16" t="s">
        <v>312</v>
      </c>
      <c r="E16" t="s">
        <v>65</v>
      </c>
      <c r="F16" s="350">
        <v>6</v>
      </c>
      <c r="G16" s="350">
        <v>6</v>
      </c>
      <c r="H16" s="350">
        <v>7</v>
      </c>
      <c r="I16" s="350">
        <v>7</v>
      </c>
      <c r="J16" s="350">
        <v>6.5</v>
      </c>
      <c r="K16" s="351">
        <f t="shared" si="0"/>
        <v>6.4249999999999998</v>
      </c>
      <c r="L16" s="388"/>
      <c r="M16" s="350">
        <v>7</v>
      </c>
      <c r="N16" s="350">
        <v>7</v>
      </c>
      <c r="O16" s="350">
        <v>7</v>
      </c>
      <c r="P16" s="350">
        <v>7</v>
      </c>
      <c r="Q16" s="350">
        <v>6.5</v>
      </c>
      <c r="R16" s="351">
        <f t="shared" si="1"/>
        <v>6.8999999999999995</v>
      </c>
      <c r="S16" s="389"/>
      <c r="T16" s="350">
        <v>4.7</v>
      </c>
      <c r="U16" s="350">
        <v>5.7</v>
      </c>
      <c r="V16" s="350">
        <v>5.3</v>
      </c>
      <c r="W16" s="350">
        <v>5</v>
      </c>
      <c r="X16" s="350">
        <v>6</v>
      </c>
      <c r="Y16" s="350">
        <v>3.5</v>
      </c>
      <c r="Z16" s="350">
        <v>5.3</v>
      </c>
      <c r="AA16" s="350">
        <v>5</v>
      </c>
      <c r="AB16" s="390">
        <f t="shared" si="2"/>
        <v>40.5</v>
      </c>
      <c r="AC16" s="351">
        <f t="shared" si="3"/>
        <v>5.0625</v>
      </c>
      <c r="AD16" s="388"/>
      <c r="AE16" s="350">
        <v>7.4</v>
      </c>
      <c r="AF16" s="351">
        <f t="shared" si="4"/>
        <v>7.4</v>
      </c>
      <c r="AG16" s="352"/>
      <c r="AH16" s="351">
        <f t="shared" si="5"/>
        <v>7.4</v>
      </c>
      <c r="AI16" s="389"/>
      <c r="AJ16" s="350">
        <v>4</v>
      </c>
      <c r="AK16" s="350">
        <v>5.5</v>
      </c>
      <c r="AL16" s="350">
        <v>5</v>
      </c>
      <c r="AM16" s="350">
        <v>6.6</v>
      </c>
      <c r="AN16" s="350">
        <v>6.8</v>
      </c>
      <c r="AO16" s="350">
        <v>6</v>
      </c>
      <c r="AP16" s="350">
        <v>6</v>
      </c>
      <c r="AQ16" s="350">
        <v>5</v>
      </c>
      <c r="AR16" s="390">
        <f t="shared" si="6"/>
        <v>44.900000000000006</v>
      </c>
      <c r="AS16" s="351">
        <f t="shared" si="7"/>
        <v>5.6125000000000007</v>
      </c>
      <c r="AU16" s="350">
        <v>6.8</v>
      </c>
      <c r="AV16" s="350">
        <v>6</v>
      </c>
      <c r="AW16" s="350">
        <v>6</v>
      </c>
      <c r="AX16" s="350">
        <v>3</v>
      </c>
      <c r="AY16" s="350">
        <v>3</v>
      </c>
      <c r="AZ16" s="351">
        <f t="shared" si="8"/>
        <v>4.9599999999999991</v>
      </c>
      <c r="BA16" s="352"/>
      <c r="BB16" s="351">
        <f t="shared" si="9"/>
        <v>4.9599999999999991</v>
      </c>
      <c r="BD16" s="391">
        <f t="shared" si="10"/>
        <v>5.609375</v>
      </c>
      <c r="BE16" s="358"/>
      <c r="BF16" s="391">
        <f t="shared" si="11"/>
        <v>6.6649999999999991</v>
      </c>
      <c r="BH16" s="351">
        <f t="shared" si="12"/>
        <v>5.609375</v>
      </c>
      <c r="BI16" s="351">
        <f t="shared" si="13"/>
        <v>6.6649999999999991</v>
      </c>
      <c r="BJ16" s="392">
        <f t="shared" si="14"/>
        <v>6.1371874999999996</v>
      </c>
      <c r="BK16" s="393"/>
    </row>
    <row r="17" spans="1:63">
      <c r="A17" s="171">
        <v>32</v>
      </c>
      <c r="B17" t="s">
        <v>160</v>
      </c>
      <c r="C17" t="s">
        <v>79</v>
      </c>
      <c r="D17" t="s">
        <v>80</v>
      </c>
      <c r="E17" t="s">
        <v>48</v>
      </c>
      <c r="F17" s="350">
        <v>5</v>
      </c>
      <c r="G17" s="350">
        <v>5</v>
      </c>
      <c r="H17" s="350">
        <v>5.5</v>
      </c>
      <c r="I17" s="350">
        <v>6.5</v>
      </c>
      <c r="J17" s="350">
        <v>7</v>
      </c>
      <c r="K17" s="351">
        <f t="shared" si="0"/>
        <v>5.4499999999999993</v>
      </c>
      <c r="L17" s="388"/>
      <c r="M17" s="350">
        <v>6</v>
      </c>
      <c r="N17" s="350">
        <v>6</v>
      </c>
      <c r="O17" s="350">
        <v>6</v>
      </c>
      <c r="P17" s="350">
        <v>6</v>
      </c>
      <c r="Q17" s="350">
        <v>7</v>
      </c>
      <c r="R17" s="351">
        <f t="shared" si="1"/>
        <v>6.2</v>
      </c>
      <c r="S17" s="389"/>
      <c r="T17" s="350">
        <v>4.5</v>
      </c>
      <c r="U17" s="350">
        <v>5.6</v>
      </c>
      <c r="V17" s="350">
        <v>5.2</v>
      </c>
      <c r="W17" s="350">
        <v>4.2</v>
      </c>
      <c r="X17" s="350">
        <v>3.7</v>
      </c>
      <c r="Y17" s="350">
        <v>4.2</v>
      </c>
      <c r="Z17" s="350">
        <v>4</v>
      </c>
      <c r="AA17" s="350">
        <v>4.7</v>
      </c>
      <c r="AB17" s="390">
        <f t="shared" si="2"/>
        <v>36.1</v>
      </c>
      <c r="AC17" s="351">
        <f t="shared" si="3"/>
        <v>4.5125000000000002</v>
      </c>
      <c r="AD17" s="388"/>
      <c r="AE17" s="350">
        <v>6.76</v>
      </c>
      <c r="AF17" s="351">
        <f t="shared" si="4"/>
        <v>6.76</v>
      </c>
      <c r="AG17" s="352"/>
      <c r="AH17" s="351">
        <f t="shared" si="5"/>
        <v>6.76</v>
      </c>
      <c r="AI17" s="389"/>
      <c r="AJ17" s="350">
        <v>5</v>
      </c>
      <c r="AK17" s="350">
        <v>5</v>
      </c>
      <c r="AL17" s="350">
        <v>5.8</v>
      </c>
      <c r="AM17" s="350">
        <v>6.8</v>
      </c>
      <c r="AN17" s="350">
        <v>5.8</v>
      </c>
      <c r="AO17" s="350">
        <v>5.8</v>
      </c>
      <c r="AP17" s="350">
        <v>6</v>
      </c>
      <c r="AQ17" s="350">
        <v>5.5</v>
      </c>
      <c r="AR17" s="390">
        <f t="shared" si="6"/>
        <v>45.7</v>
      </c>
      <c r="AS17" s="351">
        <f t="shared" si="7"/>
        <v>5.7125000000000004</v>
      </c>
      <c r="AU17" s="350">
        <v>6.8</v>
      </c>
      <c r="AV17" s="350">
        <v>6.5</v>
      </c>
      <c r="AW17" s="350">
        <v>6.8</v>
      </c>
      <c r="AX17" s="350">
        <v>3</v>
      </c>
      <c r="AY17" s="350">
        <v>4</v>
      </c>
      <c r="AZ17" s="351">
        <f t="shared" si="8"/>
        <v>5.4349999999999996</v>
      </c>
      <c r="BA17" s="352">
        <v>1</v>
      </c>
      <c r="BB17" s="351">
        <f t="shared" si="9"/>
        <v>4.4349999999999996</v>
      </c>
      <c r="BD17" s="391">
        <f t="shared" si="10"/>
        <v>5.1968750000000004</v>
      </c>
      <c r="BE17" s="358"/>
      <c r="BF17" s="391">
        <f t="shared" si="11"/>
        <v>6.0387499999999994</v>
      </c>
      <c r="BH17" s="351">
        <f t="shared" si="12"/>
        <v>5.1968750000000004</v>
      </c>
      <c r="BI17" s="351">
        <f t="shared" si="13"/>
        <v>6.0387499999999994</v>
      </c>
      <c r="BJ17" s="392">
        <f t="shared" si="14"/>
        <v>5.6178124999999994</v>
      </c>
      <c r="BK17" s="393"/>
    </row>
    <row r="18" spans="1:63">
      <c r="A18" s="171">
        <v>99</v>
      </c>
      <c r="B18" t="s">
        <v>116</v>
      </c>
      <c r="C18" t="s">
        <v>293</v>
      </c>
      <c r="D18" t="s">
        <v>294</v>
      </c>
      <c r="E18" t="s">
        <v>265</v>
      </c>
      <c r="F18" s="350">
        <v>4</v>
      </c>
      <c r="G18" s="350">
        <v>4.5</v>
      </c>
      <c r="H18" s="350">
        <v>5</v>
      </c>
      <c r="I18" s="350">
        <v>5.5</v>
      </c>
      <c r="J18" s="350">
        <v>5.5</v>
      </c>
      <c r="K18" s="351">
        <f t="shared" si="0"/>
        <v>4.6750000000000007</v>
      </c>
      <c r="L18" s="388"/>
      <c r="M18" s="350">
        <v>6.5</v>
      </c>
      <c r="N18" s="350">
        <v>6.5</v>
      </c>
      <c r="O18" s="350">
        <v>7</v>
      </c>
      <c r="P18" s="350">
        <v>6.5</v>
      </c>
      <c r="Q18" s="350">
        <v>5.5</v>
      </c>
      <c r="R18" s="351">
        <f t="shared" si="1"/>
        <v>6.4500000000000011</v>
      </c>
      <c r="S18" s="389"/>
      <c r="T18" s="350">
        <v>5</v>
      </c>
      <c r="U18" s="350">
        <v>5</v>
      </c>
      <c r="V18" s="350">
        <v>5.2</v>
      </c>
      <c r="W18" s="350">
        <v>5.5</v>
      </c>
      <c r="X18" s="350">
        <v>5</v>
      </c>
      <c r="Y18" s="350">
        <v>4.7</v>
      </c>
      <c r="Z18" s="350">
        <v>5</v>
      </c>
      <c r="AA18" s="350">
        <v>4.7</v>
      </c>
      <c r="AB18" s="390">
        <f t="shared" si="2"/>
        <v>40.1</v>
      </c>
      <c r="AC18" s="351">
        <f t="shared" si="3"/>
        <v>5.0125000000000002</v>
      </c>
      <c r="AD18" s="388"/>
      <c r="AE18" s="350">
        <v>6.8</v>
      </c>
      <c r="AF18" s="351">
        <f t="shared" si="4"/>
        <v>6.8</v>
      </c>
      <c r="AG18" s="352"/>
      <c r="AH18" s="351">
        <f t="shared" si="5"/>
        <v>6.8</v>
      </c>
      <c r="AI18" s="389"/>
      <c r="AJ18" s="350">
        <v>0</v>
      </c>
      <c r="AK18" s="350">
        <v>5</v>
      </c>
      <c r="AL18" s="350">
        <v>5</v>
      </c>
      <c r="AM18" s="350">
        <v>6.5</v>
      </c>
      <c r="AN18" s="350">
        <v>5</v>
      </c>
      <c r="AO18" s="350">
        <v>6</v>
      </c>
      <c r="AP18" s="350">
        <v>5.8</v>
      </c>
      <c r="AQ18" s="350">
        <v>6</v>
      </c>
      <c r="AR18" s="390">
        <f t="shared" si="6"/>
        <v>39.299999999999997</v>
      </c>
      <c r="AS18" s="351">
        <f t="shared" si="7"/>
        <v>4.9124999999999996</v>
      </c>
      <c r="AU18" s="350">
        <v>7</v>
      </c>
      <c r="AV18" s="350">
        <v>6</v>
      </c>
      <c r="AW18" s="350">
        <v>6</v>
      </c>
      <c r="AX18" s="350">
        <v>3</v>
      </c>
      <c r="AY18" s="350">
        <v>3.3</v>
      </c>
      <c r="AZ18" s="351">
        <f t="shared" si="8"/>
        <v>5.0600000000000005</v>
      </c>
      <c r="BA18" s="352"/>
      <c r="BB18" s="351">
        <f t="shared" si="9"/>
        <v>5.0600000000000005</v>
      </c>
      <c r="BD18" s="391">
        <f t="shared" si="10"/>
        <v>4.890625</v>
      </c>
      <c r="BE18" s="358"/>
      <c r="BF18" s="391">
        <f t="shared" si="11"/>
        <v>6.2774999999999999</v>
      </c>
      <c r="BH18" s="351">
        <f t="shared" si="12"/>
        <v>4.890625</v>
      </c>
      <c r="BI18" s="351">
        <f t="shared" si="13"/>
        <v>6.2774999999999999</v>
      </c>
      <c r="BJ18" s="392">
        <f t="shared" si="14"/>
        <v>5.5840624999999999</v>
      </c>
      <c r="BK18" s="393"/>
    </row>
    <row r="19" spans="1:63">
      <c r="A19" s="171">
        <v>82</v>
      </c>
      <c r="B19" t="s">
        <v>271</v>
      </c>
      <c r="C19" t="s">
        <v>302</v>
      </c>
      <c r="D19" t="s">
        <v>50</v>
      </c>
      <c r="E19" t="s">
        <v>266</v>
      </c>
      <c r="F19" s="350">
        <v>6.5</v>
      </c>
      <c r="G19" s="350">
        <v>6.3</v>
      </c>
      <c r="H19" s="350">
        <v>6.5</v>
      </c>
      <c r="I19" s="350">
        <v>7</v>
      </c>
      <c r="J19" s="350">
        <v>8</v>
      </c>
      <c r="K19" s="351">
        <f t="shared" si="0"/>
        <v>6.6000000000000005</v>
      </c>
      <c r="L19" s="388"/>
      <c r="M19" s="350">
        <v>6</v>
      </c>
      <c r="N19" s="350">
        <v>5.5</v>
      </c>
      <c r="O19" s="350">
        <v>7</v>
      </c>
      <c r="P19" s="350">
        <v>7</v>
      </c>
      <c r="Q19" s="350">
        <v>8</v>
      </c>
      <c r="R19" s="351">
        <f t="shared" si="1"/>
        <v>6.9499999999999993</v>
      </c>
      <c r="S19" s="389"/>
      <c r="T19" s="350">
        <v>3.5</v>
      </c>
      <c r="U19" s="350">
        <v>5</v>
      </c>
      <c r="V19" s="350">
        <v>5</v>
      </c>
      <c r="W19" s="350">
        <v>5</v>
      </c>
      <c r="X19" s="350">
        <v>4.7</v>
      </c>
      <c r="Y19" s="350">
        <v>5.3</v>
      </c>
      <c r="Z19" s="350">
        <v>4.5</v>
      </c>
      <c r="AA19" s="350">
        <v>3.5</v>
      </c>
      <c r="AB19" s="390">
        <f t="shared" si="2"/>
        <v>36.5</v>
      </c>
      <c r="AC19" s="351">
        <f t="shared" si="3"/>
        <v>4.5625</v>
      </c>
      <c r="AD19" s="388"/>
      <c r="AE19" s="350">
        <v>5.93</v>
      </c>
      <c r="AF19" s="351">
        <f t="shared" si="4"/>
        <v>5.93</v>
      </c>
      <c r="AG19" s="352"/>
      <c r="AH19" s="351">
        <f t="shared" si="5"/>
        <v>5.93</v>
      </c>
      <c r="AI19" s="389"/>
      <c r="AJ19" s="350">
        <v>2</v>
      </c>
      <c r="AK19" s="350">
        <v>4.5</v>
      </c>
      <c r="AL19" s="350">
        <v>4.5</v>
      </c>
      <c r="AM19" s="350">
        <v>4</v>
      </c>
      <c r="AN19" s="350">
        <v>4</v>
      </c>
      <c r="AO19" s="350">
        <v>5</v>
      </c>
      <c r="AP19" s="350">
        <v>4</v>
      </c>
      <c r="AQ19" s="350">
        <v>5</v>
      </c>
      <c r="AR19" s="390">
        <f t="shared" si="6"/>
        <v>33</v>
      </c>
      <c r="AS19" s="351">
        <f t="shared" si="7"/>
        <v>4.125</v>
      </c>
      <c r="AU19" s="350">
        <v>7</v>
      </c>
      <c r="AV19" s="350">
        <v>6</v>
      </c>
      <c r="AW19" s="350">
        <v>6.8</v>
      </c>
      <c r="AX19" s="350">
        <v>5</v>
      </c>
      <c r="AY19" s="350">
        <v>5</v>
      </c>
      <c r="AZ19" s="351">
        <f t="shared" si="8"/>
        <v>6</v>
      </c>
      <c r="BA19" s="352"/>
      <c r="BB19" s="351">
        <f t="shared" si="9"/>
        <v>6</v>
      </c>
      <c r="BD19" s="391">
        <f t="shared" si="10"/>
        <v>4.9078125000000004</v>
      </c>
      <c r="BE19" s="358"/>
      <c r="BF19" s="391">
        <f t="shared" si="11"/>
        <v>6.2024999999999997</v>
      </c>
      <c r="BH19" s="351">
        <f t="shared" si="12"/>
        <v>4.9078125000000004</v>
      </c>
      <c r="BI19" s="351">
        <f t="shared" si="13"/>
        <v>6.2024999999999997</v>
      </c>
      <c r="BJ19" s="392">
        <f t="shared" si="14"/>
        <v>5.5551562499999996</v>
      </c>
      <c r="BK19" s="393"/>
    </row>
    <row r="20" spans="1:63">
      <c r="A20" s="171">
        <v>29</v>
      </c>
      <c r="B20" t="s">
        <v>88</v>
      </c>
      <c r="C20" t="s">
        <v>387</v>
      </c>
      <c r="D20" t="s">
        <v>52</v>
      </c>
      <c r="E20" t="s">
        <v>54</v>
      </c>
      <c r="F20" s="350">
        <v>5.8</v>
      </c>
      <c r="G20" s="350">
        <v>5.8</v>
      </c>
      <c r="H20" s="350">
        <v>5</v>
      </c>
      <c r="I20" s="350">
        <v>6</v>
      </c>
      <c r="J20" s="350">
        <v>5.5</v>
      </c>
      <c r="K20" s="351">
        <f t="shared" si="0"/>
        <v>5.6150000000000002</v>
      </c>
      <c r="L20" s="388"/>
      <c r="M20" s="350">
        <v>5</v>
      </c>
      <c r="N20" s="350">
        <v>5</v>
      </c>
      <c r="O20" s="350">
        <v>3</v>
      </c>
      <c r="P20" s="350">
        <v>4.5</v>
      </c>
      <c r="Q20" s="350">
        <v>5.5</v>
      </c>
      <c r="R20" s="351">
        <f t="shared" si="1"/>
        <v>4.3499999999999996</v>
      </c>
      <c r="S20" s="389"/>
      <c r="T20" s="350">
        <v>3</v>
      </c>
      <c r="U20" s="350">
        <v>6</v>
      </c>
      <c r="V20" s="350">
        <v>5</v>
      </c>
      <c r="W20" s="350">
        <v>2</v>
      </c>
      <c r="X20" s="350">
        <v>5.5</v>
      </c>
      <c r="Y20" s="350">
        <v>5.5</v>
      </c>
      <c r="Z20" s="350">
        <v>5.5</v>
      </c>
      <c r="AA20" s="350">
        <v>5.2</v>
      </c>
      <c r="AB20" s="390">
        <f t="shared" si="2"/>
        <v>37.700000000000003</v>
      </c>
      <c r="AC20" s="351">
        <f t="shared" si="3"/>
        <v>4.7125000000000004</v>
      </c>
      <c r="AD20" s="388"/>
      <c r="AE20" s="350">
        <v>7.45</v>
      </c>
      <c r="AF20" s="351">
        <f t="shared" si="4"/>
        <v>7.45</v>
      </c>
      <c r="AG20" s="352"/>
      <c r="AH20" s="351">
        <f t="shared" si="5"/>
        <v>7.45</v>
      </c>
      <c r="AI20" s="389"/>
      <c r="AJ20" s="350">
        <v>5</v>
      </c>
      <c r="AK20" s="350">
        <v>5</v>
      </c>
      <c r="AL20" s="350">
        <v>5</v>
      </c>
      <c r="AM20" s="350">
        <v>4</v>
      </c>
      <c r="AN20" s="350">
        <v>5</v>
      </c>
      <c r="AO20" s="350">
        <v>5</v>
      </c>
      <c r="AP20" s="350">
        <v>6</v>
      </c>
      <c r="AQ20" s="350">
        <v>5.5</v>
      </c>
      <c r="AR20" s="390">
        <f t="shared" si="6"/>
        <v>40.5</v>
      </c>
      <c r="AS20" s="351">
        <f t="shared" si="7"/>
        <v>5.0625</v>
      </c>
      <c r="AU20" s="350">
        <v>5.8</v>
      </c>
      <c r="AV20" s="350">
        <v>5</v>
      </c>
      <c r="AW20" s="350">
        <v>5.8</v>
      </c>
      <c r="AX20" s="350">
        <v>3</v>
      </c>
      <c r="AY20" s="350">
        <v>4</v>
      </c>
      <c r="AZ20" s="351">
        <f t="shared" si="8"/>
        <v>4.76</v>
      </c>
      <c r="BA20" s="352"/>
      <c r="BB20" s="351">
        <f t="shared" si="9"/>
        <v>4.76</v>
      </c>
      <c r="BD20" s="391">
        <f t="shared" si="10"/>
        <v>5.069375</v>
      </c>
      <c r="BE20" s="358"/>
      <c r="BF20" s="391">
        <f t="shared" si="11"/>
        <v>6.0024999999999995</v>
      </c>
      <c r="BH20" s="351">
        <f t="shared" si="12"/>
        <v>5.069375</v>
      </c>
      <c r="BI20" s="351">
        <f t="shared" si="13"/>
        <v>6.0024999999999995</v>
      </c>
      <c r="BJ20" s="392">
        <f t="shared" si="14"/>
        <v>5.5359374999999993</v>
      </c>
      <c r="BK20" s="393"/>
    </row>
    <row r="21" spans="1:63">
      <c r="A21" s="171">
        <v>84</v>
      </c>
      <c r="B21" t="s">
        <v>278</v>
      </c>
      <c r="C21" t="s">
        <v>302</v>
      </c>
      <c r="D21" t="s">
        <v>50</v>
      </c>
      <c r="E21" t="s">
        <v>266</v>
      </c>
      <c r="F21" s="350">
        <v>6.5</v>
      </c>
      <c r="G21" s="350">
        <v>6.3</v>
      </c>
      <c r="H21" s="350">
        <v>6.8</v>
      </c>
      <c r="I21" s="350">
        <v>7</v>
      </c>
      <c r="J21" s="350">
        <v>8</v>
      </c>
      <c r="K21" s="351">
        <f t="shared" si="0"/>
        <v>6.6749999999999998</v>
      </c>
      <c r="L21" s="388"/>
      <c r="M21" s="350">
        <v>6</v>
      </c>
      <c r="N21" s="350">
        <v>5.5</v>
      </c>
      <c r="O21" s="350">
        <v>7</v>
      </c>
      <c r="P21" s="350">
        <v>7</v>
      </c>
      <c r="Q21" s="350">
        <v>8</v>
      </c>
      <c r="R21" s="351">
        <f t="shared" si="1"/>
        <v>6.9499999999999993</v>
      </c>
      <c r="S21" s="389"/>
      <c r="T21" s="350">
        <v>4</v>
      </c>
      <c r="U21" s="350">
        <v>5</v>
      </c>
      <c r="V21" s="350">
        <v>4.7</v>
      </c>
      <c r="W21" s="350">
        <v>3.7</v>
      </c>
      <c r="X21" s="350">
        <v>5.5</v>
      </c>
      <c r="Y21" s="350">
        <v>5.5</v>
      </c>
      <c r="Z21" s="350">
        <v>0</v>
      </c>
      <c r="AA21" s="350">
        <v>4.5</v>
      </c>
      <c r="AB21" s="390">
        <f t="shared" si="2"/>
        <v>32.9</v>
      </c>
      <c r="AC21" s="351">
        <f t="shared" si="3"/>
        <v>4.1124999999999998</v>
      </c>
      <c r="AD21" s="388"/>
      <c r="AE21" s="350">
        <v>6.54</v>
      </c>
      <c r="AF21" s="351">
        <f t="shared" si="4"/>
        <v>6.54</v>
      </c>
      <c r="AG21" s="352">
        <v>0.6</v>
      </c>
      <c r="AH21" s="351">
        <f t="shared" si="5"/>
        <v>5.94</v>
      </c>
      <c r="AI21" s="389"/>
      <c r="AJ21" s="350">
        <v>3.5</v>
      </c>
      <c r="AK21" s="350">
        <v>4</v>
      </c>
      <c r="AL21" s="350">
        <v>5</v>
      </c>
      <c r="AM21" s="350">
        <v>6.8</v>
      </c>
      <c r="AN21" s="350">
        <v>7</v>
      </c>
      <c r="AO21" s="350">
        <v>6.5</v>
      </c>
      <c r="AP21" s="350">
        <v>5</v>
      </c>
      <c r="AQ21" s="350">
        <v>5</v>
      </c>
      <c r="AR21" s="390">
        <f t="shared" si="6"/>
        <v>42.8</v>
      </c>
      <c r="AS21" s="351">
        <f t="shared" si="7"/>
        <v>5.35</v>
      </c>
      <c r="AU21" s="350">
        <v>5</v>
      </c>
      <c r="AV21" s="350">
        <v>5</v>
      </c>
      <c r="AW21" s="350">
        <v>5.6</v>
      </c>
      <c r="AX21" s="350">
        <v>3</v>
      </c>
      <c r="AY21" s="350">
        <v>4</v>
      </c>
      <c r="AZ21" s="351">
        <f t="shared" si="8"/>
        <v>4.55</v>
      </c>
      <c r="BA21" s="352"/>
      <c r="BB21" s="351">
        <f t="shared" si="9"/>
        <v>4.55</v>
      </c>
      <c r="BD21" s="391">
        <f t="shared" si="10"/>
        <v>5.2171874999999996</v>
      </c>
      <c r="BE21" s="358"/>
      <c r="BF21" s="391">
        <f t="shared" si="11"/>
        <v>5.8449999999999998</v>
      </c>
      <c r="BH21" s="351">
        <f t="shared" si="12"/>
        <v>5.2171874999999996</v>
      </c>
      <c r="BI21" s="351">
        <f t="shared" si="13"/>
        <v>5.8449999999999998</v>
      </c>
      <c r="BJ21" s="392">
        <f t="shared" si="14"/>
        <v>5.5310937500000001</v>
      </c>
      <c r="BK21" s="393"/>
    </row>
    <row r="22" spans="1:63">
      <c r="A22" s="171">
        <v>8</v>
      </c>
      <c r="B22" t="s">
        <v>432</v>
      </c>
      <c r="C22" t="s">
        <v>389</v>
      </c>
      <c r="D22" t="s">
        <v>390</v>
      </c>
      <c r="E22" t="s">
        <v>51</v>
      </c>
      <c r="F22" s="350">
        <v>5</v>
      </c>
      <c r="G22" s="350">
        <v>3.5</v>
      </c>
      <c r="H22" s="350">
        <v>4</v>
      </c>
      <c r="I22" s="350">
        <v>6.5</v>
      </c>
      <c r="J22" s="350">
        <v>6.5</v>
      </c>
      <c r="K22" s="351">
        <f t="shared" si="0"/>
        <v>4.6749999999999998</v>
      </c>
      <c r="L22" s="388"/>
      <c r="M22" s="350">
        <v>6</v>
      </c>
      <c r="N22" s="350">
        <v>5.8</v>
      </c>
      <c r="O22" s="350">
        <v>5.8</v>
      </c>
      <c r="P22" s="350">
        <v>7</v>
      </c>
      <c r="Q22" s="350">
        <v>6.5</v>
      </c>
      <c r="R22" s="351">
        <f t="shared" si="1"/>
        <v>6.3199999999999994</v>
      </c>
      <c r="S22" s="389"/>
      <c r="T22" s="350">
        <v>4.5</v>
      </c>
      <c r="U22" s="350">
        <v>6</v>
      </c>
      <c r="V22" s="350">
        <v>4.7</v>
      </c>
      <c r="W22" s="350">
        <v>4.7</v>
      </c>
      <c r="X22" s="350">
        <v>4</v>
      </c>
      <c r="Y22" s="350">
        <v>4.5</v>
      </c>
      <c r="Z22" s="350">
        <v>4.8</v>
      </c>
      <c r="AA22" s="350">
        <v>5</v>
      </c>
      <c r="AB22" s="390">
        <f t="shared" si="2"/>
        <v>38.199999999999996</v>
      </c>
      <c r="AC22" s="351">
        <f t="shared" si="3"/>
        <v>4.7749999999999995</v>
      </c>
      <c r="AD22" s="388"/>
      <c r="AE22" s="350">
        <v>7.55</v>
      </c>
      <c r="AF22" s="351">
        <f t="shared" si="4"/>
        <v>7.55</v>
      </c>
      <c r="AG22" s="352">
        <v>1</v>
      </c>
      <c r="AH22" s="351">
        <f t="shared" si="5"/>
        <v>6.55</v>
      </c>
      <c r="AI22" s="389"/>
      <c r="AJ22" s="350">
        <v>5.5</v>
      </c>
      <c r="AK22" s="350">
        <v>5.8</v>
      </c>
      <c r="AL22" s="350">
        <v>5</v>
      </c>
      <c r="AM22" s="350">
        <v>6.8</v>
      </c>
      <c r="AN22" s="350">
        <v>4</v>
      </c>
      <c r="AO22" s="350">
        <v>5.8</v>
      </c>
      <c r="AP22" s="350">
        <v>5.8</v>
      </c>
      <c r="AQ22" s="350">
        <v>5</v>
      </c>
      <c r="AR22" s="390">
        <f t="shared" si="6"/>
        <v>43.699999999999996</v>
      </c>
      <c r="AS22" s="351">
        <f t="shared" si="7"/>
        <v>5.4624999999999995</v>
      </c>
      <c r="AU22" s="350">
        <v>6</v>
      </c>
      <c r="AV22" s="350">
        <v>5</v>
      </c>
      <c r="AW22" s="350">
        <v>6.6</v>
      </c>
      <c r="AX22" s="350">
        <v>3</v>
      </c>
      <c r="AY22" s="350">
        <v>4</v>
      </c>
      <c r="AZ22" s="351">
        <f t="shared" si="8"/>
        <v>5</v>
      </c>
      <c r="BA22" s="352">
        <v>1</v>
      </c>
      <c r="BB22" s="351">
        <f t="shared" si="9"/>
        <v>4</v>
      </c>
      <c r="BD22" s="391">
        <f t="shared" si="10"/>
        <v>5.0078125</v>
      </c>
      <c r="BE22" s="358"/>
      <c r="BF22" s="391">
        <f t="shared" si="11"/>
        <v>5.8549999999999995</v>
      </c>
      <c r="BH22" s="351">
        <f t="shared" si="12"/>
        <v>5.0078125</v>
      </c>
      <c r="BI22" s="351">
        <f t="shared" si="13"/>
        <v>5.8549999999999995</v>
      </c>
      <c r="BJ22" s="392">
        <f t="shared" si="14"/>
        <v>5.4314062500000002</v>
      </c>
      <c r="BK22" s="393"/>
    </row>
    <row r="23" spans="1:63">
      <c r="A23" s="171">
        <v>103</v>
      </c>
      <c r="B23" t="s">
        <v>171</v>
      </c>
      <c r="C23" t="s">
        <v>293</v>
      </c>
      <c r="D23" t="s">
        <v>294</v>
      </c>
      <c r="E23" t="s">
        <v>265</v>
      </c>
      <c r="F23" s="350">
        <v>4</v>
      </c>
      <c r="G23" s="350">
        <v>4.5</v>
      </c>
      <c r="H23" s="350">
        <v>5</v>
      </c>
      <c r="I23" s="350">
        <v>5.5</v>
      </c>
      <c r="J23" s="350">
        <v>5.5</v>
      </c>
      <c r="K23" s="351">
        <f t="shared" si="0"/>
        <v>4.6750000000000007</v>
      </c>
      <c r="L23" s="388"/>
      <c r="M23" s="350">
        <v>7</v>
      </c>
      <c r="N23" s="350">
        <v>7</v>
      </c>
      <c r="O23" s="350">
        <v>7</v>
      </c>
      <c r="P23" s="350">
        <v>6.5</v>
      </c>
      <c r="Q23" s="350">
        <v>5.5</v>
      </c>
      <c r="R23" s="351">
        <f t="shared" si="1"/>
        <v>6.5500000000000007</v>
      </c>
      <c r="S23" s="389"/>
      <c r="T23" s="350">
        <v>5.3</v>
      </c>
      <c r="U23" s="350">
        <v>6</v>
      </c>
      <c r="V23" s="350">
        <v>4</v>
      </c>
      <c r="W23" s="350">
        <v>5</v>
      </c>
      <c r="X23" s="350">
        <v>4</v>
      </c>
      <c r="Y23" s="350">
        <v>4</v>
      </c>
      <c r="Z23" s="350">
        <v>5</v>
      </c>
      <c r="AA23" s="350">
        <v>5.2</v>
      </c>
      <c r="AB23" s="390">
        <f t="shared" si="2"/>
        <v>38.5</v>
      </c>
      <c r="AC23" s="351">
        <f t="shared" si="3"/>
        <v>4.8125</v>
      </c>
      <c r="AD23" s="388"/>
      <c r="AE23" s="350">
        <v>5.83</v>
      </c>
      <c r="AF23" s="351">
        <f t="shared" si="4"/>
        <v>5.83</v>
      </c>
      <c r="AG23" s="352"/>
      <c r="AH23" s="351">
        <f t="shared" si="5"/>
        <v>5.83</v>
      </c>
      <c r="AI23" s="389"/>
      <c r="AJ23" s="350">
        <v>0</v>
      </c>
      <c r="AK23" s="350">
        <v>5</v>
      </c>
      <c r="AL23" s="350">
        <v>5</v>
      </c>
      <c r="AM23" s="350">
        <v>6.5</v>
      </c>
      <c r="AN23" s="350">
        <v>6</v>
      </c>
      <c r="AO23" s="350">
        <v>6</v>
      </c>
      <c r="AP23" s="350">
        <v>6</v>
      </c>
      <c r="AQ23" s="350">
        <v>5</v>
      </c>
      <c r="AR23" s="390">
        <f t="shared" si="6"/>
        <v>39.5</v>
      </c>
      <c r="AS23" s="351">
        <f t="shared" si="7"/>
        <v>4.9375</v>
      </c>
      <c r="AU23" s="350">
        <v>8.5</v>
      </c>
      <c r="AV23" s="350">
        <v>7</v>
      </c>
      <c r="AW23" s="350">
        <v>7</v>
      </c>
      <c r="AX23" s="350">
        <v>3</v>
      </c>
      <c r="AY23" s="350">
        <v>3</v>
      </c>
      <c r="AZ23" s="351">
        <f t="shared" si="8"/>
        <v>5.6999999999999993</v>
      </c>
      <c r="BA23" s="352"/>
      <c r="BB23" s="351">
        <f t="shared" si="9"/>
        <v>5.6999999999999993</v>
      </c>
      <c r="BD23" s="391">
        <f t="shared" si="10"/>
        <v>4.8250000000000002</v>
      </c>
      <c r="BE23" s="358"/>
      <c r="BF23" s="391">
        <f t="shared" si="11"/>
        <v>5.9775</v>
      </c>
      <c r="BH23" s="351">
        <f t="shared" si="12"/>
        <v>4.8250000000000002</v>
      </c>
      <c r="BI23" s="351">
        <f t="shared" si="13"/>
        <v>5.9775</v>
      </c>
      <c r="BJ23" s="392">
        <f t="shared" si="14"/>
        <v>5.4012500000000001</v>
      </c>
      <c r="BK23" s="393"/>
    </row>
    <row r="24" spans="1:63">
      <c r="A24" s="171">
        <v>95</v>
      </c>
      <c r="B24" t="s">
        <v>169</v>
      </c>
      <c r="C24" t="s">
        <v>293</v>
      </c>
      <c r="D24" t="s">
        <v>294</v>
      </c>
      <c r="E24" t="s">
        <v>265</v>
      </c>
      <c r="F24" s="350">
        <v>4</v>
      </c>
      <c r="G24" s="350">
        <v>4.5</v>
      </c>
      <c r="H24" s="350">
        <v>5</v>
      </c>
      <c r="I24" s="350">
        <v>5.5</v>
      </c>
      <c r="J24" s="350">
        <v>5.5</v>
      </c>
      <c r="K24" s="351">
        <f t="shared" si="0"/>
        <v>4.6750000000000007</v>
      </c>
      <c r="L24" s="388"/>
      <c r="M24" s="350">
        <v>7</v>
      </c>
      <c r="N24" s="350">
        <v>7</v>
      </c>
      <c r="O24" s="350">
        <v>7</v>
      </c>
      <c r="P24" s="350">
        <v>6.5</v>
      </c>
      <c r="Q24" s="350">
        <v>5.5</v>
      </c>
      <c r="R24" s="351">
        <f t="shared" si="1"/>
        <v>6.5500000000000007</v>
      </c>
      <c r="S24" s="389"/>
      <c r="T24" s="350">
        <v>4.7</v>
      </c>
      <c r="U24" s="350">
        <v>5</v>
      </c>
      <c r="V24" s="350">
        <v>4.7</v>
      </c>
      <c r="W24" s="350">
        <v>3.7</v>
      </c>
      <c r="X24" s="350">
        <v>4.5999999999999996</v>
      </c>
      <c r="Y24" s="350">
        <v>3.7</v>
      </c>
      <c r="Z24" s="350">
        <v>4</v>
      </c>
      <c r="AA24" s="350">
        <v>4.5</v>
      </c>
      <c r="AB24" s="390">
        <f t="shared" si="2"/>
        <v>34.899999999999991</v>
      </c>
      <c r="AC24" s="351">
        <f t="shared" si="3"/>
        <v>4.3624999999999989</v>
      </c>
      <c r="AD24" s="388"/>
      <c r="AE24" s="350">
        <v>6.6</v>
      </c>
      <c r="AF24" s="351">
        <f t="shared" si="4"/>
        <v>6.6</v>
      </c>
      <c r="AG24" s="352"/>
      <c r="AH24" s="351">
        <f t="shared" si="5"/>
        <v>6.6</v>
      </c>
      <c r="AI24" s="389"/>
      <c r="AJ24" s="350">
        <v>0</v>
      </c>
      <c r="AK24" s="350">
        <v>4</v>
      </c>
      <c r="AL24" s="350">
        <v>5</v>
      </c>
      <c r="AM24" s="350">
        <v>5</v>
      </c>
      <c r="AN24" s="350">
        <v>4</v>
      </c>
      <c r="AO24" s="350">
        <v>4</v>
      </c>
      <c r="AP24" s="350">
        <v>5</v>
      </c>
      <c r="AQ24" s="350">
        <v>5</v>
      </c>
      <c r="AR24" s="390">
        <f t="shared" si="6"/>
        <v>32</v>
      </c>
      <c r="AS24" s="351">
        <f t="shared" si="7"/>
        <v>4</v>
      </c>
      <c r="AU24" s="350">
        <v>8</v>
      </c>
      <c r="AV24" s="350">
        <v>7</v>
      </c>
      <c r="AW24" s="350">
        <v>6.8</v>
      </c>
      <c r="AX24" s="350">
        <v>5.8</v>
      </c>
      <c r="AY24" s="350">
        <v>5</v>
      </c>
      <c r="AZ24" s="351">
        <f t="shared" si="8"/>
        <v>6.5100000000000007</v>
      </c>
      <c r="BA24" s="352">
        <v>0.4</v>
      </c>
      <c r="BB24" s="351">
        <f t="shared" si="9"/>
        <v>6.11</v>
      </c>
      <c r="BD24" s="391">
        <f t="shared" si="10"/>
        <v>4.3046875</v>
      </c>
      <c r="BE24" s="358"/>
      <c r="BF24" s="391">
        <f t="shared" si="11"/>
        <v>6.4649999999999999</v>
      </c>
      <c r="BH24" s="351">
        <f t="shared" si="12"/>
        <v>4.3046875</v>
      </c>
      <c r="BI24" s="351">
        <f t="shared" si="13"/>
        <v>6.4649999999999999</v>
      </c>
      <c r="BJ24" s="392">
        <f t="shared" si="14"/>
        <v>5.3848437499999999</v>
      </c>
      <c r="BK24" s="393"/>
    </row>
    <row r="25" spans="1:63">
      <c r="A25" s="171">
        <v>96</v>
      </c>
      <c r="B25" t="s">
        <v>113</v>
      </c>
      <c r="C25" t="s">
        <v>293</v>
      </c>
      <c r="D25" t="s">
        <v>294</v>
      </c>
      <c r="E25" t="s">
        <v>265</v>
      </c>
      <c r="F25" s="350">
        <v>4</v>
      </c>
      <c r="G25" s="350">
        <v>4.5</v>
      </c>
      <c r="H25" s="350">
        <v>5</v>
      </c>
      <c r="I25" s="350">
        <v>5.5</v>
      </c>
      <c r="J25" s="350">
        <v>5.5</v>
      </c>
      <c r="K25" s="351">
        <f t="shared" si="0"/>
        <v>4.6750000000000007</v>
      </c>
      <c r="L25" s="388"/>
      <c r="M25" s="350">
        <v>6.5</v>
      </c>
      <c r="N25" s="350">
        <v>6.5</v>
      </c>
      <c r="O25" s="350">
        <v>7</v>
      </c>
      <c r="P25" s="350">
        <v>6.5</v>
      </c>
      <c r="Q25" s="350">
        <v>5.5</v>
      </c>
      <c r="R25" s="351">
        <f t="shared" si="1"/>
        <v>6.4500000000000011</v>
      </c>
      <c r="S25" s="389"/>
      <c r="T25" s="350">
        <v>5</v>
      </c>
      <c r="U25" s="350">
        <v>6</v>
      </c>
      <c r="V25" s="350">
        <v>3</v>
      </c>
      <c r="W25" s="350">
        <v>3</v>
      </c>
      <c r="X25" s="350">
        <v>3.7</v>
      </c>
      <c r="Y25" s="350">
        <v>3.7</v>
      </c>
      <c r="Z25" s="350">
        <v>2</v>
      </c>
      <c r="AA25" s="350">
        <v>3.5</v>
      </c>
      <c r="AB25" s="390">
        <f t="shared" si="2"/>
        <v>29.9</v>
      </c>
      <c r="AC25" s="351">
        <f t="shared" si="3"/>
        <v>3.7374999999999998</v>
      </c>
      <c r="AD25" s="388"/>
      <c r="AE25" s="350">
        <v>6.36</v>
      </c>
      <c r="AF25" s="351">
        <f t="shared" si="4"/>
        <v>6.36</v>
      </c>
      <c r="AG25" s="352"/>
      <c r="AH25" s="351">
        <f t="shared" si="5"/>
        <v>6.36</v>
      </c>
      <c r="AI25" s="389"/>
      <c r="AJ25" s="350">
        <v>0</v>
      </c>
      <c r="AK25" s="350">
        <v>5</v>
      </c>
      <c r="AL25" s="350">
        <v>5</v>
      </c>
      <c r="AM25" s="350">
        <v>3</v>
      </c>
      <c r="AN25" s="350">
        <v>5</v>
      </c>
      <c r="AO25" s="350">
        <v>4</v>
      </c>
      <c r="AP25" s="350">
        <v>3</v>
      </c>
      <c r="AQ25" s="350">
        <v>5.5</v>
      </c>
      <c r="AR25" s="390">
        <f t="shared" si="6"/>
        <v>30.5</v>
      </c>
      <c r="AS25" s="351">
        <f t="shared" si="7"/>
        <v>3.8125</v>
      </c>
      <c r="AU25" s="350">
        <v>7</v>
      </c>
      <c r="AV25" s="350">
        <v>6</v>
      </c>
      <c r="AW25" s="350">
        <v>6</v>
      </c>
      <c r="AX25" s="350">
        <v>3</v>
      </c>
      <c r="AY25" s="350">
        <v>3</v>
      </c>
      <c r="AZ25" s="351">
        <f t="shared" si="8"/>
        <v>5</v>
      </c>
      <c r="BA25" s="352">
        <v>1</v>
      </c>
      <c r="BB25" s="351">
        <f t="shared" si="9"/>
        <v>4</v>
      </c>
      <c r="BD25" s="391">
        <f t="shared" si="10"/>
        <v>4</v>
      </c>
      <c r="BE25" s="358"/>
      <c r="BF25" s="391">
        <f t="shared" si="11"/>
        <v>5.7925000000000004</v>
      </c>
      <c r="BH25" s="351">
        <f t="shared" si="12"/>
        <v>4</v>
      </c>
      <c r="BI25" s="351">
        <f t="shared" si="13"/>
        <v>5.7925000000000004</v>
      </c>
      <c r="BJ25" s="392">
        <f t="shared" si="14"/>
        <v>4.8962500000000002</v>
      </c>
      <c r="BK25" s="393"/>
    </row>
  </sheetData>
  <sortState ref="A10:BN25">
    <sortCondition ref="BK10:BK25"/>
  </sortState>
  <pageMargins left="0.75" right="0.75" top="1" bottom="1" header="0.5" footer="0.5"/>
  <pageSetup paperSize="9" scale="94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8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140625" defaultRowHeight="15"/>
  <cols>
    <col min="1" max="1" width="5.42578125" style="268" customWidth="1"/>
    <col min="2" max="2" width="18.5703125" style="268" customWidth="1"/>
    <col min="3" max="3" width="28.5703125" style="268" customWidth="1"/>
    <col min="4" max="4" width="16.28515625" style="268" customWidth="1"/>
    <col min="5" max="5" width="26.42578125" style="268" customWidth="1"/>
    <col min="6" max="10" width="5.28515625" style="268" customWidth="1"/>
    <col min="11" max="11" width="8.7109375" style="268" customWidth="1"/>
    <col min="12" max="12" width="3.28515625" style="268" customWidth="1"/>
    <col min="13" max="17" width="5.7109375" style="268" customWidth="1"/>
    <col min="18" max="18" width="9.140625" style="268"/>
    <col min="19" max="19" width="3.28515625" style="268" customWidth="1"/>
    <col min="20" max="21" width="5.7109375" style="268" customWidth="1"/>
    <col min="22" max="22" width="6.28515625" style="268" customWidth="1"/>
    <col min="23" max="23" width="6.7109375" style="268" customWidth="1"/>
    <col min="24" max="28" width="5.7109375" style="268" customWidth="1"/>
    <col min="29" max="29" width="7.140625" style="268" customWidth="1"/>
    <col min="30" max="30" width="3.28515625" style="268" customWidth="1"/>
    <col min="31" max="31" width="5.7109375" style="268" customWidth="1"/>
    <col min="32" max="32" width="9.85546875" style="268" customWidth="1"/>
    <col min="33" max="33" width="7" style="268" customWidth="1"/>
    <col min="34" max="34" width="11" style="268" customWidth="1"/>
    <col min="35" max="35" width="3.42578125" style="301" customWidth="1"/>
    <col min="36" max="45" width="5.7109375" style="301" customWidth="1"/>
    <col min="46" max="46" width="3.28515625" style="301" customWidth="1"/>
    <col min="47" max="52" width="5.7109375" style="301" customWidth="1"/>
    <col min="53" max="53" width="10.5703125" style="301" customWidth="1"/>
    <col min="54" max="54" width="7.85546875" style="268" customWidth="1"/>
    <col min="55" max="55" width="2.7109375" style="301" customWidth="1"/>
    <col min="56" max="56" width="10.42578125" style="268" customWidth="1"/>
    <col min="57" max="57" width="2.7109375" style="301" customWidth="1"/>
    <col min="58" max="58" width="9.140625" style="268"/>
    <col min="59" max="59" width="2.28515625" style="268" customWidth="1"/>
    <col min="60" max="60" width="9.140625" style="268"/>
    <col min="61" max="61" width="13.28515625" style="268" customWidth="1"/>
    <col min="62" max="62" width="9.140625" style="268"/>
    <col min="63" max="63" width="11" style="268" customWidth="1"/>
    <col min="64" max="16384" width="9.140625" style="268"/>
  </cols>
  <sheetData>
    <row r="1" spans="1:68" ht="15.75">
      <c r="A1" s="1" t="s">
        <v>59</v>
      </c>
      <c r="B1" s="2"/>
      <c r="C1" s="135"/>
      <c r="D1" s="270" t="s">
        <v>0</v>
      </c>
      <c r="E1" s="270" t="s">
        <v>501</v>
      </c>
      <c r="G1" s="301"/>
      <c r="H1" s="365"/>
      <c r="I1" s="365"/>
      <c r="J1" s="365"/>
      <c r="K1" s="365"/>
      <c r="L1" s="365"/>
      <c r="T1" s="365"/>
      <c r="U1" s="365"/>
      <c r="V1" s="365"/>
      <c r="W1" s="301"/>
      <c r="Z1" s="365"/>
      <c r="AA1" s="365"/>
      <c r="AB1" s="365"/>
      <c r="AC1" s="365"/>
      <c r="AD1" s="365"/>
      <c r="AI1" s="268"/>
      <c r="AJ1" s="365"/>
      <c r="AK1" s="365"/>
      <c r="AL1" s="365"/>
      <c r="AN1" s="268"/>
      <c r="AO1" s="268"/>
      <c r="AP1" s="268"/>
      <c r="AQ1" s="365"/>
      <c r="AR1" s="365"/>
      <c r="AS1" s="365"/>
      <c r="AT1" s="366"/>
      <c r="AU1" s="268"/>
      <c r="AV1" s="268"/>
      <c r="AW1" s="268"/>
      <c r="AX1" s="268"/>
      <c r="AY1" s="268"/>
      <c r="AZ1" s="268"/>
      <c r="BA1" s="268"/>
      <c r="BG1" s="301"/>
      <c r="BK1" s="367">
        <f ca="1">NOW()</f>
        <v>43014.400315856481</v>
      </c>
    </row>
    <row r="2" spans="1:68" ht="15.75">
      <c r="A2" s="8"/>
      <c r="B2" s="2"/>
      <c r="C2" s="135"/>
      <c r="D2" s="270"/>
      <c r="E2" s="270" t="s">
        <v>498</v>
      </c>
      <c r="G2" s="301"/>
      <c r="W2" s="301"/>
      <c r="AI2" s="268"/>
      <c r="AJ2" s="268"/>
      <c r="AK2" s="268"/>
      <c r="AL2" s="268"/>
      <c r="AN2" s="268"/>
      <c r="AO2" s="268"/>
      <c r="AP2" s="268"/>
      <c r="AQ2" s="268"/>
      <c r="AR2" s="268"/>
      <c r="AS2" s="268"/>
      <c r="AT2" s="368"/>
      <c r="AU2" s="268"/>
      <c r="AV2" s="268"/>
      <c r="AW2" s="268"/>
      <c r="AX2" s="268"/>
      <c r="AY2" s="268"/>
      <c r="AZ2" s="268"/>
      <c r="BA2" s="268"/>
      <c r="BG2" s="301"/>
      <c r="BK2" s="369">
        <f ca="1">NOW()</f>
        <v>43014.400315856481</v>
      </c>
    </row>
    <row r="3" spans="1:68" ht="15.75">
      <c r="A3" s="59" t="s">
        <v>60</v>
      </c>
      <c r="B3" s="60"/>
      <c r="C3" s="135"/>
      <c r="D3" s="270"/>
      <c r="E3" s="270" t="s">
        <v>500</v>
      </c>
      <c r="F3" s="491" t="s">
        <v>2</v>
      </c>
      <c r="G3" s="492"/>
      <c r="H3" s="491"/>
      <c r="I3" s="492"/>
      <c r="J3" s="492"/>
      <c r="K3" s="492"/>
      <c r="M3" s="493" t="s">
        <v>3</v>
      </c>
      <c r="N3" s="494"/>
      <c r="O3" s="494"/>
      <c r="P3" s="494"/>
      <c r="Q3" s="494"/>
      <c r="R3" s="494"/>
      <c r="T3" s="491" t="s">
        <v>2</v>
      </c>
      <c r="U3" s="492"/>
      <c r="V3" s="492"/>
      <c r="W3" s="492"/>
      <c r="X3" s="492"/>
      <c r="Y3" s="492"/>
      <c r="Z3" s="492"/>
      <c r="AA3" s="492"/>
      <c r="AB3" s="492"/>
      <c r="AC3" s="492"/>
      <c r="AE3" s="493" t="s">
        <v>3</v>
      </c>
      <c r="AF3" s="493"/>
      <c r="AG3" s="493"/>
      <c r="AH3" s="493"/>
      <c r="AI3" s="268"/>
      <c r="AJ3" s="491" t="s">
        <v>2</v>
      </c>
      <c r="AK3" s="492"/>
      <c r="AL3" s="492"/>
      <c r="AM3" s="492"/>
      <c r="AN3" s="492"/>
      <c r="AO3" s="492"/>
      <c r="AP3" s="492"/>
      <c r="AQ3" s="492"/>
      <c r="AR3" s="492"/>
      <c r="AS3" s="492"/>
      <c r="AU3" s="493" t="s">
        <v>3</v>
      </c>
      <c r="AV3" s="494"/>
      <c r="AW3" s="494"/>
      <c r="AX3" s="494"/>
      <c r="AY3" s="494"/>
      <c r="AZ3" s="494"/>
      <c r="BA3" s="494"/>
      <c r="BB3" s="494"/>
      <c r="BG3" s="301"/>
    </row>
    <row r="4" spans="1:68" ht="15.75">
      <c r="A4" s="13"/>
      <c r="B4" s="14"/>
      <c r="C4" s="135"/>
      <c r="D4" s="270"/>
      <c r="G4" s="301"/>
      <c r="W4" s="301"/>
      <c r="AI4" s="268"/>
      <c r="AJ4" s="268"/>
      <c r="AK4" s="268"/>
      <c r="AL4" s="268"/>
      <c r="AN4" s="268"/>
      <c r="AO4" s="268"/>
      <c r="AP4" s="268"/>
      <c r="AQ4" s="268"/>
      <c r="AR4" s="268"/>
      <c r="AS4" s="268"/>
      <c r="AU4" s="268"/>
      <c r="AV4" s="268"/>
      <c r="AW4" s="268"/>
      <c r="AX4" s="268"/>
      <c r="AY4" s="268"/>
      <c r="AZ4" s="268"/>
      <c r="BA4" s="268"/>
      <c r="BG4" s="301"/>
    </row>
    <row r="5" spans="1:68" ht="15.75">
      <c r="A5" s="1" t="s">
        <v>425</v>
      </c>
      <c r="B5" s="2"/>
      <c r="C5" s="137"/>
      <c r="D5" s="270"/>
      <c r="E5" s="270"/>
      <c r="F5" s="370" t="s">
        <v>4</v>
      </c>
      <c r="G5" s="371"/>
      <c r="I5" s="370"/>
      <c r="M5" s="370" t="s">
        <v>4</v>
      </c>
      <c r="T5" s="370" t="s">
        <v>350</v>
      </c>
      <c r="W5" s="301"/>
      <c r="AE5" s="370" t="s">
        <v>5</v>
      </c>
      <c r="AF5" s="370"/>
      <c r="AG5" s="370"/>
      <c r="AH5" s="370"/>
      <c r="AI5" s="268"/>
      <c r="AJ5" s="370" t="s">
        <v>320</v>
      </c>
      <c r="AK5" s="268"/>
      <c r="AL5" s="268"/>
      <c r="AN5" s="268"/>
      <c r="AO5" s="268"/>
      <c r="AP5" s="268"/>
      <c r="AQ5" s="268"/>
      <c r="AR5" s="268"/>
      <c r="AS5" s="268"/>
      <c r="AU5" s="370" t="s">
        <v>6</v>
      </c>
      <c r="AV5" s="268"/>
      <c r="AW5" s="268"/>
      <c r="AX5" s="268"/>
      <c r="AY5" s="268"/>
      <c r="AZ5" s="268"/>
      <c r="BA5" s="370"/>
      <c r="BB5" s="370"/>
      <c r="BG5" s="301"/>
    </row>
    <row r="6" spans="1:68" ht="15.75">
      <c r="A6" s="8" t="s">
        <v>507</v>
      </c>
      <c r="B6" s="17"/>
      <c r="C6" s="137"/>
      <c r="D6" s="270"/>
      <c r="E6" s="270"/>
      <c r="F6" s="268" t="str">
        <f>E1</f>
        <v>Janet Leadbetter</v>
      </c>
      <c r="G6" s="301"/>
      <c r="M6" s="268" t="str">
        <f>E1</f>
        <v>Janet Leadbetter</v>
      </c>
      <c r="T6" s="268" t="str">
        <f>E2</f>
        <v>Robyn Bruderer</v>
      </c>
      <c r="W6" s="301"/>
      <c r="AE6" s="268" t="str">
        <f>E2</f>
        <v>Robyn Bruderer</v>
      </c>
      <c r="AJ6" s="268" t="str">
        <f>E3</f>
        <v>Derryn Fedrick</v>
      </c>
      <c r="AK6" s="268"/>
      <c r="AL6" s="268"/>
      <c r="AN6" s="268"/>
      <c r="AO6" s="268"/>
      <c r="AP6" s="268"/>
      <c r="AQ6" s="268"/>
      <c r="AR6" s="268"/>
      <c r="AS6" s="268"/>
      <c r="AU6" s="268" t="str">
        <f>E3</f>
        <v>Derryn Fedrick</v>
      </c>
      <c r="AV6" s="268"/>
      <c r="AW6" s="268"/>
      <c r="AX6" s="268"/>
      <c r="AY6" s="268"/>
      <c r="AZ6" s="268"/>
      <c r="BA6" s="268"/>
      <c r="BG6" s="301"/>
      <c r="BH6" s="370" t="s">
        <v>7</v>
      </c>
    </row>
    <row r="7" spans="1:68">
      <c r="F7" s="394" t="s">
        <v>418</v>
      </c>
      <c r="K7" s="365"/>
      <c r="L7" s="373"/>
      <c r="M7" s="372" t="s">
        <v>418</v>
      </c>
      <c r="N7" s="372"/>
      <c r="O7" s="372"/>
      <c r="P7" s="372"/>
      <c r="Q7" s="374"/>
      <c r="S7" s="301"/>
      <c r="T7" s="268" t="s">
        <v>44</v>
      </c>
      <c r="U7" s="365"/>
      <c r="V7" s="365"/>
      <c r="W7" s="365"/>
      <c r="X7" s="365"/>
      <c r="Y7" s="365"/>
      <c r="Z7" s="365"/>
      <c r="AA7" s="365"/>
      <c r="AB7" s="365"/>
      <c r="AC7" s="365"/>
      <c r="AD7" s="373"/>
      <c r="AE7" s="370"/>
      <c r="AG7" s="268" t="s">
        <v>9</v>
      </c>
      <c r="AH7" s="268" t="s">
        <v>11</v>
      </c>
      <c r="AJ7" s="268"/>
      <c r="AK7" s="365"/>
      <c r="AL7" s="365"/>
      <c r="AM7" s="365"/>
      <c r="AN7" s="365"/>
      <c r="AO7" s="365"/>
      <c r="AP7" s="365"/>
      <c r="AQ7" s="365"/>
      <c r="AR7" s="365"/>
      <c r="AS7" s="365"/>
      <c r="AU7" s="268"/>
      <c r="AV7" s="268"/>
      <c r="AW7" s="268"/>
      <c r="AX7" s="268"/>
      <c r="AY7" s="268"/>
      <c r="AZ7" s="268"/>
      <c r="BA7" s="268"/>
      <c r="BB7" s="268" t="s">
        <v>12</v>
      </c>
      <c r="BD7" s="374" t="s">
        <v>13</v>
      </c>
      <c r="BF7" s="370" t="s">
        <v>14</v>
      </c>
      <c r="BG7" s="301"/>
      <c r="BJ7" s="375" t="s">
        <v>15</v>
      </c>
      <c r="BK7" s="376"/>
    </row>
    <row r="8" spans="1:68" s="372" customFormat="1">
      <c r="A8" s="349" t="s">
        <v>16</v>
      </c>
      <c r="B8" s="349" t="s">
        <v>17</v>
      </c>
      <c r="C8" s="349" t="s">
        <v>8</v>
      </c>
      <c r="D8" s="349" t="s">
        <v>18</v>
      </c>
      <c r="E8" s="349" t="s">
        <v>19</v>
      </c>
      <c r="F8" s="377" t="s">
        <v>20</v>
      </c>
      <c r="G8" s="377" t="s">
        <v>21</v>
      </c>
      <c r="H8" s="377" t="s">
        <v>22</v>
      </c>
      <c r="I8" s="377" t="s">
        <v>23</v>
      </c>
      <c r="J8" s="377" t="s">
        <v>24</v>
      </c>
      <c r="K8" s="377" t="s">
        <v>8</v>
      </c>
      <c r="L8" s="378"/>
      <c r="M8" s="377" t="s">
        <v>20</v>
      </c>
      <c r="N8" s="377" t="s">
        <v>21</v>
      </c>
      <c r="O8" s="377" t="s">
        <v>22</v>
      </c>
      <c r="P8" s="377" t="s">
        <v>23</v>
      </c>
      <c r="Q8" s="377" t="s">
        <v>24</v>
      </c>
      <c r="R8" s="377" t="s">
        <v>8</v>
      </c>
      <c r="S8" s="379"/>
      <c r="T8" s="349" t="s">
        <v>25</v>
      </c>
      <c r="U8" s="349" t="s">
        <v>26</v>
      </c>
      <c r="V8" s="349" t="s">
        <v>286</v>
      </c>
      <c r="W8" s="349" t="s">
        <v>285</v>
      </c>
      <c r="X8" s="349" t="s">
        <v>419</v>
      </c>
      <c r="Y8" s="349" t="s">
        <v>420</v>
      </c>
      <c r="Z8" s="349" t="s">
        <v>282</v>
      </c>
      <c r="AA8" s="349" t="s">
        <v>421</v>
      </c>
      <c r="AB8" s="349" t="s">
        <v>30</v>
      </c>
      <c r="AC8" s="349" t="s">
        <v>31</v>
      </c>
      <c r="AD8" s="378"/>
      <c r="AE8" s="349" t="s">
        <v>10</v>
      </c>
      <c r="AF8" s="349" t="s">
        <v>11</v>
      </c>
      <c r="AG8" s="349" t="s">
        <v>295</v>
      </c>
      <c r="AH8" s="349" t="s">
        <v>35</v>
      </c>
      <c r="AI8" s="380"/>
      <c r="AJ8" s="349" t="s">
        <v>25</v>
      </c>
      <c r="AK8" s="349" t="s">
        <v>26</v>
      </c>
      <c r="AL8" s="349" t="s">
        <v>286</v>
      </c>
      <c r="AM8" s="349" t="s">
        <v>285</v>
      </c>
      <c r="AN8" s="349" t="s">
        <v>422</v>
      </c>
      <c r="AO8" s="349" t="s">
        <v>423</v>
      </c>
      <c r="AP8" s="349" t="s">
        <v>282</v>
      </c>
      <c r="AQ8" s="349" t="s">
        <v>424</v>
      </c>
      <c r="AR8" s="349" t="s">
        <v>30</v>
      </c>
      <c r="AS8" s="349" t="s">
        <v>31</v>
      </c>
      <c r="AT8" s="380"/>
      <c r="AU8" s="377" t="s">
        <v>36</v>
      </c>
      <c r="AV8" s="377" t="s">
        <v>37</v>
      </c>
      <c r="AW8" s="377" t="s">
        <v>38</v>
      </c>
      <c r="AX8" s="377" t="s">
        <v>39</v>
      </c>
      <c r="AY8" s="377" t="s">
        <v>40</v>
      </c>
      <c r="AZ8" s="377" t="s">
        <v>41</v>
      </c>
      <c r="BA8" s="349" t="s">
        <v>42</v>
      </c>
      <c r="BB8" s="349" t="s">
        <v>35</v>
      </c>
      <c r="BC8" s="380"/>
      <c r="BD8" s="381" t="s">
        <v>43</v>
      </c>
      <c r="BE8" s="382"/>
      <c r="BF8" s="383" t="s">
        <v>43</v>
      </c>
      <c r="BG8" s="384"/>
      <c r="BH8" s="383" t="s">
        <v>44</v>
      </c>
      <c r="BI8" s="383" t="s">
        <v>45</v>
      </c>
      <c r="BJ8" s="383" t="s">
        <v>43</v>
      </c>
      <c r="BK8" s="383" t="s">
        <v>46</v>
      </c>
      <c r="BL8" s="349"/>
      <c r="BM8" s="349"/>
      <c r="BN8" s="349"/>
      <c r="BO8" s="349"/>
      <c r="BP8" s="349"/>
    </row>
    <row r="9" spans="1:68" s="372" customFormat="1">
      <c r="F9" s="376"/>
      <c r="G9" s="376"/>
      <c r="H9" s="376"/>
      <c r="I9" s="376"/>
      <c r="J9" s="376"/>
      <c r="K9" s="376"/>
      <c r="L9" s="385"/>
      <c r="M9" s="376"/>
      <c r="N9" s="376"/>
      <c r="O9" s="376"/>
      <c r="P9" s="376"/>
      <c r="Q9" s="376"/>
      <c r="R9" s="376"/>
      <c r="S9" s="386"/>
      <c r="AD9" s="385"/>
      <c r="AI9" s="364"/>
      <c r="AT9" s="364"/>
      <c r="AU9" s="376"/>
      <c r="AV9" s="376"/>
      <c r="AW9" s="376"/>
      <c r="AX9" s="376"/>
      <c r="AY9" s="376"/>
      <c r="AZ9" s="376"/>
      <c r="BC9" s="364"/>
      <c r="BD9" s="374"/>
      <c r="BE9" s="373"/>
      <c r="BF9" s="375"/>
      <c r="BG9" s="387"/>
      <c r="BH9" s="375"/>
      <c r="BI9" s="375"/>
      <c r="BJ9" s="375"/>
      <c r="BK9" s="375"/>
    </row>
    <row r="10" spans="1:68">
      <c r="A10" s="171">
        <v>91</v>
      </c>
      <c r="B10" t="s">
        <v>308</v>
      </c>
      <c r="C10" t="s">
        <v>311</v>
      </c>
      <c r="D10" t="s">
        <v>47</v>
      </c>
      <c r="E10" t="s">
        <v>65</v>
      </c>
      <c r="F10" s="350">
        <v>6</v>
      </c>
      <c r="G10" s="350">
        <v>5</v>
      </c>
      <c r="H10" s="350">
        <v>6.8</v>
      </c>
      <c r="I10" s="350">
        <v>6.8</v>
      </c>
      <c r="J10" s="350">
        <v>7</v>
      </c>
      <c r="K10" s="351">
        <f t="shared" ref="K10:K28" si="0">SUM((F10*0.1),(G10*0.1),(H10*0.3),(I10*0.3),(J10*0.2))</f>
        <v>6.58</v>
      </c>
      <c r="L10" s="388"/>
      <c r="M10" s="350">
        <v>6.8</v>
      </c>
      <c r="N10" s="350">
        <v>5</v>
      </c>
      <c r="O10" s="350">
        <v>7</v>
      </c>
      <c r="P10" s="350">
        <v>7</v>
      </c>
      <c r="Q10" s="350">
        <v>7</v>
      </c>
      <c r="R10" s="351">
        <f t="shared" ref="R10:R28" si="1">SUM((M10*0.1),(N10*0.1),(O10*0.3),(P10*0.3),(Q10*0.2))</f>
        <v>6.7800000000000011</v>
      </c>
      <c r="S10" s="389"/>
      <c r="T10" s="350">
        <v>4</v>
      </c>
      <c r="U10" s="350">
        <v>6.5</v>
      </c>
      <c r="V10" s="350">
        <v>6.3</v>
      </c>
      <c r="W10" s="350">
        <v>6.2</v>
      </c>
      <c r="X10" s="350">
        <v>6.5</v>
      </c>
      <c r="Y10" s="350">
        <v>6.5</v>
      </c>
      <c r="Z10" s="350">
        <v>6.5</v>
      </c>
      <c r="AA10" s="350">
        <v>5.3</v>
      </c>
      <c r="AB10" s="390">
        <f t="shared" ref="AB10:AB28" si="2">SUM(T10:AA10)</f>
        <v>47.8</v>
      </c>
      <c r="AC10" s="351">
        <f t="shared" ref="AC10:AC28" si="3">AB10/8</f>
        <v>5.9749999999999996</v>
      </c>
      <c r="AD10" s="388"/>
      <c r="AE10" s="350">
        <v>7.5</v>
      </c>
      <c r="AF10" s="351">
        <f t="shared" ref="AF10:AF28" si="4">AE10</f>
        <v>7.5</v>
      </c>
      <c r="AG10" s="352">
        <v>0</v>
      </c>
      <c r="AH10" s="351">
        <f t="shared" ref="AH10:AH28" si="5">AF10-AG10</f>
        <v>7.5</v>
      </c>
      <c r="AI10" s="389"/>
      <c r="AJ10" s="350">
        <v>5.6</v>
      </c>
      <c r="AK10" s="350">
        <v>5.5</v>
      </c>
      <c r="AL10" s="350">
        <v>6</v>
      </c>
      <c r="AM10" s="350">
        <v>5.8</v>
      </c>
      <c r="AN10" s="350">
        <v>6</v>
      </c>
      <c r="AO10" s="350">
        <v>6</v>
      </c>
      <c r="AP10" s="350">
        <v>6.5</v>
      </c>
      <c r="AQ10" s="350">
        <v>5.8</v>
      </c>
      <c r="AR10" s="390">
        <f t="shared" ref="AR10:AR28" si="6">SUM(AJ10:AQ10)</f>
        <v>47.2</v>
      </c>
      <c r="AS10" s="351">
        <f t="shared" ref="AS10:AS28" si="7">AR10/8</f>
        <v>5.9</v>
      </c>
      <c r="AT10" s="389"/>
      <c r="AU10" s="350">
        <v>6.5</v>
      </c>
      <c r="AV10" s="350">
        <v>6</v>
      </c>
      <c r="AW10" s="350">
        <v>6.1</v>
      </c>
      <c r="AX10" s="350">
        <v>6</v>
      </c>
      <c r="AY10" s="350">
        <v>5.8</v>
      </c>
      <c r="AZ10" s="351">
        <f t="shared" ref="AZ10:AZ28" si="8">SUM((AU10*0.2),(AV10*0.15),(AW10*0.25),(AX10*0.2),(AY10*0.2))</f>
        <v>6.0850000000000009</v>
      </c>
      <c r="BA10" s="352">
        <v>0</v>
      </c>
      <c r="BB10" s="351">
        <f t="shared" ref="BB10:BB28" si="9">AZ10-BA10</f>
        <v>6.0850000000000009</v>
      </c>
      <c r="BC10" s="389"/>
      <c r="BD10" s="391">
        <f t="shared" ref="BD10:BD28" si="10">SUM((K10*0.25)+(AC10*0.375)+(AS10*0.375))</f>
        <v>6.0981249999999996</v>
      </c>
      <c r="BE10" s="358"/>
      <c r="BF10" s="391">
        <f t="shared" ref="BF10:BF28" si="11">SUM((R10*0.25),(AH10*0.5),(BB10*0.25))</f>
        <v>6.9662500000000005</v>
      </c>
      <c r="BG10" s="301"/>
      <c r="BH10" s="351">
        <f t="shared" ref="BH10:BH28" si="12">BD10</f>
        <v>6.0981249999999996</v>
      </c>
      <c r="BI10" s="351">
        <f t="shared" ref="BI10:BI28" si="13">BF10</f>
        <v>6.9662500000000005</v>
      </c>
      <c r="BJ10" s="392">
        <f t="shared" ref="BJ10:BJ28" si="14">AVERAGE(BH10:BI10)</f>
        <v>6.5321875</v>
      </c>
      <c r="BK10" s="393">
        <f t="shared" ref="BK10:BK15" si="15">RANK(BJ10,$BJ$9:$BJ$34)</f>
        <v>1</v>
      </c>
    </row>
    <row r="11" spans="1:68">
      <c r="A11" s="171">
        <v>119</v>
      </c>
      <c r="B11" t="s">
        <v>129</v>
      </c>
      <c r="C11" t="s">
        <v>81</v>
      </c>
      <c r="D11" t="s">
        <v>82</v>
      </c>
      <c r="E11" t="s">
        <v>83</v>
      </c>
      <c r="F11" s="350">
        <v>5.8</v>
      </c>
      <c r="G11" s="350">
        <v>5.8</v>
      </c>
      <c r="H11" s="350">
        <v>6</v>
      </c>
      <c r="I11" s="350">
        <v>6</v>
      </c>
      <c r="J11" s="350">
        <v>7</v>
      </c>
      <c r="K11" s="351">
        <f t="shared" si="0"/>
        <v>6.16</v>
      </c>
      <c r="L11" s="388"/>
      <c r="M11" s="350">
        <v>5.8</v>
      </c>
      <c r="N11" s="350">
        <v>5.8</v>
      </c>
      <c r="O11" s="350">
        <v>5.8</v>
      </c>
      <c r="P11" s="350">
        <v>5.8</v>
      </c>
      <c r="Q11" s="350">
        <v>7</v>
      </c>
      <c r="R11" s="351">
        <f t="shared" si="1"/>
        <v>6.04</v>
      </c>
      <c r="S11" s="389"/>
      <c r="T11" s="350">
        <v>5</v>
      </c>
      <c r="U11" s="350">
        <v>6.5</v>
      </c>
      <c r="V11" s="350">
        <v>3.7</v>
      </c>
      <c r="W11" s="350">
        <v>5.3</v>
      </c>
      <c r="X11" s="350">
        <v>5.5</v>
      </c>
      <c r="Y11" s="350">
        <v>5.5</v>
      </c>
      <c r="Z11" s="350">
        <v>6</v>
      </c>
      <c r="AA11" s="350">
        <v>5.5</v>
      </c>
      <c r="AB11" s="390">
        <f t="shared" si="2"/>
        <v>43</v>
      </c>
      <c r="AC11" s="351">
        <f t="shared" si="3"/>
        <v>5.375</v>
      </c>
      <c r="AD11" s="388"/>
      <c r="AE11" s="350">
        <v>8.36</v>
      </c>
      <c r="AF11" s="351">
        <f t="shared" si="4"/>
        <v>8.36</v>
      </c>
      <c r="AG11" s="352">
        <v>0</v>
      </c>
      <c r="AH11" s="351">
        <f t="shared" si="5"/>
        <v>8.36</v>
      </c>
      <c r="AI11" s="389"/>
      <c r="AJ11" s="350">
        <v>6</v>
      </c>
      <c r="AK11" s="350">
        <v>6.5</v>
      </c>
      <c r="AL11" s="350">
        <v>5.8</v>
      </c>
      <c r="AM11" s="350">
        <v>5.8</v>
      </c>
      <c r="AN11" s="350">
        <v>5.6</v>
      </c>
      <c r="AO11" s="350">
        <v>5.6</v>
      </c>
      <c r="AP11" s="350">
        <v>5.6</v>
      </c>
      <c r="AQ11" s="350">
        <v>5.8</v>
      </c>
      <c r="AR11" s="390">
        <f t="shared" si="6"/>
        <v>46.7</v>
      </c>
      <c r="AS11" s="351">
        <f t="shared" si="7"/>
        <v>5.8375000000000004</v>
      </c>
      <c r="AT11" s="389"/>
      <c r="AU11" s="350">
        <v>7</v>
      </c>
      <c r="AV11" s="350">
        <v>6</v>
      </c>
      <c r="AW11" s="350">
        <v>5.8</v>
      </c>
      <c r="AX11" s="350">
        <v>6.2</v>
      </c>
      <c r="AY11" s="350">
        <v>6</v>
      </c>
      <c r="AZ11" s="351">
        <f t="shared" si="8"/>
        <v>6.19</v>
      </c>
      <c r="BA11" s="352">
        <v>0</v>
      </c>
      <c r="BB11" s="351">
        <f t="shared" si="9"/>
        <v>6.19</v>
      </c>
      <c r="BC11" s="389"/>
      <c r="BD11" s="391">
        <f t="shared" si="10"/>
        <v>5.7446875000000004</v>
      </c>
      <c r="BE11" s="358"/>
      <c r="BF11" s="391">
        <f t="shared" si="11"/>
        <v>7.2374999999999998</v>
      </c>
      <c r="BG11" s="301"/>
      <c r="BH11" s="351">
        <f t="shared" si="12"/>
        <v>5.7446875000000004</v>
      </c>
      <c r="BI11" s="351">
        <f t="shared" si="13"/>
        <v>7.2374999999999998</v>
      </c>
      <c r="BJ11" s="392">
        <f t="shared" si="14"/>
        <v>6.4910937500000001</v>
      </c>
      <c r="BK11" s="393">
        <f t="shared" si="15"/>
        <v>2</v>
      </c>
    </row>
    <row r="12" spans="1:68">
      <c r="A12" s="171">
        <v>58</v>
      </c>
      <c r="B12" t="s">
        <v>146</v>
      </c>
      <c r="C12" t="s">
        <v>71</v>
      </c>
      <c r="D12" t="s">
        <v>72</v>
      </c>
      <c r="E12" t="s">
        <v>73</v>
      </c>
      <c r="F12" s="350">
        <v>6</v>
      </c>
      <c r="G12" s="350">
        <v>5.8</v>
      </c>
      <c r="H12" s="350">
        <v>6</v>
      </c>
      <c r="I12" s="350">
        <v>6.5</v>
      </c>
      <c r="J12" s="350">
        <v>7</v>
      </c>
      <c r="K12" s="351">
        <f t="shared" si="0"/>
        <v>6.33</v>
      </c>
      <c r="L12" s="388"/>
      <c r="M12" s="350">
        <v>6</v>
      </c>
      <c r="N12" s="350">
        <v>5.8</v>
      </c>
      <c r="O12" s="350">
        <v>6</v>
      </c>
      <c r="P12" s="350">
        <v>6.5</v>
      </c>
      <c r="Q12" s="350">
        <v>7</v>
      </c>
      <c r="R12" s="351">
        <f t="shared" si="1"/>
        <v>6.33</v>
      </c>
      <c r="S12" s="389"/>
      <c r="T12" s="350">
        <v>5.3</v>
      </c>
      <c r="U12" s="350">
        <v>6.5</v>
      </c>
      <c r="V12" s="350">
        <v>6</v>
      </c>
      <c r="W12" s="350">
        <v>5.3</v>
      </c>
      <c r="X12" s="350">
        <v>6</v>
      </c>
      <c r="Y12" s="350">
        <v>6</v>
      </c>
      <c r="Z12" s="350">
        <v>6.5</v>
      </c>
      <c r="AA12" s="350">
        <v>5.3</v>
      </c>
      <c r="AB12" s="390">
        <f t="shared" si="2"/>
        <v>46.9</v>
      </c>
      <c r="AC12" s="351">
        <f t="shared" si="3"/>
        <v>5.8624999999999998</v>
      </c>
      <c r="AD12" s="388"/>
      <c r="AE12" s="350">
        <v>8</v>
      </c>
      <c r="AF12" s="351">
        <f t="shared" si="4"/>
        <v>8</v>
      </c>
      <c r="AG12" s="352">
        <v>0</v>
      </c>
      <c r="AH12" s="351">
        <f t="shared" si="5"/>
        <v>8</v>
      </c>
      <c r="AI12" s="389"/>
      <c r="AJ12" s="350">
        <v>6</v>
      </c>
      <c r="AK12" s="350">
        <v>5.8</v>
      </c>
      <c r="AL12" s="350">
        <v>4.5999999999999996</v>
      </c>
      <c r="AM12" s="350">
        <v>5.6</v>
      </c>
      <c r="AN12" s="350">
        <v>5.5</v>
      </c>
      <c r="AO12" s="350">
        <v>5.5</v>
      </c>
      <c r="AP12" s="350">
        <v>6</v>
      </c>
      <c r="AQ12" s="350">
        <v>5.6</v>
      </c>
      <c r="AR12" s="390">
        <f t="shared" si="6"/>
        <v>44.6</v>
      </c>
      <c r="AS12" s="351">
        <f t="shared" si="7"/>
        <v>5.5750000000000002</v>
      </c>
      <c r="AT12" s="389"/>
      <c r="AU12" s="350">
        <v>5.5</v>
      </c>
      <c r="AV12" s="350">
        <v>5.8</v>
      </c>
      <c r="AW12" s="350">
        <v>5.6</v>
      </c>
      <c r="AX12" s="350">
        <v>5.6</v>
      </c>
      <c r="AY12" s="350">
        <v>5.5</v>
      </c>
      <c r="AZ12" s="351">
        <f t="shared" si="8"/>
        <v>5.59</v>
      </c>
      <c r="BA12" s="352">
        <v>0</v>
      </c>
      <c r="BB12" s="351">
        <f t="shared" si="9"/>
        <v>5.59</v>
      </c>
      <c r="BC12" s="389"/>
      <c r="BD12" s="391">
        <f t="shared" si="10"/>
        <v>5.8715624999999996</v>
      </c>
      <c r="BE12" s="358"/>
      <c r="BF12" s="391">
        <f t="shared" si="11"/>
        <v>6.9799999999999995</v>
      </c>
      <c r="BG12" s="301"/>
      <c r="BH12" s="351">
        <f t="shared" si="12"/>
        <v>5.8715624999999996</v>
      </c>
      <c r="BI12" s="351">
        <f t="shared" si="13"/>
        <v>6.9799999999999995</v>
      </c>
      <c r="BJ12" s="392">
        <f t="shared" si="14"/>
        <v>6.42578125</v>
      </c>
      <c r="BK12" s="393">
        <f t="shared" si="15"/>
        <v>3</v>
      </c>
    </row>
    <row r="13" spans="1:68">
      <c r="A13" s="171">
        <v>45</v>
      </c>
      <c r="B13" t="s">
        <v>135</v>
      </c>
      <c r="C13" t="s">
        <v>313</v>
      </c>
      <c r="D13" t="s">
        <v>96</v>
      </c>
      <c r="E13" t="s">
        <v>137</v>
      </c>
      <c r="F13" s="350">
        <v>6.5</v>
      </c>
      <c r="G13" s="350">
        <v>6</v>
      </c>
      <c r="H13" s="350">
        <v>7</v>
      </c>
      <c r="I13" s="350">
        <v>7</v>
      </c>
      <c r="J13" s="350">
        <v>8</v>
      </c>
      <c r="K13" s="351">
        <f t="shared" si="0"/>
        <v>7.0500000000000007</v>
      </c>
      <c r="L13" s="388"/>
      <c r="M13" s="350">
        <v>6.5</v>
      </c>
      <c r="N13" s="350">
        <v>6</v>
      </c>
      <c r="O13" s="350">
        <v>7</v>
      </c>
      <c r="P13" s="350">
        <v>7</v>
      </c>
      <c r="Q13" s="350">
        <v>8</v>
      </c>
      <c r="R13" s="351">
        <f t="shared" si="1"/>
        <v>7.0500000000000007</v>
      </c>
      <c r="S13" s="389"/>
      <c r="T13" s="350">
        <v>5.2</v>
      </c>
      <c r="U13" s="350">
        <v>5.7</v>
      </c>
      <c r="V13" s="350">
        <v>5.5</v>
      </c>
      <c r="W13" s="350">
        <v>6</v>
      </c>
      <c r="X13" s="350">
        <v>6</v>
      </c>
      <c r="Y13" s="350">
        <v>6</v>
      </c>
      <c r="Z13" s="350">
        <v>5.8</v>
      </c>
      <c r="AA13" s="350">
        <v>5.5</v>
      </c>
      <c r="AB13" s="390">
        <f t="shared" si="2"/>
        <v>45.699999999999996</v>
      </c>
      <c r="AC13" s="351">
        <f t="shared" si="3"/>
        <v>5.7124999999999995</v>
      </c>
      <c r="AD13" s="388"/>
      <c r="AE13" s="350">
        <v>6.93</v>
      </c>
      <c r="AF13" s="351">
        <f t="shared" si="4"/>
        <v>6.93</v>
      </c>
      <c r="AG13" s="352">
        <v>0</v>
      </c>
      <c r="AH13" s="351">
        <f t="shared" si="5"/>
        <v>6.93</v>
      </c>
      <c r="AI13" s="389"/>
      <c r="AJ13" s="350">
        <v>5.5</v>
      </c>
      <c r="AK13" s="350">
        <v>5.7</v>
      </c>
      <c r="AL13" s="350">
        <v>5.6</v>
      </c>
      <c r="AM13" s="350">
        <v>5.8</v>
      </c>
      <c r="AN13" s="350">
        <v>5.6</v>
      </c>
      <c r="AO13" s="350">
        <v>5.6</v>
      </c>
      <c r="AP13" s="350">
        <v>5.9</v>
      </c>
      <c r="AQ13" s="350">
        <v>5.5</v>
      </c>
      <c r="AR13" s="390">
        <f t="shared" si="6"/>
        <v>45.199999999999996</v>
      </c>
      <c r="AS13" s="351">
        <f t="shared" si="7"/>
        <v>5.6499999999999995</v>
      </c>
      <c r="AT13" s="389"/>
      <c r="AU13" s="350">
        <v>6.5</v>
      </c>
      <c r="AV13" s="350">
        <v>6</v>
      </c>
      <c r="AW13" s="350">
        <v>5.8</v>
      </c>
      <c r="AX13" s="350">
        <v>6</v>
      </c>
      <c r="AY13" s="350">
        <v>5.8</v>
      </c>
      <c r="AZ13" s="351">
        <f t="shared" si="8"/>
        <v>6.0100000000000007</v>
      </c>
      <c r="BA13" s="352">
        <v>0</v>
      </c>
      <c r="BB13" s="351">
        <f t="shared" si="9"/>
        <v>6.0100000000000007</v>
      </c>
      <c r="BC13" s="389"/>
      <c r="BD13" s="391">
        <f t="shared" si="10"/>
        <v>6.0234375</v>
      </c>
      <c r="BE13" s="358"/>
      <c r="BF13" s="391">
        <f t="shared" si="11"/>
        <v>6.73</v>
      </c>
      <c r="BG13" s="301"/>
      <c r="BH13" s="351">
        <f t="shared" si="12"/>
        <v>6.0234375</v>
      </c>
      <c r="BI13" s="351">
        <f t="shared" si="13"/>
        <v>6.73</v>
      </c>
      <c r="BJ13" s="392">
        <f t="shared" si="14"/>
        <v>6.3767187500000002</v>
      </c>
      <c r="BK13" s="393">
        <f t="shared" si="15"/>
        <v>4</v>
      </c>
    </row>
    <row r="14" spans="1:68">
      <c r="A14" s="171">
        <v>87</v>
      </c>
      <c r="B14" t="s">
        <v>304</v>
      </c>
      <c r="C14" t="s">
        <v>311</v>
      </c>
      <c r="D14" t="s">
        <v>47</v>
      </c>
      <c r="E14" t="s">
        <v>65</v>
      </c>
      <c r="F14" s="350">
        <v>6</v>
      </c>
      <c r="G14" s="350">
        <v>5</v>
      </c>
      <c r="H14" s="350">
        <v>6.8</v>
      </c>
      <c r="I14" s="350">
        <v>6.8</v>
      </c>
      <c r="J14" s="350">
        <v>7</v>
      </c>
      <c r="K14" s="351">
        <f t="shared" si="0"/>
        <v>6.58</v>
      </c>
      <c r="L14" s="388"/>
      <c r="M14" s="350">
        <v>6.8</v>
      </c>
      <c r="N14" s="350">
        <v>5</v>
      </c>
      <c r="O14" s="350">
        <v>7</v>
      </c>
      <c r="P14" s="350">
        <v>7</v>
      </c>
      <c r="Q14" s="350">
        <v>7</v>
      </c>
      <c r="R14" s="351">
        <f t="shared" si="1"/>
        <v>6.7800000000000011</v>
      </c>
      <c r="S14" s="389"/>
      <c r="T14" s="350">
        <v>4.8</v>
      </c>
      <c r="U14" s="350">
        <v>5.6</v>
      </c>
      <c r="V14" s="350">
        <v>5.2</v>
      </c>
      <c r="W14" s="350">
        <v>6</v>
      </c>
      <c r="X14" s="350">
        <v>6</v>
      </c>
      <c r="Y14" s="350">
        <v>6</v>
      </c>
      <c r="Z14" s="350">
        <v>6.2</v>
      </c>
      <c r="AA14" s="350">
        <v>5.3</v>
      </c>
      <c r="AB14" s="390">
        <f t="shared" si="2"/>
        <v>45.099999999999994</v>
      </c>
      <c r="AC14" s="351">
        <f t="shared" si="3"/>
        <v>5.6374999999999993</v>
      </c>
      <c r="AD14" s="388"/>
      <c r="AE14" s="350">
        <v>6.8</v>
      </c>
      <c r="AF14" s="351">
        <f t="shared" si="4"/>
        <v>6.8</v>
      </c>
      <c r="AG14" s="352">
        <v>0</v>
      </c>
      <c r="AH14" s="351">
        <f t="shared" si="5"/>
        <v>6.8</v>
      </c>
      <c r="AI14" s="389"/>
      <c r="AJ14" s="350">
        <v>5.8</v>
      </c>
      <c r="AK14" s="350">
        <v>5.6</v>
      </c>
      <c r="AL14" s="350">
        <v>5.6</v>
      </c>
      <c r="AM14" s="350">
        <v>5.8</v>
      </c>
      <c r="AN14" s="350">
        <v>6</v>
      </c>
      <c r="AO14" s="350">
        <v>6</v>
      </c>
      <c r="AP14" s="350">
        <v>5.8</v>
      </c>
      <c r="AQ14" s="350">
        <v>5.6</v>
      </c>
      <c r="AR14" s="390">
        <f t="shared" si="6"/>
        <v>46.199999999999996</v>
      </c>
      <c r="AS14" s="351">
        <f t="shared" si="7"/>
        <v>5.7749999999999995</v>
      </c>
      <c r="AT14" s="389"/>
      <c r="AU14" s="350">
        <v>6.5</v>
      </c>
      <c r="AV14" s="350">
        <v>6</v>
      </c>
      <c r="AW14" s="350">
        <v>6.1</v>
      </c>
      <c r="AX14" s="350">
        <v>5.5</v>
      </c>
      <c r="AY14" s="350">
        <v>5.8</v>
      </c>
      <c r="AZ14" s="351">
        <f t="shared" si="8"/>
        <v>5.9850000000000003</v>
      </c>
      <c r="BA14" s="352">
        <v>0</v>
      </c>
      <c r="BB14" s="351">
        <f t="shared" si="9"/>
        <v>5.9850000000000003</v>
      </c>
      <c r="BC14" s="389"/>
      <c r="BD14" s="391">
        <f t="shared" si="10"/>
        <v>5.9246874999999992</v>
      </c>
      <c r="BE14" s="358"/>
      <c r="BF14" s="391">
        <f t="shared" si="11"/>
        <v>6.5912500000000005</v>
      </c>
      <c r="BG14" s="301"/>
      <c r="BH14" s="351">
        <f t="shared" si="12"/>
        <v>5.9246874999999992</v>
      </c>
      <c r="BI14" s="351">
        <f t="shared" si="13"/>
        <v>6.5912500000000005</v>
      </c>
      <c r="BJ14" s="392">
        <f t="shared" si="14"/>
        <v>6.2579687499999999</v>
      </c>
      <c r="BK14" s="393">
        <f t="shared" si="15"/>
        <v>5</v>
      </c>
    </row>
    <row r="15" spans="1:68">
      <c r="A15" s="171">
        <v>76</v>
      </c>
      <c r="B15" t="s">
        <v>276</v>
      </c>
      <c r="C15" t="s">
        <v>302</v>
      </c>
      <c r="D15" t="s">
        <v>270</v>
      </c>
      <c r="E15" t="s">
        <v>266</v>
      </c>
      <c r="F15" s="350">
        <v>7</v>
      </c>
      <c r="G15" s="350">
        <v>6.5</v>
      </c>
      <c r="H15" s="350">
        <v>6.5</v>
      </c>
      <c r="I15" s="350">
        <v>6</v>
      </c>
      <c r="J15" s="350">
        <v>6.5</v>
      </c>
      <c r="K15" s="351">
        <f t="shared" si="0"/>
        <v>6.3999999999999995</v>
      </c>
      <c r="L15" s="388"/>
      <c r="M15" s="350">
        <v>6.5</v>
      </c>
      <c r="N15" s="350">
        <v>6.5</v>
      </c>
      <c r="O15" s="350">
        <v>6.5</v>
      </c>
      <c r="P15" s="350">
        <v>6</v>
      </c>
      <c r="Q15" s="350">
        <v>6.5</v>
      </c>
      <c r="R15" s="351">
        <f t="shared" si="1"/>
        <v>6.35</v>
      </c>
      <c r="S15" s="389"/>
      <c r="T15" s="350">
        <v>5.2</v>
      </c>
      <c r="U15" s="350">
        <v>5.2</v>
      </c>
      <c r="V15" s="350">
        <v>5</v>
      </c>
      <c r="W15" s="350">
        <v>5</v>
      </c>
      <c r="X15" s="350">
        <v>5.5</v>
      </c>
      <c r="Y15" s="350">
        <v>6</v>
      </c>
      <c r="Z15" s="350">
        <v>6</v>
      </c>
      <c r="AA15" s="350">
        <v>5.2</v>
      </c>
      <c r="AB15" s="390">
        <f t="shared" si="2"/>
        <v>43.1</v>
      </c>
      <c r="AC15" s="351">
        <f t="shared" si="3"/>
        <v>5.3875000000000002</v>
      </c>
      <c r="AD15" s="388"/>
      <c r="AE15" s="350">
        <v>7.66</v>
      </c>
      <c r="AF15" s="351">
        <f t="shared" si="4"/>
        <v>7.66</v>
      </c>
      <c r="AG15" s="352">
        <v>0</v>
      </c>
      <c r="AH15" s="351">
        <f t="shared" si="5"/>
        <v>7.66</v>
      </c>
      <c r="AI15" s="389"/>
      <c r="AJ15" s="350">
        <v>5.2</v>
      </c>
      <c r="AK15" s="350">
        <v>5.5</v>
      </c>
      <c r="AL15" s="350">
        <v>5</v>
      </c>
      <c r="AM15" s="350">
        <v>5.6</v>
      </c>
      <c r="AN15" s="350">
        <v>5.7</v>
      </c>
      <c r="AO15" s="350">
        <v>5.7</v>
      </c>
      <c r="AP15" s="350">
        <v>6</v>
      </c>
      <c r="AQ15" s="350">
        <v>5.6</v>
      </c>
      <c r="AR15" s="390">
        <f t="shared" si="6"/>
        <v>44.3</v>
      </c>
      <c r="AS15" s="351">
        <f t="shared" si="7"/>
        <v>5.5374999999999996</v>
      </c>
      <c r="AT15" s="389"/>
      <c r="AU15" s="350">
        <v>4.5</v>
      </c>
      <c r="AV15" s="350">
        <v>5</v>
      </c>
      <c r="AW15" s="350">
        <v>5.5</v>
      </c>
      <c r="AX15" s="350">
        <v>5.6</v>
      </c>
      <c r="AY15" s="350">
        <v>5</v>
      </c>
      <c r="AZ15" s="351">
        <f t="shared" si="8"/>
        <v>5.1449999999999996</v>
      </c>
      <c r="BA15" s="352">
        <v>0</v>
      </c>
      <c r="BB15" s="351">
        <f t="shared" si="9"/>
        <v>5.1449999999999996</v>
      </c>
      <c r="BC15" s="389"/>
      <c r="BD15" s="391">
        <f t="shared" si="10"/>
        <v>5.6968749999999995</v>
      </c>
      <c r="BE15" s="358"/>
      <c r="BF15" s="391">
        <f t="shared" si="11"/>
        <v>6.7037500000000003</v>
      </c>
      <c r="BG15" s="301"/>
      <c r="BH15" s="351">
        <f t="shared" si="12"/>
        <v>5.6968749999999995</v>
      </c>
      <c r="BI15" s="351">
        <f t="shared" si="13"/>
        <v>6.7037500000000003</v>
      </c>
      <c r="BJ15" s="392">
        <f t="shared" si="14"/>
        <v>6.2003124999999999</v>
      </c>
      <c r="BK15" s="393">
        <f t="shared" si="15"/>
        <v>6</v>
      </c>
    </row>
    <row r="16" spans="1:68">
      <c r="A16" s="171">
        <v>42</v>
      </c>
      <c r="B16" t="s">
        <v>95</v>
      </c>
      <c r="C16" t="s">
        <v>313</v>
      </c>
      <c r="D16" t="s">
        <v>96</v>
      </c>
      <c r="E16" t="s">
        <v>137</v>
      </c>
      <c r="F16" s="350">
        <v>6.5</v>
      </c>
      <c r="G16" s="350">
        <v>6</v>
      </c>
      <c r="H16" s="350">
        <v>7</v>
      </c>
      <c r="I16" s="350">
        <v>7</v>
      </c>
      <c r="J16" s="350">
        <v>8</v>
      </c>
      <c r="K16" s="351">
        <f t="shared" si="0"/>
        <v>7.0500000000000007</v>
      </c>
      <c r="L16" s="388"/>
      <c r="M16" s="350">
        <v>6.5</v>
      </c>
      <c r="N16" s="350">
        <v>6</v>
      </c>
      <c r="O16" s="350">
        <v>7</v>
      </c>
      <c r="P16" s="350">
        <v>7</v>
      </c>
      <c r="Q16" s="350">
        <v>8</v>
      </c>
      <c r="R16" s="351">
        <f t="shared" si="1"/>
        <v>7.0500000000000007</v>
      </c>
      <c r="S16" s="389"/>
      <c r="T16" s="350">
        <v>4.7</v>
      </c>
      <c r="U16" s="350">
        <v>5.3</v>
      </c>
      <c r="V16" s="350">
        <v>5.3</v>
      </c>
      <c r="W16" s="350">
        <v>4</v>
      </c>
      <c r="X16" s="350">
        <v>5.2</v>
      </c>
      <c r="Y16" s="350">
        <v>5.2</v>
      </c>
      <c r="Z16" s="350">
        <v>5</v>
      </c>
      <c r="AA16" s="350">
        <v>4.7</v>
      </c>
      <c r="AB16" s="390">
        <f t="shared" si="2"/>
        <v>39.400000000000006</v>
      </c>
      <c r="AC16" s="351">
        <f t="shared" si="3"/>
        <v>4.9250000000000007</v>
      </c>
      <c r="AD16" s="388"/>
      <c r="AE16" s="350">
        <v>6.93</v>
      </c>
      <c r="AF16" s="351">
        <f t="shared" si="4"/>
        <v>6.93</v>
      </c>
      <c r="AG16" s="352">
        <v>0</v>
      </c>
      <c r="AH16" s="351">
        <f t="shared" si="5"/>
        <v>6.93</v>
      </c>
      <c r="AI16" s="389"/>
      <c r="AJ16" s="350">
        <v>5.4</v>
      </c>
      <c r="AK16" s="350">
        <v>5.6</v>
      </c>
      <c r="AL16" s="350">
        <v>5.4</v>
      </c>
      <c r="AM16" s="350">
        <v>5.6</v>
      </c>
      <c r="AN16" s="350">
        <v>5.5</v>
      </c>
      <c r="AO16" s="350">
        <v>5.5</v>
      </c>
      <c r="AP16" s="350">
        <v>5.8</v>
      </c>
      <c r="AQ16" s="350">
        <v>5.2</v>
      </c>
      <c r="AR16" s="390">
        <f t="shared" si="6"/>
        <v>44</v>
      </c>
      <c r="AS16" s="351">
        <f t="shared" si="7"/>
        <v>5.5</v>
      </c>
      <c r="AT16" s="389"/>
      <c r="AU16" s="350">
        <v>7</v>
      </c>
      <c r="AV16" s="350">
        <v>5.8</v>
      </c>
      <c r="AW16" s="350">
        <v>5.6</v>
      </c>
      <c r="AX16" s="350">
        <v>5.8</v>
      </c>
      <c r="AY16" s="350">
        <v>5.8</v>
      </c>
      <c r="AZ16" s="351">
        <f t="shared" si="8"/>
        <v>5.99</v>
      </c>
      <c r="BA16" s="352">
        <v>0</v>
      </c>
      <c r="BB16" s="351">
        <f t="shared" si="9"/>
        <v>5.99</v>
      </c>
      <c r="BC16" s="389"/>
      <c r="BD16" s="391">
        <f t="shared" si="10"/>
        <v>5.671875</v>
      </c>
      <c r="BE16" s="358"/>
      <c r="BF16" s="391">
        <f t="shared" si="11"/>
        <v>6.7249999999999996</v>
      </c>
      <c r="BG16" s="301"/>
      <c r="BH16" s="351">
        <f t="shared" si="12"/>
        <v>5.671875</v>
      </c>
      <c r="BI16" s="351">
        <f t="shared" si="13"/>
        <v>6.7249999999999996</v>
      </c>
      <c r="BJ16" s="392">
        <f t="shared" si="14"/>
        <v>6.1984374999999998</v>
      </c>
      <c r="BK16" s="393"/>
    </row>
    <row r="17" spans="1:63">
      <c r="A17" s="171">
        <v>1</v>
      </c>
      <c r="B17" t="s">
        <v>121</v>
      </c>
      <c r="C17" t="s">
        <v>66</v>
      </c>
      <c r="D17" t="s">
        <v>1</v>
      </c>
      <c r="E17" t="s">
        <v>67</v>
      </c>
      <c r="F17" s="350">
        <v>7</v>
      </c>
      <c r="G17" s="350">
        <v>6.6</v>
      </c>
      <c r="H17" s="350">
        <v>6</v>
      </c>
      <c r="I17" s="350">
        <v>6.8</v>
      </c>
      <c r="J17" s="350">
        <v>6.8</v>
      </c>
      <c r="K17" s="351">
        <f t="shared" si="0"/>
        <v>6.5600000000000005</v>
      </c>
      <c r="L17" s="388"/>
      <c r="M17" s="350">
        <v>7</v>
      </c>
      <c r="N17" s="350">
        <v>6.6</v>
      </c>
      <c r="O17" s="350">
        <v>6</v>
      </c>
      <c r="P17" s="350">
        <v>6.8</v>
      </c>
      <c r="Q17" s="350">
        <v>6.8</v>
      </c>
      <c r="R17" s="351">
        <f t="shared" si="1"/>
        <v>6.5600000000000005</v>
      </c>
      <c r="S17" s="389"/>
      <c r="T17" s="350">
        <v>5</v>
      </c>
      <c r="U17" s="350">
        <v>5.7</v>
      </c>
      <c r="V17" s="350">
        <v>6</v>
      </c>
      <c r="W17" s="350">
        <v>5.5</v>
      </c>
      <c r="X17" s="350">
        <v>6</v>
      </c>
      <c r="Y17" s="350">
        <v>6</v>
      </c>
      <c r="Z17" s="350">
        <v>4.5999999999999996</v>
      </c>
      <c r="AA17" s="350">
        <v>5.3</v>
      </c>
      <c r="AB17" s="390">
        <f t="shared" si="2"/>
        <v>44.1</v>
      </c>
      <c r="AC17" s="351">
        <f t="shared" si="3"/>
        <v>5.5125000000000002</v>
      </c>
      <c r="AD17" s="388"/>
      <c r="AE17" s="350">
        <v>7.14</v>
      </c>
      <c r="AF17" s="351">
        <f t="shared" si="4"/>
        <v>7.14</v>
      </c>
      <c r="AG17" s="352">
        <v>0</v>
      </c>
      <c r="AH17" s="351">
        <f t="shared" si="5"/>
        <v>7.14</v>
      </c>
      <c r="AI17" s="389"/>
      <c r="AJ17" s="350">
        <v>5.4</v>
      </c>
      <c r="AK17" s="350">
        <v>5.7</v>
      </c>
      <c r="AL17" s="350">
        <v>5.6</v>
      </c>
      <c r="AM17" s="350">
        <v>5.8</v>
      </c>
      <c r="AN17" s="350">
        <v>5.7</v>
      </c>
      <c r="AO17" s="350">
        <v>5.7</v>
      </c>
      <c r="AP17" s="350">
        <v>6</v>
      </c>
      <c r="AQ17" s="350">
        <v>5.6</v>
      </c>
      <c r="AR17" s="390">
        <f t="shared" si="6"/>
        <v>45.500000000000007</v>
      </c>
      <c r="AS17" s="351">
        <f t="shared" si="7"/>
        <v>5.6875000000000009</v>
      </c>
      <c r="AT17" s="389"/>
      <c r="AU17" s="350">
        <v>4</v>
      </c>
      <c r="AV17" s="350">
        <v>5.5</v>
      </c>
      <c r="AW17" s="350">
        <v>5.6</v>
      </c>
      <c r="AX17" s="350">
        <v>5</v>
      </c>
      <c r="AY17" s="350">
        <v>5</v>
      </c>
      <c r="AZ17" s="351">
        <f t="shared" si="8"/>
        <v>5.0250000000000004</v>
      </c>
      <c r="BA17" s="352">
        <v>0</v>
      </c>
      <c r="BB17" s="351">
        <f t="shared" si="9"/>
        <v>5.0250000000000004</v>
      </c>
      <c r="BC17" s="389"/>
      <c r="BD17" s="391">
        <f t="shared" si="10"/>
        <v>5.8400000000000007</v>
      </c>
      <c r="BE17" s="358"/>
      <c r="BF17" s="391">
        <f t="shared" si="11"/>
        <v>6.4662500000000005</v>
      </c>
      <c r="BG17" s="301"/>
      <c r="BH17" s="351">
        <f t="shared" si="12"/>
        <v>5.8400000000000007</v>
      </c>
      <c r="BI17" s="351">
        <f t="shared" si="13"/>
        <v>6.4662500000000005</v>
      </c>
      <c r="BJ17" s="392">
        <f t="shared" si="14"/>
        <v>6.1531250000000011</v>
      </c>
      <c r="BK17" s="393"/>
    </row>
    <row r="18" spans="1:63">
      <c r="A18" s="171">
        <v>37</v>
      </c>
      <c r="B18" t="s">
        <v>512</v>
      </c>
      <c r="C18" t="s">
        <v>81</v>
      </c>
      <c r="D18" t="s">
        <v>82</v>
      </c>
      <c r="E18" t="s">
        <v>167</v>
      </c>
      <c r="F18" s="350">
        <v>5.8</v>
      </c>
      <c r="G18" s="350">
        <v>5.8</v>
      </c>
      <c r="H18" s="350">
        <v>6</v>
      </c>
      <c r="I18" s="350">
        <v>6</v>
      </c>
      <c r="J18" s="350">
        <v>7</v>
      </c>
      <c r="K18" s="351">
        <f t="shared" si="0"/>
        <v>6.16</v>
      </c>
      <c r="L18" s="388"/>
      <c r="M18" s="350">
        <v>5.8</v>
      </c>
      <c r="N18" s="350">
        <v>5.8</v>
      </c>
      <c r="O18" s="350">
        <v>5.8</v>
      </c>
      <c r="P18" s="350">
        <v>5.8</v>
      </c>
      <c r="Q18" s="350">
        <v>7</v>
      </c>
      <c r="R18" s="351">
        <f t="shared" si="1"/>
        <v>6.04</v>
      </c>
      <c r="S18" s="389"/>
      <c r="T18" s="350">
        <v>4.5</v>
      </c>
      <c r="U18" s="350">
        <v>4.7</v>
      </c>
      <c r="V18" s="350">
        <v>5.3</v>
      </c>
      <c r="W18" s="350">
        <v>4</v>
      </c>
      <c r="X18" s="350">
        <v>5</v>
      </c>
      <c r="Y18" s="350">
        <v>5</v>
      </c>
      <c r="Z18" s="350">
        <v>5.8</v>
      </c>
      <c r="AA18" s="350">
        <v>5.2</v>
      </c>
      <c r="AB18" s="390">
        <f t="shared" si="2"/>
        <v>39.5</v>
      </c>
      <c r="AC18" s="351">
        <f t="shared" si="3"/>
        <v>4.9375</v>
      </c>
      <c r="AD18" s="388"/>
      <c r="AE18" s="350">
        <v>7.53</v>
      </c>
      <c r="AF18" s="351">
        <f t="shared" si="4"/>
        <v>7.53</v>
      </c>
      <c r="AG18" s="352">
        <v>0</v>
      </c>
      <c r="AH18" s="351">
        <f t="shared" si="5"/>
        <v>7.53</v>
      </c>
      <c r="AI18" s="389"/>
      <c r="AJ18" s="350">
        <v>5.4</v>
      </c>
      <c r="AK18" s="350">
        <v>5.6</v>
      </c>
      <c r="AL18" s="350">
        <v>5.8</v>
      </c>
      <c r="AM18" s="350">
        <v>6</v>
      </c>
      <c r="AN18" s="350">
        <v>5.6</v>
      </c>
      <c r="AO18" s="350">
        <v>5.6</v>
      </c>
      <c r="AP18" s="350">
        <v>5.8</v>
      </c>
      <c r="AQ18" s="350">
        <v>5.4</v>
      </c>
      <c r="AR18" s="390">
        <f t="shared" si="6"/>
        <v>45.199999999999996</v>
      </c>
      <c r="AS18" s="351">
        <f t="shared" si="7"/>
        <v>5.6499999999999995</v>
      </c>
      <c r="AT18" s="389"/>
      <c r="AU18" s="350">
        <v>6</v>
      </c>
      <c r="AV18" s="350">
        <v>5.6</v>
      </c>
      <c r="AW18" s="350">
        <v>5.8</v>
      </c>
      <c r="AX18" s="350">
        <v>5.6</v>
      </c>
      <c r="AY18" s="350">
        <v>5.6</v>
      </c>
      <c r="AZ18" s="351">
        <f t="shared" si="8"/>
        <v>5.73</v>
      </c>
      <c r="BA18" s="352">
        <v>0</v>
      </c>
      <c r="BB18" s="351">
        <f t="shared" si="9"/>
        <v>5.73</v>
      </c>
      <c r="BC18" s="389"/>
      <c r="BD18" s="391">
        <f t="shared" si="10"/>
        <v>5.5103124999999995</v>
      </c>
      <c r="BE18" s="358"/>
      <c r="BF18" s="391">
        <f t="shared" si="11"/>
        <v>6.7075000000000005</v>
      </c>
      <c r="BG18" s="301"/>
      <c r="BH18" s="351">
        <f t="shared" si="12"/>
        <v>5.5103124999999995</v>
      </c>
      <c r="BI18" s="351">
        <f t="shared" si="13"/>
        <v>6.7075000000000005</v>
      </c>
      <c r="BJ18" s="392">
        <f t="shared" si="14"/>
        <v>6.1089062500000004</v>
      </c>
      <c r="BK18" s="393"/>
    </row>
    <row r="19" spans="1:63">
      <c r="A19" s="171">
        <v>38</v>
      </c>
      <c r="B19" t="s">
        <v>509</v>
      </c>
      <c r="C19" t="s">
        <v>426</v>
      </c>
      <c r="D19" t="s">
        <v>427</v>
      </c>
      <c r="E19" t="s">
        <v>267</v>
      </c>
      <c r="F19" s="350">
        <v>7</v>
      </c>
      <c r="G19" s="350">
        <v>6.8</v>
      </c>
      <c r="H19" s="350">
        <v>7</v>
      </c>
      <c r="I19" s="350">
        <v>6.8</v>
      </c>
      <c r="J19" s="350">
        <v>6</v>
      </c>
      <c r="K19" s="351">
        <f t="shared" si="0"/>
        <v>6.7200000000000006</v>
      </c>
      <c r="L19" s="388"/>
      <c r="M19" s="350">
        <v>7</v>
      </c>
      <c r="N19" s="350">
        <v>6.8</v>
      </c>
      <c r="O19" s="350">
        <v>6.8</v>
      </c>
      <c r="P19" s="350">
        <v>6.8</v>
      </c>
      <c r="Q19" s="350">
        <v>6</v>
      </c>
      <c r="R19" s="351">
        <f t="shared" si="1"/>
        <v>6.66</v>
      </c>
      <c r="S19" s="389"/>
      <c r="T19" s="350">
        <v>3.5</v>
      </c>
      <c r="U19" s="350">
        <v>5</v>
      </c>
      <c r="V19" s="350">
        <v>4.5</v>
      </c>
      <c r="W19" s="350">
        <v>5</v>
      </c>
      <c r="X19" s="350">
        <v>5</v>
      </c>
      <c r="Y19" s="350">
        <v>5</v>
      </c>
      <c r="Z19" s="350">
        <v>6</v>
      </c>
      <c r="AA19" s="350">
        <v>4.7</v>
      </c>
      <c r="AB19" s="390">
        <f t="shared" si="2"/>
        <v>38.700000000000003</v>
      </c>
      <c r="AC19" s="351">
        <f t="shared" si="3"/>
        <v>4.8375000000000004</v>
      </c>
      <c r="AD19" s="388"/>
      <c r="AE19" s="350">
        <v>6.88</v>
      </c>
      <c r="AF19" s="351">
        <f t="shared" si="4"/>
        <v>6.88</v>
      </c>
      <c r="AG19" s="352">
        <v>0</v>
      </c>
      <c r="AH19" s="351">
        <f t="shared" si="5"/>
        <v>6.88</v>
      </c>
      <c r="AI19" s="389"/>
      <c r="AJ19" s="350">
        <v>5.6</v>
      </c>
      <c r="AK19" s="350">
        <v>5.8</v>
      </c>
      <c r="AL19" s="350">
        <v>6</v>
      </c>
      <c r="AM19" s="350">
        <v>5.6</v>
      </c>
      <c r="AN19" s="350">
        <v>5.7</v>
      </c>
      <c r="AO19" s="350">
        <v>5.6</v>
      </c>
      <c r="AP19" s="350">
        <v>5.8</v>
      </c>
      <c r="AQ19" s="350">
        <v>5.2</v>
      </c>
      <c r="AR19" s="390">
        <f t="shared" si="6"/>
        <v>45.3</v>
      </c>
      <c r="AS19" s="351">
        <f t="shared" si="7"/>
        <v>5.6624999999999996</v>
      </c>
      <c r="AT19" s="389"/>
      <c r="AU19" s="350">
        <v>6.5</v>
      </c>
      <c r="AV19" s="350">
        <v>5.8</v>
      </c>
      <c r="AW19" s="350">
        <v>5.5</v>
      </c>
      <c r="AX19" s="350">
        <v>5.8</v>
      </c>
      <c r="AY19" s="350">
        <v>5.5</v>
      </c>
      <c r="AZ19" s="351">
        <f t="shared" si="8"/>
        <v>5.8049999999999997</v>
      </c>
      <c r="BA19" s="352">
        <v>0</v>
      </c>
      <c r="BB19" s="351">
        <f t="shared" si="9"/>
        <v>5.8049999999999997</v>
      </c>
      <c r="BC19" s="389"/>
      <c r="BD19" s="391">
        <f t="shared" si="10"/>
        <v>5.6174999999999997</v>
      </c>
      <c r="BE19" s="358"/>
      <c r="BF19" s="391">
        <f t="shared" si="11"/>
        <v>6.5562500000000004</v>
      </c>
      <c r="BG19" s="301"/>
      <c r="BH19" s="351">
        <f t="shared" si="12"/>
        <v>5.6174999999999997</v>
      </c>
      <c r="BI19" s="351">
        <f t="shared" si="13"/>
        <v>6.5562500000000004</v>
      </c>
      <c r="BJ19" s="392">
        <f t="shared" si="14"/>
        <v>6.086875</v>
      </c>
      <c r="BK19" s="393"/>
    </row>
    <row r="20" spans="1:63">
      <c r="A20" s="171">
        <v>53</v>
      </c>
      <c r="B20" t="s">
        <v>142</v>
      </c>
      <c r="C20" t="s">
        <v>71</v>
      </c>
      <c r="D20" t="s">
        <v>72</v>
      </c>
      <c r="E20" t="s">
        <v>73</v>
      </c>
      <c r="F20" s="350">
        <v>6</v>
      </c>
      <c r="G20" s="350">
        <v>5.8</v>
      </c>
      <c r="H20" s="350">
        <v>6</v>
      </c>
      <c r="I20" s="350">
        <v>6.5</v>
      </c>
      <c r="J20" s="350">
        <v>7</v>
      </c>
      <c r="K20" s="351">
        <f t="shared" si="0"/>
        <v>6.33</v>
      </c>
      <c r="L20" s="388"/>
      <c r="M20" s="350">
        <v>6</v>
      </c>
      <c r="N20" s="350">
        <v>5.8</v>
      </c>
      <c r="O20" s="350">
        <v>6</v>
      </c>
      <c r="P20" s="350">
        <v>6.5</v>
      </c>
      <c r="Q20" s="350">
        <v>7</v>
      </c>
      <c r="R20" s="351">
        <f t="shared" si="1"/>
        <v>6.33</v>
      </c>
      <c r="S20" s="389"/>
      <c r="T20" s="350">
        <v>5</v>
      </c>
      <c r="U20" s="350">
        <v>5.8</v>
      </c>
      <c r="V20" s="350">
        <v>5.4</v>
      </c>
      <c r="W20" s="350">
        <v>5.2</v>
      </c>
      <c r="X20" s="350">
        <v>4.3</v>
      </c>
      <c r="Y20" s="350">
        <v>4.3</v>
      </c>
      <c r="Z20" s="350">
        <v>6</v>
      </c>
      <c r="AA20" s="350">
        <v>5.3</v>
      </c>
      <c r="AB20" s="390">
        <f t="shared" si="2"/>
        <v>41.3</v>
      </c>
      <c r="AC20" s="351">
        <f t="shared" si="3"/>
        <v>5.1624999999999996</v>
      </c>
      <c r="AD20" s="388"/>
      <c r="AE20" s="350">
        <v>7.09</v>
      </c>
      <c r="AF20" s="351">
        <f t="shared" si="4"/>
        <v>7.09</v>
      </c>
      <c r="AG20" s="352">
        <v>0</v>
      </c>
      <c r="AH20" s="351">
        <f t="shared" si="5"/>
        <v>7.09</v>
      </c>
      <c r="AI20" s="389"/>
      <c r="AJ20" s="350">
        <v>4.8</v>
      </c>
      <c r="AK20" s="350">
        <v>5.5</v>
      </c>
      <c r="AL20" s="350">
        <v>5.8</v>
      </c>
      <c r="AM20" s="350">
        <v>6</v>
      </c>
      <c r="AN20" s="350">
        <v>6</v>
      </c>
      <c r="AO20" s="350">
        <v>6</v>
      </c>
      <c r="AP20" s="350">
        <v>5.8</v>
      </c>
      <c r="AQ20" s="350">
        <v>5.8</v>
      </c>
      <c r="AR20" s="390">
        <f t="shared" si="6"/>
        <v>45.699999999999996</v>
      </c>
      <c r="AS20" s="351">
        <f t="shared" si="7"/>
        <v>5.7124999999999995</v>
      </c>
      <c r="AT20" s="389"/>
      <c r="AU20" s="350">
        <v>5.5</v>
      </c>
      <c r="AV20" s="350">
        <v>5.7</v>
      </c>
      <c r="AW20" s="350">
        <v>5.5</v>
      </c>
      <c r="AX20" s="350">
        <v>5.4</v>
      </c>
      <c r="AY20" s="350">
        <v>5.5</v>
      </c>
      <c r="AZ20" s="351">
        <f t="shared" si="8"/>
        <v>5.51</v>
      </c>
      <c r="BA20" s="352">
        <v>0</v>
      </c>
      <c r="BB20" s="351">
        <f t="shared" si="9"/>
        <v>5.51</v>
      </c>
      <c r="BC20" s="389"/>
      <c r="BD20" s="391">
        <f t="shared" si="10"/>
        <v>5.6606249999999996</v>
      </c>
      <c r="BE20" s="358"/>
      <c r="BF20" s="391">
        <f t="shared" si="11"/>
        <v>6.504999999999999</v>
      </c>
      <c r="BG20" s="301"/>
      <c r="BH20" s="351">
        <f t="shared" si="12"/>
        <v>5.6606249999999996</v>
      </c>
      <c r="BI20" s="351">
        <f t="shared" si="13"/>
        <v>6.504999999999999</v>
      </c>
      <c r="BJ20" s="392">
        <f t="shared" si="14"/>
        <v>6.0828124999999993</v>
      </c>
      <c r="BK20" s="393"/>
    </row>
    <row r="21" spans="1:63">
      <c r="A21" s="171">
        <v>40</v>
      </c>
      <c r="B21" t="s">
        <v>508</v>
      </c>
      <c r="C21" t="s">
        <v>426</v>
      </c>
      <c r="D21" t="s">
        <v>427</v>
      </c>
      <c r="E21" t="s">
        <v>267</v>
      </c>
      <c r="F21" s="350">
        <v>7</v>
      </c>
      <c r="G21" s="350">
        <v>6.8</v>
      </c>
      <c r="H21" s="350">
        <v>7</v>
      </c>
      <c r="I21" s="350">
        <v>6.8</v>
      </c>
      <c r="J21" s="350">
        <v>6</v>
      </c>
      <c r="K21" s="351">
        <f t="shared" si="0"/>
        <v>6.7200000000000006</v>
      </c>
      <c r="L21" s="388"/>
      <c r="M21" s="350">
        <v>7</v>
      </c>
      <c r="N21" s="350">
        <v>6.8</v>
      </c>
      <c r="O21" s="350">
        <v>6.8</v>
      </c>
      <c r="P21" s="350">
        <v>6.8</v>
      </c>
      <c r="Q21" s="350">
        <v>6</v>
      </c>
      <c r="R21" s="351">
        <f t="shared" si="1"/>
        <v>6.66</v>
      </c>
      <c r="S21" s="389"/>
      <c r="T21" s="350">
        <v>4.5</v>
      </c>
      <c r="U21" s="350">
        <v>6</v>
      </c>
      <c r="V21" s="350">
        <v>5.2</v>
      </c>
      <c r="W21" s="350">
        <v>5</v>
      </c>
      <c r="X21" s="350">
        <v>5.2</v>
      </c>
      <c r="Y21" s="350">
        <v>5.4</v>
      </c>
      <c r="Z21" s="350">
        <v>6.2</v>
      </c>
      <c r="AA21" s="350">
        <v>4.7</v>
      </c>
      <c r="AB21" s="390">
        <f t="shared" si="2"/>
        <v>42.2</v>
      </c>
      <c r="AC21" s="351">
        <f t="shared" si="3"/>
        <v>5.2750000000000004</v>
      </c>
      <c r="AD21" s="388"/>
      <c r="AE21" s="350">
        <v>6</v>
      </c>
      <c r="AF21" s="351">
        <f t="shared" si="4"/>
        <v>6</v>
      </c>
      <c r="AG21" s="352">
        <v>0</v>
      </c>
      <c r="AH21" s="351">
        <f t="shared" si="5"/>
        <v>6</v>
      </c>
      <c r="AI21" s="389"/>
      <c r="AJ21" s="350">
        <v>5.6</v>
      </c>
      <c r="AK21" s="350">
        <v>5.6</v>
      </c>
      <c r="AL21" s="350">
        <v>5.4</v>
      </c>
      <c r="AM21" s="350">
        <v>5.6</v>
      </c>
      <c r="AN21" s="350">
        <v>5.8</v>
      </c>
      <c r="AO21" s="350">
        <v>5.8</v>
      </c>
      <c r="AP21" s="350">
        <v>5.6</v>
      </c>
      <c r="AQ21" s="350">
        <v>5.4</v>
      </c>
      <c r="AR21" s="390">
        <f t="shared" si="6"/>
        <v>44.800000000000004</v>
      </c>
      <c r="AS21" s="351">
        <f t="shared" si="7"/>
        <v>5.6000000000000005</v>
      </c>
      <c r="AT21" s="389"/>
      <c r="AU21" s="350">
        <v>5.5</v>
      </c>
      <c r="AV21" s="350">
        <v>5</v>
      </c>
      <c r="AW21" s="350">
        <v>5.5</v>
      </c>
      <c r="AX21" s="350">
        <v>5.5</v>
      </c>
      <c r="AY21" s="350">
        <v>5</v>
      </c>
      <c r="AZ21" s="351">
        <f t="shared" si="8"/>
        <v>5.3250000000000002</v>
      </c>
      <c r="BA21" s="352">
        <v>0</v>
      </c>
      <c r="BB21" s="351">
        <f t="shared" si="9"/>
        <v>5.3250000000000002</v>
      </c>
      <c r="BC21" s="389"/>
      <c r="BD21" s="391">
        <f t="shared" si="10"/>
        <v>5.7581249999999997</v>
      </c>
      <c r="BE21" s="358"/>
      <c r="BF21" s="391">
        <f t="shared" si="11"/>
        <v>5.9962499999999999</v>
      </c>
      <c r="BG21" s="301"/>
      <c r="BH21" s="351">
        <f t="shared" si="12"/>
        <v>5.7581249999999997</v>
      </c>
      <c r="BI21" s="351">
        <f t="shared" si="13"/>
        <v>5.9962499999999999</v>
      </c>
      <c r="BJ21" s="392">
        <f t="shared" si="14"/>
        <v>5.8771874999999998</v>
      </c>
      <c r="BK21" s="393"/>
    </row>
    <row r="22" spans="1:63">
      <c r="A22" s="171">
        <v>115</v>
      </c>
      <c r="B22" t="s">
        <v>513</v>
      </c>
      <c r="C22" t="s">
        <v>63</v>
      </c>
      <c r="D22" t="s">
        <v>64</v>
      </c>
      <c r="E22" t="s">
        <v>264</v>
      </c>
      <c r="F22" s="350">
        <v>5.5</v>
      </c>
      <c r="G22" s="350">
        <v>5.8</v>
      </c>
      <c r="H22" s="350">
        <v>6</v>
      </c>
      <c r="I22" s="350">
        <v>6</v>
      </c>
      <c r="J22" s="350">
        <v>5.8</v>
      </c>
      <c r="K22" s="351">
        <f t="shared" si="0"/>
        <v>5.89</v>
      </c>
      <c r="L22" s="388"/>
      <c r="M22" s="350">
        <v>5.5</v>
      </c>
      <c r="N22" s="350">
        <v>5.8</v>
      </c>
      <c r="O22" s="350">
        <v>6</v>
      </c>
      <c r="P22" s="350">
        <v>5.8</v>
      </c>
      <c r="Q22" s="350">
        <v>5.8</v>
      </c>
      <c r="R22" s="351">
        <f t="shared" si="1"/>
        <v>5.83</v>
      </c>
      <c r="S22" s="389"/>
      <c r="T22" s="350">
        <v>3.7</v>
      </c>
      <c r="U22" s="350">
        <v>4.7</v>
      </c>
      <c r="V22" s="350">
        <v>5.3</v>
      </c>
      <c r="W22" s="350">
        <v>5.2</v>
      </c>
      <c r="X22" s="350">
        <v>4</v>
      </c>
      <c r="Y22" s="350">
        <v>4</v>
      </c>
      <c r="Z22" s="350">
        <v>6</v>
      </c>
      <c r="AA22" s="350">
        <v>5</v>
      </c>
      <c r="AB22" s="390">
        <f t="shared" si="2"/>
        <v>37.9</v>
      </c>
      <c r="AC22" s="351">
        <f t="shared" si="3"/>
        <v>4.7374999999999998</v>
      </c>
      <c r="AD22" s="388"/>
      <c r="AE22" s="350">
        <v>7</v>
      </c>
      <c r="AF22" s="351">
        <f t="shared" si="4"/>
        <v>7</v>
      </c>
      <c r="AG22" s="352">
        <v>0</v>
      </c>
      <c r="AH22" s="351">
        <f t="shared" si="5"/>
        <v>7</v>
      </c>
      <c r="AI22" s="389"/>
      <c r="AJ22" s="350">
        <v>5.5</v>
      </c>
      <c r="AK22" s="350">
        <v>5.7</v>
      </c>
      <c r="AL22" s="350">
        <v>5.6</v>
      </c>
      <c r="AM22" s="350">
        <v>6</v>
      </c>
      <c r="AN22" s="350">
        <v>5.5</v>
      </c>
      <c r="AO22" s="350">
        <v>5.5</v>
      </c>
      <c r="AP22" s="350">
        <v>6</v>
      </c>
      <c r="AQ22" s="350">
        <v>5.4</v>
      </c>
      <c r="AR22" s="390">
        <f t="shared" si="6"/>
        <v>45.199999999999996</v>
      </c>
      <c r="AS22" s="351">
        <f t="shared" si="7"/>
        <v>5.6499999999999995</v>
      </c>
      <c r="AT22" s="389"/>
      <c r="AU22" s="350">
        <v>5.5</v>
      </c>
      <c r="AV22" s="350">
        <v>4.8</v>
      </c>
      <c r="AW22" s="350">
        <v>5.5</v>
      </c>
      <c r="AX22" s="350">
        <v>5.8</v>
      </c>
      <c r="AY22" s="350">
        <v>5.5</v>
      </c>
      <c r="AZ22" s="351">
        <f t="shared" si="8"/>
        <v>5.4550000000000001</v>
      </c>
      <c r="BA22" s="352">
        <v>0</v>
      </c>
      <c r="BB22" s="351">
        <f t="shared" si="9"/>
        <v>5.4550000000000001</v>
      </c>
      <c r="BC22" s="389"/>
      <c r="BD22" s="391">
        <f t="shared" si="10"/>
        <v>5.3678124999999994</v>
      </c>
      <c r="BE22" s="358"/>
      <c r="BF22" s="391">
        <f t="shared" si="11"/>
        <v>6.3212499999999991</v>
      </c>
      <c r="BG22" s="301"/>
      <c r="BH22" s="351">
        <f t="shared" si="12"/>
        <v>5.3678124999999994</v>
      </c>
      <c r="BI22" s="351">
        <f t="shared" si="13"/>
        <v>6.3212499999999991</v>
      </c>
      <c r="BJ22" s="392">
        <f t="shared" si="14"/>
        <v>5.8445312499999993</v>
      </c>
      <c r="BK22" s="393"/>
    </row>
    <row r="23" spans="1:63">
      <c r="A23" s="171">
        <v>77</v>
      </c>
      <c r="B23" t="s">
        <v>315</v>
      </c>
      <c r="C23" t="s">
        <v>302</v>
      </c>
      <c r="D23" t="s">
        <v>270</v>
      </c>
      <c r="E23" t="s">
        <v>266</v>
      </c>
      <c r="F23" s="350">
        <v>7</v>
      </c>
      <c r="G23" s="350">
        <v>6.5</v>
      </c>
      <c r="H23" s="350">
        <v>6.5</v>
      </c>
      <c r="I23" s="350">
        <v>6</v>
      </c>
      <c r="J23" s="350">
        <v>6.5</v>
      </c>
      <c r="K23" s="351">
        <f t="shared" si="0"/>
        <v>6.3999999999999995</v>
      </c>
      <c r="L23" s="388"/>
      <c r="M23" s="350">
        <v>6.5</v>
      </c>
      <c r="N23" s="350">
        <v>6.5</v>
      </c>
      <c r="O23" s="350">
        <v>6.5</v>
      </c>
      <c r="P23" s="350">
        <v>6</v>
      </c>
      <c r="Q23" s="350">
        <v>6.5</v>
      </c>
      <c r="R23" s="351">
        <f t="shared" si="1"/>
        <v>6.35</v>
      </c>
      <c r="S23" s="389"/>
      <c r="T23" s="350">
        <v>4.7</v>
      </c>
      <c r="U23" s="350">
        <v>5</v>
      </c>
      <c r="V23" s="350">
        <v>4</v>
      </c>
      <c r="W23" s="350">
        <v>5</v>
      </c>
      <c r="X23" s="350">
        <v>4.7</v>
      </c>
      <c r="Y23" s="350">
        <v>5</v>
      </c>
      <c r="Z23" s="350">
        <v>3</v>
      </c>
      <c r="AA23" s="350">
        <v>4.7</v>
      </c>
      <c r="AB23" s="390">
        <f t="shared" si="2"/>
        <v>36.1</v>
      </c>
      <c r="AC23" s="351">
        <f t="shared" si="3"/>
        <v>4.5125000000000002</v>
      </c>
      <c r="AD23" s="388"/>
      <c r="AE23" s="350">
        <v>7.07</v>
      </c>
      <c r="AF23" s="351">
        <f t="shared" si="4"/>
        <v>7.07</v>
      </c>
      <c r="AG23" s="352">
        <v>0</v>
      </c>
      <c r="AH23" s="351">
        <f t="shared" si="5"/>
        <v>7.07</v>
      </c>
      <c r="AI23" s="389"/>
      <c r="AJ23" s="350">
        <v>5.8</v>
      </c>
      <c r="AK23" s="350">
        <v>5.4</v>
      </c>
      <c r="AL23" s="350">
        <v>5.6</v>
      </c>
      <c r="AM23" s="350">
        <v>5.4</v>
      </c>
      <c r="AN23" s="350">
        <v>5.7</v>
      </c>
      <c r="AO23" s="350">
        <v>5.7</v>
      </c>
      <c r="AP23" s="350">
        <v>5.5</v>
      </c>
      <c r="AQ23" s="350">
        <v>5.5</v>
      </c>
      <c r="AR23" s="390">
        <f t="shared" si="6"/>
        <v>44.599999999999994</v>
      </c>
      <c r="AS23" s="351">
        <f t="shared" si="7"/>
        <v>5.5749999999999993</v>
      </c>
      <c r="AT23" s="389"/>
      <c r="AU23" s="350">
        <v>3.5</v>
      </c>
      <c r="AV23" s="350">
        <v>5</v>
      </c>
      <c r="AW23" s="350">
        <v>5.2</v>
      </c>
      <c r="AX23" s="350">
        <v>4.8</v>
      </c>
      <c r="AY23" s="350">
        <v>4.5</v>
      </c>
      <c r="AZ23" s="351">
        <f t="shared" si="8"/>
        <v>4.6100000000000003</v>
      </c>
      <c r="BA23" s="352">
        <v>0</v>
      </c>
      <c r="BB23" s="351">
        <f t="shared" si="9"/>
        <v>4.6100000000000003</v>
      </c>
      <c r="BC23" s="389"/>
      <c r="BD23" s="391">
        <f t="shared" si="10"/>
        <v>5.3828125</v>
      </c>
      <c r="BE23" s="358"/>
      <c r="BF23" s="391">
        <f t="shared" si="11"/>
        <v>6.2750000000000004</v>
      </c>
      <c r="BG23" s="301"/>
      <c r="BH23" s="351">
        <f t="shared" si="12"/>
        <v>5.3828125</v>
      </c>
      <c r="BI23" s="351">
        <f t="shared" si="13"/>
        <v>6.2750000000000004</v>
      </c>
      <c r="BJ23" s="392">
        <f t="shared" si="14"/>
        <v>5.8289062500000002</v>
      </c>
      <c r="BK23" s="393"/>
    </row>
    <row r="24" spans="1:63">
      <c r="A24" s="171">
        <v>116</v>
      </c>
      <c r="B24" t="s">
        <v>515</v>
      </c>
      <c r="C24" t="s">
        <v>63</v>
      </c>
      <c r="D24" t="s">
        <v>64</v>
      </c>
      <c r="E24" t="s">
        <v>264</v>
      </c>
      <c r="F24" s="350">
        <v>5.5</v>
      </c>
      <c r="G24" s="350">
        <v>5.8</v>
      </c>
      <c r="H24" s="350">
        <v>6</v>
      </c>
      <c r="I24" s="350">
        <v>6</v>
      </c>
      <c r="J24" s="350">
        <v>5.8</v>
      </c>
      <c r="K24" s="351">
        <f t="shared" si="0"/>
        <v>5.89</v>
      </c>
      <c r="L24" s="388"/>
      <c r="M24" s="350">
        <v>5.5</v>
      </c>
      <c r="N24" s="350">
        <v>5.8</v>
      </c>
      <c r="O24" s="350">
        <v>6</v>
      </c>
      <c r="P24" s="350">
        <v>5.8</v>
      </c>
      <c r="Q24" s="350">
        <v>5.8</v>
      </c>
      <c r="R24" s="351">
        <f t="shared" si="1"/>
        <v>5.83</v>
      </c>
      <c r="S24" s="389"/>
      <c r="T24" s="350">
        <v>5</v>
      </c>
      <c r="U24" s="350">
        <v>5.5</v>
      </c>
      <c r="V24" s="350">
        <v>4</v>
      </c>
      <c r="W24" s="350">
        <v>5</v>
      </c>
      <c r="X24" s="350">
        <v>5</v>
      </c>
      <c r="Y24" s="350">
        <v>4</v>
      </c>
      <c r="Z24" s="350">
        <v>5</v>
      </c>
      <c r="AA24" s="350">
        <v>4.7</v>
      </c>
      <c r="AB24" s="390">
        <f t="shared" si="2"/>
        <v>38.200000000000003</v>
      </c>
      <c r="AC24" s="351">
        <f t="shared" si="3"/>
        <v>4.7750000000000004</v>
      </c>
      <c r="AD24" s="388"/>
      <c r="AE24" s="350">
        <v>7</v>
      </c>
      <c r="AF24" s="351">
        <f t="shared" si="4"/>
        <v>7</v>
      </c>
      <c r="AG24" s="352">
        <v>0</v>
      </c>
      <c r="AH24" s="351">
        <f t="shared" si="5"/>
        <v>7</v>
      </c>
      <c r="AI24" s="389"/>
      <c r="AJ24" s="350">
        <v>5.5</v>
      </c>
      <c r="AK24" s="350">
        <v>5.4</v>
      </c>
      <c r="AL24" s="350">
        <v>5.6</v>
      </c>
      <c r="AM24" s="350">
        <v>5.8</v>
      </c>
      <c r="AN24" s="350">
        <v>5.8</v>
      </c>
      <c r="AO24" s="350">
        <v>5.8</v>
      </c>
      <c r="AP24" s="350">
        <v>6</v>
      </c>
      <c r="AQ24" s="350">
        <v>5.4</v>
      </c>
      <c r="AR24" s="390">
        <f t="shared" si="6"/>
        <v>45.3</v>
      </c>
      <c r="AS24" s="351">
        <f t="shared" si="7"/>
        <v>5.6624999999999996</v>
      </c>
      <c r="AT24" s="389"/>
      <c r="AU24" s="350">
        <v>4.5</v>
      </c>
      <c r="AV24" s="350">
        <v>5</v>
      </c>
      <c r="AW24" s="350">
        <v>5</v>
      </c>
      <c r="AX24" s="350">
        <v>5.5</v>
      </c>
      <c r="AY24" s="350">
        <v>5.5</v>
      </c>
      <c r="AZ24" s="351">
        <f t="shared" si="8"/>
        <v>5.0999999999999996</v>
      </c>
      <c r="BA24" s="352">
        <v>0</v>
      </c>
      <c r="BB24" s="351">
        <f t="shared" si="9"/>
        <v>5.0999999999999996</v>
      </c>
      <c r="BC24" s="389"/>
      <c r="BD24" s="391">
        <f t="shared" si="10"/>
        <v>5.3865625000000001</v>
      </c>
      <c r="BE24" s="358"/>
      <c r="BF24" s="391">
        <f t="shared" si="11"/>
        <v>6.2324999999999999</v>
      </c>
      <c r="BG24" s="301"/>
      <c r="BH24" s="351">
        <f t="shared" si="12"/>
        <v>5.3865625000000001</v>
      </c>
      <c r="BI24" s="351">
        <f t="shared" si="13"/>
        <v>6.2324999999999999</v>
      </c>
      <c r="BJ24" s="392">
        <f t="shared" si="14"/>
        <v>5.80953125</v>
      </c>
      <c r="BK24" s="393"/>
    </row>
    <row r="25" spans="1:63">
      <c r="A25" s="171">
        <v>114</v>
      </c>
      <c r="B25" t="s">
        <v>514</v>
      </c>
      <c r="C25" t="s">
        <v>63</v>
      </c>
      <c r="D25" t="s">
        <v>64</v>
      </c>
      <c r="E25" t="s">
        <v>264</v>
      </c>
      <c r="F25" s="350">
        <v>5.5</v>
      </c>
      <c r="G25" s="350">
        <v>5.8</v>
      </c>
      <c r="H25" s="350">
        <v>6</v>
      </c>
      <c r="I25" s="350">
        <v>6</v>
      </c>
      <c r="J25" s="350">
        <v>5.8</v>
      </c>
      <c r="K25" s="351">
        <f t="shared" si="0"/>
        <v>5.89</v>
      </c>
      <c r="L25" s="388"/>
      <c r="M25" s="350">
        <v>5.5</v>
      </c>
      <c r="N25" s="350">
        <v>5.8</v>
      </c>
      <c r="O25" s="350">
        <v>6</v>
      </c>
      <c r="P25" s="350">
        <v>5.8</v>
      </c>
      <c r="Q25" s="350">
        <v>5.8</v>
      </c>
      <c r="R25" s="351">
        <f t="shared" si="1"/>
        <v>5.83</v>
      </c>
      <c r="S25" s="389"/>
      <c r="T25" s="350">
        <v>3</v>
      </c>
      <c r="U25" s="350">
        <v>3</v>
      </c>
      <c r="V25" s="350">
        <v>4.7</v>
      </c>
      <c r="W25" s="350">
        <v>4.9000000000000004</v>
      </c>
      <c r="X25" s="350">
        <v>4</v>
      </c>
      <c r="Y25" s="350">
        <v>4</v>
      </c>
      <c r="Z25" s="350">
        <v>3.7</v>
      </c>
      <c r="AA25" s="350">
        <v>4.5</v>
      </c>
      <c r="AB25" s="390">
        <f t="shared" si="2"/>
        <v>31.8</v>
      </c>
      <c r="AC25" s="351">
        <f t="shared" si="3"/>
        <v>3.9750000000000001</v>
      </c>
      <c r="AD25" s="388"/>
      <c r="AE25" s="350">
        <v>6.83</v>
      </c>
      <c r="AF25" s="351">
        <f t="shared" si="4"/>
        <v>6.83</v>
      </c>
      <c r="AG25" s="352">
        <v>0</v>
      </c>
      <c r="AH25" s="351">
        <f t="shared" si="5"/>
        <v>6.83</v>
      </c>
      <c r="AI25" s="389"/>
      <c r="AJ25" s="350">
        <v>5.6</v>
      </c>
      <c r="AK25" s="350">
        <v>5.4</v>
      </c>
      <c r="AL25" s="350">
        <v>5.6</v>
      </c>
      <c r="AM25" s="350">
        <v>5.5</v>
      </c>
      <c r="AN25" s="350">
        <v>5.8</v>
      </c>
      <c r="AO25" s="350">
        <v>5.5</v>
      </c>
      <c r="AP25" s="350">
        <v>5.7</v>
      </c>
      <c r="AQ25" s="350">
        <v>5.4</v>
      </c>
      <c r="AR25" s="390">
        <f t="shared" si="6"/>
        <v>44.500000000000007</v>
      </c>
      <c r="AS25" s="351">
        <f t="shared" si="7"/>
        <v>5.5625000000000009</v>
      </c>
      <c r="AT25" s="389"/>
      <c r="AU25" s="350">
        <v>5.5</v>
      </c>
      <c r="AV25" s="350">
        <v>5</v>
      </c>
      <c r="AW25" s="350">
        <v>5</v>
      </c>
      <c r="AX25" s="350">
        <v>5.5</v>
      </c>
      <c r="AY25" s="350">
        <v>5.5</v>
      </c>
      <c r="AZ25" s="351">
        <f t="shared" si="8"/>
        <v>5.3000000000000007</v>
      </c>
      <c r="BA25" s="352">
        <v>0</v>
      </c>
      <c r="BB25" s="351">
        <f t="shared" si="9"/>
        <v>5.3000000000000007</v>
      </c>
      <c r="BC25" s="389"/>
      <c r="BD25" s="391">
        <f t="shared" si="10"/>
        <v>5.0490624999999998</v>
      </c>
      <c r="BE25" s="358"/>
      <c r="BF25" s="391">
        <f t="shared" si="11"/>
        <v>6.1975000000000007</v>
      </c>
      <c r="BG25" s="301"/>
      <c r="BH25" s="351">
        <f t="shared" si="12"/>
        <v>5.0490624999999998</v>
      </c>
      <c r="BI25" s="351">
        <f t="shared" si="13"/>
        <v>6.1975000000000007</v>
      </c>
      <c r="BJ25" s="392">
        <f t="shared" si="14"/>
        <v>5.6232812499999998</v>
      </c>
      <c r="BK25" s="393"/>
    </row>
    <row r="26" spans="1:63">
      <c r="A26" s="171">
        <v>44</v>
      </c>
      <c r="B26" t="s">
        <v>93</v>
      </c>
      <c r="C26" t="s">
        <v>313</v>
      </c>
      <c r="D26" t="s">
        <v>96</v>
      </c>
      <c r="E26" t="s">
        <v>137</v>
      </c>
      <c r="F26" s="350">
        <v>6.5</v>
      </c>
      <c r="G26" s="350">
        <v>6</v>
      </c>
      <c r="H26" s="350">
        <v>7</v>
      </c>
      <c r="I26" s="350">
        <v>7</v>
      </c>
      <c r="J26" s="350">
        <v>8</v>
      </c>
      <c r="K26" s="351">
        <f t="shared" si="0"/>
        <v>7.0500000000000007</v>
      </c>
      <c r="L26" s="388"/>
      <c r="M26" s="350">
        <v>6.5</v>
      </c>
      <c r="N26" s="350">
        <v>6</v>
      </c>
      <c r="O26" s="350">
        <v>7</v>
      </c>
      <c r="P26" s="350">
        <v>7</v>
      </c>
      <c r="Q26" s="350">
        <v>8</v>
      </c>
      <c r="R26" s="351">
        <f t="shared" si="1"/>
        <v>7.0500000000000007</v>
      </c>
      <c r="S26" s="389"/>
      <c r="T26" s="350">
        <v>3.7</v>
      </c>
      <c r="U26" s="350">
        <v>2.5</v>
      </c>
      <c r="V26" s="350">
        <v>3</v>
      </c>
      <c r="W26" s="350">
        <v>3</v>
      </c>
      <c r="X26" s="350">
        <v>2.5</v>
      </c>
      <c r="Y26" s="350">
        <v>3</v>
      </c>
      <c r="Z26" s="350">
        <v>2</v>
      </c>
      <c r="AA26" s="350">
        <v>3</v>
      </c>
      <c r="AB26" s="390">
        <f t="shared" si="2"/>
        <v>22.7</v>
      </c>
      <c r="AC26" s="351">
        <f t="shared" si="3"/>
        <v>2.8374999999999999</v>
      </c>
      <c r="AD26" s="388"/>
      <c r="AE26" s="350">
        <v>6.16</v>
      </c>
      <c r="AF26" s="351">
        <f t="shared" si="4"/>
        <v>6.16</v>
      </c>
      <c r="AG26" s="352">
        <v>0</v>
      </c>
      <c r="AH26" s="351">
        <f t="shared" si="5"/>
        <v>6.16</v>
      </c>
      <c r="AI26" s="389"/>
      <c r="AJ26" s="350">
        <v>4.8</v>
      </c>
      <c r="AK26" s="350">
        <v>5.2</v>
      </c>
      <c r="AL26" s="350">
        <v>5.4</v>
      </c>
      <c r="AM26" s="350">
        <v>5.6</v>
      </c>
      <c r="AN26" s="350">
        <v>5</v>
      </c>
      <c r="AO26" s="350">
        <v>5</v>
      </c>
      <c r="AP26" s="350">
        <v>5.2</v>
      </c>
      <c r="AQ26" s="350">
        <v>4</v>
      </c>
      <c r="AR26" s="390">
        <f t="shared" si="6"/>
        <v>40.200000000000003</v>
      </c>
      <c r="AS26" s="351">
        <f t="shared" si="7"/>
        <v>5.0250000000000004</v>
      </c>
      <c r="AT26" s="389"/>
      <c r="AU26" s="350">
        <v>4.5</v>
      </c>
      <c r="AV26" s="350">
        <v>4.8</v>
      </c>
      <c r="AW26" s="350">
        <v>5</v>
      </c>
      <c r="AX26" s="350">
        <v>5</v>
      </c>
      <c r="AY26" s="350">
        <v>4.8</v>
      </c>
      <c r="AZ26" s="351">
        <f t="shared" si="8"/>
        <v>4.83</v>
      </c>
      <c r="BA26" s="352">
        <v>0</v>
      </c>
      <c r="BB26" s="351">
        <f t="shared" si="9"/>
        <v>4.83</v>
      </c>
      <c r="BC26" s="389"/>
      <c r="BD26" s="391">
        <f t="shared" si="10"/>
        <v>4.7109375</v>
      </c>
      <c r="BE26" s="358"/>
      <c r="BF26" s="391">
        <f t="shared" si="11"/>
        <v>6.0500000000000007</v>
      </c>
      <c r="BG26" s="301"/>
      <c r="BH26" s="351">
        <f t="shared" si="12"/>
        <v>4.7109375</v>
      </c>
      <c r="BI26" s="351">
        <f t="shared" si="13"/>
        <v>6.0500000000000007</v>
      </c>
      <c r="BJ26" s="392">
        <f t="shared" si="14"/>
        <v>5.3804687500000004</v>
      </c>
      <c r="BK26" s="393"/>
    </row>
    <row r="27" spans="1:63">
      <c r="A27" s="171">
        <v>56</v>
      </c>
      <c r="B27" t="s">
        <v>144</v>
      </c>
      <c r="C27" t="s">
        <v>71</v>
      </c>
      <c r="D27" t="s">
        <v>72</v>
      </c>
      <c r="E27" t="s">
        <v>73</v>
      </c>
      <c r="F27" s="350">
        <v>6</v>
      </c>
      <c r="G27" s="350">
        <v>5.8</v>
      </c>
      <c r="H27" s="350">
        <v>6</v>
      </c>
      <c r="I27" s="350">
        <v>6.5</v>
      </c>
      <c r="J27" s="350">
        <v>7</v>
      </c>
      <c r="K27" s="351">
        <f t="shared" si="0"/>
        <v>6.33</v>
      </c>
      <c r="L27" s="388"/>
      <c r="M27" s="350">
        <v>6</v>
      </c>
      <c r="N27" s="350">
        <v>5.8</v>
      </c>
      <c r="O27" s="350">
        <v>6</v>
      </c>
      <c r="P27" s="350">
        <v>6.5</v>
      </c>
      <c r="Q27" s="350">
        <v>7</v>
      </c>
      <c r="R27" s="351">
        <f t="shared" si="1"/>
        <v>6.33</v>
      </c>
      <c r="S27" s="389"/>
      <c r="T27" s="350">
        <v>3</v>
      </c>
      <c r="U27" s="350">
        <v>4.7</v>
      </c>
      <c r="V27" s="350">
        <v>4</v>
      </c>
      <c r="W27" s="350">
        <v>4.5999999999999996</v>
      </c>
      <c r="X27" s="350">
        <v>4.8</v>
      </c>
      <c r="Y27" s="350">
        <v>4.8</v>
      </c>
      <c r="Z27" s="350">
        <v>5.8</v>
      </c>
      <c r="AA27" s="350">
        <v>2</v>
      </c>
      <c r="AB27" s="390">
        <f t="shared" si="2"/>
        <v>33.700000000000003</v>
      </c>
      <c r="AC27" s="351">
        <f t="shared" si="3"/>
        <v>4.2125000000000004</v>
      </c>
      <c r="AD27" s="388"/>
      <c r="AE27" s="350">
        <v>6.66</v>
      </c>
      <c r="AF27" s="351">
        <f t="shared" si="4"/>
        <v>6.66</v>
      </c>
      <c r="AG27" s="352">
        <v>0.4</v>
      </c>
      <c r="AH27" s="351">
        <f t="shared" si="5"/>
        <v>6.26</v>
      </c>
      <c r="AI27" s="389"/>
      <c r="AJ27" s="350">
        <v>4.5</v>
      </c>
      <c r="AK27" s="350">
        <v>5</v>
      </c>
      <c r="AL27" s="350">
        <v>5</v>
      </c>
      <c r="AM27" s="350">
        <v>4.3</v>
      </c>
      <c r="AN27" s="350">
        <v>4.8</v>
      </c>
      <c r="AO27" s="350">
        <v>4.8</v>
      </c>
      <c r="AP27" s="350">
        <v>5.8</v>
      </c>
      <c r="AQ27" s="350">
        <v>4.5</v>
      </c>
      <c r="AR27" s="390">
        <f t="shared" si="6"/>
        <v>38.700000000000003</v>
      </c>
      <c r="AS27" s="351">
        <f t="shared" si="7"/>
        <v>4.8375000000000004</v>
      </c>
      <c r="AT27" s="389"/>
      <c r="AU27" s="350">
        <v>2.5</v>
      </c>
      <c r="AV27" s="350">
        <v>2</v>
      </c>
      <c r="AW27" s="350">
        <v>2.5</v>
      </c>
      <c r="AX27" s="350">
        <v>4</v>
      </c>
      <c r="AY27" s="350">
        <v>2</v>
      </c>
      <c r="AZ27" s="351">
        <f t="shared" si="8"/>
        <v>2.625</v>
      </c>
      <c r="BA27" s="352">
        <v>0</v>
      </c>
      <c r="BB27" s="351">
        <f t="shared" si="9"/>
        <v>2.625</v>
      </c>
      <c r="BC27" s="389"/>
      <c r="BD27" s="391">
        <f t="shared" si="10"/>
        <v>4.9762500000000003</v>
      </c>
      <c r="BE27" s="358"/>
      <c r="BF27" s="391">
        <f t="shared" si="11"/>
        <v>5.3687500000000004</v>
      </c>
      <c r="BG27" s="301"/>
      <c r="BH27" s="351">
        <f t="shared" si="12"/>
        <v>4.9762500000000003</v>
      </c>
      <c r="BI27" s="351">
        <f t="shared" si="13"/>
        <v>5.3687500000000004</v>
      </c>
      <c r="BJ27" s="392">
        <f t="shared" si="14"/>
        <v>5.1725000000000003</v>
      </c>
      <c r="BK27" s="393"/>
    </row>
    <row r="28" spans="1:63">
      <c r="A28" s="171">
        <v>109</v>
      </c>
      <c r="B28" t="s">
        <v>510</v>
      </c>
      <c r="C28" t="s">
        <v>511</v>
      </c>
      <c r="D28" t="s">
        <v>390</v>
      </c>
      <c r="E28" t="s">
        <v>345</v>
      </c>
      <c r="F28" s="350">
        <v>6</v>
      </c>
      <c r="G28" s="350">
        <v>6</v>
      </c>
      <c r="H28" s="350">
        <v>6.8</v>
      </c>
      <c r="I28" s="350">
        <v>6</v>
      </c>
      <c r="J28" s="350">
        <v>6</v>
      </c>
      <c r="K28" s="351">
        <f t="shared" si="0"/>
        <v>6.24</v>
      </c>
      <c r="L28" s="388"/>
      <c r="M28" s="350">
        <v>6</v>
      </c>
      <c r="N28" s="350">
        <v>5.8</v>
      </c>
      <c r="O28" s="350">
        <v>5.8</v>
      </c>
      <c r="P28" s="350">
        <v>6.5</v>
      </c>
      <c r="Q28" s="350">
        <v>6</v>
      </c>
      <c r="R28" s="351">
        <f t="shared" si="1"/>
        <v>6.07</v>
      </c>
      <c r="S28" s="389"/>
      <c r="T28" s="350">
        <v>4</v>
      </c>
      <c r="U28" s="350">
        <v>5.3</v>
      </c>
      <c r="V28" s="350">
        <v>5</v>
      </c>
      <c r="W28" s="350">
        <v>4</v>
      </c>
      <c r="X28" s="350">
        <v>5</v>
      </c>
      <c r="Y28" s="350">
        <v>5.2</v>
      </c>
      <c r="Z28" s="350">
        <v>5.7</v>
      </c>
      <c r="AA28" s="350">
        <v>4.8</v>
      </c>
      <c r="AB28" s="390">
        <f t="shared" si="2"/>
        <v>39</v>
      </c>
      <c r="AC28" s="351">
        <f t="shared" si="3"/>
        <v>4.875</v>
      </c>
      <c r="AD28" s="388"/>
      <c r="AE28" s="350">
        <v>4</v>
      </c>
      <c r="AF28" s="351">
        <f t="shared" si="4"/>
        <v>4</v>
      </c>
      <c r="AG28" s="352">
        <v>0</v>
      </c>
      <c r="AH28" s="351">
        <f t="shared" si="5"/>
        <v>4</v>
      </c>
      <c r="AI28" s="389"/>
      <c r="AJ28" s="350">
        <v>4.8</v>
      </c>
      <c r="AK28" s="350">
        <v>5.5</v>
      </c>
      <c r="AL28" s="350">
        <v>4.8</v>
      </c>
      <c r="AM28" s="350">
        <v>5.5</v>
      </c>
      <c r="AN28" s="350">
        <v>5.7</v>
      </c>
      <c r="AO28" s="350">
        <v>5.7</v>
      </c>
      <c r="AP28" s="350">
        <v>6</v>
      </c>
      <c r="AQ28" s="350">
        <v>5.6</v>
      </c>
      <c r="AR28" s="390">
        <f t="shared" si="6"/>
        <v>43.6</v>
      </c>
      <c r="AS28" s="351">
        <f t="shared" si="7"/>
        <v>5.45</v>
      </c>
      <c r="AT28" s="389"/>
      <c r="AU28" s="350">
        <v>4.5</v>
      </c>
      <c r="AV28" s="350">
        <v>4.5</v>
      </c>
      <c r="AW28" s="350">
        <v>5.2</v>
      </c>
      <c r="AX28" s="350">
        <v>5.6</v>
      </c>
      <c r="AY28" s="350">
        <v>5</v>
      </c>
      <c r="AZ28" s="351">
        <f t="shared" si="8"/>
        <v>4.9950000000000001</v>
      </c>
      <c r="BA28" s="352">
        <v>0</v>
      </c>
      <c r="BB28" s="351">
        <f t="shared" si="9"/>
        <v>4.9950000000000001</v>
      </c>
      <c r="BC28" s="389"/>
      <c r="BD28" s="391">
        <f t="shared" si="10"/>
        <v>5.4318749999999998</v>
      </c>
      <c r="BE28" s="358"/>
      <c r="BF28" s="391">
        <f t="shared" si="11"/>
        <v>4.7662500000000003</v>
      </c>
      <c r="BG28" s="301"/>
      <c r="BH28" s="351">
        <f t="shared" si="12"/>
        <v>5.4318749999999998</v>
      </c>
      <c r="BI28" s="351">
        <f t="shared" si="13"/>
        <v>4.7662500000000003</v>
      </c>
      <c r="BJ28" s="392">
        <f t="shared" si="14"/>
        <v>5.0990625000000005</v>
      </c>
      <c r="BK28" s="393"/>
    </row>
  </sheetData>
  <sortState ref="A10:BP28">
    <sortCondition ref="BK10:BK28"/>
  </sortState>
  <pageMargins left="0.75" right="0.75" top="1" bottom="1" header="0.5" footer="0.5"/>
  <pageSetup paperSize="9" scale="96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140625" defaultRowHeight="15"/>
  <cols>
    <col min="1" max="1" width="5.42578125" style="268" customWidth="1"/>
    <col min="2" max="2" width="18.5703125" style="268" customWidth="1"/>
    <col min="3" max="3" width="28.5703125" style="268" customWidth="1"/>
    <col min="4" max="4" width="16.28515625" style="268" customWidth="1"/>
    <col min="5" max="5" width="26.42578125" style="268" customWidth="1"/>
    <col min="6" max="10" width="5.28515625" style="268" customWidth="1"/>
    <col min="11" max="11" width="8.7109375" style="268" customWidth="1"/>
    <col min="12" max="12" width="3.28515625" style="268" customWidth="1"/>
    <col min="13" max="17" width="5.7109375" style="268" customWidth="1"/>
    <col min="18" max="18" width="9.140625" style="268"/>
    <col min="19" max="19" width="3.28515625" style="268" customWidth="1"/>
    <col min="20" max="21" width="5.7109375" style="268" customWidth="1"/>
    <col min="22" max="22" width="6.28515625" style="268" customWidth="1"/>
    <col min="23" max="23" width="6.7109375" style="268" customWidth="1"/>
    <col min="24" max="28" width="5.7109375" style="268" customWidth="1"/>
    <col min="29" max="29" width="7.140625" style="268" customWidth="1"/>
    <col min="30" max="30" width="3.28515625" style="268" customWidth="1"/>
    <col min="31" max="31" width="5.7109375" style="268" customWidth="1"/>
    <col min="32" max="32" width="9.85546875" style="268" customWidth="1"/>
    <col min="33" max="33" width="7" style="268" customWidth="1"/>
    <col min="34" max="34" width="11" style="268" customWidth="1"/>
    <col min="35" max="35" width="3.42578125" style="301" customWidth="1"/>
    <col min="36" max="45" width="5.7109375" style="301" customWidth="1"/>
    <col min="46" max="46" width="3.28515625" style="301" customWidth="1"/>
    <col min="47" max="52" width="5.7109375" style="301" customWidth="1"/>
    <col min="53" max="53" width="10.5703125" style="301" customWidth="1"/>
    <col min="54" max="54" width="7.85546875" style="268" customWidth="1"/>
    <col min="55" max="55" width="2.7109375" style="301" customWidth="1"/>
    <col min="56" max="56" width="10.42578125" style="268" customWidth="1"/>
    <col min="57" max="57" width="2.7109375" style="301" customWidth="1"/>
    <col min="58" max="58" width="9.140625" style="268"/>
    <col min="59" max="59" width="2.28515625" style="268" customWidth="1"/>
    <col min="60" max="60" width="9.140625" style="268"/>
    <col min="61" max="61" width="13.28515625" style="268" customWidth="1"/>
    <col min="62" max="62" width="9.140625" style="268"/>
    <col min="63" max="63" width="11" style="268" customWidth="1"/>
    <col min="64" max="16384" width="9.140625" style="268"/>
  </cols>
  <sheetData>
    <row r="1" spans="1:68" ht="15.75">
      <c r="A1" s="1" t="s">
        <v>59</v>
      </c>
      <c r="B1" s="2"/>
      <c r="C1" s="135"/>
      <c r="D1" s="270" t="s">
        <v>329</v>
      </c>
      <c r="E1" s="270" t="s">
        <v>501</v>
      </c>
      <c r="G1" s="301"/>
      <c r="H1" s="365"/>
      <c r="I1" s="365"/>
      <c r="J1" s="365"/>
      <c r="K1" s="365"/>
      <c r="L1" s="365"/>
      <c r="T1" s="365"/>
      <c r="U1" s="365"/>
      <c r="V1" s="365"/>
      <c r="W1" s="301"/>
      <c r="Z1" s="365"/>
      <c r="AA1" s="365"/>
      <c r="AB1" s="365"/>
      <c r="AC1" s="365"/>
      <c r="AD1" s="365"/>
      <c r="AI1" s="268"/>
      <c r="AJ1" s="365"/>
      <c r="AK1" s="365"/>
      <c r="AL1" s="365"/>
      <c r="AN1" s="268"/>
      <c r="AO1" s="268"/>
      <c r="AP1" s="268"/>
      <c r="AQ1" s="365"/>
      <c r="AR1" s="365"/>
      <c r="AS1" s="365"/>
      <c r="AT1" s="366"/>
      <c r="AU1" s="268"/>
      <c r="AV1" s="268"/>
      <c r="AW1" s="268"/>
      <c r="AX1" s="268"/>
      <c r="AY1" s="268"/>
      <c r="AZ1" s="268"/>
      <c r="BA1" s="268"/>
      <c r="BG1" s="301"/>
      <c r="BK1" s="367">
        <f ca="1">NOW()</f>
        <v>43014.400315856481</v>
      </c>
    </row>
    <row r="2" spans="1:68" ht="15.75">
      <c r="A2" s="8"/>
      <c r="B2" s="2"/>
      <c r="C2" s="135"/>
      <c r="D2" s="270"/>
      <c r="E2" s="270" t="s">
        <v>498</v>
      </c>
      <c r="G2" s="301"/>
      <c r="W2" s="301"/>
      <c r="AI2" s="268"/>
      <c r="AJ2" s="268"/>
      <c r="AK2" s="268"/>
      <c r="AL2" s="268"/>
      <c r="AN2" s="268"/>
      <c r="AO2" s="268"/>
      <c r="AP2" s="268"/>
      <c r="AQ2" s="268"/>
      <c r="AR2" s="268"/>
      <c r="AS2" s="268"/>
      <c r="AT2" s="368"/>
      <c r="AU2" s="268"/>
      <c r="AV2" s="268"/>
      <c r="AW2" s="268"/>
      <c r="AX2" s="268"/>
      <c r="AY2" s="268"/>
      <c r="AZ2" s="268"/>
      <c r="BA2" s="268"/>
      <c r="BG2" s="301"/>
      <c r="BK2" s="369">
        <f ca="1">NOW()</f>
        <v>43014.400315856481</v>
      </c>
    </row>
    <row r="3" spans="1:68" ht="15.75">
      <c r="A3" s="59" t="s">
        <v>60</v>
      </c>
      <c r="B3" s="60"/>
      <c r="C3" s="135"/>
      <c r="D3" s="270"/>
      <c r="E3" s="270" t="s">
        <v>500</v>
      </c>
      <c r="F3" s="491" t="s">
        <v>2</v>
      </c>
      <c r="G3" s="492"/>
      <c r="H3" s="491"/>
      <c r="I3" s="492"/>
      <c r="J3" s="492"/>
      <c r="K3" s="492"/>
      <c r="M3" s="493" t="s">
        <v>3</v>
      </c>
      <c r="N3" s="494"/>
      <c r="O3" s="494"/>
      <c r="P3" s="494"/>
      <c r="Q3" s="494"/>
      <c r="R3" s="494"/>
      <c r="T3" s="491" t="s">
        <v>2</v>
      </c>
      <c r="U3" s="492"/>
      <c r="V3" s="492"/>
      <c r="W3" s="492"/>
      <c r="X3" s="492"/>
      <c r="Y3" s="492"/>
      <c r="Z3" s="492"/>
      <c r="AA3" s="492"/>
      <c r="AB3" s="492"/>
      <c r="AC3" s="492"/>
      <c r="AE3" s="493" t="s">
        <v>3</v>
      </c>
      <c r="AF3" s="493"/>
      <c r="AG3" s="493"/>
      <c r="AH3" s="493"/>
      <c r="AI3" s="268"/>
      <c r="AJ3" s="491" t="s">
        <v>2</v>
      </c>
      <c r="AK3" s="492"/>
      <c r="AL3" s="492"/>
      <c r="AM3" s="492"/>
      <c r="AN3" s="492"/>
      <c r="AO3" s="492"/>
      <c r="AP3" s="492"/>
      <c r="AQ3" s="492"/>
      <c r="AR3" s="492"/>
      <c r="AS3" s="492"/>
      <c r="AU3" s="493" t="s">
        <v>3</v>
      </c>
      <c r="AV3" s="494"/>
      <c r="AW3" s="494"/>
      <c r="AX3" s="494"/>
      <c r="AY3" s="494"/>
      <c r="AZ3" s="494"/>
      <c r="BA3" s="494"/>
      <c r="BB3" s="494"/>
      <c r="BG3" s="301"/>
    </row>
    <row r="4" spans="1:68" ht="15.75">
      <c r="A4" s="13"/>
      <c r="B4" s="14"/>
      <c r="C4" s="135"/>
      <c r="D4" s="270"/>
      <c r="G4" s="301"/>
      <c r="W4" s="301"/>
      <c r="AI4" s="268"/>
      <c r="AJ4" s="268"/>
      <c r="AK4" s="268"/>
      <c r="AL4" s="268"/>
      <c r="AN4" s="268"/>
      <c r="AO4" s="268"/>
      <c r="AP4" s="268"/>
      <c r="AQ4" s="268"/>
      <c r="AR4" s="268"/>
      <c r="AS4" s="268"/>
      <c r="AU4" s="268"/>
      <c r="AV4" s="268"/>
      <c r="AW4" s="268"/>
      <c r="AX4" s="268"/>
      <c r="AY4" s="268"/>
      <c r="AZ4" s="268"/>
      <c r="BA4" s="268"/>
      <c r="BG4" s="301"/>
    </row>
    <row r="5" spans="1:68" ht="15.75">
      <c r="A5" s="1" t="s">
        <v>425</v>
      </c>
      <c r="B5" s="2"/>
      <c r="C5" s="137"/>
      <c r="D5" s="270"/>
      <c r="E5" s="270"/>
      <c r="F5" s="370" t="s">
        <v>4</v>
      </c>
      <c r="G5" s="371"/>
      <c r="I5" s="370"/>
      <c r="M5" s="370" t="s">
        <v>4</v>
      </c>
      <c r="T5" s="370" t="s">
        <v>350</v>
      </c>
      <c r="W5" s="301"/>
      <c r="AE5" s="370" t="s">
        <v>5</v>
      </c>
      <c r="AF5" s="370"/>
      <c r="AG5" s="370"/>
      <c r="AH5" s="370"/>
      <c r="AI5" s="268"/>
      <c r="AJ5" s="370" t="s">
        <v>320</v>
      </c>
      <c r="AK5" s="268"/>
      <c r="AL5" s="268"/>
      <c r="AN5" s="268"/>
      <c r="AO5" s="268"/>
      <c r="AP5" s="268"/>
      <c r="AQ5" s="268"/>
      <c r="AR5" s="268"/>
      <c r="AS5" s="268"/>
      <c r="AU5" s="370" t="s">
        <v>6</v>
      </c>
      <c r="AV5" s="268"/>
      <c r="AW5" s="268"/>
      <c r="AX5" s="268"/>
      <c r="AY5" s="268"/>
      <c r="AZ5" s="268"/>
      <c r="BA5" s="370"/>
      <c r="BB5" s="370"/>
      <c r="BG5" s="301"/>
    </row>
    <row r="6" spans="1:68" ht="15.75">
      <c r="A6" s="8" t="s">
        <v>506</v>
      </c>
      <c r="B6" s="17"/>
      <c r="C6" s="137"/>
      <c r="D6" s="270"/>
      <c r="E6" s="270"/>
      <c r="F6" s="268" t="str">
        <f>E1</f>
        <v>Janet Leadbetter</v>
      </c>
      <c r="G6" s="301"/>
      <c r="M6" s="268" t="str">
        <f>E1</f>
        <v>Janet Leadbetter</v>
      </c>
      <c r="T6" s="268" t="str">
        <f>E2</f>
        <v>Robyn Bruderer</v>
      </c>
      <c r="W6" s="301"/>
      <c r="AE6" s="268" t="str">
        <f>E2</f>
        <v>Robyn Bruderer</v>
      </c>
      <c r="AJ6" s="268" t="str">
        <f>E3</f>
        <v>Derryn Fedrick</v>
      </c>
      <c r="AK6" s="268"/>
      <c r="AL6" s="268"/>
      <c r="AN6" s="268"/>
      <c r="AO6" s="268"/>
      <c r="AP6" s="268"/>
      <c r="AQ6" s="268"/>
      <c r="AR6" s="268"/>
      <c r="AS6" s="268"/>
      <c r="AU6" s="268" t="str">
        <f>E3</f>
        <v>Derryn Fedrick</v>
      </c>
      <c r="AV6" s="268"/>
      <c r="AW6" s="268"/>
      <c r="AX6" s="268"/>
      <c r="AY6" s="268"/>
      <c r="AZ6" s="268"/>
      <c r="BA6" s="268"/>
      <c r="BG6" s="301"/>
      <c r="BH6" s="370" t="s">
        <v>7</v>
      </c>
    </row>
    <row r="7" spans="1:68">
      <c r="F7" s="394" t="s">
        <v>418</v>
      </c>
      <c r="K7" s="365"/>
      <c r="L7" s="373"/>
      <c r="M7" s="394" t="s">
        <v>418</v>
      </c>
      <c r="N7" s="372"/>
      <c r="O7" s="372"/>
      <c r="P7" s="372"/>
      <c r="Q7" s="374"/>
      <c r="S7" s="301"/>
      <c r="T7" s="268" t="s">
        <v>44</v>
      </c>
      <c r="U7" s="365"/>
      <c r="V7" s="365"/>
      <c r="W7" s="365"/>
      <c r="X7" s="365"/>
      <c r="Y7" s="365"/>
      <c r="Z7" s="365"/>
      <c r="AA7" s="365"/>
      <c r="AB7" s="365"/>
      <c r="AC7" s="365"/>
      <c r="AD7" s="373"/>
      <c r="AE7" s="370"/>
      <c r="AG7" s="268" t="s">
        <v>9</v>
      </c>
      <c r="AH7" s="268" t="s">
        <v>11</v>
      </c>
      <c r="AJ7" s="268"/>
      <c r="AK7" s="365"/>
      <c r="AL7" s="365"/>
      <c r="AM7" s="365"/>
      <c r="AN7" s="365"/>
      <c r="AO7" s="365"/>
      <c r="AP7" s="365"/>
      <c r="AQ7" s="365"/>
      <c r="AR7" s="365"/>
      <c r="AS7" s="365"/>
      <c r="AU7" s="268"/>
      <c r="AV7" s="268"/>
      <c r="AW7" s="268"/>
      <c r="AX7" s="268"/>
      <c r="AY7" s="268"/>
      <c r="AZ7" s="268"/>
      <c r="BA7" s="268"/>
      <c r="BB7" s="268" t="s">
        <v>12</v>
      </c>
      <c r="BD7" s="374" t="s">
        <v>13</v>
      </c>
      <c r="BF7" s="370" t="s">
        <v>14</v>
      </c>
      <c r="BG7" s="301"/>
      <c r="BJ7" s="375" t="s">
        <v>15</v>
      </c>
      <c r="BK7" s="376"/>
    </row>
    <row r="8" spans="1:68" s="372" customFormat="1">
      <c r="A8" s="349" t="s">
        <v>16</v>
      </c>
      <c r="B8" s="349" t="s">
        <v>17</v>
      </c>
      <c r="C8" s="349" t="s">
        <v>8</v>
      </c>
      <c r="D8" s="349" t="s">
        <v>18</v>
      </c>
      <c r="E8" s="349" t="s">
        <v>19</v>
      </c>
      <c r="F8" s="377" t="s">
        <v>20</v>
      </c>
      <c r="G8" s="377" t="s">
        <v>21</v>
      </c>
      <c r="H8" s="377" t="s">
        <v>22</v>
      </c>
      <c r="I8" s="377" t="s">
        <v>23</v>
      </c>
      <c r="J8" s="377" t="s">
        <v>24</v>
      </c>
      <c r="K8" s="377" t="s">
        <v>8</v>
      </c>
      <c r="L8" s="378"/>
      <c r="M8" s="377" t="s">
        <v>20</v>
      </c>
      <c r="N8" s="377" t="s">
        <v>21</v>
      </c>
      <c r="O8" s="377" t="s">
        <v>22</v>
      </c>
      <c r="P8" s="377" t="s">
        <v>23</v>
      </c>
      <c r="Q8" s="377" t="s">
        <v>24</v>
      </c>
      <c r="R8" s="377" t="s">
        <v>8</v>
      </c>
      <c r="S8" s="379"/>
      <c r="T8" s="349" t="s">
        <v>25</v>
      </c>
      <c r="U8" s="349" t="s">
        <v>26</v>
      </c>
      <c r="V8" s="349" t="s">
        <v>286</v>
      </c>
      <c r="W8" s="349" t="s">
        <v>285</v>
      </c>
      <c r="X8" s="349" t="s">
        <v>419</v>
      </c>
      <c r="Y8" s="349" t="s">
        <v>420</v>
      </c>
      <c r="Z8" s="349" t="s">
        <v>282</v>
      </c>
      <c r="AA8" s="349" t="s">
        <v>421</v>
      </c>
      <c r="AB8" s="349" t="s">
        <v>30</v>
      </c>
      <c r="AC8" s="349" t="s">
        <v>31</v>
      </c>
      <c r="AD8" s="378"/>
      <c r="AE8" s="349" t="s">
        <v>10</v>
      </c>
      <c r="AF8" s="349" t="s">
        <v>11</v>
      </c>
      <c r="AG8" s="349" t="s">
        <v>295</v>
      </c>
      <c r="AH8" s="349" t="s">
        <v>35</v>
      </c>
      <c r="AI8" s="380"/>
      <c r="AJ8" s="349" t="s">
        <v>25</v>
      </c>
      <c r="AK8" s="349" t="s">
        <v>26</v>
      </c>
      <c r="AL8" s="349" t="s">
        <v>286</v>
      </c>
      <c r="AM8" s="349" t="s">
        <v>285</v>
      </c>
      <c r="AN8" s="349" t="s">
        <v>422</v>
      </c>
      <c r="AO8" s="349" t="s">
        <v>423</v>
      </c>
      <c r="AP8" s="349" t="s">
        <v>282</v>
      </c>
      <c r="AQ8" s="349" t="s">
        <v>424</v>
      </c>
      <c r="AR8" s="349" t="s">
        <v>30</v>
      </c>
      <c r="AS8" s="349" t="s">
        <v>31</v>
      </c>
      <c r="AT8" s="380"/>
      <c r="AU8" s="377" t="s">
        <v>36</v>
      </c>
      <c r="AV8" s="377" t="s">
        <v>37</v>
      </c>
      <c r="AW8" s="377" t="s">
        <v>38</v>
      </c>
      <c r="AX8" s="377" t="s">
        <v>39</v>
      </c>
      <c r="AY8" s="377" t="s">
        <v>40</v>
      </c>
      <c r="AZ8" s="377" t="s">
        <v>41</v>
      </c>
      <c r="BA8" s="349" t="s">
        <v>42</v>
      </c>
      <c r="BB8" s="349" t="s">
        <v>35</v>
      </c>
      <c r="BC8" s="380"/>
      <c r="BD8" s="381" t="s">
        <v>43</v>
      </c>
      <c r="BE8" s="382"/>
      <c r="BF8" s="383" t="s">
        <v>43</v>
      </c>
      <c r="BG8" s="384"/>
      <c r="BH8" s="383" t="s">
        <v>44</v>
      </c>
      <c r="BI8" s="383" t="s">
        <v>45</v>
      </c>
      <c r="BJ8" s="383" t="s">
        <v>43</v>
      </c>
      <c r="BK8" s="383" t="s">
        <v>46</v>
      </c>
      <c r="BL8" s="349"/>
      <c r="BM8" s="349"/>
      <c r="BN8" s="349"/>
      <c r="BO8" s="349"/>
      <c r="BP8" s="349"/>
    </row>
    <row r="9" spans="1:68" s="372" customFormat="1">
      <c r="F9" s="376"/>
      <c r="G9" s="376"/>
      <c r="H9" s="376"/>
      <c r="I9" s="376"/>
      <c r="J9" s="376"/>
      <c r="K9" s="376"/>
      <c r="L9" s="385"/>
      <c r="M9" s="376"/>
      <c r="N9" s="376"/>
      <c r="O9" s="376"/>
      <c r="P9" s="376"/>
      <c r="Q9" s="376"/>
      <c r="R9" s="376"/>
      <c r="S9" s="386"/>
      <c r="AD9" s="385"/>
      <c r="AI9" s="364"/>
      <c r="AT9" s="364"/>
      <c r="AU9" s="376"/>
      <c r="AV9" s="376"/>
      <c r="AW9" s="376"/>
      <c r="AX9" s="376"/>
      <c r="AY9" s="376"/>
      <c r="AZ9" s="376"/>
      <c r="BC9" s="364"/>
      <c r="BD9" s="374"/>
      <c r="BE9" s="373"/>
      <c r="BF9" s="375"/>
      <c r="BG9" s="387"/>
      <c r="BH9" s="375"/>
      <c r="BI9" s="375"/>
      <c r="BJ9" s="375"/>
      <c r="BK9" s="375"/>
    </row>
    <row r="10" spans="1:68">
      <c r="A10" s="171">
        <v>98</v>
      </c>
      <c r="B10" t="s">
        <v>115</v>
      </c>
      <c r="C10" t="s">
        <v>293</v>
      </c>
      <c r="D10" t="s">
        <v>294</v>
      </c>
      <c r="E10" t="s">
        <v>265</v>
      </c>
      <c r="F10" s="350">
        <v>6.6</v>
      </c>
      <c r="G10" s="350">
        <v>6.5</v>
      </c>
      <c r="H10" s="350">
        <v>7</v>
      </c>
      <c r="I10" s="350">
        <v>7.2</v>
      </c>
      <c r="J10" s="350">
        <v>5.8</v>
      </c>
      <c r="K10" s="351">
        <f t="shared" ref="K10:K29" si="0">SUM((F10*0.1),(G10*0.1),(H10*0.3),(I10*0.3),(J10*0.2))</f>
        <v>6.73</v>
      </c>
      <c r="L10" s="388"/>
      <c r="M10" s="350">
        <v>6.8</v>
      </c>
      <c r="N10" s="350">
        <v>6.6</v>
      </c>
      <c r="O10" s="350">
        <v>6.7</v>
      </c>
      <c r="P10" s="350">
        <v>7</v>
      </c>
      <c r="Q10" s="350">
        <v>5.8</v>
      </c>
      <c r="R10" s="351">
        <f t="shared" ref="R10:R29" si="1">SUM((M10*0.1),(N10*0.1),(O10*0.3),(P10*0.3),(Q10*0.2))</f>
        <v>6.6099999999999994</v>
      </c>
      <c r="S10" s="389"/>
      <c r="T10" s="350">
        <v>6</v>
      </c>
      <c r="U10" s="350">
        <v>6</v>
      </c>
      <c r="V10" s="350">
        <v>7</v>
      </c>
      <c r="W10" s="350">
        <v>8</v>
      </c>
      <c r="X10" s="350">
        <v>8</v>
      </c>
      <c r="Y10" s="350">
        <v>8</v>
      </c>
      <c r="Z10" s="350">
        <v>7.5</v>
      </c>
      <c r="AA10" s="350">
        <v>5.5</v>
      </c>
      <c r="AB10" s="390">
        <f t="shared" ref="AB10:AB29" si="2">SUM(T10:AA10)</f>
        <v>56</v>
      </c>
      <c r="AC10" s="351">
        <f t="shared" ref="AC10:AC29" si="3">AB10/8</f>
        <v>7</v>
      </c>
      <c r="AD10" s="388"/>
      <c r="AE10" s="350">
        <v>8</v>
      </c>
      <c r="AF10" s="351">
        <f t="shared" ref="AF10:AF29" si="4">AE10</f>
        <v>8</v>
      </c>
      <c r="AG10" s="352"/>
      <c r="AH10" s="351">
        <f t="shared" ref="AH10:AH29" si="5">AF10-AG10</f>
        <v>8</v>
      </c>
      <c r="AI10" s="389"/>
      <c r="AJ10" s="350">
        <v>6</v>
      </c>
      <c r="AK10" s="350">
        <v>6.3</v>
      </c>
      <c r="AL10" s="350">
        <v>6.4</v>
      </c>
      <c r="AM10" s="350">
        <v>6.5</v>
      </c>
      <c r="AN10" s="350">
        <v>6.5</v>
      </c>
      <c r="AO10" s="350">
        <v>6.2</v>
      </c>
      <c r="AP10" s="350">
        <v>5.8</v>
      </c>
      <c r="AQ10" s="350">
        <v>5.2</v>
      </c>
      <c r="AR10" s="390">
        <f t="shared" ref="AR10:AR29" si="6">SUM(AJ10:AQ10)</f>
        <v>48.900000000000006</v>
      </c>
      <c r="AS10" s="351">
        <f t="shared" ref="AS10:AS29" si="7">AR10/8</f>
        <v>6.1125000000000007</v>
      </c>
      <c r="AT10" s="389"/>
      <c r="AU10" s="350">
        <v>6.5</v>
      </c>
      <c r="AV10" s="350">
        <v>6.5</v>
      </c>
      <c r="AW10" s="350">
        <v>5</v>
      </c>
      <c r="AX10" s="350">
        <v>5</v>
      </c>
      <c r="AY10" s="350">
        <v>6</v>
      </c>
      <c r="AZ10" s="351">
        <f t="shared" ref="AZ10:AZ29" si="8">SUM((AU10*0.2),(AV10*0.15),(AW10*0.25),(AX10*0.2),(AY10*0.2))</f>
        <v>5.7250000000000005</v>
      </c>
      <c r="BA10" s="352"/>
      <c r="BB10" s="351">
        <f t="shared" ref="BB10:BB29" si="9">AZ10-BA10</f>
        <v>5.7250000000000005</v>
      </c>
      <c r="BC10" s="389"/>
      <c r="BD10" s="391">
        <f t="shared" ref="BD10:BD29" si="10">SUM((K10*0.25)+(AC10*0.375)+(AS10*0.375))</f>
        <v>6.5996874999999999</v>
      </c>
      <c r="BE10" s="358"/>
      <c r="BF10" s="391">
        <f t="shared" ref="BF10:BF29" si="11">SUM((R10*0.25),(AH10*0.5),(BB10*0.25))</f>
        <v>7.0837500000000002</v>
      </c>
      <c r="BG10" s="301"/>
      <c r="BH10" s="351">
        <f t="shared" ref="BH10:BH29" si="12">BD10</f>
        <v>6.5996874999999999</v>
      </c>
      <c r="BI10" s="351">
        <f t="shared" ref="BI10:BI29" si="13">BF10</f>
        <v>7.0837500000000002</v>
      </c>
      <c r="BJ10" s="392">
        <f t="shared" ref="BJ10:BJ29" si="14">AVERAGE(BH10:BI10)</f>
        <v>6.8417187500000001</v>
      </c>
      <c r="BK10" s="393">
        <f t="shared" ref="BK10:BK15" si="15">RANK(BJ10,$BJ$9:$BJ$35)</f>
        <v>1</v>
      </c>
    </row>
    <row r="11" spans="1:68">
      <c r="A11" s="171">
        <v>46</v>
      </c>
      <c r="B11" t="s">
        <v>106</v>
      </c>
      <c r="C11" t="s">
        <v>313</v>
      </c>
      <c r="D11" t="s">
        <v>96</v>
      </c>
      <c r="E11" t="s">
        <v>137</v>
      </c>
      <c r="F11" s="350">
        <v>6.8</v>
      </c>
      <c r="G11" s="350">
        <v>6.8</v>
      </c>
      <c r="H11" s="350">
        <v>7.5</v>
      </c>
      <c r="I11" s="350">
        <v>8.5</v>
      </c>
      <c r="J11" s="350">
        <v>8.8000000000000007</v>
      </c>
      <c r="K11" s="351">
        <f t="shared" si="0"/>
        <v>7.92</v>
      </c>
      <c r="L11" s="388"/>
      <c r="M11" s="350">
        <v>6.8</v>
      </c>
      <c r="N11" s="350">
        <v>6.8</v>
      </c>
      <c r="O11" s="350">
        <v>7.5</v>
      </c>
      <c r="P11" s="350">
        <v>8.5</v>
      </c>
      <c r="Q11" s="350">
        <v>8.8000000000000007</v>
      </c>
      <c r="R11" s="351">
        <f t="shared" si="1"/>
        <v>7.92</v>
      </c>
      <c r="S11" s="389"/>
      <c r="T11" s="350">
        <v>7</v>
      </c>
      <c r="U11" s="350">
        <v>6.8</v>
      </c>
      <c r="V11" s="350">
        <v>7</v>
      </c>
      <c r="W11" s="350">
        <v>8</v>
      </c>
      <c r="X11" s="350">
        <v>7.5</v>
      </c>
      <c r="Y11" s="350">
        <v>8</v>
      </c>
      <c r="Z11" s="350">
        <v>7.5</v>
      </c>
      <c r="AA11" s="350">
        <v>5.5</v>
      </c>
      <c r="AB11" s="390">
        <f t="shared" si="2"/>
        <v>57.3</v>
      </c>
      <c r="AC11" s="351">
        <f t="shared" si="3"/>
        <v>7.1624999999999996</v>
      </c>
      <c r="AD11" s="388"/>
      <c r="AE11" s="350">
        <v>6.8</v>
      </c>
      <c r="AF11" s="351">
        <f t="shared" si="4"/>
        <v>6.8</v>
      </c>
      <c r="AG11" s="352"/>
      <c r="AH11" s="351">
        <f t="shared" si="5"/>
        <v>6.8</v>
      </c>
      <c r="AI11" s="389"/>
      <c r="AJ11" s="350">
        <v>5.2</v>
      </c>
      <c r="AK11" s="350">
        <v>5.7</v>
      </c>
      <c r="AL11" s="350">
        <v>5</v>
      </c>
      <c r="AM11" s="350">
        <v>6</v>
      </c>
      <c r="AN11" s="350">
        <v>6.2</v>
      </c>
      <c r="AO11" s="350">
        <v>6.2</v>
      </c>
      <c r="AP11" s="350">
        <v>6.5</v>
      </c>
      <c r="AQ11" s="350">
        <v>5.3</v>
      </c>
      <c r="AR11" s="390">
        <f t="shared" si="6"/>
        <v>46.099999999999994</v>
      </c>
      <c r="AS11" s="351">
        <f t="shared" si="7"/>
        <v>5.7624999999999993</v>
      </c>
      <c r="AT11" s="389"/>
      <c r="AU11" s="350">
        <v>6.5</v>
      </c>
      <c r="AV11" s="350">
        <v>4</v>
      </c>
      <c r="AW11" s="350">
        <v>5</v>
      </c>
      <c r="AX11" s="350">
        <v>4.7</v>
      </c>
      <c r="AY11" s="350">
        <v>5.3</v>
      </c>
      <c r="AZ11" s="351">
        <f t="shared" si="8"/>
        <v>5.15</v>
      </c>
      <c r="BA11" s="352"/>
      <c r="BB11" s="351">
        <f t="shared" si="9"/>
        <v>5.15</v>
      </c>
      <c r="BC11" s="389"/>
      <c r="BD11" s="391">
        <f t="shared" si="10"/>
        <v>6.8268749999999994</v>
      </c>
      <c r="BE11" s="358"/>
      <c r="BF11" s="391">
        <f t="shared" si="11"/>
        <v>6.6675000000000004</v>
      </c>
      <c r="BG11" s="301"/>
      <c r="BH11" s="351">
        <f t="shared" si="12"/>
        <v>6.8268749999999994</v>
      </c>
      <c r="BI11" s="351">
        <f t="shared" si="13"/>
        <v>6.6675000000000004</v>
      </c>
      <c r="BJ11" s="392">
        <f t="shared" si="14"/>
        <v>6.7471874999999999</v>
      </c>
      <c r="BK11" s="393">
        <f t="shared" si="15"/>
        <v>2</v>
      </c>
    </row>
    <row r="12" spans="1:68">
      <c r="A12" s="171">
        <v>61</v>
      </c>
      <c r="B12" t="s">
        <v>120</v>
      </c>
      <c r="C12" t="s">
        <v>71</v>
      </c>
      <c r="D12" t="s">
        <v>72</v>
      </c>
      <c r="E12" t="s">
        <v>73</v>
      </c>
      <c r="F12" s="350">
        <v>6.9</v>
      </c>
      <c r="G12" s="350">
        <v>6.8</v>
      </c>
      <c r="H12" s="350">
        <v>7.3</v>
      </c>
      <c r="I12" s="350">
        <v>7.6</v>
      </c>
      <c r="J12" s="350">
        <v>6.6</v>
      </c>
      <c r="K12" s="351">
        <f t="shared" si="0"/>
        <v>7.16</v>
      </c>
      <c r="L12" s="388"/>
      <c r="M12" s="350">
        <v>6.9</v>
      </c>
      <c r="N12" s="350">
        <v>6.9</v>
      </c>
      <c r="O12" s="350">
        <v>7.3</v>
      </c>
      <c r="P12" s="350">
        <v>7.6</v>
      </c>
      <c r="Q12" s="350">
        <v>6.6</v>
      </c>
      <c r="R12" s="351">
        <f t="shared" si="1"/>
        <v>7.17</v>
      </c>
      <c r="S12" s="389"/>
      <c r="T12" s="350">
        <v>6</v>
      </c>
      <c r="U12" s="350">
        <v>6.8</v>
      </c>
      <c r="V12" s="350">
        <v>5.5</v>
      </c>
      <c r="W12" s="350">
        <v>7</v>
      </c>
      <c r="X12" s="350">
        <v>7.5</v>
      </c>
      <c r="Y12" s="350">
        <v>7.5</v>
      </c>
      <c r="Z12" s="350">
        <v>7.8</v>
      </c>
      <c r="AA12" s="350">
        <v>5</v>
      </c>
      <c r="AB12" s="390">
        <f t="shared" si="2"/>
        <v>53.099999999999994</v>
      </c>
      <c r="AC12" s="351">
        <f t="shared" si="3"/>
        <v>6.6374999999999993</v>
      </c>
      <c r="AD12" s="388"/>
      <c r="AE12" s="350">
        <v>7.9</v>
      </c>
      <c r="AF12" s="351">
        <f t="shared" si="4"/>
        <v>7.9</v>
      </c>
      <c r="AG12" s="352"/>
      <c r="AH12" s="351">
        <f t="shared" si="5"/>
        <v>7.9</v>
      </c>
      <c r="AI12" s="389"/>
      <c r="AJ12" s="350">
        <v>4</v>
      </c>
      <c r="AK12" s="350">
        <v>5</v>
      </c>
      <c r="AL12" s="350">
        <v>5</v>
      </c>
      <c r="AM12" s="350">
        <v>5.3</v>
      </c>
      <c r="AN12" s="350">
        <v>5</v>
      </c>
      <c r="AO12" s="350">
        <v>5.2</v>
      </c>
      <c r="AP12" s="350">
        <v>5.5</v>
      </c>
      <c r="AQ12" s="350">
        <v>5</v>
      </c>
      <c r="AR12" s="390">
        <f t="shared" si="6"/>
        <v>40</v>
      </c>
      <c r="AS12" s="351">
        <f t="shared" si="7"/>
        <v>5</v>
      </c>
      <c r="AT12" s="389"/>
      <c r="AU12" s="350">
        <v>4.9000000000000004</v>
      </c>
      <c r="AV12" s="350">
        <v>5</v>
      </c>
      <c r="AW12" s="350">
        <v>4.8</v>
      </c>
      <c r="AX12" s="350">
        <v>4.5999999999999996</v>
      </c>
      <c r="AY12" s="350">
        <v>4.8</v>
      </c>
      <c r="AZ12" s="351">
        <f t="shared" si="8"/>
        <v>4.8099999999999996</v>
      </c>
      <c r="BA12" s="352"/>
      <c r="BB12" s="351">
        <f t="shared" si="9"/>
        <v>4.8099999999999996</v>
      </c>
      <c r="BC12" s="389"/>
      <c r="BD12" s="391">
        <f t="shared" si="10"/>
        <v>6.1540625000000002</v>
      </c>
      <c r="BE12" s="358"/>
      <c r="BF12" s="391">
        <f t="shared" si="11"/>
        <v>6.9449999999999994</v>
      </c>
      <c r="BG12" s="301"/>
      <c r="BH12" s="351">
        <f t="shared" si="12"/>
        <v>6.1540625000000002</v>
      </c>
      <c r="BI12" s="351">
        <f t="shared" si="13"/>
        <v>6.9449999999999994</v>
      </c>
      <c r="BJ12" s="392">
        <f t="shared" si="14"/>
        <v>6.5495312499999994</v>
      </c>
      <c r="BK12" s="393">
        <f t="shared" si="15"/>
        <v>3</v>
      </c>
    </row>
    <row r="13" spans="1:68">
      <c r="A13" s="171">
        <v>75</v>
      </c>
      <c r="B13" t="s">
        <v>277</v>
      </c>
      <c r="C13" t="s">
        <v>302</v>
      </c>
      <c r="D13" t="s">
        <v>270</v>
      </c>
      <c r="E13" t="s">
        <v>266</v>
      </c>
      <c r="F13" s="350">
        <v>6.1</v>
      </c>
      <c r="G13" s="350">
        <v>6.2</v>
      </c>
      <c r="H13" s="350">
        <v>7</v>
      </c>
      <c r="I13" s="350">
        <v>7</v>
      </c>
      <c r="J13" s="350">
        <v>7.4</v>
      </c>
      <c r="K13" s="351">
        <f t="shared" si="0"/>
        <v>6.91</v>
      </c>
      <c r="L13" s="388"/>
      <c r="M13" s="350">
        <v>6</v>
      </c>
      <c r="N13" s="350">
        <v>6.2</v>
      </c>
      <c r="O13" s="350">
        <v>6.7</v>
      </c>
      <c r="P13" s="350">
        <v>6.8</v>
      </c>
      <c r="Q13" s="350">
        <v>7.4</v>
      </c>
      <c r="R13" s="351">
        <f t="shared" si="1"/>
        <v>6.75</v>
      </c>
      <c r="S13" s="389"/>
      <c r="T13" s="350">
        <v>5</v>
      </c>
      <c r="U13" s="350">
        <v>5.5</v>
      </c>
      <c r="V13" s="350">
        <v>7</v>
      </c>
      <c r="W13" s="350">
        <v>7.5</v>
      </c>
      <c r="X13" s="350">
        <v>8</v>
      </c>
      <c r="Y13" s="350">
        <v>8</v>
      </c>
      <c r="Z13" s="350">
        <v>7</v>
      </c>
      <c r="AA13" s="350">
        <v>6</v>
      </c>
      <c r="AB13" s="390">
        <f t="shared" si="2"/>
        <v>54</v>
      </c>
      <c r="AC13" s="351">
        <f t="shared" si="3"/>
        <v>6.75</v>
      </c>
      <c r="AD13" s="388"/>
      <c r="AE13" s="350">
        <v>7.4</v>
      </c>
      <c r="AF13" s="351">
        <f t="shared" si="4"/>
        <v>7.4</v>
      </c>
      <c r="AG13" s="352"/>
      <c r="AH13" s="351">
        <f t="shared" si="5"/>
        <v>7.4</v>
      </c>
      <c r="AI13" s="389"/>
      <c r="AJ13" s="350">
        <v>5</v>
      </c>
      <c r="AK13" s="350">
        <v>5.2</v>
      </c>
      <c r="AL13" s="350">
        <v>5.3</v>
      </c>
      <c r="AM13" s="350">
        <v>5.3</v>
      </c>
      <c r="AN13" s="350">
        <v>5.2</v>
      </c>
      <c r="AO13" s="350">
        <v>5.3</v>
      </c>
      <c r="AP13" s="350">
        <v>5.7</v>
      </c>
      <c r="AQ13" s="350">
        <v>5</v>
      </c>
      <c r="AR13" s="390">
        <f t="shared" si="6"/>
        <v>42</v>
      </c>
      <c r="AS13" s="351">
        <f t="shared" si="7"/>
        <v>5.25</v>
      </c>
      <c r="AT13" s="389"/>
      <c r="AU13" s="350">
        <v>5</v>
      </c>
      <c r="AV13" s="350">
        <v>5</v>
      </c>
      <c r="AW13" s="350">
        <v>4.2</v>
      </c>
      <c r="AX13" s="350">
        <v>4</v>
      </c>
      <c r="AY13" s="350">
        <v>4.4000000000000004</v>
      </c>
      <c r="AZ13" s="351">
        <f t="shared" si="8"/>
        <v>4.4799999999999995</v>
      </c>
      <c r="BA13" s="352"/>
      <c r="BB13" s="351">
        <f t="shared" si="9"/>
        <v>4.4799999999999995</v>
      </c>
      <c r="BC13" s="389"/>
      <c r="BD13" s="391">
        <f t="shared" si="10"/>
        <v>6.2275</v>
      </c>
      <c r="BE13" s="358"/>
      <c r="BF13" s="391">
        <f t="shared" si="11"/>
        <v>6.5075000000000003</v>
      </c>
      <c r="BG13" s="301"/>
      <c r="BH13" s="351">
        <f t="shared" si="12"/>
        <v>6.2275</v>
      </c>
      <c r="BI13" s="351">
        <f t="shared" si="13"/>
        <v>6.5075000000000003</v>
      </c>
      <c r="BJ13" s="392">
        <f t="shared" si="14"/>
        <v>6.3674999999999997</v>
      </c>
      <c r="BK13" s="393">
        <f t="shared" si="15"/>
        <v>4</v>
      </c>
    </row>
    <row r="14" spans="1:68">
      <c r="A14" s="171">
        <v>33</v>
      </c>
      <c r="B14" t="s">
        <v>438</v>
      </c>
      <c r="C14" t="s">
        <v>79</v>
      </c>
      <c r="D14" t="s">
        <v>80</v>
      </c>
      <c r="E14" t="s">
        <v>48</v>
      </c>
      <c r="F14" s="350">
        <v>6.8</v>
      </c>
      <c r="G14" s="350">
        <v>6.8</v>
      </c>
      <c r="H14" s="350">
        <v>7.3</v>
      </c>
      <c r="I14" s="350">
        <v>7.2</v>
      </c>
      <c r="J14" s="350">
        <v>7.4</v>
      </c>
      <c r="K14" s="351">
        <f t="shared" si="0"/>
        <v>7.19</v>
      </c>
      <c r="L14" s="388"/>
      <c r="M14" s="350">
        <v>6.8</v>
      </c>
      <c r="N14" s="350">
        <v>6.8</v>
      </c>
      <c r="O14" s="350">
        <v>7.2</v>
      </c>
      <c r="P14" s="350">
        <v>7.2</v>
      </c>
      <c r="Q14" s="350">
        <v>7.4</v>
      </c>
      <c r="R14" s="351">
        <f t="shared" si="1"/>
        <v>7.160000000000001</v>
      </c>
      <c r="S14" s="389"/>
      <c r="T14" s="350">
        <v>6</v>
      </c>
      <c r="U14" s="350">
        <v>6.8</v>
      </c>
      <c r="V14" s="350">
        <v>7</v>
      </c>
      <c r="W14" s="350">
        <v>7</v>
      </c>
      <c r="X14" s="350">
        <v>6</v>
      </c>
      <c r="Y14" s="350">
        <v>7</v>
      </c>
      <c r="Z14" s="350">
        <v>7.5</v>
      </c>
      <c r="AA14" s="350">
        <v>5.5</v>
      </c>
      <c r="AB14" s="390">
        <f t="shared" si="2"/>
        <v>52.8</v>
      </c>
      <c r="AC14" s="351">
        <f t="shared" si="3"/>
        <v>6.6</v>
      </c>
      <c r="AD14" s="388"/>
      <c r="AE14" s="350">
        <v>7.4</v>
      </c>
      <c r="AF14" s="351">
        <f t="shared" si="4"/>
        <v>7.4</v>
      </c>
      <c r="AG14" s="352"/>
      <c r="AH14" s="351">
        <f t="shared" si="5"/>
        <v>7.4</v>
      </c>
      <c r="AI14" s="389"/>
      <c r="AJ14" s="350">
        <v>5.3</v>
      </c>
      <c r="AK14" s="350">
        <v>5.5</v>
      </c>
      <c r="AL14" s="350">
        <v>5.5</v>
      </c>
      <c r="AM14" s="350">
        <v>6</v>
      </c>
      <c r="AN14" s="350">
        <v>5.5</v>
      </c>
      <c r="AO14" s="350">
        <v>5.3</v>
      </c>
      <c r="AP14" s="350">
        <v>6</v>
      </c>
      <c r="AQ14" s="350">
        <v>5</v>
      </c>
      <c r="AR14" s="390">
        <f t="shared" si="6"/>
        <v>44.1</v>
      </c>
      <c r="AS14" s="351">
        <f t="shared" si="7"/>
        <v>5.5125000000000002</v>
      </c>
      <c r="AT14" s="389"/>
      <c r="AU14" s="350">
        <v>4.2</v>
      </c>
      <c r="AV14" s="350">
        <v>4</v>
      </c>
      <c r="AW14" s="350">
        <v>3.5</v>
      </c>
      <c r="AX14" s="350">
        <v>2.5</v>
      </c>
      <c r="AY14" s="350">
        <v>3</v>
      </c>
      <c r="AZ14" s="351">
        <f t="shared" si="8"/>
        <v>3.415</v>
      </c>
      <c r="BA14" s="352"/>
      <c r="BB14" s="351">
        <f t="shared" si="9"/>
        <v>3.415</v>
      </c>
      <c r="BC14" s="389"/>
      <c r="BD14" s="391">
        <f t="shared" si="10"/>
        <v>6.3396875000000001</v>
      </c>
      <c r="BE14" s="358"/>
      <c r="BF14" s="391">
        <f t="shared" si="11"/>
        <v>6.34375</v>
      </c>
      <c r="BG14" s="301"/>
      <c r="BH14" s="351">
        <f t="shared" si="12"/>
        <v>6.3396875000000001</v>
      </c>
      <c r="BI14" s="351">
        <f t="shared" si="13"/>
        <v>6.34375</v>
      </c>
      <c r="BJ14" s="392">
        <f t="shared" si="14"/>
        <v>6.3417187500000001</v>
      </c>
      <c r="BK14" s="393">
        <f t="shared" si="15"/>
        <v>5</v>
      </c>
    </row>
    <row r="15" spans="1:68">
      <c r="A15" s="171">
        <v>70</v>
      </c>
      <c r="B15" t="s">
        <v>440</v>
      </c>
      <c r="C15" t="s">
        <v>81</v>
      </c>
      <c r="D15" t="s">
        <v>82</v>
      </c>
      <c r="E15" t="s">
        <v>70</v>
      </c>
      <c r="F15" s="350">
        <v>6</v>
      </c>
      <c r="G15" s="350">
        <v>6</v>
      </c>
      <c r="H15" s="350">
        <v>6.6</v>
      </c>
      <c r="I15" s="350">
        <v>6.8</v>
      </c>
      <c r="J15" s="350">
        <v>6</v>
      </c>
      <c r="K15" s="351">
        <f t="shared" si="0"/>
        <v>6.42</v>
      </c>
      <c r="L15" s="388"/>
      <c r="M15" s="350">
        <v>6.2</v>
      </c>
      <c r="N15" s="350">
        <v>6</v>
      </c>
      <c r="O15" s="350">
        <v>6.6</v>
      </c>
      <c r="P15" s="350">
        <v>6.8</v>
      </c>
      <c r="Q15" s="350">
        <v>6</v>
      </c>
      <c r="R15" s="351">
        <f t="shared" si="1"/>
        <v>6.44</v>
      </c>
      <c r="S15" s="389"/>
      <c r="T15" s="350">
        <v>5.5</v>
      </c>
      <c r="U15" s="350">
        <v>6.5</v>
      </c>
      <c r="V15" s="350">
        <v>5</v>
      </c>
      <c r="W15" s="350">
        <v>6</v>
      </c>
      <c r="X15" s="350">
        <v>6.5</v>
      </c>
      <c r="Y15" s="350">
        <v>6.5</v>
      </c>
      <c r="Z15" s="350">
        <v>6.5</v>
      </c>
      <c r="AA15" s="350">
        <v>5.5</v>
      </c>
      <c r="AB15" s="390">
        <f t="shared" si="2"/>
        <v>48</v>
      </c>
      <c r="AC15" s="351">
        <f t="shared" si="3"/>
        <v>6</v>
      </c>
      <c r="AD15" s="388"/>
      <c r="AE15" s="350">
        <v>7.3</v>
      </c>
      <c r="AF15" s="351">
        <f t="shared" si="4"/>
        <v>7.3</v>
      </c>
      <c r="AG15" s="352"/>
      <c r="AH15" s="351">
        <f t="shared" si="5"/>
        <v>7.3</v>
      </c>
      <c r="AI15" s="389"/>
      <c r="AJ15" s="350">
        <v>4.8</v>
      </c>
      <c r="AK15" s="350">
        <v>5.3</v>
      </c>
      <c r="AL15" s="350">
        <v>4.5</v>
      </c>
      <c r="AM15" s="350">
        <v>5.2</v>
      </c>
      <c r="AN15" s="350">
        <v>5.2</v>
      </c>
      <c r="AO15" s="350">
        <v>5</v>
      </c>
      <c r="AP15" s="350">
        <v>5.3</v>
      </c>
      <c r="AQ15" s="350">
        <v>5</v>
      </c>
      <c r="AR15" s="390">
        <f t="shared" si="6"/>
        <v>40.299999999999997</v>
      </c>
      <c r="AS15" s="351">
        <f t="shared" si="7"/>
        <v>5.0374999999999996</v>
      </c>
      <c r="AT15" s="389"/>
      <c r="AU15" s="350">
        <v>6</v>
      </c>
      <c r="AV15" s="350">
        <v>6</v>
      </c>
      <c r="AW15" s="350">
        <v>5</v>
      </c>
      <c r="AX15" s="350">
        <v>5</v>
      </c>
      <c r="AY15" s="350">
        <v>5.2</v>
      </c>
      <c r="AZ15" s="351">
        <f t="shared" si="8"/>
        <v>5.39</v>
      </c>
      <c r="BA15" s="352">
        <v>1</v>
      </c>
      <c r="BB15" s="351">
        <f t="shared" si="9"/>
        <v>4.3899999999999997</v>
      </c>
      <c r="BC15" s="389"/>
      <c r="BD15" s="391">
        <f t="shared" si="10"/>
        <v>5.7440625000000001</v>
      </c>
      <c r="BE15" s="358"/>
      <c r="BF15" s="391">
        <f t="shared" si="11"/>
        <v>6.3574999999999999</v>
      </c>
      <c r="BG15" s="301"/>
      <c r="BH15" s="351">
        <f t="shared" si="12"/>
        <v>5.7440625000000001</v>
      </c>
      <c r="BI15" s="351">
        <f t="shared" si="13"/>
        <v>6.3574999999999999</v>
      </c>
      <c r="BJ15" s="392">
        <f t="shared" si="14"/>
        <v>6.05078125</v>
      </c>
      <c r="BK15" s="393">
        <f t="shared" si="15"/>
        <v>6</v>
      </c>
    </row>
    <row r="16" spans="1:68">
      <c r="A16" s="171">
        <v>102</v>
      </c>
      <c r="B16" t="s">
        <v>170</v>
      </c>
      <c r="C16" t="s">
        <v>293</v>
      </c>
      <c r="D16" t="s">
        <v>294</v>
      </c>
      <c r="E16" t="s">
        <v>265</v>
      </c>
      <c r="F16" s="350">
        <v>6.8</v>
      </c>
      <c r="G16" s="350">
        <v>6.5</v>
      </c>
      <c r="H16" s="350">
        <v>6.6</v>
      </c>
      <c r="I16" s="350">
        <v>7</v>
      </c>
      <c r="J16" s="350">
        <v>5.8</v>
      </c>
      <c r="K16" s="351">
        <f t="shared" si="0"/>
        <v>6.57</v>
      </c>
      <c r="L16" s="388"/>
      <c r="M16" s="350">
        <v>6.7</v>
      </c>
      <c r="N16" s="350">
        <v>6.6</v>
      </c>
      <c r="O16" s="350">
        <v>6.7</v>
      </c>
      <c r="P16" s="350">
        <v>7</v>
      </c>
      <c r="Q16" s="350">
        <v>5.8</v>
      </c>
      <c r="R16" s="351">
        <f t="shared" si="1"/>
        <v>6.6</v>
      </c>
      <c r="S16" s="389"/>
      <c r="T16" s="350">
        <v>6.8</v>
      </c>
      <c r="U16" s="350">
        <v>6</v>
      </c>
      <c r="V16" s="350">
        <v>6.2</v>
      </c>
      <c r="W16" s="350">
        <v>7.5</v>
      </c>
      <c r="X16" s="350">
        <v>8</v>
      </c>
      <c r="Y16" s="350">
        <v>7</v>
      </c>
      <c r="Z16" s="350">
        <v>7.2</v>
      </c>
      <c r="AA16" s="350">
        <v>5.5</v>
      </c>
      <c r="AB16" s="390">
        <f t="shared" si="2"/>
        <v>54.2</v>
      </c>
      <c r="AC16" s="351">
        <f t="shared" si="3"/>
        <v>6.7750000000000004</v>
      </c>
      <c r="AD16" s="388"/>
      <c r="AE16" s="350">
        <v>6.9</v>
      </c>
      <c r="AF16" s="351">
        <f t="shared" si="4"/>
        <v>6.9</v>
      </c>
      <c r="AG16" s="352">
        <v>1</v>
      </c>
      <c r="AH16" s="351">
        <f t="shared" si="5"/>
        <v>5.9</v>
      </c>
      <c r="AI16" s="389"/>
      <c r="AJ16" s="350">
        <v>4.7</v>
      </c>
      <c r="AK16" s="350">
        <v>5.5</v>
      </c>
      <c r="AL16" s="350">
        <v>5.3</v>
      </c>
      <c r="AM16" s="350">
        <v>5.7</v>
      </c>
      <c r="AN16" s="350">
        <v>6.2</v>
      </c>
      <c r="AO16" s="350">
        <v>6</v>
      </c>
      <c r="AP16" s="350">
        <v>6</v>
      </c>
      <c r="AQ16" s="350">
        <v>5.5</v>
      </c>
      <c r="AR16" s="390">
        <f t="shared" si="6"/>
        <v>44.9</v>
      </c>
      <c r="AS16" s="351">
        <f t="shared" si="7"/>
        <v>5.6124999999999998</v>
      </c>
      <c r="AT16" s="389"/>
      <c r="AU16" s="350">
        <v>5.2</v>
      </c>
      <c r="AV16" s="350">
        <v>5</v>
      </c>
      <c r="AW16" s="350">
        <v>4.5</v>
      </c>
      <c r="AX16" s="350">
        <v>4</v>
      </c>
      <c r="AY16" s="350">
        <v>4.5</v>
      </c>
      <c r="AZ16" s="351">
        <f t="shared" si="8"/>
        <v>4.6150000000000002</v>
      </c>
      <c r="BA16" s="352"/>
      <c r="BB16" s="351">
        <f t="shared" si="9"/>
        <v>4.6150000000000002</v>
      </c>
      <c r="BC16" s="389"/>
      <c r="BD16" s="391">
        <f t="shared" si="10"/>
        <v>6.2878125000000002</v>
      </c>
      <c r="BE16" s="358"/>
      <c r="BF16" s="391">
        <f t="shared" si="11"/>
        <v>5.7537500000000001</v>
      </c>
      <c r="BG16" s="301"/>
      <c r="BH16" s="351">
        <f t="shared" si="12"/>
        <v>6.2878125000000002</v>
      </c>
      <c r="BI16" s="351">
        <f t="shared" si="13"/>
        <v>5.7537500000000001</v>
      </c>
      <c r="BJ16" s="392">
        <f t="shared" si="14"/>
        <v>6.0207812500000006</v>
      </c>
      <c r="BK16" s="393"/>
    </row>
    <row r="17" spans="1:63">
      <c r="A17" s="171">
        <v>73</v>
      </c>
      <c r="B17" t="s">
        <v>108</v>
      </c>
      <c r="C17" t="s">
        <v>81</v>
      </c>
      <c r="D17" t="s">
        <v>82</v>
      </c>
      <c r="E17" t="s">
        <v>70</v>
      </c>
      <c r="F17" s="350">
        <v>6</v>
      </c>
      <c r="G17" s="350">
        <v>6</v>
      </c>
      <c r="H17" s="350">
        <v>6.6</v>
      </c>
      <c r="I17" s="350">
        <v>6.8</v>
      </c>
      <c r="J17" s="350">
        <v>6</v>
      </c>
      <c r="K17" s="351">
        <f t="shared" si="0"/>
        <v>6.42</v>
      </c>
      <c r="L17" s="388"/>
      <c r="M17" s="350">
        <v>6</v>
      </c>
      <c r="N17" s="350">
        <v>6</v>
      </c>
      <c r="O17" s="350">
        <v>6.6</v>
      </c>
      <c r="P17" s="350">
        <v>6.8</v>
      </c>
      <c r="Q17" s="350">
        <v>6</v>
      </c>
      <c r="R17" s="351">
        <f t="shared" si="1"/>
        <v>6.42</v>
      </c>
      <c r="S17" s="389"/>
      <c r="T17" s="350">
        <v>2</v>
      </c>
      <c r="U17" s="350">
        <v>6</v>
      </c>
      <c r="V17" s="350">
        <v>5</v>
      </c>
      <c r="W17" s="350">
        <v>6</v>
      </c>
      <c r="X17" s="350">
        <v>6.8</v>
      </c>
      <c r="Y17" s="350">
        <v>6.8</v>
      </c>
      <c r="Z17" s="350">
        <v>6.8</v>
      </c>
      <c r="AA17" s="350">
        <v>5</v>
      </c>
      <c r="AB17" s="390">
        <f t="shared" si="2"/>
        <v>44.4</v>
      </c>
      <c r="AC17" s="351">
        <f t="shared" si="3"/>
        <v>5.55</v>
      </c>
      <c r="AD17" s="388"/>
      <c r="AE17" s="350">
        <v>7.1</v>
      </c>
      <c r="AF17" s="351">
        <f t="shared" si="4"/>
        <v>7.1</v>
      </c>
      <c r="AG17" s="352"/>
      <c r="AH17" s="351">
        <f t="shared" si="5"/>
        <v>7.1</v>
      </c>
      <c r="AI17" s="389"/>
      <c r="AJ17" s="350">
        <v>3</v>
      </c>
      <c r="AK17" s="350">
        <v>5</v>
      </c>
      <c r="AL17" s="350">
        <v>5.5</v>
      </c>
      <c r="AM17" s="350">
        <v>5.2</v>
      </c>
      <c r="AN17" s="350">
        <v>5.2</v>
      </c>
      <c r="AO17" s="350">
        <v>5.3</v>
      </c>
      <c r="AP17" s="350">
        <v>5.7</v>
      </c>
      <c r="AQ17" s="350">
        <v>5.2</v>
      </c>
      <c r="AR17" s="390">
        <f t="shared" si="6"/>
        <v>40.1</v>
      </c>
      <c r="AS17" s="351">
        <f t="shared" si="7"/>
        <v>5.0125000000000002</v>
      </c>
      <c r="AT17" s="389"/>
      <c r="AU17" s="350">
        <v>4.7</v>
      </c>
      <c r="AV17" s="350">
        <v>4.9000000000000004</v>
      </c>
      <c r="AW17" s="350">
        <v>4.5</v>
      </c>
      <c r="AX17" s="350">
        <v>4.7</v>
      </c>
      <c r="AY17" s="350">
        <v>4.5</v>
      </c>
      <c r="AZ17" s="351">
        <f t="shared" si="8"/>
        <v>4.6399999999999997</v>
      </c>
      <c r="BA17" s="352"/>
      <c r="BB17" s="351">
        <f t="shared" si="9"/>
        <v>4.6399999999999997</v>
      </c>
      <c r="BC17" s="389"/>
      <c r="BD17" s="391">
        <f t="shared" si="10"/>
        <v>5.5659375000000004</v>
      </c>
      <c r="BE17" s="358"/>
      <c r="BF17" s="391">
        <f t="shared" si="11"/>
        <v>6.3149999999999995</v>
      </c>
      <c r="BG17" s="301"/>
      <c r="BH17" s="351">
        <f t="shared" si="12"/>
        <v>5.5659375000000004</v>
      </c>
      <c r="BI17" s="351">
        <f t="shared" si="13"/>
        <v>6.3149999999999995</v>
      </c>
      <c r="BJ17" s="392">
        <f t="shared" si="14"/>
        <v>5.94046875</v>
      </c>
      <c r="BK17" s="393"/>
    </row>
    <row r="18" spans="1:63">
      <c r="A18" s="171">
        <v>55</v>
      </c>
      <c r="B18" t="s">
        <v>119</v>
      </c>
      <c r="C18" t="s">
        <v>71</v>
      </c>
      <c r="D18" t="s">
        <v>72</v>
      </c>
      <c r="E18" t="s">
        <v>73</v>
      </c>
      <c r="F18" s="350">
        <v>6.9</v>
      </c>
      <c r="G18" s="350">
        <v>6.9</v>
      </c>
      <c r="H18" s="350">
        <v>7.3</v>
      </c>
      <c r="I18" s="350">
        <v>7.6</v>
      </c>
      <c r="J18" s="350">
        <v>6.6</v>
      </c>
      <c r="K18" s="351">
        <f t="shared" si="0"/>
        <v>7.17</v>
      </c>
      <c r="L18" s="388"/>
      <c r="M18" s="350">
        <v>6.9</v>
      </c>
      <c r="N18" s="350">
        <v>6.8</v>
      </c>
      <c r="O18" s="350">
        <v>7.3</v>
      </c>
      <c r="P18" s="350">
        <v>7.6</v>
      </c>
      <c r="Q18" s="350">
        <v>6.6</v>
      </c>
      <c r="R18" s="351">
        <f t="shared" si="1"/>
        <v>7.16</v>
      </c>
      <c r="S18" s="389"/>
      <c r="T18" s="350">
        <v>5</v>
      </c>
      <c r="U18" s="350">
        <v>5.5</v>
      </c>
      <c r="V18" s="350">
        <v>5.5</v>
      </c>
      <c r="W18" s="350">
        <v>6</v>
      </c>
      <c r="X18" s="350">
        <v>5.8</v>
      </c>
      <c r="Y18" s="350">
        <v>6.8</v>
      </c>
      <c r="Z18" s="350">
        <v>6</v>
      </c>
      <c r="AA18" s="350">
        <v>5</v>
      </c>
      <c r="AB18" s="390">
        <f t="shared" si="2"/>
        <v>45.6</v>
      </c>
      <c r="AC18" s="351">
        <f t="shared" si="3"/>
        <v>5.7</v>
      </c>
      <c r="AD18" s="388"/>
      <c r="AE18" s="350">
        <v>7</v>
      </c>
      <c r="AF18" s="351">
        <f t="shared" si="4"/>
        <v>7</v>
      </c>
      <c r="AG18" s="352"/>
      <c r="AH18" s="351">
        <f t="shared" si="5"/>
        <v>7</v>
      </c>
      <c r="AI18" s="389"/>
      <c r="AJ18" s="350">
        <v>3.5</v>
      </c>
      <c r="AK18" s="350">
        <v>5</v>
      </c>
      <c r="AL18" s="350">
        <v>5</v>
      </c>
      <c r="AM18" s="350">
        <v>4.8</v>
      </c>
      <c r="AN18" s="350">
        <v>4</v>
      </c>
      <c r="AO18" s="350">
        <v>3.8</v>
      </c>
      <c r="AP18" s="350">
        <v>5.2</v>
      </c>
      <c r="AQ18" s="350">
        <v>4.8</v>
      </c>
      <c r="AR18" s="390">
        <f t="shared" si="6"/>
        <v>36.1</v>
      </c>
      <c r="AS18" s="351">
        <f t="shared" si="7"/>
        <v>4.5125000000000002</v>
      </c>
      <c r="AT18" s="389"/>
      <c r="AU18" s="350">
        <v>4.9000000000000004</v>
      </c>
      <c r="AV18" s="350">
        <v>5.2</v>
      </c>
      <c r="AW18" s="350">
        <v>4.5999999999999996</v>
      </c>
      <c r="AX18" s="350">
        <v>4.5999999999999996</v>
      </c>
      <c r="AY18" s="350">
        <v>4.8</v>
      </c>
      <c r="AZ18" s="351">
        <f t="shared" si="8"/>
        <v>4.79</v>
      </c>
      <c r="BA18" s="352">
        <v>1</v>
      </c>
      <c r="BB18" s="351">
        <f t="shared" si="9"/>
        <v>3.79</v>
      </c>
      <c r="BC18" s="389"/>
      <c r="BD18" s="391">
        <f t="shared" si="10"/>
        <v>5.6221875000000008</v>
      </c>
      <c r="BE18" s="358"/>
      <c r="BF18" s="391">
        <f t="shared" si="11"/>
        <v>6.2374999999999998</v>
      </c>
      <c r="BG18" s="301"/>
      <c r="BH18" s="351">
        <f t="shared" si="12"/>
        <v>5.6221875000000008</v>
      </c>
      <c r="BI18" s="351">
        <f t="shared" si="13"/>
        <v>6.2374999999999998</v>
      </c>
      <c r="BJ18" s="392">
        <f t="shared" si="14"/>
        <v>5.9298437499999999</v>
      </c>
      <c r="BK18" s="393"/>
    </row>
    <row r="19" spans="1:63">
      <c r="A19" s="171">
        <v>52</v>
      </c>
      <c r="B19" t="s">
        <v>136</v>
      </c>
      <c r="C19" t="s">
        <v>313</v>
      </c>
      <c r="D19" t="s">
        <v>96</v>
      </c>
      <c r="E19" t="s">
        <v>137</v>
      </c>
      <c r="F19" s="350">
        <v>6.8</v>
      </c>
      <c r="G19" s="350">
        <v>7</v>
      </c>
      <c r="H19" s="350">
        <v>7.5</v>
      </c>
      <c r="I19" s="350">
        <v>8.5</v>
      </c>
      <c r="J19" s="350">
        <v>8.8000000000000007</v>
      </c>
      <c r="K19" s="351">
        <f t="shared" si="0"/>
        <v>7.9399999999999995</v>
      </c>
      <c r="L19" s="388"/>
      <c r="M19" s="350">
        <v>6.8</v>
      </c>
      <c r="N19" s="350">
        <v>6.8</v>
      </c>
      <c r="O19" s="350">
        <v>7.5</v>
      </c>
      <c r="P19" s="350">
        <v>8.5</v>
      </c>
      <c r="Q19" s="350">
        <v>8.8000000000000007</v>
      </c>
      <c r="R19" s="351">
        <f t="shared" si="1"/>
        <v>7.92</v>
      </c>
      <c r="S19" s="389"/>
      <c r="T19" s="350">
        <v>5.8</v>
      </c>
      <c r="U19" s="350">
        <v>6.5</v>
      </c>
      <c r="V19" s="350">
        <v>5</v>
      </c>
      <c r="W19" s="350">
        <v>7</v>
      </c>
      <c r="X19" s="350">
        <v>5.8</v>
      </c>
      <c r="Y19" s="350">
        <v>4.8</v>
      </c>
      <c r="Z19" s="350">
        <v>6</v>
      </c>
      <c r="AA19" s="350">
        <v>5</v>
      </c>
      <c r="AB19" s="390">
        <f t="shared" si="2"/>
        <v>45.9</v>
      </c>
      <c r="AC19" s="351">
        <f t="shared" si="3"/>
        <v>5.7374999999999998</v>
      </c>
      <c r="AD19" s="388"/>
      <c r="AE19" s="350">
        <v>6.5</v>
      </c>
      <c r="AF19" s="351">
        <f t="shared" si="4"/>
        <v>6.5</v>
      </c>
      <c r="AG19" s="352"/>
      <c r="AH19" s="351">
        <f t="shared" si="5"/>
        <v>6.5</v>
      </c>
      <c r="AI19" s="389"/>
      <c r="AJ19" s="350">
        <v>4.2</v>
      </c>
      <c r="AK19" s="350">
        <v>4</v>
      </c>
      <c r="AL19" s="350">
        <v>3.5</v>
      </c>
      <c r="AM19" s="350">
        <v>4.5</v>
      </c>
      <c r="AN19" s="350">
        <v>3.5</v>
      </c>
      <c r="AO19" s="350">
        <v>3.2</v>
      </c>
      <c r="AP19" s="350">
        <v>4.7</v>
      </c>
      <c r="AQ19" s="350">
        <v>4.5</v>
      </c>
      <c r="AR19" s="390">
        <f t="shared" si="6"/>
        <v>32.099999999999994</v>
      </c>
      <c r="AS19" s="351">
        <f t="shared" si="7"/>
        <v>4.0124999999999993</v>
      </c>
      <c r="AT19" s="389"/>
      <c r="AU19" s="350">
        <v>3</v>
      </c>
      <c r="AV19" s="350">
        <v>3</v>
      </c>
      <c r="AW19" s="350">
        <v>3.2</v>
      </c>
      <c r="AX19" s="350">
        <v>3</v>
      </c>
      <c r="AY19" s="350">
        <v>3</v>
      </c>
      <c r="AZ19" s="351">
        <f t="shared" si="8"/>
        <v>3.0500000000000003</v>
      </c>
      <c r="BA19" s="352"/>
      <c r="BB19" s="351">
        <f t="shared" si="9"/>
        <v>3.0500000000000003</v>
      </c>
      <c r="BC19" s="389"/>
      <c r="BD19" s="391">
        <f t="shared" si="10"/>
        <v>5.6412499999999994</v>
      </c>
      <c r="BE19" s="358"/>
      <c r="BF19" s="391">
        <f t="shared" si="11"/>
        <v>5.9925000000000006</v>
      </c>
      <c r="BG19" s="301"/>
      <c r="BH19" s="351">
        <f t="shared" si="12"/>
        <v>5.6412499999999994</v>
      </c>
      <c r="BI19" s="351">
        <f t="shared" si="13"/>
        <v>5.9925000000000006</v>
      </c>
      <c r="BJ19" s="392">
        <f t="shared" si="14"/>
        <v>5.8168749999999996</v>
      </c>
      <c r="BK19" s="393"/>
    </row>
    <row r="20" spans="1:63">
      <c r="A20" s="171">
        <v>7</v>
      </c>
      <c r="B20" t="s">
        <v>439</v>
      </c>
      <c r="C20" t="s">
        <v>79</v>
      </c>
      <c r="D20" t="s">
        <v>80</v>
      </c>
      <c r="E20" t="s">
        <v>76</v>
      </c>
      <c r="F20" s="350">
        <v>6.8</v>
      </c>
      <c r="G20" s="350">
        <v>6.8</v>
      </c>
      <c r="H20" s="350">
        <v>7.3</v>
      </c>
      <c r="I20" s="350">
        <v>7.2</v>
      </c>
      <c r="J20" s="350">
        <v>7.4</v>
      </c>
      <c r="K20" s="351">
        <f t="shared" si="0"/>
        <v>7.19</v>
      </c>
      <c r="L20" s="388"/>
      <c r="M20" s="350">
        <v>6.7</v>
      </c>
      <c r="N20" s="350">
        <v>6.8</v>
      </c>
      <c r="O20" s="350">
        <v>7.3</v>
      </c>
      <c r="P20" s="350">
        <v>7.2</v>
      </c>
      <c r="Q20" s="350">
        <v>7.4</v>
      </c>
      <c r="R20" s="351">
        <f t="shared" si="1"/>
        <v>7.1800000000000006</v>
      </c>
      <c r="S20" s="389"/>
      <c r="T20" s="350">
        <v>2.5</v>
      </c>
      <c r="U20" s="350">
        <v>5</v>
      </c>
      <c r="V20" s="350">
        <v>5.8</v>
      </c>
      <c r="W20" s="350">
        <v>6.8</v>
      </c>
      <c r="X20" s="350">
        <v>7</v>
      </c>
      <c r="Y20" s="350">
        <v>6.8</v>
      </c>
      <c r="Z20" s="350">
        <v>6.5</v>
      </c>
      <c r="AA20" s="350">
        <v>5</v>
      </c>
      <c r="AB20" s="390">
        <f t="shared" si="2"/>
        <v>45.4</v>
      </c>
      <c r="AC20" s="351">
        <f t="shared" si="3"/>
        <v>5.6749999999999998</v>
      </c>
      <c r="AD20" s="388"/>
      <c r="AE20" s="350">
        <v>6.5</v>
      </c>
      <c r="AF20" s="351">
        <f t="shared" si="4"/>
        <v>6.5</v>
      </c>
      <c r="AG20" s="352"/>
      <c r="AH20" s="351">
        <f t="shared" si="5"/>
        <v>6.5</v>
      </c>
      <c r="AI20" s="389"/>
      <c r="AJ20" s="350">
        <v>3</v>
      </c>
      <c r="AK20" s="350">
        <v>4.8</v>
      </c>
      <c r="AL20" s="350">
        <v>4.8</v>
      </c>
      <c r="AM20" s="350">
        <v>5</v>
      </c>
      <c r="AN20" s="350">
        <v>5</v>
      </c>
      <c r="AO20" s="350">
        <v>4.7</v>
      </c>
      <c r="AP20" s="350">
        <v>5.3</v>
      </c>
      <c r="AQ20" s="350">
        <v>4.7</v>
      </c>
      <c r="AR20" s="390">
        <f t="shared" si="6"/>
        <v>37.300000000000004</v>
      </c>
      <c r="AS20" s="351">
        <f t="shared" si="7"/>
        <v>4.6625000000000005</v>
      </c>
      <c r="AT20" s="389"/>
      <c r="AU20" s="350">
        <v>4.2</v>
      </c>
      <c r="AV20" s="350">
        <v>4.2</v>
      </c>
      <c r="AW20" s="350">
        <v>4</v>
      </c>
      <c r="AX20" s="350">
        <v>2</v>
      </c>
      <c r="AY20" s="350">
        <v>3.5</v>
      </c>
      <c r="AZ20" s="351">
        <f t="shared" si="8"/>
        <v>3.5700000000000003</v>
      </c>
      <c r="BA20" s="352"/>
      <c r="BB20" s="351">
        <f t="shared" si="9"/>
        <v>3.5700000000000003</v>
      </c>
      <c r="BC20" s="389"/>
      <c r="BD20" s="391">
        <f t="shared" si="10"/>
        <v>5.6740624999999998</v>
      </c>
      <c r="BE20" s="358"/>
      <c r="BF20" s="391">
        <f t="shared" si="11"/>
        <v>5.9375</v>
      </c>
      <c r="BG20" s="301"/>
      <c r="BH20" s="351">
        <f t="shared" si="12"/>
        <v>5.6740624999999998</v>
      </c>
      <c r="BI20" s="351">
        <f t="shared" si="13"/>
        <v>5.9375</v>
      </c>
      <c r="BJ20" s="392">
        <f t="shared" si="14"/>
        <v>5.8057812499999999</v>
      </c>
      <c r="BK20" s="393"/>
    </row>
    <row r="21" spans="1:63">
      <c r="A21" s="171">
        <v>34</v>
      </c>
      <c r="B21" t="s">
        <v>185</v>
      </c>
      <c r="C21" t="s">
        <v>74</v>
      </c>
      <c r="D21" t="s">
        <v>394</v>
      </c>
      <c r="E21" t="s">
        <v>48</v>
      </c>
      <c r="F21" s="350">
        <v>6</v>
      </c>
      <c r="G21" s="350">
        <v>5.8</v>
      </c>
      <c r="H21" s="350">
        <v>6.6</v>
      </c>
      <c r="I21" s="350">
        <v>6.8</v>
      </c>
      <c r="J21" s="350">
        <v>6.8</v>
      </c>
      <c r="K21" s="351">
        <f t="shared" si="0"/>
        <v>6.5600000000000005</v>
      </c>
      <c r="L21" s="388"/>
      <c r="M21" s="350">
        <v>5.8</v>
      </c>
      <c r="N21" s="350">
        <v>5.8</v>
      </c>
      <c r="O21" s="350">
        <v>6.2</v>
      </c>
      <c r="P21" s="350">
        <v>6.5</v>
      </c>
      <c r="Q21" s="350">
        <v>6.8</v>
      </c>
      <c r="R21" s="351">
        <f t="shared" si="1"/>
        <v>6.33</v>
      </c>
      <c r="S21" s="389"/>
      <c r="T21" s="350">
        <v>5</v>
      </c>
      <c r="U21" s="350">
        <v>5.5</v>
      </c>
      <c r="V21" s="350">
        <v>6.5</v>
      </c>
      <c r="W21" s="350">
        <v>6.5</v>
      </c>
      <c r="X21" s="350">
        <v>7</v>
      </c>
      <c r="Y21" s="350">
        <v>7.5</v>
      </c>
      <c r="Z21" s="350">
        <v>6.8</v>
      </c>
      <c r="AA21" s="350">
        <v>5</v>
      </c>
      <c r="AB21" s="390">
        <f t="shared" si="2"/>
        <v>49.8</v>
      </c>
      <c r="AC21" s="351">
        <f t="shared" si="3"/>
        <v>6.2249999999999996</v>
      </c>
      <c r="AD21" s="388"/>
      <c r="AE21" s="350">
        <v>7.6</v>
      </c>
      <c r="AF21" s="351">
        <f t="shared" si="4"/>
        <v>7.6</v>
      </c>
      <c r="AG21" s="352">
        <v>1</v>
      </c>
      <c r="AH21" s="351">
        <f t="shared" si="5"/>
        <v>6.6</v>
      </c>
      <c r="AI21" s="389"/>
      <c r="AJ21" s="350">
        <v>4.8</v>
      </c>
      <c r="AK21" s="350">
        <v>5.3</v>
      </c>
      <c r="AL21" s="350">
        <v>5</v>
      </c>
      <c r="AM21" s="350">
        <v>5.3</v>
      </c>
      <c r="AN21" s="350">
        <v>4</v>
      </c>
      <c r="AO21" s="350">
        <v>4</v>
      </c>
      <c r="AP21" s="350">
        <v>5.3</v>
      </c>
      <c r="AQ21" s="350">
        <v>5.2</v>
      </c>
      <c r="AR21" s="390">
        <f t="shared" si="6"/>
        <v>38.9</v>
      </c>
      <c r="AS21" s="351">
        <f t="shared" si="7"/>
        <v>4.8624999999999998</v>
      </c>
      <c r="AT21" s="389"/>
      <c r="AU21" s="350">
        <v>4.8</v>
      </c>
      <c r="AV21" s="350">
        <v>5</v>
      </c>
      <c r="AW21" s="350">
        <v>4.7</v>
      </c>
      <c r="AX21" s="350">
        <v>4.7</v>
      </c>
      <c r="AY21" s="350">
        <v>4.5</v>
      </c>
      <c r="AZ21" s="351">
        <f t="shared" si="8"/>
        <v>4.7249999999999996</v>
      </c>
      <c r="BA21" s="352">
        <v>1</v>
      </c>
      <c r="BB21" s="351">
        <f t="shared" si="9"/>
        <v>3.7249999999999996</v>
      </c>
      <c r="BC21" s="389"/>
      <c r="BD21" s="391">
        <f t="shared" si="10"/>
        <v>5.7978124999999991</v>
      </c>
      <c r="BE21" s="358"/>
      <c r="BF21" s="391">
        <f t="shared" si="11"/>
        <v>5.8137500000000006</v>
      </c>
      <c r="BG21" s="301"/>
      <c r="BH21" s="351">
        <f t="shared" si="12"/>
        <v>5.7978124999999991</v>
      </c>
      <c r="BI21" s="351">
        <f t="shared" si="13"/>
        <v>5.8137500000000006</v>
      </c>
      <c r="BJ21" s="392">
        <f t="shared" si="14"/>
        <v>5.8057812499999999</v>
      </c>
      <c r="BK21" s="393"/>
    </row>
    <row r="22" spans="1:63">
      <c r="A22" s="171">
        <v>117</v>
      </c>
      <c r="B22" t="s">
        <v>436</v>
      </c>
      <c r="C22" t="s">
        <v>537</v>
      </c>
      <c r="D22" t="s">
        <v>64</v>
      </c>
      <c r="E22" t="s">
        <v>264</v>
      </c>
      <c r="F22" s="350">
        <v>6.6</v>
      </c>
      <c r="G22" s="350">
        <v>6.8</v>
      </c>
      <c r="H22" s="350">
        <v>7</v>
      </c>
      <c r="I22" s="350">
        <v>7.8</v>
      </c>
      <c r="J22" s="350">
        <v>7.2</v>
      </c>
      <c r="K22" s="351">
        <f t="shared" si="0"/>
        <v>7.2200000000000006</v>
      </c>
      <c r="L22" s="388"/>
      <c r="M22" s="350">
        <v>6.6</v>
      </c>
      <c r="N22" s="350">
        <v>6.6</v>
      </c>
      <c r="O22" s="350">
        <v>7</v>
      </c>
      <c r="P22" s="350">
        <v>7.8</v>
      </c>
      <c r="Q22" s="350">
        <v>7.2</v>
      </c>
      <c r="R22" s="351">
        <f t="shared" si="1"/>
        <v>7.2</v>
      </c>
      <c r="S22" s="389"/>
      <c r="T22" s="350">
        <v>5.8</v>
      </c>
      <c r="U22" s="350">
        <v>6.5</v>
      </c>
      <c r="V22" s="350">
        <v>7</v>
      </c>
      <c r="W22" s="350">
        <v>7.8</v>
      </c>
      <c r="X22" s="350">
        <v>8</v>
      </c>
      <c r="Y22" s="350">
        <v>8</v>
      </c>
      <c r="Z22" s="350">
        <v>8</v>
      </c>
      <c r="AA22" s="350">
        <v>5</v>
      </c>
      <c r="AB22" s="390">
        <f t="shared" si="2"/>
        <v>56.1</v>
      </c>
      <c r="AC22" s="351">
        <f t="shared" si="3"/>
        <v>7.0125000000000002</v>
      </c>
      <c r="AD22" s="388"/>
      <c r="AE22" s="350">
        <v>5.6</v>
      </c>
      <c r="AF22" s="351">
        <f t="shared" si="4"/>
        <v>5.6</v>
      </c>
      <c r="AG22" s="352"/>
      <c r="AH22" s="351">
        <f t="shared" si="5"/>
        <v>5.6</v>
      </c>
      <c r="AI22" s="389"/>
      <c r="AJ22" s="350">
        <v>5</v>
      </c>
      <c r="AK22" s="350">
        <v>6</v>
      </c>
      <c r="AL22" s="350">
        <v>4.5</v>
      </c>
      <c r="AM22" s="350">
        <v>5.3</v>
      </c>
      <c r="AN22" s="350">
        <v>4.7</v>
      </c>
      <c r="AO22" s="350">
        <v>4.5</v>
      </c>
      <c r="AP22" s="350">
        <v>6.2</v>
      </c>
      <c r="AQ22" s="350">
        <v>5.3</v>
      </c>
      <c r="AR22" s="390">
        <f t="shared" si="6"/>
        <v>41.5</v>
      </c>
      <c r="AS22" s="351">
        <f t="shared" si="7"/>
        <v>5.1875</v>
      </c>
      <c r="AT22" s="389"/>
      <c r="AU22" s="350">
        <v>4</v>
      </c>
      <c r="AV22" s="350">
        <v>4</v>
      </c>
      <c r="AW22" s="350">
        <v>3.5</v>
      </c>
      <c r="AX22" s="350">
        <v>2</v>
      </c>
      <c r="AY22" s="350">
        <v>4</v>
      </c>
      <c r="AZ22" s="351">
        <f t="shared" si="8"/>
        <v>3.4749999999999996</v>
      </c>
      <c r="BA22" s="352">
        <v>1</v>
      </c>
      <c r="BB22" s="351">
        <f t="shared" si="9"/>
        <v>2.4749999999999996</v>
      </c>
      <c r="BC22" s="389"/>
      <c r="BD22" s="391">
        <f t="shared" si="10"/>
        <v>6.3800000000000008</v>
      </c>
      <c r="BE22" s="358"/>
      <c r="BF22" s="391">
        <f t="shared" si="11"/>
        <v>5.21875</v>
      </c>
      <c r="BG22" s="301"/>
      <c r="BH22" s="351">
        <f t="shared" si="12"/>
        <v>6.3800000000000008</v>
      </c>
      <c r="BI22" s="351">
        <f t="shared" si="13"/>
        <v>5.21875</v>
      </c>
      <c r="BJ22" s="392">
        <f t="shared" si="14"/>
        <v>5.7993750000000004</v>
      </c>
      <c r="BK22" s="393"/>
    </row>
    <row r="23" spans="1:63">
      <c r="A23" s="171">
        <v>31</v>
      </c>
      <c r="B23" t="s">
        <v>437</v>
      </c>
      <c r="C23" t="s">
        <v>79</v>
      </c>
      <c r="D23" t="s">
        <v>80</v>
      </c>
      <c r="E23" t="s">
        <v>48</v>
      </c>
      <c r="F23" s="350">
        <v>6.8</v>
      </c>
      <c r="G23" s="350">
        <v>6.8</v>
      </c>
      <c r="H23" s="350">
        <v>7.3</v>
      </c>
      <c r="I23" s="350">
        <v>7.2</v>
      </c>
      <c r="J23" s="350">
        <v>7.4</v>
      </c>
      <c r="K23" s="351">
        <f t="shared" si="0"/>
        <v>7.19</v>
      </c>
      <c r="L23" s="388"/>
      <c r="M23" s="350">
        <v>6.8</v>
      </c>
      <c r="N23" s="350">
        <v>6.8</v>
      </c>
      <c r="O23" s="350">
        <v>7.3</v>
      </c>
      <c r="P23" s="350">
        <v>7.2</v>
      </c>
      <c r="Q23" s="350">
        <v>7.4</v>
      </c>
      <c r="R23" s="351">
        <f t="shared" si="1"/>
        <v>7.19</v>
      </c>
      <c r="S23" s="389"/>
      <c r="T23" s="350">
        <v>4</v>
      </c>
      <c r="U23" s="350">
        <v>5</v>
      </c>
      <c r="V23" s="350">
        <v>5</v>
      </c>
      <c r="W23" s="350">
        <v>7</v>
      </c>
      <c r="X23" s="350">
        <v>6.8</v>
      </c>
      <c r="Y23" s="350">
        <v>6.8</v>
      </c>
      <c r="Z23" s="350">
        <v>6.8</v>
      </c>
      <c r="AA23" s="350">
        <v>5</v>
      </c>
      <c r="AB23" s="390">
        <f t="shared" si="2"/>
        <v>46.4</v>
      </c>
      <c r="AC23" s="351">
        <f t="shared" si="3"/>
        <v>5.8</v>
      </c>
      <c r="AD23" s="388"/>
      <c r="AE23" s="350">
        <v>6.75</v>
      </c>
      <c r="AF23" s="351">
        <f t="shared" si="4"/>
        <v>6.75</v>
      </c>
      <c r="AG23" s="352"/>
      <c r="AH23" s="351">
        <f t="shared" si="5"/>
        <v>6.75</v>
      </c>
      <c r="AI23" s="389"/>
      <c r="AJ23" s="350">
        <v>2</v>
      </c>
      <c r="AK23" s="350">
        <v>3.7</v>
      </c>
      <c r="AL23" s="350">
        <v>4</v>
      </c>
      <c r="AM23" s="350">
        <v>4.7</v>
      </c>
      <c r="AN23" s="350">
        <v>4</v>
      </c>
      <c r="AO23" s="350">
        <v>4.9000000000000004</v>
      </c>
      <c r="AP23" s="350">
        <v>5</v>
      </c>
      <c r="AQ23" s="350">
        <v>4.7</v>
      </c>
      <c r="AR23" s="390">
        <f t="shared" si="6"/>
        <v>33</v>
      </c>
      <c r="AS23" s="351">
        <f t="shared" si="7"/>
        <v>4.125</v>
      </c>
      <c r="AT23" s="389"/>
      <c r="AU23" s="350">
        <v>3.2</v>
      </c>
      <c r="AV23" s="350">
        <v>3.2</v>
      </c>
      <c r="AW23" s="350">
        <v>3</v>
      </c>
      <c r="AX23" s="350">
        <v>3</v>
      </c>
      <c r="AY23" s="350">
        <v>4.5</v>
      </c>
      <c r="AZ23" s="351">
        <f t="shared" si="8"/>
        <v>3.37</v>
      </c>
      <c r="BA23" s="352"/>
      <c r="BB23" s="351">
        <f t="shared" si="9"/>
        <v>3.37</v>
      </c>
      <c r="BC23" s="389"/>
      <c r="BD23" s="391">
        <f t="shared" si="10"/>
        <v>5.5193750000000001</v>
      </c>
      <c r="BE23" s="358"/>
      <c r="BF23" s="391">
        <f t="shared" si="11"/>
        <v>6.0150000000000006</v>
      </c>
      <c r="BG23" s="301"/>
      <c r="BH23" s="351">
        <f t="shared" si="12"/>
        <v>5.5193750000000001</v>
      </c>
      <c r="BI23" s="351">
        <f t="shared" si="13"/>
        <v>6.0150000000000006</v>
      </c>
      <c r="BJ23" s="392">
        <f t="shared" si="14"/>
        <v>5.7671875000000004</v>
      </c>
      <c r="BK23" s="393"/>
    </row>
    <row r="24" spans="1:63">
      <c r="A24" s="171">
        <v>104</v>
      </c>
      <c r="B24" t="s">
        <v>172</v>
      </c>
      <c r="C24" t="s">
        <v>293</v>
      </c>
      <c r="D24" t="s">
        <v>294</v>
      </c>
      <c r="E24" t="s">
        <v>265</v>
      </c>
      <c r="F24" s="350">
        <v>6.8</v>
      </c>
      <c r="G24" s="350">
        <v>6.5</v>
      </c>
      <c r="H24" s="350">
        <v>6.6</v>
      </c>
      <c r="I24" s="350">
        <v>7</v>
      </c>
      <c r="J24" s="350">
        <v>5.8</v>
      </c>
      <c r="K24" s="351">
        <f t="shared" si="0"/>
        <v>6.57</v>
      </c>
      <c r="L24" s="388"/>
      <c r="M24" s="350">
        <v>6.8</v>
      </c>
      <c r="N24" s="350">
        <v>6.8</v>
      </c>
      <c r="O24" s="350">
        <v>6.7</v>
      </c>
      <c r="P24" s="350">
        <v>7</v>
      </c>
      <c r="Q24" s="350">
        <v>5.8</v>
      </c>
      <c r="R24" s="351">
        <f t="shared" si="1"/>
        <v>6.6300000000000008</v>
      </c>
      <c r="S24" s="389"/>
      <c r="T24" s="350">
        <v>7</v>
      </c>
      <c r="U24" s="350">
        <v>5.5</v>
      </c>
      <c r="V24" s="350">
        <v>5.5</v>
      </c>
      <c r="W24" s="350">
        <v>6.8</v>
      </c>
      <c r="X24" s="350">
        <v>7</v>
      </c>
      <c r="Y24" s="350">
        <v>7.5</v>
      </c>
      <c r="Z24" s="350">
        <v>6.8</v>
      </c>
      <c r="AA24" s="350">
        <v>5</v>
      </c>
      <c r="AB24" s="390">
        <f t="shared" si="2"/>
        <v>51.099999999999994</v>
      </c>
      <c r="AC24" s="351">
        <f t="shared" si="3"/>
        <v>6.3874999999999993</v>
      </c>
      <c r="AD24" s="388"/>
      <c r="AE24" s="350">
        <v>7.2</v>
      </c>
      <c r="AF24" s="351">
        <f t="shared" si="4"/>
        <v>7.2</v>
      </c>
      <c r="AG24" s="352">
        <v>1</v>
      </c>
      <c r="AH24" s="351">
        <f t="shared" si="5"/>
        <v>6.2</v>
      </c>
      <c r="AI24" s="389"/>
      <c r="AJ24" s="350">
        <v>3.5</v>
      </c>
      <c r="AK24" s="350">
        <v>4.7</v>
      </c>
      <c r="AL24" s="350">
        <v>4</v>
      </c>
      <c r="AM24" s="350">
        <v>4</v>
      </c>
      <c r="AN24" s="350">
        <v>3.9</v>
      </c>
      <c r="AO24" s="350">
        <v>5.2</v>
      </c>
      <c r="AP24" s="350">
        <v>5.7</v>
      </c>
      <c r="AQ24" s="350">
        <v>5.2</v>
      </c>
      <c r="AR24" s="390">
        <f t="shared" si="6"/>
        <v>36.199999999999996</v>
      </c>
      <c r="AS24" s="351">
        <f t="shared" si="7"/>
        <v>4.5249999999999995</v>
      </c>
      <c r="AT24" s="389"/>
      <c r="AU24" s="350">
        <v>5.5</v>
      </c>
      <c r="AV24" s="350">
        <v>5</v>
      </c>
      <c r="AW24" s="350">
        <v>4.7</v>
      </c>
      <c r="AX24" s="350">
        <v>4.5</v>
      </c>
      <c r="AY24" s="350">
        <v>5</v>
      </c>
      <c r="AZ24" s="351">
        <f t="shared" si="8"/>
        <v>4.9250000000000007</v>
      </c>
      <c r="BA24" s="352">
        <v>1</v>
      </c>
      <c r="BB24" s="351">
        <f t="shared" si="9"/>
        <v>3.9250000000000007</v>
      </c>
      <c r="BC24" s="389"/>
      <c r="BD24" s="391">
        <f t="shared" si="10"/>
        <v>5.7346874999999997</v>
      </c>
      <c r="BE24" s="358"/>
      <c r="BF24" s="391">
        <f t="shared" si="11"/>
        <v>5.7387500000000005</v>
      </c>
      <c r="BG24" s="301"/>
      <c r="BH24" s="351">
        <f t="shared" si="12"/>
        <v>5.7346874999999997</v>
      </c>
      <c r="BI24" s="351">
        <f t="shared" si="13"/>
        <v>5.7387500000000005</v>
      </c>
      <c r="BJ24" s="392">
        <f t="shared" si="14"/>
        <v>5.7367187499999996</v>
      </c>
      <c r="BK24" s="393"/>
    </row>
    <row r="25" spans="1:63">
      <c r="A25" s="171">
        <v>100</v>
      </c>
      <c r="B25" t="s">
        <v>117</v>
      </c>
      <c r="C25" t="s">
        <v>293</v>
      </c>
      <c r="D25" t="s">
        <v>294</v>
      </c>
      <c r="E25" t="s">
        <v>265</v>
      </c>
      <c r="F25" s="350">
        <v>6.8</v>
      </c>
      <c r="G25" s="350">
        <v>6.5</v>
      </c>
      <c r="H25" s="350">
        <v>7</v>
      </c>
      <c r="I25" s="350">
        <v>7.2</v>
      </c>
      <c r="J25" s="350">
        <v>5.8</v>
      </c>
      <c r="K25" s="351">
        <f t="shared" si="0"/>
        <v>6.75</v>
      </c>
      <c r="L25" s="388"/>
      <c r="M25" s="350">
        <v>6.8</v>
      </c>
      <c r="N25" s="350">
        <v>6.5</v>
      </c>
      <c r="O25" s="350">
        <v>7</v>
      </c>
      <c r="P25" s="350">
        <v>7.2</v>
      </c>
      <c r="Q25" s="350">
        <v>5.8</v>
      </c>
      <c r="R25" s="351">
        <f t="shared" si="1"/>
        <v>6.75</v>
      </c>
      <c r="S25" s="389"/>
      <c r="T25" s="350">
        <v>5</v>
      </c>
      <c r="U25" s="350">
        <v>5</v>
      </c>
      <c r="V25" s="350">
        <v>5.8</v>
      </c>
      <c r="W25" s="350">
        <v>6.8</v>
      </c>
      <c r="X25" s="350">
        <v>7</v>
      </c>
      <c r="Y25" s="350">
        <v>7</v>
      </c>
      <c r="Z25" s="350">
        <v>6.8</v>
      </c>
      <c r="AA25" s="350">
        <v>5.5</v>
      </c>
      <c r="AB25" s="390">
        <f t="shared" si="2"/>
        <v>48.9</v>
      </c>
      <c r="AC25" s="351">
        <f t="shared" si="3"/>
        <v>6.1124999999999998</v>
      </c>
      <c r="AD25" s="388"/>
      <c r="AE25" s="350">
        <v>6</v>
      </c>
      <c r="AF25" s="351">
        <f t="shared" si="4"/>
        <v>6</v>
      </c>
      <c r="AG25" s="352">
        <v>1</v>
      </c>
      <c r="AH25" s="351">
        <f t="shared" si="5"/>
        <v>5</v>
      </c>
      <c r="AI25" s="389"/>
      <c r="AJ25" s="350">
        <v>5.2</v>
      </c>
      <c r="AK25" s="350">
        <v>6</v>
      </c>
      <c r="AL25" s="350">
        <v>5</v>
      </c>
      <c r="AM25" s="350">
        <v>5.2</v>
      </c>
      <c r="AN25" s="350">
        <v>5.2</v>
      </c>
      <c r="AO25" s="350">
        <v>5.2</v>
      </c>
      <c r="AP25" s="350">
        <v>5.8</v>
      </c>
      <c r="AQ25" s="350">
        <v>5</v>
      </c>
      <c r="AR25" s="390">
        <f t="shared" si="6"/>
        <v>42.599999999999994</v>
      </c>
      <c r="AS25" s="351">
        <f t="shared" si="7"/>
        <v>5.3249999999999993</v>
      </c>
      <c r="AT25" s="389"/>
      <c r="AU25" s="350">
        <v>5</v>
      </c>
      <c r="AV25" s="350">
        <v>5</v>
      </c>
      <c r="AW25" s="350">
        <v>4.8</v>
      </c>
      <c r="AX25" s="350">
        <v>4</v>
      </c>
      <c r="AY25" s="350">
        <v>4.5</v>
      </c>
      <c r="AZ25" s="351">
        <f t="shared" si="8"/>
        <v>4.6500000000000004</v>
      </c>
      <c r="BA25" s="352">
        <v>1</v>
      </c>
      <c r="BB25" s="351">
        <f t="shared" si="9"/>
        <v>3.6500000000000004</v>
      </c>
      <c r="BC25" s="389"/>
      <c r="BD25" s="391">
        <f t="shared" si="10"/>
        <v>5.9765625</v>
      </c>
      <c r="BE25" s="358"/>
      <c r="BF25" s="391">
        <f t="shared" si="11"/>
        <v>5.0999999999999996</v>
      </c>
      <c r="BG25" s="301"/>
      <c r="BH25" s="351">
        <f t="shared" si="12"/>
        <v>5.9765625</v>
      </c>
      <c r="BI25" s="351">
        <f t="shared" si="13"/>
        <v>5.0999999999999996</v>
      </c>
      <c r="BJ25" s="392">
        <f t="shared" si="14"/>
        <v>5.5382812499999998</v>
      </c>
      <c r="BK25" s="393"/>
    </row>
    <row r="26" spans="1:63">
      <c r="A26" s="171">
        <v>74</v>
      </c>
      <c r="B26" t="s">
        <v>441</v>
      </c>
      <c r="C26" t="s">
        <v>81</v>
      </c>
      <c r="D26" t="s">
        <v>82</v>
      </c>
      <c r="E26" t="s">
        <v>70</v>
      </c>
      <c r="F26" s="350">
        <v>6</v>
      </c>
      <c r="G26" s="350">
        <v>6</v>
      </c>
      <c r="H26" s="350">
        <v>6.6</v>
      </c>
      <c r="I26" s="350">
        <v>6.8</v>
      </c>
      <c r="J26" s="350">
        <v>6</v>
      </c>
      <c r="K26" s="351">
        <f t="shared" si="0"/>
        <v>6.42</v>
      </c>
      <c r="L26" s="388"/>
      <c r="M26" s="350">
        <v>6</v>
      </c>
      <c r="N26" s="350">
        <v>6</v>
      </c>
      <c r="O26" s="350">
        <v>6.6</v>
      </c>
      <c r="P26" s="350">
        <v>6.8</v>
      </c>
      <c r="Q26" s="350">
        <v>6</v>
      </c>
      <c r="R26" s="351">
        <f t="shared" si="1"/>
        <v>6.42</v>
      </c>
      <c r="S26" s="389"/>
      <c r="T26" s="350">
        <v>4</v>
      </c>
      <c r="U26" s="350">
        <v>5</v>
      </c>
      <c r="V26" s="350">
        <v>7</v>
      </c>
      <c r="W26" s="350">
        <v>6.8</v>
      </c>
      <c r="X26" s="350">
        <v>7.8</v>
      </c>
      <c r="Y26" s="350">
        <v>7.5</v>
      </c>
      <c r="Z26" s="350">
        <v>6.5</v>
      </c>
      <c r="AA26" s="350">
        <v>5</v>
      </c>
      <c r="AB26" s="390">
        <f t="shared" si="2"/>
        <v>49.6</v>
      </c>
      <c r="AC26" s="351">
        <f t="shared" si="3"/>
        <v>6.2</v>
      </c>
      <c r="AD26" s="388"/>
      <c r="AE26" s="350">
        <v>6</v>
      </c>
      <c r="AF26" s="351">
        <f t="shared" si="4"/>
        <v>6</v>
      </c>
      <c r="AG26" s="352">
        <v>1</v>
      </c>
      <c r="AH26" s="351">
        <f t="shared" si="5"/>
        <v>5</v>
      </c>
      <c r="AI26" s="389"/>
      <c r="AJ26" s="350">
        <v>3</v>
      </c>
      <c r="AK26" s="350">
        <v>5</v>
      </c>
      <c r="AL26" s="350">
        <v>5</v>
      </c>
      <c r="AM26" s="350">
        <v>5.2</v>
      </c>
      <c r="AN26" s="350">
        <v>5.5</v>
      </c>
      <c r="AO26" s="350">
        <v>4.5</v>
      </c>
      <c r="AP26" s="350">
        <v>5</v>
      </c>
      <c r="AQ26" s="350">
        <v>5.2</v>
      </c>
      <c r="AR26" s="390">
        <f t="shared" si="6"/>
        <v>38.400000000000006</v>
      </c>
      <c r="AS26" s="351">
        <f t="shared" si="7"/>
        <v>4.8000000000000007</v>
      </c>
      <c r="AT26" s="389"/>
      <c r="AU26" s="350">
        <v>4.5</v>
      </c>
      <c r="AV26" s="350">
        <v>4.7</v>
      </c>
      <c r="AW26" s="350">
        <v>4.5</v>
      </c>
      <c r="AX26" s="350">
        <v>4</v>
      </c>
      <c r="AY26" s="350">
        <v>4.2</v>
      </c>
      <c r="AZ26" s="351">
        <f t="shared" si="8"/>
        <v>4.37</v>
      </c>
      <c r="BA26" s="352">
        <v>1</v>
      </c>
      <c r="BB26" s="351">
        <f t="shared" si="9"/>
        <v>3.37</v>
      </c>
      <c r="BC26" s="389"/>
      <c r="BD26" s="391">
        <f t="shared" si="10"/>
        <v>5.73</v>
      </c>
      <c r="BE26" s="358"/>
      <c r="BF26" s="391">
        <f t="shared" si="11"/>
        <v>4.9475000000000007</v>
      </c>
      <c r="BG26" s="301"/>
      <c r="BH26" s="351">
        <f t="shared" si="12"/>
        <v>5.73</v>
      </c>
      <c r="BI26" s="351">
        <f t="shared" si="13"/>
        <v>4.9475000000000007</v>
      </c>
      <c r="BJ26" s="392">
        <f t="shared" si="14"/>
        <v>5.338750000000001</v>
      </c>
      <c r="BK26" s="393"/>
    </row>
    <row r="27" spans="1:63">
      <c r="A27" s="171">
        <v>48</v>
      </c>
      <c r="B27" t="s">
        <v>140</v>
      </c>
      <c r="C27" t="s">
        <v>313</v>
      </c>
      <c r="D27" t="s">
        <v>96</v>
      </c>
      <c r="E27" t="s">
        <v>137</v>
      </c>
      <c r="F27" s="350">
        <v>6.8</v>
      </c>
      <c r="G27" s="350">
        <v>6.7</v>
      </c>
      <c r="H27" s="350">
        <v>7.5</v>
      </c>
      <c r="I27" s="350">
        <v>8.5</v>
      </c>
      <c r="J27" s="350">
        <v>8.8000000000000007</v>
      </c>
      <c r="K27" s="351">
        <f t="shared" si="0"/>
        <v>7.91</v>
      </c>
      <c r="L27" s="388"/>
      <c r="M27" s="350">
        <v>6.8</v>
      </c>
      <c r="N27" s="350">
        <v>6.6</v>
      </c>
      <c r="O27" s="350">
        <v>7.5</v>
      </c>
      <c r="P27" s="350">
        <v>8.5</v>
      </c>
      <c r="Q27" s="350">
        <v>8.8000000000000007</v>
      </c>
      <c r="R27" s="351">
        <f t="shared" si="1"/>
        <v>7.9</v>
      </c>
      <c r="S27" s="389"/>
      <c r="T27" s="350">
        <v>3</v>
      </c>
      <c r="U27" s="350">
        <v>5</v>
      </c>
      <c r="V27" s="350">
        <v>4</v>
      </c>
      <c r="W27" s="350">
        <v>5</v>
      </c>
      <c r="X27" s="350">
        <v>3</v>
      </c>
      <c r="Y27" s="350">
        <v>5</v>
      </c>
      <c r="Z27" s="350">
        <v>4.8</v>
      </c>
      <c r="AA27" s="350">
        <v>4.5</v>
      </c>
      <c r="AB27" s="390">
        <f t="shared" si="2"/>
        <v>34.299999999999997</v>
      </c>
      <c r="AC27" s="351">
        <f t="shared" si="3"/>
        <v>4.2874999999999996</v>
      </c>
      <c r="AD27" s="388"/>
      <c r="AE27" s="350">
        <v>6.2</v>
      </c>
      <c r="AF27" s="351">
        <f t="shared" si="4"/>
        <v>6.2</v>
      </c>
      <c r="AG27" s="352"/>
      <c r="AH27" s="351">
        <f t="shared" si="5"/>
        <v>6.2</v>
      </c>
      <c r="AI27" s="389"/>
      <c r="AJ27" s="350">
        <v>0.25</v>
      </c>
      <c r="AK27" s="350">
        <v>3.5</v>
      </c>
      <c r="AL27" s="350">
        <v>2</v>
      </c>
      <c r="AM27" s="350">
        <v>3</v>
      </c>
      <c r="AN27" s="350">
        <v>1</v>
      </c>
      <c r="AO27" s="350">
        <v>2</v>
      </c>
      <c r="AP27" s="350">
        <v>3</v>
      </c>
      <c r="AQ27" s="350">
        <v>3.5</v>
      </c>
      <c r="AR27" s="390">
        <f t="shared" si="6"/>
        <v>18.25</v>
      </c>
      <c r="AS27" s="351">
        <f t="shared" si="7"/>
        <v>2.28125</v>
      </c>
      <c r="AT27" s="389"/>
      <c r="AU27" s="350">
        <v>2</v>
      </c>
      <c r="AV27" s="350">
        <v>2</v>
      </c>
      <c r="AW27" s="350">
        <v>2</v>
      </c>
      <c r="AX27" s="350">
        <v>1</v>
      </c>
      <c r="AY27" s="350">
        <v>2</v>
      </c>
      <c r="AZ27" s="351">
        <f t="shared" si="8"/>
        <v>1.7999999999999998</v>
      </c>
      <c r="BA27" s="352"/>
      <c r="BB27" s="351">
        <f t="shared" si="9"/>
        <v>1.7999999999999998</v>
      </c>
      <c r="BC27" s="389"/>
      <c r="BD27" s="391">
        <f t="shared" si="10"/>
        <v>4.4407812499999997</v>
      </c>
      <c r="BE27" s="358"/>
      <c r="BF27" s="391">
        <f t="shared" si="11"/>
        <v>5.5250000000000004</v>
      </c>
      <c r="BG27" s="301"/>
      <c r="BH27" s="351">
        <f t="shared" si="12"/>
        <v>4.4407812499999997</v>
      </c>
      <c r="BI27" s="351">
        <f t="shared" si="13"/>
        <v>5.5250000000000004</v>
      </c>
      <c r="BJ27" s="392">
        <f t="shared" si="14"/>
        <v>4.9828906249999996</v>
      </c>
      <c r="BK27" s="393"/>
    </row>
    <row r="28" spans="1:63">
      <c r="A28" s="171">
        <v>97</v>
      </c>
      <c r="B28" t="s">
        <v>114</v>
      </c>
      <c r="C28" t="s">
        <v>293</v>
      </c>
      <c r="D28" t="s">
        <v>294</v>
      </c>
      <c r="E28" t="s">
        <v>265</v>
      </c>
      <c r="F28" s="350">
        <v>6.8</v>
      </c>
      <c r="G28" s="350">
        <v>6.5</v>
      </c>
      <c r="H28" s="350">
        <v>6.6</v>
      </c>
      <c r="I28" s="350">
        <v>7</v>
      </c>
      <c r="J28" s="350">
        <v>5.8</v>
      </c>
      <c r="K28" s="351">
        <f t="shared" si="0"/>
        <v>6.57</v>
      </c>
      <c r="L28" s="388"/>
      <c r="M28" s="350">
        <v>6.7</v>
      </c>
      <c r="N28" s="350">
        <v>6.5</v>
      </c>
      <c r="O28" s="350">
        <v>6.6</v>
      </c>
      <c r="P28" s="350">
        <v>7</v>
      </c>
      <c r="Q28" s="350">
        <v>5.8</v>
      </c>
      <c r="R28" s="351">
        <f t="shared" si="1"/>
        <v>6.5600000000000005</v>
      </c>
      <c r="S28" s="389"/>
      <c r="T28" s="350">
        <v>2</v>
      </c>
      <c r="U28" s="350">
        <v>5</v>
      </c>
      <c r="V28" s="350">
        <v>4</v>
      </c>
      <c r="W28" s="350">
        <v>6</v>
      </c>
      <c r="X28" s="350">
        <v>5.8</v>
      </c>
      <c r="Y28" s="350">
        <v>5</v>
      </c>
      <c r="Z28" s="350">
        <v>5.8</v>
      </c>
      <c r="AA28" s="350">
        <v>5.5</v>
      </c>
      <c r="AB28" s="390">
        <f t="shared" si="2"/>
        <v>39.1</v>
      </c>
      <c r="AC28" s="351">
        <f t="shared" si="3"/>
        <v>4.8875000000000002</v>
      </c>
      <c r="AD28" s="388"/>
      <c r="AE28" s="350">
        <v>5</v>
      </c>
      <c r="AF28" s="351">
        <f t="shared" si="4"/>
        <v>5</v>
      </c>
      <c r="AG28" s="352"/>
      <c r="AH28" s="351">
        <f t="shared" si="5"/>
        <v>5</v>
      </c>
      <c r="AI28" s="389"/>
      <c r="AJ28" s="350">
        <v>2.5</v>
      </c>
      <c r="AK28" s="350">
        <v>4.5</v>
      </c>
      <c r="AL28" s="350">
        <v>3.2</v>
      </c>
      <c r="AM28" s="350">
        <v>3</v>
      </c>
      <c r="AN28" s="350">
        <v>3</v>
      </c>
      <c r="AO28" s="350">
        <v>1.5</v>
      </c>
      <c r="AP28" s="350">
        <v>2</v>
      </c>
      <c r="AQ28" s="350">
        <v>4</v>
      </c>
      <c r="AR28" s="390">
        <f t="shared" si="6"/>
        <v>23.7</v>
      </c>
      <c r="AS28" s="351">
        <f t="shared" si="7"/>
        <v>2.9624999999999999</v>
      </c>
      <c r="AT28" s="389"/>
      <c r="AU28" s="350">
        <v>3</v>
      </c>
      <c r="AV28" s="350">
        <v>3</v>
      </c>
      <c r="AW28" s="350">
        <v>2</v>
      </c>
      <c r="AX28" s="350">
        <v>2</v>
      </c>
      <c r="AY28" s="350">
        <v>2.5</v>
      </c>
      <c r="AZ28" s="351">
        <f t="shared" si="8"/>
        <v>2.4500000000000002</v>
      </c>
      <c r="BA28" s="352"/>
      <c r="BB28" s="351">
        <f t="shared" si="9"/>
        <v>2.4500000000000002</v>
      </c>
      <c r="BC28" s="389"/>
      <c r="BD28" s="391">
        <f t="shared" si="10"/>
        <v>4.5862499999999997</v>
      </c>
      <c r="BE28" s="358"/>
      <c r="BF28" s="391">
        <f t="shared" si="11"/>
        <v>4.7525000000000004</v>
      </c>
      <c r="BG28" s="301"/>
      <c r="BH28" s="351">
        <f t="shared" si="12"/>
        <v>4.5862499999999997</v>
      </c>
      <c r="BI28" s="351">
        <f t="shared" si="13"/>
        <v>4.7525000000000004</v>
      </c>
      <c r="BJ28" s="392">
        <f t="shared" si="14"/>
        <v>4.6693750000000005</v>
      </c>
      <c r="BK28" s="393"/>
    </row>
    <row r="29" spans="1:63">
      <c r="A29" s="500">
        <v>81</v>
      </c>
      <c r="B29" s="501" t="s">
        <v>272</v>
      </c>
      <c r="C29" s="501" t="s">
        <v>302</v>
      </c>
      <c r="D29" s="501" t="s">
        <v>270</v>
      </c>
      <c r="E29" s="501" t="s">
        <v>266</v>
      </c>
      <c r="F29" s="350">
        <v>0</v>
      </c>
      <c r="G29" s="350">
        <v>0</v>
      </c>
      <c r="H29" s="350">
        <v>0</v>
      </c>
      <c r="I29" s="350">
        <v>0</v>
      </c>
      <c r="J29" s="350">
        <v>0</v>
      </c>
      <c r="K29" s="351">
        <f t="shared" si="0"/>
        <v>0</v>
      </c>
      <c r="L29" s="388"/>
      <c r="M29" s="350">
        <v>0</v>
      </c>
      <c r="N29" s="350">
        <v>0</v>
      </c>
      <c r="O29" s="350">
        <v>0</v>
      </c>
      <c r="P29" s="350">
        <v>0</v>
      </c>
      <c r="Q29" s="350">
        <v>0</v>
      </c>
      <c r="R29" s="351">
        <f t="shared" si="1"/>
        <v>0</v>
      </c>
      <c r="S29" s="389"/>
      <c r="T29" s="350">
        <v>0</v>
      </c>
      <c r="U29" s="350">
        <v>0</v>
      </c>
      <c r="V29" s="350">
        <v>0</v>
      </c>
      <c r="W29" s="350">
        <v>0</v>
      </c>
      <c r="X29" s="350">
        <v>0</v>
      </c>
      <c r="Y29" s="350">
        <v>0</v>
      </c>
      <c r="Z29" s="350">
        <v>0</v>
      </c>
      <c r="AA29" s="350">
        <v>0</v>
      </c>
      <c r="AB29" s="390">
        <f t="shared" si="2"/>
        <v>0</v>
      </c>
      <c r="AC29" s="351">
        <f t="shared" si="3"/>
        <v>0</v>
      </c>
      <c r="AD29" s="388"/>
      <c r="AE29" s="350">
        <v>0</v>
      </c>
      <c r="AF29" s="351">
        <f t="shared" si="4"/>
        <v>0</v>
      </c>
      <c r="AG29" s="352"/>
      <c r="AH29" s="351">
        <f t="shared" si="5"/>
        <v>0</v>
      </c>
      <c r="AI29" s="389"/>
      <c r="AJ29" s="350">
        <v>0</v>
      </c>
      <c r="AK29" s="350">
        <v>0</v>
      </c>
      <c r="AL29" s="350">
        <v>0</v>
      </c>
      <c r="AM29" s="350">
        <v>0</v>
      </c>
      <c r="AN29" s="350">
        <v>0</v>
      </c>
      <c r="AO29" s="350">
        <v>0</v>
      </c>
      <c r="AP29" s="350">
        <v>0</v>
      </c>
      <c r="AQ29" s="350">
        <v>0</v>
      </c>
      <c r="AR29" s="390">
        <f t="shared" si="6"/>
        <v>0</v>
      </c>
      <c r="AS29" s="351">
        <f t="shared" si="7"/>
        <v>0</v>
      </c>
      <c r="AT29" s="389"/>
      <c r="AU29" s="350">
        <v>0</v>
      </c>
      <c r="AV29" s="350">
        <v>0</v>
      </c>
      <c r="AW29" s="350">
        <v>0</v>
      </c>
      <c r="AX29" s="350">
        <v>0</v>
      </c>
      <c r="AY29" s="350">
        <v>0</v>
      </c>
      <c r="AZ29" s="351">
        <f t="shared" si="8"/>
        <v>0</v>
      </c>
      <c r="BA29" s="352"/>
      <c r="BB29" s="351">
        <f t="shared" si="9"/>
        <v>0</v>
      </c>
      <c r="BC29" s="389"/>
      <c r="BD29" s="391">
        <f t="shared" si="10"/>
        <v>0</v>
      </c>
      <c r="BE29" s="358"/>
      <c r="BF29" s="391">
        <f t="shared" si="11"/>
        <v>0</v>
      </c>
      <c r="BG29" s="301"/>
      <c r="BH29" s="351">
        <f t="shared" si="12"/>
        <v>0</v>
      </c>
      <c r="BI29" s="351">
        <f t="shared" si="13"/>
        <v>0</v>
      </c>
      <c r="BJ29" s="392">
        <f t="shared" si="14"/>
        <v>0</v>
      </c>
      <c r="BK29" s="511" t="s">
        <v>524</v>
      </c>
    </row>
  </sheetData>
  <sortState ref="A10:BK29">
    <sortCondition descending="1" ref="BJ10:BJ29"/>
  </sortState>
  <pageMargins left="0.75" right="0.75" top="1" bottom="1" header="0.5" footer="0.5"/>
  <pageSetup paperSize="9" scale="96" orientation="landscape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3"/>
  <sheetViews>
    <sheetView workbookViewId="0"/>
  </sheetViews>
  <sheetFormatPr defaultColWidth="8.85546875" defaultRowHeight="15"/>
  <cols>
    <col min="1" max="1" width="6.28515625" style="270" customWidth="1"/>
    <col min="2" max="2" width="20.7109375" style="270" customWidth="1"/>
    <col min="3" max="3" width="26.28515625" style="270" customWidth="1"/>
    <col min="4" max="4" width="20.42578125" style="270" customWidth="1"/>
    <col min="5" max="5" width="25.28515625" style="270" customWidth="1"/>
    <col min="6" max="6" width="7.85546875" style="270" bestFit="1" customWidth="1"/>
    <col min="7" max="8" width="7.7109375" style="270" bestFit="1" customWidth="1"/>
    <col min="9" max="9" width="7.85546875" style="270" bestFit="1" customWidth="1"/>
    <col min="10" max="10" width="3.42578125" style="270" customWidth="1"/>
    <col min="11" max="16" width="7.7109375" style="270" customWidth="1"/>
    <col min="17" max="17" width="3.42578125" style="270" customWidth="1"/>
    <col min="18" max="21" width="7.7109375" style="270" customWidth="1"/>
    <col min="22" max="22" width="6.85546875" style="270" customWidth="1"/>
    <col min="23" max="23" width="3" style="270" customWidth="1"/>
    <col min="24" max="31" width="7.7109375" style="270" customWidth="1"/>
    <col min="32" max="32" width="3.42578125" style="270" customWidth="1"/>
    <col min="33" max="37" width="7.7109375" style="270" customWidth="1"/>
    <col min="38" max="38" width="2.85546875" style="270" customWidth="1"/>
    <col min="39" max="39" width="13.42578125" style="270" customWidth="1"/>
    <col min="40" max="40" width="12.42578125" style="270" customWidth="1"/>
    <col min="41" max="60" width="8.85546875" style="270"/>
    <col min="61" max="61" width="10.42578125" style="270" customWidth="1"/>
    <col min="62" max="16384" width="8.85546875" style="270"/>
  </cols>
  <sheetData>
    <row r="1" spans="1:61" ht="15.75">
      <c r="A1" s="1" t="s">
        <v>59</v>
      </c>
      <c r="B1" s="2"/>
      <c r="C1" s="135"/>
      <c r="D1" s="270" t="s">
        <v>329</v>
      </c>
      <c r="E1" s="270" t="s">
        <v>1</v>
      </c>
      <c r="Q1" s="300"/>
      <c r="R1" s="300"/>
      <c r="S1" s="300"/>
      <c r="T1" s="300"/>
      <c r="U1" s="300"/>
      <c r="V1" s="300"/>
      <c r="W1" s="300"/>
      <c r="AF1" s="300"/>
      <c r="AG1" s="300"/>
      <c r="AH1" s="300"/>
      <c r="AI1" s="300"/>
      <c r="AJ1" s="300"/>
      <c r="AK1" s="300"/>
      <c r="AN1" s="269">
        <f ca="1">NOW()</f>
        <v>43014.400315856481</v>
      </c>
      <c r="AO1" s="336"/>
      <c r="AP1" s="336"/>
      <c r="AQ1" s="336"/>
      <c r="AR1" s="300"/>
      <c r="AU1" s="336"/>
      <c r="AV1" s="336"/>
      <c r="AW1" s="336"/>
      <c r="AX1" s="336"/>
      <c r="AY1" s="336"/>
      <c r="AZ1" s="336"/>
      <c r="BA1" s="336"/>
      <c r="BB1" s="336"/>
      <c r="BC1" s="300"/>
      <c r="BD1" s="300"/>
    </row>
    <row r="2" spans="1:61" ht="15.75">
      <c r="A2" s="8"/>
      <c r="B2" s="2"/>
      <c r="C2" s="135"/>
      <c r="E2" s="270" t="s">
        <v>502</v>
      </c>
      <c r="Q2" s="300"/>
      <c r="R2" s="300"/>
      <c r="S2" s="300"/>
      <c r="T2" s="300"/>
      <c r="U2" s="300"/>
      <c r="V2" s="300"/>
      <c r="W2" s="300"/>
      <c r="AF2" s="300"/>
      <c r="AG2" s="300"/>
      <c r="AH2" s="300"/>
      <c r="AI2" s="300"/>
      <c r="AJ2" s="300"/>
      <c r="AK2" s="300"/>
      <c r="AN2" s="272">
        <f ca="1">NOW()</f>
        <v>43014.400315856481</v>
      </c>
      <c r="AR2" s="300"/>
      <c r="BC2" s="300"/>
      <c r="BD2" s="300"/>
    </row>
    <row r="3" spans="1:61" ht="15.75">
      <c r="A3" s="59" t="s">
        <v>60</v>
      </c>
      <c r="B3" s="60"/>
      <c r="C3" s="135"/>
      <c r="E3" s="270" t="s">
        <v>503</v>
      </c>
      <c r="J3" s="251"/>
      <c r="K3" s="250"/>
      <c r="L3" s="251"/>
      <c r="M3" s="251"/>
      <c r="N3" s="251"/>
      <c r="O3" s="251"/>
      <c r="Q3" s="300"/>
      <c r="R3" s="300"/>
      <c r="S3" s="300"/>
      <c r="T3" s="300"/>
      <c r="U3" s="300"/>
      <c r="V3" s="300"/>
      <c r="W3" s="300"/>
      <c r="AF3" s="300"/>
      <c r="AG3" s="300"/>
      <c r="AH3" s="300"/>
      <c r="AI3" s="300"/>
      <c r="AJ3" s="300"/>
      <c r="AK3" s="300"/>
      <c r="AR3" s="300"/>
      <c r="BC3" s="300"/>
      <c r="BD3" s="300"/>
      <c r="BI3" s="272"/>
    </row>
    <row r="4" spans="1:61" ht="15.75">
      <c r="A4" s="13"/>
      <c r="B4" s="14"/>
      <c r="C4" s="135"/>
      <c r="E4" s="268" t="s">
        <v>499</v>
      </c>
      <c r="F4" s="268"/>
      <c r="G4" s="268"/>
      <c r="H4" s="268"/>
      <c r="I4" s="268"/>
      <c r="Q4" s="300"/>
      <c r="S4" s="300"/>
      <c r="T4" s="300"/>
      <c r="U4" s="300"/>
      <c r="V4" s="300"/>
      <c r="W4" s="300"/>
      <c r="AF4" s="300"/>
      <c r="AH4" s="300"/>
      <c r="AI4" s="300"/>
      <c r="AJ4" s="300"/>
      <c r="AK4" s="300"/>
      <c r="AR4" s="300"/>
      <c r="BC4" s="300"/>
      <c r="BD4" s="300"/>
      <c r="BI4" s="272"/>
    </row>
    <row r="5" spans="1:61" ht="15.75">
      <c r="A5" s="1" t="s">
        <v>409</v>
      </c>
      <c r="B5" s="2"/>
      <c r="C5" s="137"/>
      <c r="K5" s="273" t="s">
        <v>4</v>
      </c>
      <c r="L5" s="270" t="str">
        <f>E1</f>
        <v>Nina Fritzell</v>
      </c>
      <c r="Q5" s="338"/>
      <c r="R5" s="273" t="s">
        <v>5</v>
      </c>
      <c r="S5" s="270" t="str">
        <f>E2</f>
        <v>Carina Ingelsson</v>
      </c>
      <c r="V5" s="273"/>
      <c r="W5" s="273"/>
      <c r="X5" s="273" t="s">
        <v>6</v>
      </c>
      <c r="Y5" s="270" t="str">
        <f>E3</f>
        <v>Frank Spadinger</v>
      </c>
      <c r="AD5" s="273"/>
      <c r="AE5" s="273"/>
      <c r="AF5" s="338"/>
      <c r="AG5" s="273" t="s">
        <v>331</v>
      </c>
      <c r="AH5" s="270" t="str">
        <f>E4</f>
        <v>Angie Deeks</v>
      </c>
      <c r="AK5" s="273"/>
      <c r="AM5" s="273"/>
      <c r="AR5" s="300"/>
      <c r="BC5" s="300"/>
      <c r="BD5" s="300"/>
    </row>
    <row r="6" spans="1:61" ht="15.75">
      <c r="A6" s="8" t="s">
        <v>410</v>
      </c>
      <c r="B6" s="17"/>
      <c r="C6" s="137"/>
      <c r="Q6" s="300"/>
      <c r="AF6" s="300"/>
      <c r="AL6" s="277"/>
      <c r="AR6" s="300"/>
      <c r="BC6" s="300"/>
      <c r="BD6" s="300"/>
    </row>
    <row r="7" spans="1:61" ht="15" customHeight="1">
      <c r="F7" s="270" t="str">
        <f>K5</f>
        <v>Judge A</v>
      </c>
      <c r="G7" s="270" t="str">
        <f>R5</f>
        <v>Judge B</v>
      </c>
      <c r="H7" s="270" t="str">
        <f>X5</f>
        <v>Judge C</v>
      </c>
      <c r="I7" s="270" t="str">
        <f>AG5</f>
        <v>Judge D</v>
      </c>
      <c r="K7" s="273" t="s">
        <v>8</v>
      </c>
      <c r="P7" s="336"/>
      <c r="Q7" s="314"/>
      <c r="R7" s="279" t="s">
        <v>11</v>
      </c>
      <c r="S7" s="280"/>
      <c r="T7" s="280"/>
      <c r="U7" s="280"/>
      <c r="V7" s="281" t="s">
        <v>85</v>
      </c>
      <c r="W7" s="274"/>
      <c r="X7" s="339" t="s">
        <v>86</v>
      </c>
      <c r="AE7" s="316" t="s">
        <v>12</v>
      </c>
      <c r="AF7" s="314"/>
      <c r="AG7" s="279" t="s">
        <v>11</v>
      </c>
      <c r="AH7" s="280"/>
      <c r="AI7" s="280"/>
      <c r="AJ7" s="280"/>
      <c r="AK7" s="281" t="s">
        <v>85</v>
      </c>
      <c r="AL7" s="277"/>
      <c r="AM7" s="316" t="s">
        <v>321</v>
      </c>
    </row>
    <row r="8" spans="1:61" s="274" customFormat="1" ht="15" customHeight="1">
      <c r="A8" s="285" t="s">
        <v>16</v>
      </c>
      <c r="B8" s="285" t="s">
        <v>17</v>
      </c>
      <c r="C8" s="285" t="s">
        <v>8</v>
      </c>
      <c r="D8" s="285" t="s">
        <v>18</v>
      </c>
      <c r="E8" s="285" t="s">
        <v>19</v>
      </c>
      <c r="F8" s="285"/>
      <c r="G8" s="285"/>
      <c r="H8" s="285"/>
      <c r="I8" s="285"/>
      <c r="J8" s="359"/>
      <c r="K8" s="283" t="s">
        <v>20</v>
      </c>
      <c r="L8" s="283" t="s">
        <v>21</v>
      </c>
      <c r="M8" s="283" t="s">
        <v>22</v>
      </c>
      <c r="N8" s="283" t="s">
        <v>23</v>
      </c>
      <c r="O8" s="283" t="s">
        <v>24</v>
      </c>
      <c r="P8" s="320" t="s">
        <v>8</v>
      </c>
      <c r="Q8" s="360"/>
      <c r="R8" s="342" t="s">
        <v>10</v>
      </c>
      <c r="S8" s="342" t="s">
        <v>32</v>
      </c>
      <c r="T8" s="342" t="s">
        <v>517</v>
      </c>
      <c r="U8" s="342" t="s">
        <v>518</v>
      </c>
      <c r="V8" s="361" t="s">
        <v>35</v>
      </c>
      <c r="W8" s="359"/>
      <c r="X8" s="320" t="s">
        <v>36</v>
      </c>
      <c r="Y8" s="283" t="s">
        <v>37</v>
      </c>
      <c r="Z8" s="283" t="s">
        <v>38</v>
      </c>
      <c r="AA8" s="283" t="s">
        <v>39</v>
      </c>
      <c r="AB8" s="283" t="s">
        <v>40</v>
      </c>
      <c r="AC8" s="283" t="s">
        <v>41</v>
      </c>
      <c r="AD8" s="285" t="s">
        <v>404</v>
      </c>
      <c r="AE8" s="345" t="s">
        <v>35</v>
      </c>
      <c r="AF8" s="360"/>
      <c r="AG8" s="342" t="s">
        <v>10</v>
      </c>
      <c r="AH8" s="342" t="s">
        <v>32</v>
      </c>
      <c r="AI8" s="342" t="s">
        <v>517</v>
      </c>
      <c r="AJ8" s="342" t="s">
        <v>518</v>
      </c>
      <c r="AK8" s="361" t="s">
        <v>35</v>
      </c>
      <c r="AL8" s="343"/>
      <c r="AM8" s="345" t="s">
        <v>300</v>
      </c>
      <c r="AN8" s="285" t="s">
        <v>46</v>
      </c>
    </row>
    <row r="9" spans="1:61" s="274" customFormat="1" ht="15" customHeight="1">
      <c r="A9" s="346"/>
      <c r="B9" s="346"/>
      <c r="C9" s="346"/>
      <c r="D9" s="346"/>
      <c r="E9" s="346"/>
      <c r="F9" s="346"/>
      <c r="G9" s="346"/>
      <c r="H9" s="346"/>
      <c r="I9" s="346"/>
      <c r="J9" s="362"/>
      <c r="K9" s="348"/>
      <c r="L9" s="348"/>
      <c r="M9" s="348"/>
      <c r="N9" s="348"/>
      <c r="O9" s="348"/>
      <c r="P9" s="344"/>
      <c r="Q9" s="363"/>
      <c r="R9" s="349"/>
      <c r="S9" s="349"/>
      <c r="T9" s="349"/>
      <c r="U9" s="349"/>
      <c r="V9" s="349"/>
      <c r="W9" s="362"/>
      <c r="X9" s="344"/>
      <c r="Y9" s="348"/>
      <c r="Z9" s="348"/>
      <c r="AA9" s="348"/>
      <c r="AB9" s="348"/>
      <c r="AC9" s="348"/>
      <c r="AD9" s="346"/>
      <c r="AE9" s="346"/>
      <c r="AF9" s="363"/>
      <c r="AG9" s="349"/>
      <c r="AH9" s="349"/>
      <c r="AI9" s="349"/>
      <c r="AJ9" s="349"/>
      <c r="AK9" s="349"/>
      <c r="AL9" s="343"/>
      <c r="AM9" s="339"/>
      <c r="AN9" s="346"/>
    </row>
    <row r="10" spans="1:61">
      <c r="A10" s="172" t="s">
        <v>416</v>
      </c>
      <c r="B10" t="s">
        <v>417</v>
      </c>
      <c r="C10" t="s">
        <v>347</v>
      </c>
      <c r="D10" t="s">
        <v>348</v>
      </c>
      <c r="E10" t="s">
        <v>131</v>
      </c>
      <c r="F10" s="503">
        <f>P10</f>
        <v>6.1749999999999998</v>
      </c>
      <c r="G10" s="503">
        <f>V10</f>
        <v>6.8199999999999994</v>
      </c>
      <c r="H10" s="503">
        <f>AE10</f>
        <v>6.6149999999999993</v>
      </c>
      <c r="I10" s="503">
        <f>AK10</f>
        <v>6.782</v>
      </c>
      <c r="J10" s="325"/>
      <c r="K10" s="294">
        <v>6</v>
      </c>
      <c r="L10" s="294">
        <v>5.8</v>
      </c>
      <c r="M10" s="294">
        <v>5.8</v>
      </c>
      <c r="N10" s="294">
        <v>7</v>
      </c>
      <c r="O10" s="294">
        <v>8.5</v>
      </c>
      <c r="P10" s="297">
        <f>SUM((K10*0.3),(L10*0.25),(M10*0.25),(N10*0.15),(O10*0.05))</f>
        <v>6.1749999999999998</v>
      </c>
      <c r="Q10" s="325"/>
      <c r="R10" s="350">
        <v>7</v>
      </c>
      <c r="S10" s="352"/>
      <c r="T10" s="358">
        <f>R10-S10</f>
        <v>7</v>
      </c>
      <c r="U10" s="352">
        <v>6.4</v>
      </c>
      <c r="V10" s="498">
        <f>SUM((T10*0.7),(U10*0.3))</f>
        <v>6.8199999999999994</v>
      </c>
      <c r="W10" s="327"/>
      <c r="X10" s="288">
        <v>8</v>
      </c>
      <c r="Y10" s="288">
        <v>7.5</v>
      </c>
      <c r="Z10" s="288">
        <v>6.3</v>
      </c>
      <c r="AA10" s="288">
        <v>5.9</v>
      </c>
      <c r="AB10" s="288">
        <v>3</v>
      </c>
      <c r="AC10" s="297">
        <f>SUM((X10*0.25),(Y10*0.25),(Z10*0.2),(AA10*0.2),(AB10*0.1))</f>
        <v>6.6149999999999993</v>
      </c>
      <c r="AD10" s="288"/>
      <c r="AE10" s="295">
        <f>AC10-AD10</f>
        <v>6.6149999999999993</v>
      </c>
      <c r="AF10" s="325"/>
      <c r="AG10" s="350">
        <v>7.46</v>
      </c>
      <c r="AH10" s="352"/>
      <c r="AI10" s="358">
        <f>AG10-AH10</f>
        <v>7.46</v>
      </c>
      <c r="AJ10" s="352">
        <v>5.2</v>
      </c>
      <c r="AK10" s="498">
        <f>SUM((AI10*0.7),(AJ10*0.3))</f>
        <v>6.782</v>
      </c>
      <c r="AL10" s="291"/>
      <c r="AM10" s="296">
        <f>SUM((P10*0.25)+(V10*0.25)+(AE10*0.25)+(AK10*0.25))</f>
        <v>6.5979999999999999</v>
      </c>
      <c r="AN10" s="270">
        <f>RANK(AM10,$AM$9:$AM$19)</f>
        <v>1</v>
      </c>
    </row>
    <row r="11" spans="1:61">
      <c r="A11" s="173" t="s">
        <v>411</v>
      </c>
      <c r="B11" t="s">
        <v>412</v>
      </c>
      <c r="C11" t="s">
        <v>413</v>
      </c>
      <c r="D11" t="s">
        <v>50</v>
      </c>
      <c r="E11" t="s">
        <v>51</v>
      </c>
      <c r="F11" s="503">
        <f t="shared" ref="F11:F12" si="0">P11</f>
        <v>6.9750000000000005</v>
      </c>
      <c r="G11" s="503">
        <f t="shared" ref="G11:G12" si="1">V11</f>
        <v>7.08</v>
      </c>
      <c r="H11" s="503">
        <f t="shared" ref="H11:H12" si="2">AE11</f>
        <v>4.92</v>
      </c>
      <c r="I11" s="503">
        <f t="shared" ref="I11:I12" si="3">AK11</f>
        <v>5.7725</v>
      </c>
      <c r="J11" s="325"/>
      <c r="K11" s="294">
        <v>7</v>
      </c>
      <c r="L11" s="294">
        <v>7.2</v>
      </c>
      <c r="M11" s="294">
        <v>6.5</v>
      </c>
      <c r="N11" s="294">
        <v>7</v>
      </c>
      <c r="O11" s="294">
        <v>8</v>
      </c>
      <c r="P11" s="297">
        <f>SUM((K11*0.3),(L11*0.25),(M11*0.25),(N11*0.15),(O11*0.05))</f>
        <v>6.9750000000000005</v>
      </c>
      <c r="Q11" s="325"/>
      <c r="R11" s="350">
        <v>7.2</v>
      </c>
      <c r="S11" s="352"/>
      <c r="T11" s="358">
        <f>R11-S11</f>
        <v>7.2</v>
      </c>
      <c r="U11" s="352">
        <v>6.8</v>
      </c>
      <c r="V11" s="498">
        <f>SUM((T11*0.7),(U11*0.3))</f>
        <v>7.08</v>
      </c>
      <c r="W11" s="327"/>
      <c r="X11" s="288">
        <v>6.5</v>
      </c>
      <c r="Y11" s="288">
        <v>6.7</v>
      </c>
      <c r="Z11" s="288">
        <v>6.2</v>
      </c>
      <c r="AA11" s="288">
        <v>5.4</v>
      </c>
      <c r="AB11" s="288">
        <v>3</v>
      </c>
      <c r="AC11" s="297">
        <f>SUM((X11*0.25),(Y11*0.25),(Z11*0.2),(AA11*0.2),(AB11*0.1))</f>
        <v>5.92</v>
      </c>
      <c r="AD11" s="288">
        <v>1</v>
      </c>
      <c r="AE11" s="295">
        <f>AC11-AD11</f>
        <v>4.92</v>
      </c>
      <c r="AF11" s="325"/>
      <c r="AG11" s="350">
        <v>6.875</v>
      </c>
      <c r="AH11" s="352"/>
      <c r="AI11" s="358">
        <f>AG11-AH11</f>
        <v>6.875</v>
      </c>
      <c r="AJ11" s="352">
        <v>3.2</v>
      </c>
      <c r="AK11" s="498">
        <f>SUM((AI11*0.7),(AJ11*0.3))</f>
        <v>5.7725</v>
      </c>
      <c r="AL11" s="291"/>
      <c r="AM11" s="296">
        <f>SUM((P11*0.25)+(V11*0.25)+(AE11*0.25)+(AK11*0.25))</f>
        <v>6.1868750000000006</v>
      </c>
      <c r="AN11" s="270">
        <f>RANK(AM11,$AM$9:$AM$19)</f>
        <v>2</v>
      </c>
    </row>
    <row r="12" spans="1:61">
      <c r="A12" s="171" t="s">
        <v>414</v>
      </c>
      <c r="B12" t="s">
        <v>415</v>
      </c>
      <c r="C12" t="s">
        <v>347</v>
      </c>
      <c r="D12" t="s">
        <v>348</v>
      </c>
      <c r="E12" t="s">
        <v>131</v>
      </c>
      <c r="F12" s="503">
        <f t="shared" si="0"/>
        <v>6.6449999999999996</v>
      </c>
      <c r="G12" s="503">
        <f t="shared" si="1"/>
        <v>5.4039999999999999</v>
      </c>
      <c r="H12" s="503">
        <f t="shared" si="2"/>
        <v>5.25</v>
      </c>
      <c r="I12" s="503">
        <f t="shared" si="3"/>
        <v>5.004999999999999</v>
      </c>
      <c r="J12" s="325"/>
      <c r="K12" s="294">
        <v>6.4</v>
      </c>
      <c r="L12" s="294">
        <v>6.2</v>
      </c>
      <c r="M12" s="294">
        <v>6.5</v>
      </c>
      <c r="N12" s="294">
        <v>7.5</v>
      </c>
      <c r="O12" s="294">
        <v>8.5</v>
      </c>
      <c r="P12" s="297">
        <f>SUM((K12*0.3),(L12*0.25),(M12*0.25),(N12*0.15),(O12*0.05))</f>
        <v>6.6449999999999996</v>
      </c>
      <c r="Q12" s="325"/>
      <c r="R12" s="350">
        <v>6.92</v>
      </c>
      <c r="S12" s="352">
        <v>1.6</v>
      </c>
      <c r="T12" s="358">
        <f>R12-S12</f>
        <v>5.32</v>
      </c>
      <c r="U12" s="352">
        <v>5.6</v>
      </c>
      <c r="V12" s="498">
        <f>SUM((T12*0.7),(U12*0.3))</f>
        <v>5.4039999999999999</v>
      </c>
      <c r="W12" s="327"/>
      <c r="X12" s="288">
        <v>8</v>
      </c>
      <c r="Y12" s="288">
        <v>6.8</v>
      </c>
      <c r="Z12" s="288">
        <v>5.5</v>
      </c>
      <c r="AA12" s="288">
        <v>5.5</v>
      </c>
      <c r="AB12" s="288">
        <v>3.5</v>
      </c>
      <c r="AC12" s="297">
        <f>SUM((X12*0.25),(Y12*0.25),(Z12*0.2),(AA12*0.2),(AB12*0.1))</f>
        <v>6.25</v>
      </c>
      <c r="AD12" s="288">
        <v>1</v>
      </c>
      <c r="AE12" s="295">
        <f>AC12-AD12</f>
        <v>5.25</v>
      </c>
      <c r="AF12" s="325"/>
      <c r="AG12" s="350">
        <v>7.55</v>
      </c>
      <c r="AH12" s="352">
        <v>1.6</v>
      </c>
      <c r="AI12" s="358">
        <f>AG12-AH12</f>
        <v>5.9499999999999993</v>
      </c>
      <c r="AJ12" s="352">
        <v>2.8</v>
      </c>
      <c r="AK12" s="498">
        <f>SUM((AI12*0.7),(AJ12*0.3))</f>
        <v>5.004999999999999</v>
      </c>
      <c r="AL12" s="291"/>
      <c r="AM12" s="296">
        <f>SUM((P12*0.25)+(V12*0.25)+(AE12*0.25)+(AK12*0.25))</f>
        <v>5.5759999999999996</v>
      </c>
      <c r="AN12" s="270">
        <f>RANK(AM12,$AM$9:$AM$19)</f>
        <v>3</v>
      </c>
    </row>
    <row r="13" spans="1:61">
      <c r="B13" s="300"/>
    </row>
  </sheetData>
  <sortState ref="A10:BI12">
    <sortCondition ref="AN10:AN12"/>
  </sortState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Notes</vt:lpstr>
      <vt:lpstr>IND Open</vt:lpstr>
      <vt:lpstr>IND Adv</vt:lpstr>
      <vt:lpstr>IND Inter</vt:lpstr>
      <vt:lpstr>IND Nov</vt:lpstr>
      <vt:lpstr>IND PreN</vt:lpstr>
      <vt:lpstr>IND Prel A</vt:lpstr>
      <vt:lpstr>IND Prel B</vt:lpstr>
      <vt:lpstr>PDD Adv</vt:lpstr>
      <vt:lpstr>PDD Inter</vt:lpstr>
      <vt:lpstr>PDD Prel A</vt:lpstr>
      <vt:lpstr>PDD Prel B</vt:lpstr>
      <vt:lpstr>SQ Adv</vt:lpstr>
      <vt:lpstr>SQ Nov</vt:lpstr>
      <vt:lpstr>SQ Prel</vt:lpstr>
      <vt:lpstr>Barrel PDD A</vt:lpstr>
      <vt:lpstr>Barrel PDD B</vt:lpstr>
      <vt:lpstr>Barrell Squad</vt:lpstr>
      <vt:lpstr>Lunger Ca</vt:lpstr>
      <vt:lpstr>Lunger Wa</vt:lpstr>
      <vt:lpstr>'Barrel PDD A'!Print_Area</vt:lpstr>
      <vt:lpstr>'Barrel PDD B'!Print_Area</vt:lpstr>
      <vt:lpstr>'Barrell Squad'!Print_Area</vt:lpstr>
      <vt:lpstr>'IND Adv'!Print_Area</vt:lpstr>
      <vt:lpstr>'IND Inter'!Print_Area</vt:lpstr>
      <vt:lpstr>'IND Nov'!Print_Area</vt:lpstr>
      <vt:lpstr>'IND Open'!Print_Area</vt:lpstr>
      <vt:lpstr>'IND Prel A'!Print_Area</vt:lpstr>
      <vt:lpstr>'IND Prel B'!Print_Area</vt:lpstr>
      <vt:lpstr>'IND PreN'!Print_Area</vt:lpstr>
      <vt:lpstr>'Lunger Ca'!Print_Area</vt:lpstr>
      <vt:lpstr>'Lunger Wa'!Print_Area</vt:lpstr>
      <vt:lpstr>'PDD Adv'!Print_Area</vt:lpstr>
      <vt:lpstr>'PDD Inter'!Print_Area</vt:lpstr>
      <vt:lpstr>'PDD Prel A'!Print_Area</vt:lpstr>
      <vt:lpstr>'PDD Prel B'!Print_Area</vt:lpstr>
      <vt:lpstr>'SQ Adv'!Print_Area</vt:lpstr>
      <vt:lpstr>'SQ Nov'!Print_Area</vt:lpstr>
      <vt:lpstr>'SQ Prel'!Print_Area</vt:lpstr>
      <vt:lpstr>'Barrel PDD A'!Print_Titles</vt:lpstr>
      <vt:lpstr>'Barrel PDD B'!Print_Titles</vt:lpstr>
      <vt:lpstr>'Barrell Squad'!Print_Titles</vt:lpstr>
      <vt:lpstr>'IND Adv'!Print_Titles</vt:lpstr>
      <vt:lpstr>'IND Inter'!Print_Titles</vt:lpstr>
      <vt:lpstr>'IND Nov'!Print_Titles</vt:lpstr>
      <vt:lpstr>'IND Open'!Print_Titles</vt:lpstr>
      <vt:lpstr>'IND Prel A'!Print_Titles</vt:lpstr>
      <vt:lpstr>'IND Prel B'!Print_Titles</vt:lpstr>
      <vt:lpstr>'IND PreN'!Print_Titles</vt:lpstr>
      <vt:lpstr>'Lunger Ca'!Print_Titles</vt:lpstr>
      <vt:lpstr>'Lunger Wa'!Print_Titles</vt:lpstr>
      <vt:lpstr>'PDD Adv'!Print_Titles</vt:lpstr>
      <vt:lpstr>'PDD Inter'!Print_Titles</vt:lpstr>
      <vt:lpstr>'PDD Prel A'!Print_Titles</vt:lpstr>
      <vt:lpstr>'PDD Prel B'!Print_Titles</vt:lpstr>
      <vt:lpstr>'SQ Adv'!Print_Titles</vt:lpstr>
      <vt:lpstr>'SQ Nov'!Print_Titles</vt:lpstr>
      <vt:lpstr>'SQ Prel'!Print_Titles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Doug Denby</cp:lastModifiedBy>
  <cp:lastPrinted>2017-10-05T22:29:48Z</cp:lastPrinted>
  <dcterms:created xsi:type="dcterms:W3CDTF">2017-09-16T05:33:38Z</dcterms:created>
  <dcterms:modified xsi:type="dcterms:W3CDTF">2017-10-05T22:39:07Z</dcterms:modified>
</cp:coreProperties>
</file>