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Noelene\"/>
    </mc:Choice>
  </mc:AlternateContent>
  <xr:revisionPtr revIDLastSave="0" documentId="8_{6BD4AF57-7359-4327-AA96-293140527A8E}" xr6:coauthVersionLast="40" xr6:coauthVersionMax="40" xr10:uidLastSave="{00000000-0000-0000-0000-000000000000}"/>
  <bookViews>
    <workbookView xWindow="0" yWindow="0" windowWidth="19200" windowHeight="6850" tabRatio="599" activeTab="2" xr2:uid="{00000000-000D-0000-FFFF-FFFF00000000}"/>
  </bookViews>
  <sheets>
    <sheet name="CompDetail" sheetId="25" r:id="rId1"/>
    <sheet name="Notes" sheetId="37" r:id="rId2"/>
    <sheet name="IND Open F" sheetId="21" r:id="rId3"/>
    <sheet name="IND Open M" sheetId="33" r:id="rId4"/>
    <sheet name="IND Adv" sheetId="20" r:id="rId5"/>
    <sheet name="IND Int F" sheetId="19" r:id="rId6"/>
    <sheet name="IND Int M" sheetId="26" r:id="rId7"/>
    <sheet name="IND Nov A" sheetId="18" r:id="rId8"/>
    <sheet name="IND Nov B" sheetId="36" r:id="rId9"/>
    <sheet name="IND PreN" sheetId="17" r:id="rId10"/>
    <sheet name="IND Prel 1" sheetId="22" r:id="rId11"/>
    <sheet name="IND Prel 2" sheetId="27" r:id="rId12"/>
    <sheet name="IND Prel 3" sheetId="28" r:id="rId13"/>
    <sheet name="PDD Open" sheetId="15" r:id="rId14"/>
    <sheet name="PDD Prel A" sheetId="13" r:id="rId15"/>
    <sheet name="PDD Prel B" sheetId="34" r:id="rId16"/>
    <sheet name="PDD Prel Int" sheetId="35" r:id="rId17"/>
    <sheet name="SQ Adv" sheetId="11" r:id="rId18"/>
    <sheet name="SQ Prel" sheetId="9" r:id="rId19"/>
    <sheet name="SQ Prel Int" sheetId="31" r:id="rId20"/>
    <sheet name="Barrel PDD A" sheetId="7" r:id="rId21"/>
    <sheet name="Barrel PDD B" sheetId="8" r:id="rId22"/>
    <sheet name="Barrel PDD Int" sheetId="32" r:id="rId23"/>
    <sheet name="Barrel Squad" sheetId="6" r:id="rId24"/>
    <sheet name="Lunger Ca" sheetId="4" r:id="rId25"/>
    <sheet name="Lunger Wa" sheetId="5" r:id="rId26"/>
    <sheet name="Horse Calcs" sheetId="38" r:id="rId27"/>
  </sheets>
  <externalReferences>
    <externalReference r:id="rId28"/>
  </externalReferences>
  <definedNames>
    <definedName name="_xlnm.Print_Area" localSheetId="20">'Barrel PDD A'!$I:$J</definedName>
    <definedName name="_xlnm.Print_Area" localSheetId="21">'Barrel PDD B'!$H:$J</definedName>
    <definedName name="_xlnm.Print_Area" localSheetId="22">'Barrel PDD Int'!$I:$J</definedName>
    <definedName name="_xlnm.Print_Area" localSheetId="23">'Barrel Squad'!$R:$S</definedName>
    <definedName name="_xlnm.Print_Area" localSheetId="4">'IND Adv'!$DY:$EC</definedName>
    <definedName name="_xlnm.Print_Area" localSheetId="5">'IND Int F'!$BO:$BT</definedName>
    <definedName name="_xlnm.Print_Area" localSheetId="6">'IND Int M'!$BO:$BT</definedName>
    <definedName name="_xlnm.Print_Area" localSheetId="7">'IND Nov A'!$BF$9:$BI$21</definedName>
    <definedName name="_xlnm.Print_Area" localSheetId="8">'IND Nov B'!$BF:$BI</definedName>
    <definedName name="_xlnm.Print_Area" localSheetId="2">'IND Open F'!$DE:$DL</definedName>
    <definedName name="_xlnm.Print_Area" localSheetId="3">'IND Open M'!$DE:$DL</definedName>
    <definedName name="_xlnm.Print_Area" localSheetId="10">'IND Prel 1'!$BH$9:$BK$21</definedName>
    <definedName name="_xlnm.Print_Area" localSheetId="11">'IND Prel 2'!$BH:$BK</definedName>
    <definedName name="_xlnm.Print_Area" localSheetId="12">'IND Prel 3'!$BH:$BK</definedName>
    <definedName name="_xlnm.Print_Area" localSheetId="9">'IND PreN'!$BH$10:$BK$25</definedName>
    <definedName name="_xlnm.Print_Area" localSheetId="24">'Lunger Ca'!$M$8:$O$14</definedName>
    <definedName name="_xlnm.Print_Area" localSheetId="25">'Lunger Wa'!$M$8:$O$11</definedName>
    <definedName name="_xlnm.Print_Area" localSheetId="13">'PDD Open'!$AM:$AN</definedName>
    <definedName name="_xlnm.Print_Area" localSheetId="14">'PDD Prel A'!$AA:$AE</definedName>
    <definedName name="_xlnm.Print_Area" localSheetId="15">'PDD Prel B'!$AA:$AE</definedName>
    <definedName name="_xlnm.Print_Area" localSheetId="16">'PDD Prel Int'!$AA:$AE</definedName>
    <definedName name="_xlnm.Print_Area" localSheetId="17">'SQ Adv'!$CH:$CN</definedName>
    <definedName name="_xlnm.Print_Area" localSheetId="18">'SQ Prel'!$BI:$BO</definedName>
    <definedName name="_xlnm.Print_Area" localSheetId="19">'SQ Prel Int'!$BG:$BM</definedName>
    <definedName name="_xlnm.Print_Titles" localSheetId="20">'Barrel PDD A'!$A:$C,'Barrel PDD A'!$1:$3</definedName>
    <definedName name="_xlnm.Print_Titles" localSheetId="21">'Barrel PDD B'!$A:$C,'Barrel PDD B'!$1:$7</definedName>
    <definedName name="_xlnm.Print_Titles" localSheetId="22">'Barrel PDD Int'!$A:$C,'Barrel PDD Int'!$1:$3</definedName>
    <definedName name="_xlnm.Print_Titles" localSheetId="23">'Barrel Squad'!$A:$C,'Barrel Squad'!$1:$9</definedName>
    <definedName name="_xlnm.Print_Titles" localSheetId="4">'IND Adv'!$A:$E,'IND Adv'!$1:$10</definedName>
    <definedName name="_xlnm.Print_Titles" localSheetId="5">'IND Int F'!$A:$E,'IND Int F'!$1:$10</definedName>
    <definedName name="_xlnm.Print_Titles" localSheetId="6">'IND Int M'!$A:$E,'IND Int M'!$1:$5</definedName>
    <definedName name="_xlnm.Print_Titles" localSheetId="7">'IND Nov A'!$A:$E,'IND Nov A'!$1:$8</definedName>
    <definedName name="_xlnm.Print_Titles" localSheetId="8">'IND Nov B'!$A:$E,'IND Nov B'!$1:$3</definedName>
    <definedName name="_xlnm.Print_Titles" localSheetId="2">'IND Open F'!$A:$E,'IND Open F'!$1:$10</definedName>
    <definedName name="_xlnm.Print_Titles" localSheetId="3">'IND Open M'!$A:$E,'IND Open M'!$1:$4</definedName>
    <definedName name="_xlnm.Print_Titles" localSheetId="10">'IND Prel 1'!$A:$E,'IND Prel 1'!$1:$9</definedName>
    <definedName name="_xlnm.Print_Titles" localSheetId="11">'IND Prel 2'!$A:$E,'IND Prel 2'!$1:$3</definedName>
    <definedName name="_xlnm.Print_Titles" localSheetId="12">'IND Prel 3'!$A:$E,'IND Prel 3'!$1:$3</definedName>
    <definedName name="_xlnm.Print_Titles" localSheetId="9">'IND PreN'!$A:$E,'IND PreN'!$1:$9</definedName>
    <definedName name="_xlnm.Print_Titles" localSheetId="24">'Lunger Ca'!$A:$E,'Lunger Ca'!$1:$8</definedName>
    <definedName name="_xlnm.Print_Titles" localSheetId="25">'Lunger Wa'!$A:$E,'Lunger Wa'!$1:$8</definedName>
    <definedName name="_xlnm.Print_Titles" localSheetId="13">'PDD Open'!$A:$I,'PDD Open'!$1:$4</definedName>
    <definedName name="_xlnm.Print_Titles" localSheetId="14">'PDD Prel A'!$A:$E,'PDD Prel A'!$1:$3</definedName>
    <definedName name="_xlnm.Print_Titles" localSheetId="15">'PDD Prel B'!$A:$E,'PDD Prel B'!$1:$3</definedName>
    <definedName name="_xlnm.Print_Titles" localSheetId="16">'PDD Prel Int'!$A:$E,'PDD Prel Int'!$1:$4</definedName>
    <definedName name="_xlnm.Print_Titles" localSheetId="17">'SQ Adv'!$A:$E,'SQ Adv'!$1:$10</definedName>
    <definedName name="_xlnm.Print_Titles" localSheetId="18">'SQ Prel'!$A:$E,'SQ Prel'!$1:$3</definedName>
    <definedName name="_xlnm.Print_Titles" localSheetId="19">'SQ Prel Int'!$A:$E,'SQ Prel Int'!$1:$3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" i="7" l="1"/>
  <c r="I1" i="7"/>
  <c r="I39" i="7"/>
  <c r="I41" i="7"/>
  <c r="I29" i="7"/>
  <c r="I11" i="7"/>
  <c r="I15" i="7"/>
  <c r="I37" i="7"/>
  <c r="I35" i="7"/>
  <c r="I21" i="7"/>
  <c r="I33" i="7"/>
  <c r="I23" i="7"/>
  <c r="A3" i="7"/>
  <c r="A1" i="7"/>
  <c r="I19" i="7"/>
  <c r="I13" i="7"/>
  <c r="I17" i="7"/>
  <c r="I31" i="7"/>
  <c r="I25" i="7"/>
  <c r="I43" i="7"/>
  <c r="I27" i="7"/>
  <c r="I15" i="8"/>
  <c r="I3" i="8"/>
  <c r="I1" i="8"/>
  <c r="I33" i="8"/>
  <c r="I45" i="8"/>
  <c r="I35" i="8"/>
  <c r="I25" i="8"/>
  <c r="I11" i="8"/>
  <c r="I37" i="8"/>
  <c r="I13" i="8"/>
  <c r="I43" i="8"/>
  <c r="I23" i="8"/>
  <c r="I31" i="8"/>
  <c r="I29" i="8"/>
  <c r="I19" i="8"/>
  <c r="I27" i="8"/>
  <c r="I41" i="8"/>
  <c r="I39" i="8"/>
  <c r="I21" i="8"/>
  <c r="I17" i="8"/>
  <c r="A3" i="8"/>
  <c r="A1" i="8"/>
  <c r="I3" i="32"/>
  <c r="I1" i="32"/>
  <c r="I12" i="32"/>
  <c r="A3" i="32"/>
  <c r="A1" i="32"/>
  <c r="I14" i="32"/>
  <c r="N15" i="6"/>
  <c r="Q15" i="6" s="1"/>
  <c r="J15" i="6"/>
  <c r="J63" i="6"/>
  <c r="N63" i="6"/>
  <c r="M5" i="6"/>
  <c r="F5" i="6"/>
  <c r="R63" i="6"/>
  <c r="J81" i="6"/>
  <c r="N81" i="6"/>
  <c r="R81" i="6" s="1"/>
  <c r="N27" i="6"/>
  <c r="J27" i="6"/>
  <c r="A3" i="6"/>
  <c r="A1" i="6"/>
  <c r="J21" i="6"/>
  <c r="N21" i="6"/>
  <c r="J69" i="6"/>
  <c r="R69" i="6" s="1"/>
  <c r="N69" i="6"/>
  <c r="J51" i="6"/>
  <c r="N51" i="6"/>
  <c r="J45" i="6"/>
  <c r="R45" i="6" s="1"/>
  <c r="N45" i="6"/>
  <c r="J33" i="6"/>
  <c r="N33" i="6"/>
  <c r="J39" i="6"/>
  <c r="R39" i="6" s="1"/>
  <c r="N39" i="6"/>
  <c r="J75" i="6"/>
  <c r="N75" i="6"/>
  <c r="J57" i="6"/>
  <c r="N57" i="6"/>
  <c r="S3" i="6"/>
  <c r="S1" i="6"/>
  <c r="R57" i="6"/>
  <c r="R33" i="6"/>
  <c r="R27" i="6"/>
  <c r="R51" i="6"/>
  <c r="R75" i="6"/>
  <c r="R21" i="6"/>
  <c r="I8" i="20"/>
  <c r="H8" i="20"/>
  <c r="G8" i="20"/>
  <c r="F8" i="20"/>
  <c r="BV6" i="20"/>
  <c r="BB6" i="20"/>
  <c r="AK6" i="20"/>
  <c r="S6" i="20"/>
  <c r="DP6" i="20"/>
  <c r="DG6" i="20"/>
  <c r="DA6" i="20"/>
  <c r="CT6" i="20"/>
  <c r="A3" i="20"/>
  <c r="A1" i="20"/>
  <c r="EH9" i="20"/>
  <c r="EG9" i="20"/>
  <c r="EF9" i="20"/>
  <c r="EE9" i="20"/>
  <c r="CO2" i="20"/>
  <c r="CO1" i="20"/>
  <c r="J8" i="20"/>
  <c r="J7" i="20"/>
  <c r="I7" i="20"/>
  <c r="H7" i="20"/>
  <c r="G7" i="20"/>
  <c r="F7" i="20"/>
  <c r="BK6" i="20"/>
  <c r="AQ6" i="20"/>
  <c r="Z6" i="20"/>
  <c r="EC2" i="20"/>
  <c r="EC1" i="20"/>
  <c r="DW2" i="20"/>
  <c r="DW1" i="20"/>
  <c r="DQ13" i="20"/>
  <c r="DS13" i="20"/>
  <c r="EH13" i="20" s="1"/>
  <c r="DQ12" i="20"/>
  <c r="DS12" i="20"/>
  <c r="EH12" i="20"/>
  <c r="DQ11" i="20"/>
  <c r="DS11" i="20" s="1"/>
  <c r="EH11" i="20" s="1"/>
  <c r="DK13" i="20"/>
  <c r="DM13" i="20" s="1"/>
  <c r="EG13" i="20" s="1"/>
  <c r="DK12" i="20"/>
  <c r="DM12" i="20"/>
  <c r="EG12" i="20" s="1"/>
  <c r="DK11" i="20"/>
  <c r="DM11" i="20" s="1"/>
  <c r="EG11" i="20" s="1"/>
  <c r="DB13" i="20"/>
  <c r="DD13" i="20" s="1"/>
  <c r="DB12" i="20"/>
  <c r="DD12" i="20"/>
  <c r="EF12" i="20"/>
  <c r="DB11" i="20"/>
  <c r="DD11" i="20" s="1"/>
  <c r="CX13" i="20"/>
  <c r="EE13" i="20"/>
  <c r="CX12" i="20"/>
  <c r="EE12" i="20" s="1"/>
  <c r="CX11" i="20"/>
  <c r="EE11" i="20"/>
  <c r="L6" i="20"/>
  <c r="BW13" i="20"/>
  <c r="BY13" i="20"/>
  <c r="CM13" i="20"/>
  <c r="BR13" i="20"/>
  <c r="BS13" i="20" s="1"/>
  <c r="I13" i="20" s="1"/>
  <c r="BF13" i="20"/>
  <c r="BH13" i="20" s="1"/>
  <c r="AX13" i="20"/>
  <c r="AY13" i="20"/>
  <c r="H13" i="20" s="1"/>
  <c r="AL13" i="20"/>
  <c r="AN13" i="20"/>
  <c r="CK13" i="20"/>
  <c r="AG13" i="20"/>
  <c r="AH13" i="20" s="1"/>
  <c r="G13" i="20" s="1"/>
  <c r="W13" i="20"/>
  <c r="CJ13" i="20"/>
  <c r="P13" i="20"/>
  <c r="F13" i="20" s="1"/>
  <c r="BW12" i="20"/>
  <c r="BY12" i="20"/>
  <c r="CM12" i="20" s="1"/>
  <c r="BR12" i="20"/>
  <c r="BS12" i="20"/>
  <c r="I12" i="20"/>
  <c r="BF12" i="20"/>
  <c r="BH12" i="20" s="1"/>
  <c r="CL12" i="20" s="1"/>
  <c r="AX12" i="20"/>
  <c r="AY12" i="20" s="1"/>
  <c r="AL12" i="20"/>
  <c r="AN12" i="20"/>
  <c r="CK12" i="20" s="1"/>
  <c r="AG12" i="20"/>
  <c r="AH12" i="20"/>
  <c r="G12" i="20"/>
  <c r="W12" i="20"/>
  <c r="CJ12" i="20" s="1"/>
  <c r="P12" i="20"/>
  <c r="F12" i="20"/>
  <c r="BW11" i="20"/>
  <c r="BY11" i="20" s="1"/>
  <c r="CM11" i="20" s="1"/>
  <c r="BR11" i="20"/>
  <c r="BS11" i="20" s="1"/>
  <c r="I11" i="20" s="1"/>
  <c r="BF11" i="20"/>
  <c r="BH11" i="20"/>
  <c r="CL11" i="20" s="1"/>
  <c r="AX11" i="20"/>
  <c r="AY11" i="20"/>
  <c r="H11" i="20"/>
  <c r="AL11" i="20"/>
  <c r="AN11" i="20" s="1"/>
  <c r="CK11" i="20" s="1"/>
  <c r="CN11" i="20" s="1"/>
  <c r="AG11" i="20"/>
  <c r="AH11" i="20"/>
  <c r="G11" i="20" s="1"/>
  <c r="W11" i="20"/>
  <c r="CJ11" i="20"/>
  <c r="P11" i="20"/>
  <c r="CH2" i="20"/>
  <c r="CH1" i="20"/>
  <c r="CA13" i="20"/>
  <c r="CC12" i="20"/>
  <c r="J13" i="20"/>
  <c r="BL6" i="19"/>
  <c r="AS6" i="19"/>
  <c r="AE6" i="19"/>
  <c r="N6" i="19"/>
  <c r="A3" i="19"/>
  <c r="A1" i="19"/>
  <c r="BB6" i="19"/>
  <c r="AI6" i="19"/>
  <c r="U6" i="19"/>
  <c r="G6" i="19"/>
  <c r="BM22" i="19"/>
  <c r="CE22" i="19"/>
  <c r="BH22" i="19"/>
  <c r="BI22" i="19" s="1"/>
  <c r="BY22" i="19" s="1"/>
  <c r="AW22" i="19"/>
  <c r="AY22" i="19" s="1"/>
  <c r="AO22" i="19"/>
  <c r="AP22" i="19"/>
  <c r="BX22" i="19" s="1"/>
  <c r="AF22" i="19"/>
  <c r="CC22" i="19" s="1"/>
  <c r="AA22" i="19"/>
  <c r="AB22" i="19"/>
  <c r="BW22" i="19" s="1"/>
  <c r="R22" i="19"/>
  <c r="CB22" i="19"/>
  <c r="K22" i="19"/>
  <c r="BM13" i="19"/>
  <c r="CE13" i="19"/>
  <c r="BH13" i="19"/>
  <c r="BI13" i="19" s="1"/>
  <c r="AW13" i="19"/>
  <c r="AY13" i="19"/>
  <c r="CD13" i="19"/>
  <c r="AO13" i="19"/>
  <c r="AP13" i="19"/>
  <c r="BX13" i="19"/>
  <c r="AF13" i="19"/>
  <c r="AA13" i="19"/>
  <c r="AB13" i="19"/>
  <c r="BW13" i="19"/>
  <c r="R13" i="19"/>
  <c r="CB13" i="19"/>
  <c r="K13" i="19"/>
  <c r="BV13" i="19"/>
  <c r="BM24" i="19"/>
  <c r="CE24" i="19"/>
  <c r="BH24" i="19"/>
  <c r="BI24" i="19"/>
  <c r="BY24" i="19" s="1"/>
  <c r="AW24" i="19"/>
  <c r="AY24" i="19"/>
  <c r="CD24" i="19"/>
  <c r="AO24" i="19"/>
  <c r="AP24" i="19"/>
  <c r="AF24" i="19"/>
  <c r="CC24" i="19"/>
  <c r="AA24" i="19"/>
  <c r="AB24" i="19"/>
  <c r="BW24" i="19"/>
  <c r="R24" i="19"/>
  <c r="K24" i="19"/>
  <c r="BV24" i="19"/>
  <c r="BM11" i="19"/>
  <c r="CE11" i="19" s="1"/>
  <c r="BH11" i="19"/>
  <c r="BI11" i="19"/>
  <c r="BY11" i="19"/>
  <c r="AW11" i="19"/>
  <c r="AY11" i="19"/>
  <c r="CD11" i="19"/>
  <c r="AO11" i="19"/>
  <c r="AP11" i="19" s="1"/>
  <c r="BX11" i="19" s="1"/>
  <c r="BZ11" i="19" s="1"/>
  <c r="AF11" i="19"/>
  <c r="CC11" i="19"/>
  <c r="AA11" i="19"/>
  <c r="AB11" i="19" s="1"/>
  <c r="BW11" i="19" s="1"/>
  <c r="R11" i="19"/>
  <c r="CB11" i="19"/>
  <c r="K11" i="19"/>
  <c r="BV11" i="19"/>
  <c r="BM15" i="19"/>
  <c r="CE15" i="19"/>
  <c r="BH15" i="19"/>
  <c r="BI15" i="19" s="1"/>
  <c r="AW15" i="19"/>
  <c r="AY15" i="19"/>
  <c r="AO15" i="19"/>
  <c r="AP15" i="19"/>
  <c r="BX15" i="19"/>
  <c r="AF15" i="19"/>
  <c r="CC15" i="19" s="1"/>
  <c r="AA15" i="19"/>
  <c r="AB15" i="19"/>
  <c r="BW15" i="19" s="1"/>
  <c r="R15" i="19"/>
  <c r="CB15" i="19"/>
  <c r="K15" i="19"/>
  <c r="BM20" i="19"/>
  <c r="CE20" i="19"/>
  <c r="BH20" i="19"/>
  <c r="BI20" i="19" s="1"/>
  <c r="AW20" i="19"/>
  <c r="AY20" i="19"/>
  <c r="CD20" i="19"/>
  <c r="AO20" i="19"/>
  <c r="AP20" i="19"/>
  <c r="BX20" i="19"/>
  <c r="AF20" i="19"/>
  <c r="CC20" i="19" s="1"/>
  <c r="AA20" i="19"/>
  <c r="AB20" i="19"/>
  <c r="BW20" i="19"/>
  <c r="R20" i="19"/>
  <c r="CB20" i="19"/>
  <c r="K20" i="19"/>
  <c r="BV20" i="19"/>
  <c r="BM18" i="19"/>
  <c r="CE18" i="19" s="1"/>
  <c r="BH18" i="19"/>
  <c r="BI18" i="19"/>
  <c r="AW18" i="19"/>
  <c r="AY18" i="19" s="1"/>
  <c r="CD18" i="19" s="1"/>
  <c r="AO18" i="19"/>
  <c r="AP18" i="19" s="1"/>
  <c r="AF18" i="19"/>
  <c r="CC18" i="19"/>
  <c r="AA18" i="19"/>
  <c r="AB18" i="19" s="1"/>
  <c r="BW18" i="19" s="1"/>
  <c r="R18" i="19"/>
  <c r="CB18" i="19" s="1"/>
  <c r="K18" i="19"/>
  <c r="BV18" i="19"/>
  <c r="BM25" i="19"/>
  <c r="CE25" i="19" s="1"/>
  <c r="BH25" i="19"/>
  <c r="BI25" i="19"/>
  <c r="AW25" i="19"/>
  <c r="AY25" i="19" s="1"/>
  <c r="CD25" i="19" s="1"/>
  <c r="AO25" i="19"/>
  <c r="AP25" i="19"/>
  <c r="AA25" i="19"/>
  <c r="AB25" i="19"/>
  <c r="BW25" i="19"/>
  <c r="R25" i="19"/>
  <c r="CB25" i="19" s="1"/>
  <c r="K25" i="19"/>
  <c r="BV25" i="19"/>
  <c r="BM16" i="19"/>
  <c r="CE16" i="19" s="1"/>
  <c r="BH16" i="19"/>
  <c r="BI16" i="19"/>
  <c r="BY16" i="19" s="1"/>
  <c r="AW16" i="19"/>
  <c r="AY16" i="19"/>
  <c r="CD16" i="19"/>
  <c r="AO16" i="19"/>
  <c r="AP16" i="19"/>
  <c r="AF16" i="19"/>
  <c r="CC16" i="19"/>
  <c r="AA16" i="19"/>
  <c r="AB16" i="19" s="1"/>
  <c r="R16" i="19"/>
  <c r="K16" i="19"/>
  <c r="BV16" i="19"/>
  <c r="BM21" i="19"/>
  <c r="CE21" i="19" s="1"/>
  <c r="BH21" i="19"/>
  <c r="BI21" i="19"/>
  <c r="AW21" i="19"/>
  <c r="AY21" i="19" s="1"/>
  <c r="AO21" i="19"/>
  <c r="AP21" i="19"/>
  <c r="AF21" i="19"/>
  <c r="CC21" i="19"/>
  <c r="AA21" i="19"/>
  <c r="AB21" i="19" s="1"/>
  <c r="BW21" i="19" s="1"/>
  <c r="R21" i="19"/>
  <c r="CB21" i="19"/>
  <c r="K21" i="19"/>
  <c r="BV21" i="19"/>
  <c r="BM23" i="19"/>
  <c r="CE23" i="19"/>
  <c r="BH23" i="19"/>
  <c r="BI23" i="19" s="1"/>
  <c r="BY23" i="19" s="1"/>
  <c r="AW23" i="19"/>
  <c r="AY23" i="19" s="1"/>
  <c r="AO23" i="19"/>
  <c r="AP23" i="19"/>
  <c r="BX23" i="19" s="1"/>
  <c r="AF23" i="19"/>
  <c r="CC23" i="19" s="1"/>
  <c r="AA23" i="19"/>
  <c r="AB23" i="19"/>
  <c r="BW23" i="19" s="1"/>
  <c r="R23" i="19"/>
  <c r="CB23" i="19"/>
  <c r="K23" i="19"/>
  <c r="BV23" i="19" s="1"/>
  <c r="BZ23" i="19" s="1"/>
  <c r="BM17" i="19"/>
  <c r="CE17" i="19"/>
  <c r="BH17" i="19"/>
  <c r="BI17" i="19" s="1"/>
  <c r="BY17" i="19" s="1"/>
  <c r="AW17" i="19"/>
  <c r="AY17" i="19"/>
  <c r="AO17" i="19"/>
  <c r="AP17" i="19"/>
  <c r="AF17" i="19"/>
  <c r="CC17" i="19" s="1"/>
  <c r="AA17" i="19"/>
  <c r="AB17" i="19"/>
  <c r="BW17" i="19"/>
  <c r="R17" i="19"/>
  <c r="CB17" i="19"/>
  <c r="K17" i="19"/>
  <c r="BV17" i="19"/>
  <c r="BZ17" i="19" s="1"/>
  <c r="BM19" i="19"/>
  <c r="CE19" i="19"/>
  <c r="BH19" i="19"/>
  <c r="BI19" i="19"/>
  <c r="AW19" i="19"/>
  <c r="AY19" i="19" s="1"/>
  <c r="CD19" i="19" s="1"/>
  <c r="AO19" i="19"/>
  <c r="AP19" i="19" s="1"/>
  <c r="AF19" i="19"/>
  <c r="CC19" i="19"/>
  <c r="AA19" i="19"/>
  <c r="AB19" i="19" s="1"/>
  <c r="BW19" i="19" s="1"/>
  <c r="R19" i="19"/>
  <c r="K19" i="19"/>
  <c r="BV19" i="19"/>
  <c r="BM12" i="19"/>
  <c r="CE12" i="19" s="1"/>
  <c r="BH12" i="19"/>
  <c r="BI12" i="19"/>
  <c r="BY12" i="19"/>
  <c r="AW12" i="19"/>
  <c r="AY12" i="19" s="1"/>
  <c r="CD12" i="19" s="1"/>
  <c r="AO12" i="19"/>
  <c r="AP12" i="19" s="1"/>
  <c r="AF12" i="19"/>
  <c r="CC12" i="19"/>
  <c r="AA12" i="19"/>
  <c r="AB12" i="19" s="1"/>
  <c r="BW12" i="19" s="1"/>
  <c r="R12" i="19"/>
  <c r="CB12" i="19"/>
  <c r="K12" i="19"/>
  <c r="BV12" i="19" s="1"/>
  <c r="BZ12" i="19" s="1"/>
  <c r="BM14" i="19"/>
  <c r="CE14" i="19"/>
  <c r="BH14" i="19"/>
  <c r="BI14" i="19" s="1"/>
  <c r="AW14" i="19"/>
  <c r="AY14" i="19"/>
  <c r="CD14" i="19" s="1"/>
  <c r="AO14" i="19"/>
  <c r="AP14" i="19"/>
  <c r="BX14" i="19"/>
  <c r="AF14" i="19"/>
  <c r="CC14" i="19" s="1"/>
  <c r="AA14" i="19"/>
  <c r="AB14" i="19"/>
  <c r="BW14" i="19" s="1"/>
  <c r="R14" i="19"/>
  <c r="CB14" i="19"/>
  <c r="K14" i="19"/>
  <c r="BT2" i="19"/>
  <c r="BT1" i="19"/>
  <c r="BQ14" i="19"/>
  <c r="BQ25" i="19"/>
  <c r="BQ20" i="19"/>
  <c r="BQ11" i="19"/>
  <c r="BQ18" i="19"/>
  <c r="BY19" i="19"/>
  <c r="BO17" i="19"/>
  <c r="BX17" i="19"/>
  <c r="BY25" i="19"/>
  <c r="BY14" i="19"/>
  <c r="BX12" i="19"/>
  <c r="BY21" i="19"/>
  <c r="BX16" i="19"/>
  <c r="BY18" i="19"/>
  <c r="BY15" i="19"/>
  <c r="BO11" i="19"/>
  <c r="BS11" i="19" s="1"/>
  <c r="BX24" i="19"/>
  <c r="BZ24" i="19" s="1"/>
  <c r="BO24" i="19"/>
  <c r="BL7" i="26"/>
  <c r="BB7" i="26"/>
  <c r="AS7" i="26"/>
  <c r="AE7" i="26"/>
  <c r="AI7" i="26"/>
  <c r="U7" i="26"/>
  <c r="G7" i="26"/>
  <c r="N7" i="26"/>
  <c r="K13" i="26"/>
  <c r="BV13" i="26"/>
  <c r="AA13" i="26"/>
  <c r="AB13" i="26" s="1"/>
  <c r="BW13" i="26" s="1"/>
  <c r="AO13" i="26"/>
  <c r="AP13" i="26" s="1"/>
  <c r="BH13" i="26"/>
  <c r="BI13" i="26"/>
  <c r="BY13" i="26" s="1"/>
  <c r="R13" i="26"/>
  <c r="AW13" i="26"/>
  <c r="AY13" i="26"/>
  <c r="BQ13" i="26" s="1"/>
  <c r="AF13" i="26"/>
  <c r="BM13" i="26"/>
  <c r="K12" i="26"/>
  <c r="BV12" i="26"/>
  <c r="AA12" i="26"/>
  <c r="AB12" i="26" s="1"/>
  <c r="BW12" i="26" s="1"/>
  <c r="AO12" i="26"/>
  <c r="AP12" i="26" s="1"/>
  <c r="BH12" i="26"/>
  <c r="BI12" i="26"/>
  <c r="BY12" i="26" s="1"/>
  <c r="R12" i="26"/>
  <c r="AW12" i="26"/>
  <c r="AY12" i="26"/>
  <c r="BQ12" i="26" s="1"/>
  <c r="AF12" i="26"/>
  <c r="BM12" i="26"/>
  <c r="A3" i="26"/>
  <c r="BT2" i="26"/>
  <c r="BT1" i="26"/>
  <c r="A1" i="26"/>
  <c r="AG12" i="18"/>
  <c r="A3" i="18"/>
  <c r="A1" i="18"/>
  <c r="AA10" i="18"/>
  <c r="AB10" i="18"/>
  <c r="AG10" i="18"/>
  <c r="AP10" i="18"/>
  <c r="AQ10" i="18" s="1"/>
  <c r="BB10" i="18" s="1"/>
  <c r="AX10" i="18"/>
  <c r="AZ10" i="18"/>
  <c r="R10" i="18"/>
  <c r="K12" i="18"/>
  <c r="K10" i="18"/>
  <c r="AX13" i="18"/>
  <c r="AZ13" i="18" s="1"/>
  <c r="AP13" i="18"/>
  <c r="AQ13" i="18"/>
  <c r="AG13" i="18"/>
  <c r="AA13" i="18"/>
  <c r="AB13" i="18" s="1"/>
  <c r="R13" i="18"/>
  <c r="K13" i="18"/>
  <c r="AX11" i="18"/>
  <c r="AZ11" i="18" s="1"/>
  <c r="AP11" i="18"/>
  <c r="AQ11" i="18"/>
  <c r="AG11" i="18"/>
  <c r="AA11" i="18"/>
  <c r="AB11" i="18"/>
  <c r="R11" i="18"/>
  <c r="K11" i="18"/>
  <c r="AX14" i="18"/>
  <c r="AZ14" i="18"/>
  <c r="AP14" i="18"/>
  <c r="AQ14" i="18" s="1"/>
  <c r="AG14" i="18"/>
  <c r="AA14" i="18"/>
  <c r="AB14" i="18"/>
  <c r="BB14" i="18" s="1"/>
  <c r="R14" i="18"/>
  <c r="K14" i="18"/>
  <c r="AX15" i="18"/>
  <c r="AZ15" i="18"/>
  <c r="R15" i="18"/>
  <c r="AG15" i="18"/>
  <c r="AP15" i="18"/>
  <c r="AQ15" i="18" s="1"/>
  <c r="AA15" i="18"/>
  <c r="AB15" i="18"/>
  <c r="K15" i="18"/>
  <c r="AX12" i="18"/>
  <c r="AZ12" i="18"/>
  <c r="AP12" i="18"/>
  <c r="AQ12" i="18" s="1"/>
  <c r="BB12" i="18" s="1"/>
  <c r="BF12" i="18" s="1"/>
  <c r="AA12" i="18"/>
  <c r="AB12" i="18"/>
  <c r="R12" i="18"/>
  <c r="BD12" i="18" s="1"/>
  <c r="BG12" i="18" s="1"/>
  <c r="BI1" i="18"/>
  <c r="BI2" i="18"/>
  <c r="F6" i="18"/>
  <c r="M6" i="18"/>
  <c r="T6" i="18"/>
  <c r="AD6" i="18"/>
  <c r="AI6" i="18"/>
  <c r="AS6" i="18"/>
  <c r="BB11" i="18"/>
  <c r="BF11" i="18" s="1"/>
  <c r="BF10" i="18"/>
  <c r="BD14" i="18"/>
  <c r="BG14" i="18" s="1"/>
  <c r="BF14" i="18"/>
  <c r="BH14" i="18" s="1"/>
  <c r="BH12" i="18"/>
  <c r="AX13" i="36"/>
  <c r="AZ13" i="36"/>
  <c r="BD13" i="36" s="1"/>
  <c r="BG13" i="36" s="1"/>
  <c r="AP13" i="36"/>
  <c r="AQ13" i="36" s="1"/>
  <c r="AG13" i="36"/>
  <c r="AA13" i="36"/>
  <c r="AB13" i="36" s="1"/>
  <c r="BB13" i="36" s="1"/>
  <c r="R13" i="36"/>
  <c r="K13" i="36"/>
  <c r="AX14" i="36"/>
  <c r="AZ14" i="36"/>
  <c r="AP14" i="36"/>
  <c r="AQ14" i="36" s="1"/>
  <c r="AG14" i="36"/>
  <c r="AA14" i="36"/>
  <c r="AB14" i="36"/>
  <c r="R14" i="36"/>
  <c r="BD14" i="36" s="1"/>
  <c r="BG14" i="36" s="1"/>
  <c r="K14" i="36"/>
  <c r="AX11" i="36"/>
  <c r="AZ11" i="36"/>
  <c r="BD11" i="36" s="1"/>
  <c r="BG11" i="36" s="1"/>
  <c r="AP11" i="36"/>
  <c r="AQ11" i="36" s="1"/>
  <c r="AG11" i="36"/>
  <c r="AA11" i="36"/>
  <c r="AB11" i="36" s="1"/>
  <c r="R11" i="36"/>
  <c r="K11" i="36"/>
  <c r="AX10" i="36"/>
  <c r="AZ10" i="36" s="1"/>
  <c r="AP10" i="36"/>
  <c r="AQ10" i="36"/>
  <c r="AG10" i="36"/>
  <c r="AA10" i="36"/>
  <c r="AB10" i="36" s="1"/>
  <c r="R10" i="36"/>
  <c r="K10" i="36"/>
  <c r="BB10" i="36" s="1"/>
  <c r="BF10" i="36" s="1"/>
  <c r="BH10" i="36" s="1"/>
  <c r="AX12" i="36"/>
  <c r="AZ12" i="36" s="1"/>
  <c r="AP12" i="36"/>
  <c r="AQ12" i="36"/>
  <c r="AG12" i="36"/>
  <c r="AA12" i="36"/>
  <c r="AB12" i="36"/>
  <c r="R12" i="36"/>
  <c r="BD12" i="36" s="1"/>
  <c r="BG12" i="36" s="1"/>
  <c r="K12" i="36"/>
  <c r="BB12" i="36" s="1"/>
  <c r="BF12" i="36" s="1"/>
  <c r="BH12" i="36" s="1"/>
  <c r="AS6" i="36"/>
  <c r="AI6" i="36"/>
  <c r="AD6" i="36"/>
  <c r="T6" i="36"/>
  <c r="M6" i="36"/>
  <c r="F6" i="36"/>
  <c r="A3" i="36"/>
  <c r="BI2" i="36"/>
  <c r="BI1" i="36"/>
  <c r="A1" i="36"/>
  <c r="BD10" i="36"/>
  <c r="BG10" i="36" s="1"/>
  <c r="BB11" i="36"/>
  <c r="BF11" i="36" s="1"/>
  <c r="BH11" i="36" s="1"/>
  <c r="BF13" i="36"/>
  <c r="CZ7" i="21"/>
  <c r="BW7" i="21"/>
  <c r="AW7" i="21"/>
  <c r="U7" i="21"/>
  <c r="CP7" i="21"/>
  <c r="BN7" i="21"/>
  <c r="AM7" i="21"/>
  <c r="N7" i="21"/>
  <c r="K14" i="21"/>
  <c r="AI14" i="21"/>
  <c r="AJ14" i="21" s="1"/>
  <c r="DN14" i="21" s="1"/>
  <c r="BJ14" i="21"/>
  <c r="BK14" i="21" s="1"/>
  <c r="DO14" i="21" s="1"/>
  <c r="CL14" i="21"/>
  <c r="CM14" i="21"/>
  <c r="DP14" i="21" s="1"/>
  <c r="R14" i="21"/>
  <c r="DR14" i="21"/>
  <c r="AQ14" i="21"/>
  <c r="AS14" i="21" s="1"/>
  <c r="AT14" i="21" s="1"/>
  <c r="BR14" i="21"/>
  <c r="BT14" i="21" s="1"/>
  <c r="DT14" i="21" s="1"/>
  <c r="CT14" i="21"/>
  <c r="CV14" i="21"/>
  <c r="Y14" i="21"/>
  <c r="CB14" i="21"/>
  <c r="AX14" i="21"/>
  <c r="AZ14" i="21"/>
  <c r="DA14" i="21"/>
  <c r="DC14" i="21"/>
  <c r="K13" i="21"/>
  <c r="AI13" i="21"/>
  <c r="AJ13" i="21" s="1"/>
  <c r="BJ13" i="21"/>
  <c r="BK13" i="21" s="1"/>
  <c r="DO13" i="21" s="1"/>
  <c r="CL13" i="21"/>
  <c r="CM13" i="21" s="1"/>
  <c r="DP13" i="21" s="1"/>
  <c r="R13" i="21"/>
  <c r="DR13" i="21"/>
  <c r="AQ13" i="21"/>
  <c r="AS13" i="21" s="1"/>
  <c r="AT13" i="21" s="1"/>
  <c r="DS13" i="21"/>
  <c r="BR13" i="21"/>
  <c r="BT13" i="21" s="1"/>
  <c r="DT13" i="21" s="1"/>
  <c r="CT13" i="21"/>
  <c r="CV13" i="21" s="1"/>
  <c r="CW13" i="21" s="1"/>
  <c r="DU13" i="21" s="1"/>
  <c r="Y13" i="21"/>
  <c r="CB13" i="21"/>
  <c r="AX13" i="21"/>
  <c r="AZ13" i="21"/>
  <c r="DA13" i="21"/>
  <c r="DC13" i="21" s="1"/>
  <c r="CE7" i="21"/>
  <c r="A3" i="21"/>
  <c r="A1" i="21"/>
  <c r="DA12" i="21"/>
  <c r="DC12" i="21" s="1"/>
  <c r="CT12" i="21"/>
  <c r="CV12" i="21"/>
  <c r="CW12" i="21" s="1"/>
  <c r="DU12" i="21" s="1"/>
  <c r="CL12" i="21"/>
  <c r="CM12" i="21"/>
  <c r="DP12" i="21" s="1"/>
  <c r="CB12" i="21"/>
  <c r="BR12" i="21"/>
  <c r="BT12" i="21"/>
  <c r="DT12" i="21"/>
  <c r="BJ12" i="21"/>
  <c r="BK12" i="21" s="1"/>
  <c r="DO12" i="21" s="1"/>
  <c r="AX12" i="21"/>
  <c r="AZ12" i="21" s="1"/>
  <c r="DI12" i="21" s="1"/>
  <c r="AQ12" i="21"/>
  <c r="AS12" i="21" s="1"/>
  <c r="AT12" i="21" s="1"/>
  <c r="AI12" i="21"/>
  <c r="AJ12" i="21" s="1"/>
  <c r="DN12" i="21"/>
  <c r="Y12" i="21"/>
  <c r="R12" i="21"/>
  <c r="DR12" i="21" s="1"/>
  <c r="K12" i="21"/>
  <c r="DM12" i="21" s="1"/>
  <c r="BC7" i="21"/>
  <c r="AB7" i="21"/>
  <c r="G7" i="21"/>
  <c r="DL2" i="21"/>
  <c r="DL1" i="21"/>
  <c r="CW14" i="21"/>
  <c r="DU14" i="21"/>
  <c r="DM13" i="21"/>
  <c r="Y12" i="33"/>
  <c r="CZ7" i="33"/>
  <c r="BW7" i="33"/>
  <c r="AW7" i="33"/>
  <c r="U7" i="33"/>
  <c r="CP7" i="33"/>
  <c r="BN7" i="33"/>
  <c r="AM7" i="33"/>
  <c r="N7" i="33"/>
  <c r="K12" i="33"/>
  <c r="DM12" i="33" s="1"/>
  <c r="AI12" i="33"/>
  <c r="AJ12" i="33" s="1"/>
  <c r="DE12" i="33" s="1"/>
  <c r="DN12" i="33"/>
  <c r="BJ12" i="33"/>
  <c r="BK12" i="33" s="1"/>
  <c r="DO12" i="33" s="1"/>
  <c r="CL12" i="33"/>
  <c r="CM12" i="33" s="1"/>
  <c r="DP12" i="33" s="1"/>
  <c r="R12" i="33"/>
  <c r="DR12" i="33"/>
  <c r="AQ12" i="33"/>
  <c r="AS12" i="33" s="1"/>
  <c r="AT12" i="33" s="1"/>
  <c r="DS12" i="33" s="1"/>
  <c r="BR12" i="33"/>
  <c r="BT12" i="33" s="1"/>
  <c r="DT12" i="33" s="1"/>
  <c r="CT12" i="33"/>
  <c r="CV12" i="33" s="1"/>
  <c r="CW12" i="33" s="1"/>
  <c r="DU12" i="33" s="1"/>
  <c r="CB12" i="33"/>
  <c r="AX12" i="33"/>
  <c r="AZ12" i="33" s="1"/>
  <c r="DA12" i="33"/>
  <c r="DC12" i="33"/>
  <c r="CE7" i="33"/>
  <c r="BC7" i="33"/>
  <c r="AB7" i="33"/>
  <c r="G7" i="33"/>
  <c r="A3" i="33"/>
  <c r="DL2" i="33"/>
  <c r="DL1" i="33"/>
  <c r="A1" i="33"/>
  <c r="AZ19" i="22"/>
  <c r="BB19" i="22" s="1"/>
  <c r="AR19" i="22"/>
  <c r="AS19" i="22" s="1"/>
  <c r="BD19" i="22" s="1"/>
  <c r="BH19" i="22" s="1"/>
  <c r="AF19" i="22"/>
  <c r="AH19" i="22" s="1"/>
  <c r="AB19" i="22"/>
  <c r="AC19" i="22" s="1"/>
  <c r="R19" i="22"/>
  <c r="K19" i="22"/>
  <c r="A3" i="22"/>
  <c r="A1" i="22"/>
  <c r="AZ15" i="22"/>
  <c r="BB15" i="22" s="1"/>
  <c r="BF15" i="22" s="1"/>
  <c r="BI15" i="22" s="1"/>
  <c r="AR15" i="22"/>
  <c r="AS15" i="22"/>
  <c r="AF15" i="22"/>
  <c r="AH15" i="22" s="1"/>
  <c r="AB15" i="22"/>
  <c r="AC15" i="22"/>
  <c r="R15" i="22"/>
  <c r="K15" i="22"/>
  <c r="AZ20" i="22"/>
  <c r="BB20" i="22"/>
  <c r="AR20" i="22"/>
  <c r="AS20" i="22" s="1"/>
  <c r="AF20" i="22"/>
  <c r="AH20" i="22"/>
  <c r="BF20" i="22" s="1"/>
  <c r="AB20" i="22"/>
  <c r="AC20" i="22" s="1"/>
  <c r="BD20" i="22" s="1"/>
  <c r="BH20" i="22" s="1"/>
  <c r="R20" i="22"/>
  <c r="K20" i="22"/>
  <c r="AZ11" i="22"/>
  <c r="BB11" i="22" s="1"/>
  <c r="BF11" i="22" s="1"/>
  <c r="BI11" i="22" s="1"/>
  <c r="AR11" i="22"/>
  <c r="AS11" i="22"/>
  <c r="AF11" i="22"/>
  <c r="AH11" i="22" s="1"/>
  <c r="AB11" i="22"/>
  <c r="AC11" i="22"/>
  <c r="R11" i="22"/>
  <c r="K11" i="22"/>
  <c r="AZ17" i="22"/>
  <c r="BB17" i="22"/>
  <c r="AR17" i="22"/>
  <c r="AS17" i="22" s="1"/>
  <c r="AF17" i="22"/>
  <c r="AH17" i="22"/>
  <c r="BF17" i="22" s="1"/>
  <c r="BI17" i="22" s="1"/>
  <c r="AB17" i="22"/>
  <c r="AC17" i="22" s="1"/>
  <c r="BD17" i="22" s="1"/>
  <c r="BH17" i="22" s="1"/>
  <c r="R17" i="22"/>
  <c r="K17" i="22"/>
  <c r="AZ14" i="22"/>
  <c r="BB14" i="22" s="1"/>
  <c r="BF14" i="22" s="1"/>
  <c r="BI14" i="22" s="1"/>
  <c r="AR14" i="22"/>
  <c r="AS14" i="22"/>
  <c r="AF14" i="22"/>
  <c r="AH14" i="22" s="1"/>
  <c r="AB14" i="22"/>
  <c r="AC14" i="22"/>
  <c r="BD14" i="22" s="1"/>
  <c r="R14" i="22"/>
  <c r="K14" i="22"/>
  <c r="AZ22" i="22"/>
  <c r="BB22" i="22"/>
  <c r="AR22" i="22"/>
  <c r="AS22" i="22" s="1"/>
  <c r="AF22" i="22"/>
  <c r="AH22" i="22"/>
  <c r="AB22" i="22"/>
  <c r="AC22" i="22" s="1"/>
  <c r="R22" i="22"/>
  <c r="K22" i="22"/>
  <c r="AZ10" i="22"/>
  <c r="BB10" i="22" s="1"/>
  <c r="AR10" i="22"/>
  <c r="AS10" i="22" s="1"/>
  <c r="AF10" i="22"/>
  <c r="AH10" i="22" s="1"/>
  <c r="AB10" i="22"/>
  <c r="AC10" i="22" s="1"/>
  <c r="R10" i="22"/>
  <c r="K10" i="22"/>
  <c r="BD10" i="22" s="1"/>
  <c r="BH10" i="22" s="1"/>
  <c r="AZ18" i="22"/>
  <c r="BB18" i="22" s="1"/>
  <c r="AR18" i="22"/>
  <c r="AS18" i="22"/>
  <c r="AF18" i="22"/>
  <c r="AH18" i="22" s="1"/>
  <c r="AB18" i="22"/>
  <c r="AC18" i="22" s="1"/>
  <c r="R18" i="22"/>
  <c r="BF18" i="22" s="1"/>
  <c r="BI18" i="22" s="1"/>
  <c r="K18" i="22"/>
  <c r="AZ13" i="22"/>
  <c r="BB13" i="22" s="1"/>
  <c r="AR13" i="22"/>
  <c r="AS13" i="22"/>
  <c r="AF13" i="22"/>
  <c r="AH13" i="22" s="1"/>
  <c r="AB13" i="22"/>
  <c r="AC13" i="22"/>
  <c r="R13" i="22"/>
  <c r="K13" i="22"/>
  <c r="AZ12" i="22"/>
  <c r="BB12" i="22"/>
  <c r="AR12" i="22"/>
  <c r="AS12" i="22" s="1"/>
  <c r="BD12" i="22" s="1"/>
  <c r="BH12" i="22" s="1"/>
  <c r="AF12" i="22"/>
  <c r="AH12" i="22" s="1"/>
  <c r="AB12" i="22"/>
  <c r="AC12" i="22" s="1"/>
  <c r="R12" i="22"/>
  <c r="K12" i="22"/>
  <c r="AZ16" i="22"/>
  <c r="BB16" i="22"/>
  <c r="AR16" i="22"/>
  <c r="AS16" i="22" s="1"/>
  <c r="AF16" i="22"/>
  <c r="AH16" i="22"/>
  <c r="AB16" i="22"/>
  <c r="AC16" i="22" s="1"/>
  <c r="R16" i="22"/>
  <c r="K16" i="22"/>
  <c r="AZ21" i="22"/>
  <c r="BB21" i="22" s="1"/>
  <c r="AR21" i="22"/>
  <c r="AS21" i="22" s="1"/>
  <c r="AF21" i="22"/>
  <c r="AH21" i="22" s="1"/>
  <c r="AB21" i="22"/>
  <c r="AC21" i="22"/>
  <c r="BD21" i="22" s="1"/>
  <c r="BH21" i="22" s="1"/>
  <c r="BJ21" i="22" s="1"/>
  <c r="R21" i="22"/>
  <c r="K21" i="22"/>
  <c r="AU6" i="22"/>
  <c r="AJ6" i="22"/>
  <c r="AE6" i="22"/>
  <c r="T6" i="22"/>
  <c r="M6" i="22"/>
  <c r="F6" i="22"/>
  <c r="BK2" i="22"/>
  <c r="BK1" i="22"/>
  <c r="BF21" i="22"/>
  <c r="BI21" i="22"/>
  <c r="BF13" i="22"/>
  <c r="BI13" i="22" s="1"/>
  <c r="BF10" i="22"/>
  <c r="BI10" i="22"/>
  <c r="BJ10" i="22" s="1"/>
  <c r="BI20" i="22"/>
  <c r="BJ20" i="22" s="1"/>
  <c r="BD18" i="22"/>
  <c r="BH18" i="22" s="1"/>
  <c r="BD22" i="22"/>
  <c r="BH22" i="22" s="1"/>
  <c r="BH14" i="22"/>
  <c r="BJ14" i="22" s="1"/>
  <c r="BD11" i="22"/>
  <c r="BH11" i="22"/>
  <c r="BD15" i="22"/>
  <c r="BH15" i="22" s="1"/>
  <c r="K11" i="27"/>
  <c r="R11" i="27"/>
  <c r="AB11" i="27"/>
  <c r="AC11" i="27" s="1"/>
  <c r="BD11" i="27" s="1"/>
  <c r="BH11" i="27" s="1"/>
  <c r="BJ11" i="27" s="1"/>
  <c r="AF11" i="27"/>
  <c r="AH11" i="27" s="1"/>
  <c r="BF11" i="27" s="1"/>
  <c r="BI11" i="27" s="1"/>
  <c r="AR11" i="27"/>
  <c r="AS11" i="27" s="1"/>
  <c r="AZ11" i="27"/>
  <c r="BB11" i="27" s="1"/>
  <c r="K14" i="27"/>
  <c r="AB14" i="27"/>
  <c r="AC14" i="27" s="1"/>
  <c r="AR14" i="27"/>
  <c r="AS14" i="27" s="1"/>
  <c r="R14" i="27"/>
  <c r="AF14" i="27"/>
  <c r="AH14" i="27"/>
  <c r="AZ14" i="27"/>
  <c r="BB14" i="27" s="1"/>
  <c r="K15" i="27"/>
  <c r="AB15" i="27"/>
  <c r="AC15" i="27"/>
  <c r="BD15" i="27" s="1"/>
  <c r="BH15" i="27" s="1"/>
  <c r="AR15" i="27"/>
  <c r="AS15" i="27" s="1"/>
  <c r="R15" i="27"/>
  <c r="AF15" i="27"/>
  <c r="AH15" i="27" s="1"/>
  <c r="AZ15" i="27"/>
  <c r="BB15" i="27"/>
  <c r="K19" i="27"/>
  <c r="AB19" i="27"/>
  <c r="AC19" i="27" s="1"/>
  <c r="AR19" i="27"/>
  <c r="AS19" i="27" s="1"/>
  <c r="R19" i="27"/>
  <c r="AF19" i="27"/>
  <c r="AH19" i="27"/>
  <c r="BF19" i="27" s="1"/>
  <c r="BI19" i="27" s="1"/>
  <c r="AZ19" i="27"/>
  <c r="BB19" i="27" s="1"/>
  <c r="K18" i="27"/>
  <c r="AB18" i="27"/>
  <c r="AC18" i="27"/>
  <c r="AR18" i="27"/>
  <c r="AS18" i="27" s="1"/>
  <c r="R18" i="27"/>
  <c r="AF18" i="27"/>
  <c r="AH18" i="27" s="1"/>
  <c r="AZ18" i="27"/>
  <c r="BB18" i="27"/>
  <c r="K10" i="27"/>
  <c r="AB10" i="27"/>
  <c r="AC10" i="27" s="1"/>
  <c r="AR10" i="27"/>
  <c r="AS10" i="27" s="1"/>
  <c r="R10" i="27"/>
  <c r="AF10" i="27"/>
  <c r="AH10" i="27"/>
  <c r="BF10" i="27" s="1"/>
  <c r="BI10" i="27" s="1"/>
  <c r="AZ10" i="27"/>
  <c r="BB10" i="27" s="1"/>
  <c r="K12" i="27"/>
  <c r="AB12" i="27"/>
  <c r="AC12" i="27"/>
  <c r="BD12" i="27" s="1"/>
  <c r="BH12" i="27" s="1"/>
  <c r="AR12" i="27"/>
  <c r="AS12" i="27" s="1"/>
  <c r="R12" i="27"/>
  <c r="AF12" i="27"/>
  <c r="AH12" i="27" s="1"/>
  <c r="AZ12" i="27"/>
  <c r="BB12" i="27"/>
  <c r="K13" i="27"/>
  <c r="AB13" i="27"/>
  <c r="AC13" i="27" s="1"/>
  <c r="AR13" i="27"/>
  <c r="AS13" i="27" s="1"/>
  <c r="BD13" i="27" s="1"/>
  <c r="BH13" i="27" s="1"/>
  <c r="BJ13" i="27" s="1"/>
  <c r="R13" i="27"/>
  <c r="AF13" i="27"/>
  <c r="AH13" i="27"/>
  <c r="BF13" i="27" s="1"/>
  <c r="BI13" i="27" s="1"/>
  <c r="AZ13" i="27"/>
  <c r="BB13" i="27" s="1"/>
  <c r="K22" i="27"/>
  <c r="AB22" i="27"/>
  <c r="AC22" i="27"/>
  <c r="BD22" i="27" s="1"/>
  <c r="AR22" i="27"/>
  <c r="AS22" i="27" s="1"/>
  <c r="R22" i="27"/>
  <c r="AF22" i="27"/>
  <c r="AH22" i="27" s="1"/>
  <c r="BF22" i="27" s="1"/>
  <c r="BI22" i="27" s="1"/>
  <c r="AZ22" i="27"/>
  <c r="BB22" i="27"/>
  <c r="K21" i="27"/>
  <c r="AB21" i="27"/>
  <c r="AC21" i="27" s="1"/>
  <c r="AR21" i="27"/>
  <c r="AS21" i="27" s="1"/>
  <c r="BD21" i="27" s="1"/>
  <c r="BH21" i="27" s="1"/>
  <c r="R21" i="27"/>
  <c r="AF21" i="27"/>
  <c r="AH21" i="27"/>
  <c r="AZ21" i="27"/>
  <c r="BB21" i="27" s="1"/>
  <c r="K17" i="27"/>
  <c r="AB17" i="27"/>
  <c r="AC17" i="27"/>
  <c r="BD17" i="27" s="1"/>
  <c r="BH17" i="27" s="1"/>
  <c r="BJ17" i="27" s="1"/>
  <c r="AR17" i="27"/>
  <c r="AS17" i="27" s="1"/>
  <c r="R17" i="27"/>
  <c r="AF17" i="27"/>
  <c r="AH17" i="27" s="1"/>
  <c r="BF17" i="27" s="1"/>
  <c r="BI17" i="27" s="1"/>
  <c r="AZ17" i="27"/>
  <c r="BB17" i="27"/>
  <c r="K20" i="27"/>
  <c r="AB20" i="27"/>
  <c r="AC20" i="27" s="1"/>
  <c r="AR20" i="27"/>
  <c r="AS20" i="27" s="1"/>
  <c r="BD20" i="27" s="1"/>
  <c r="BH20" i="27" s="1"/>
  <c r="R20" i="27"/>
  <c r="AF20" i="27"/>
  <c r="AH20" i="27"/>
  <c r="AZ20" i="27"/>
  <c r="BB20" i="27" s="1"/>
  <c r="K16" i="27"/>
  <c r="AB16" i="27"/>
  <c r="AC16" i="27" s="1"/>
  <c r="BD16" i="27" s="1"/>
  <c r="BH16" i="27" s="1"/>
  <c r="AR16" i="27"/>
  <c r="AS16" i="27" s="1"/>
  <c r="R16" i="27"/>
  <c r="AF16" i="27"/>
  <c r="AH16" i="27" s="1"/>
  <c r="AZ16" i="27"/>
  <c r="BB16" i="27"/>
  <c r="K23" i="27"/>
  <c r="AB23" i="27"/>
  <c r="AC23" i="27" s="1"/>
  <c r="AR23" i="27"/>
  <c r="AS23" i="27"/>
  <c r="R23" i="27"/>
  <c r="AF23" i="27"/>
  <c r="AH23" i="27"/>
  <c r="AZ23" i="27"/>
  <c r="BB23" i="27"/>
  <c r="AU6" i="27"/>
  <c r="AJ6" i="27"/>
  <c r="AE6" i="27"/>
  <c r="T6" i="27"/>
  <c r="M6" i="27"/>
  <c r="F6" i="27"/>
  <c r="A3" i="27"/>
  <c r="BK2" i="27"/>
  <c r="BK1" i="27"/>
  <c r="A1" i="27"/>
  <c r="BD14" i="27"/>
  <c r="BH14" i="27" s="1"/>
  <c r="BF18" i="27"/>
  <c r="BI18" i="27"/>
  <c r="BD23" i="27"/>
  <c r="BH23" i="27" s="1"/>
  <c r="BH22" i="27"/>
  <c r="BJ22" i="27" s="1"/>
  <c r="BD18" i="27"/>
  <c r="BH18" i="27" s="1"/>
  <c r="BJ18" i="27" s="1"/>
  <c r="AZ22" i="28"/>
  <c r="BB22" i="28" s="1"/>
  <c r="AR22" i="28"/>
  <c r="AS22" i="28" s="1"/>
  <c r="AF22" i="28"/>
  <c r="AH22" i="28" s="1"/>
  <c r="AB22" i="28"/>
  <c r="AC22" i="28"/>
  <c r="BD22" i="28" s="1"/>
  <c r="BH22" i="28" s="1"/>
  <c r="R22" i="28"/>
  <c r="K22" i="28"/>
  <c r="AZ23" i="28"/>
  <c r="BB23" i="28" s="1"/>
  <c r="AR23" i="28"/>
  <c r="AS23" i="28" s="1"/>
  <c r="AF23" i="28"/>
  <c r="AH23" i="28" s="1"/>
  <c r="AB23" i="28"/>
  <c r="AC23" i="28" s="1"/>
  <c r="R23" i="28"/>
  <c r="K23" i="28"/>
  <c r="BD23" i="28" s="1"/>
  <c r="BH23" i="28"/>
  <c r="K12" i="28"/>
  <c r="AB12" i="28"/>
  <c r="AC12" i="28"/>
  <c r="BD12" i="28" s="1"/>
  <c r="BH12" i="28" s="1"/>
  <c r="AR12" i="28"/>
  <c r="AS12" i="28"/>
  <c r="R12" i="28"/>
  <c r="AF12" i="28"/>
  <c r="AH12" i="28" s="1"/>
  <c r="AZ12" i="28"/>
  <c r="BB12" i="28" s="1"/>
  <c r="BF12" i="28" s="1"/>
  <c r="BI12" i="28" s="1"/>
  <c r="K19" i="28"/>
  <c r="AB19" i="28"/>
  <c r="AC19" i="28"/>
  <c r="AR19" i="28"/>
  <c r="AS19" i="28" s="1"/>
  <c r="R19" i="28"/>
  <c r="AF19" i="28"/>
  <c r="AH19" i="28" s="1"/>
  <c r="BF19" i="28" s="1"/>
  <c r="BI19" i="28" s="1"/>
  <c r="AZ19" i="28"/>
  <c r="BB19" i="28" s="1"/>
  <c r="K13" i="28"/>
  <c r="AB13" i="28"/>
  <c r="AC13" i="28" s="1"/>
  <c r="BD13" i="28" s="1"/>
  <c r="AR13" i="28"/>
  <c r="AS13" i="28"/>
  <c r="R13" i="28"/>
  <c r="BF13" i="28" s="1"/>
  <c r="BI13" i="28" s="1"/>
  <c r="AF13" i="28"/>
  <c r="AH13" i="28" s="1"/>
  <c r="AZ13" i="28"/>
  <c r="BB13" i="28"/>
  <c r="K11" i="28"/>
  <c r="AB11" i="28"/>
  <c r="AC11" i="28"/>
  <c r="AR11" i="28"/>
  <c r="AS11" i="28" s="1"/>
  <c r="R11" i="28"/>
  <c r="AF11" i="28"/>
  <c r="AH11" i="28"/>
  <c r="AZ11" i="28"/>
  <c r="BB11" i="28" s="1"/>
  <c r="K16" i="28"/>
  <c r="BD16" i="28" s="1"/>
  <c r="BH16" i="28" s="1"/>
  <c r="AB16" i="28"/>
  <c r="AC16" i="28" s="1"/>
  <c r="AR16" i="28"/>
  <c r="AS16" i="28"/>
  <c r="R16" i="28"/>
  <c r="BF16" i="28" s="1"/>
  <c r="BI16" i="28" s="1"/>
  <c r="AF16" i="28"/>
  <c r="AH16" i="28" s="1"/>
  <c r="AZ16" i="28"/>
  <c r="BB16" i="28"/>
  <c r="K20" i="28"/>
  <c r="AB20" i="28"/>
  <c r="AC20" i="28"/>
  <c r="AR20" i="28"/>
  <c r="AS20" i="28" s="1"/>
  <c r="R20" i="28"/>
  <c r="AF20" i="28"/>
  <c r="AH20" i="28"/>
  <c r="AZ20" i="28"/>
  <c r="BB20" i="28" s="1"/>
  <c r="K15" i="28"/>
  <c r="AB15" i="28"/>
  <c r="AC15" i="28" s="1"/>
  <c r="BD15" i="28" s="1"/>
  <c r="AR15" i="28"/>
  <c r="AS15" i="28"/>
  <c r="R15" i="28"/>
  <c r="BF15" i="28" s="1"/>
  <c r="AF15" i="28"/>
  <c r="AH15" i="28" s="1"/>
  <c r="AZ15" i="28"/>
  <c r="BB15" i="28"/>
  <c r="K14" i="28"/>
  <c r="AB14" i="28"/>
  <c r="AC14" i="28"/>
  <c r="AR14" i="28"/>
  <c r="AS14" i="28" s="1"/>
  <c r="BD14" i="28" s="1"/>
  <c r="BH14" i="28" s="1"/>
  <c r="R14" i="28"/>
  <c r="AF14" i="28"/>
  <c r="AH14" i="28"/>
  <c r="AZ14" i="28"/>
  <c r="BB14" i="28" s="1"/>
  <c r="K10" i="28"/>
  <c r="AB10" i="28"/>
  <c r="AC10" i="28" s="1"/>
  <c r="AR10" i="28"/>
  <c r="AS10" i="28"/>
  <c r="R10" i="28"/>
  <c r="BF10" i="28" s="1"/>
  <c r="BI10" i="28" s="1"/>
  <c r="AF10" i="28"/>
  <c r="AH10" i="28" s="1"/>
  <c r="AZ10" i="28"/>
  <c r="BB10" i="28"/>
  <c r="K17" i="28"/>
  <c r="AB17" i="28"/>
  <c r="AC17" i="28"/>
  <c r="AR17" i="28"/>
  <c r="AS17" i="28" s="1"/>
  <c r="R17" i="28"/>
  <c r="AF17" i="28"/>
  <c r="AH17" i="28"/>
  <c r="AZ17" i="28"/>
  <c r="BB17" i="28" s="1"/>
  <c r="K18" i="28"/>
  <c r="AB18" i="28"/>
  <c r="AC18" i="28" s="1"/>
  <c r="BD18" i="28" s="1"/>
  <c r="AR18" i="28"/>
  <c r="AS18" i="28"/>
  <c r="R18" i="28"/>
  <c r="BF18" i="28" s="1"/>
  <c r="BI18" i="28" s="1"/>
  <c r="AF18" i="28"/>
  <c r="AH18" i="28" s="1"/>
  <c r="AZ18" i="28"/>
  <c r="BB18" i="28"/>
  <c r="K21" i="28"/>
  <c r="AB21" i="28"/>
  <c r="AC21" i="28"/>
  <c r="AR21" i="28"/>
  <c r="AS21" i="28" s="1"/>
  <c r="BD21" i="28" s="1"/>
  <c r="BH21" i="28" s="1"/>
  <c r="R21" i="28"/>
  <c r="AF21" i="28"/>
  <c r="AH21" i="28"/>
  <c r="AZ21" i="28"/>
  <c r="BB21" i="28" s="1"/>
  <c r="AU6" i="28"/>
  <c r="AJ6" i="28"/>
  <c r="AE6" i="28"/>
  <c r="T6" i="28"/>
  <c r="M6" i="28"/>
  <c r="F6" i="28"/>
  <c r="A3" i="28"/>
  <c r="BK2" i="28"/>
  <c r="BK1" i="28"/>
  <c r="A1" i="28"/>
  <c r="BH18" i="28"/>
  <c r="BH15" i="28"/>
  <c r="BH13" i="28"/>
  <c r="BD10" i="28"/>
  <c r="BH10" i="28" s="1"/>
  <c r="BD17" i="28"/>
  <c r="BH17" i="28" s="1"/>
  <c r="BI15" i="28"/>
  <c r="BJ15" i="28" s="1"/>
  <c r="BJ10" i="28"/>
  <c r="K17" i="17"/>
  <c r="R17" i="17"/>
  <c r="AB17" i="17"/>
  <c r="AC17" i="17"/>
  <c r="BD17" i="17" s="1"/>
  <c r="BH17" i="17" s="1"/>
  <c r="AF17" i="17"/>
  <c r="AH17" i="17" s="1"/>
  <c r="AR17" i="17"/>
  <c r="AS17" i="17"/>
  <c r="AZ17" i="17"/>
  <c r="BB17" i="17" s="1"/>
  <c r="A3" i="17"/>
  <c r="A1" i="17"/>
  <c r="AZ16" i="17"/>
  <c r="BB16" i="17"/>
  <c r="AR16" i="17"/>
  <c r="AS16" i="17" s="1"/>
  <c r="AF16" i="17"/>
  <c r="AH16" i="17"/>
  <c r="BF16" i="17" s="1"/>
  <c r="BI16" i="17" s="1"/>
  <c r="AB16" i="17"/>
  <c r="AC16" i="17" s="1"/>
  <c r="R16" i="17"/>
  <c r="K16" i="17"/>
  <c r="AZ11" i="17"/>
  <c r="BB11" i="17" s="1"/>
  <c r="AR11" i="17"/>
  <c r="AS11" i="17"/>
  <c r="AF11" i="17"/>
  <c r="AH11" i="17" s="1"/>
  <c r="AB11" i="17"/>
  <c r="AC11" i="17"/>
  <c r="BD11" i="17" s="1"/>
  <c r="BH11" i="17" s="1"/>
  <c r="R11" i="17"/>
  <c r="K11" i="17"/>
  <c r="AZ12" i="17"/>
  <c r="BB12" i="17"/>
  <c r="AR12" i="17"/>
  <c r="AS12" i="17" s="1"/>
  <c r="AF12" i="17"/>
  <c r="AH12" i="17"/>
  <c r="BF12" i="17" s="1"/>
  <c r="BI12" i="17" s="1"/>
  <c r="AB12" i="17"/>
  <c r="AC12" i="17" s="1"/>
  <c r="R12" i="17"/>
  <c r="K12" i="17"/>
  <c r="AZ18" i="17"/>
  <c r="BB18" i="17" s="1"/>
  <c r="AR18" i="17"/>
  <c r="AS18" i="17"/>
  <c r="AF18" i="17"/>
  <c r="AH18" i="17" s="1"/>
  <c r="AB18" i="17"/>
  <c r="AC18" i="17"/>
  <c r="BD18" i="17" s="1"/>
  <c r="BH18" i="17" s="1"/>
  <c r="R18" i="17"/>
  <c r="K18" i="17"/>
  <c r="AZ10" i="17"/>
  <c r="BB10" i="17"/>
  <c r="AR10" i="17"/>
  <c r="AS10" i="17" s="1"/>
  <c r="AF10" i="17"/>
  <c r="AH10" i="17"/>
  <c r="BF10" i="17" s="1"/>
  <c r="BI10" i="17" s="1"/>
  <c r="AB10" i="17"/>
  <c r="AC10" i="17" s="1"/>
  <c r="R10" i="17"/>
  <c r="K10" i="17"/>
  <c r="AZ19" i="17"/>
  <c r="BB19" i="17" s="1"/>
  <c r="AR19" i="17"/>
  <c r="AS19" i="17"/>
  <c r="AF19" i="17"/>
  <c r="AH19" i="17" s="1"/>
  <c r="AB19" i="17"/>
  <c r="AC19" i="17"/>
  <c r="R19" i="17"/>
  <c r="K19" i="17"/>
  <c r="AZ20" i="17"/>
  <c r="BB20" i="17"/>
  <c r="AR20" i="17"/>
  <c r="AS20" i="17" s="1"/>
  <c r="AF20" i="17"/>
  <c r="AH20" i="17"/>
  <c r="AB20" i="17"/>
  <c r="AC20" i="17" s="1"/>
  <c r="R20" i="17"/>
  <c r="K20" i="17"/>
  <c r="BD20" i="17" s="1"/>
  <c r="BH20" i="17" s="1"/>
  <c r="BJ20" i="17" s="1"/>
  <c r="AZ14" i="17"/>
  <c r="BB14" i="17" s="1"/>
  <c r="AR14" i="17"/>
  <c r="AS14" i="17"/>
  <c r="AF14" i="17"/>
  <c r="AH14" i="17" s="1"/>
  <c r="AB14" i="17"/>
  <c r="AC14" i="17"/>
  <c r="BD14" i="17" s="1"/>
  <c r="BH14" i="17" s="1"/>
  <c r="R14" i="17"/>
  <c r="K14" i="17"/>
  <c r="AZ15" i="17"/>
  <c r="BB15" i="17"/>
  <c r="AR15" i="17"/>
  <c r="AS15" i="17" s="1"/>
  <c r="AF15" i="17"/>
  <c r="AH15" i="17"/>
  <c r="BF15" i="17" s="1"/>
  <c r="BI15" i="17" s="1"/>
  <c r="AB15" i="17"/>
  <c r="AC15" i="17" s="1"/>
  <c r="R15" i="17"/>
  <c r="K15" i="17"/>
  <c r="AZ13" i="17"/>
  <c r="BB13" i="17" s="1"/>
  <c r="AR13" i="17"/>
  <c r="AS13" i="17"/>
  <c r="AF13" i="17"/>
  <c r="AH13" i="17" s="1"/>
  <c r="AB13" i="17"/>
  <c r="AC13" i="17"/>
  <c r="R13" i="17"/>
  <c r="K13" i="17"/>
  <c r="AU6" i="17"/>
  <c r="AJ6" i="17"/>
  <c r="AE6" i="17"/>
  <c r="T6" i="17"/>
  <c r="M6" i="17"/>
  <c r="F6" i="17"/>
  <c r="BK2" i="17"/>
  <c r="BK1" i="17"/>
  <c r="BD13" i="17"/>
  <c r="BH13" i="17" s="1"/>
  <c r="BD16" i="17"/>
  <c r="BH16" i="17" s="1"/>
  <c r="BD12" i="17"/>
  <c r="BH12" i="17" s="1"/>
  <c r="BD15" i="17"/>
  <c r="BH15" i="17" s="1"/>
  <c r="BJ15" i="17" s="1"/>
  <c r="BF20" i="17"/>
  <c r="BI20" i="17" s="1"/>
  <c r="BD19" i="17"/>
  <c r="BH19" i="17" s="1"/>
  <c r="G6" i="4"/>
  <c r="A3" i="4"/>
  <c r="A1" i="4"/>
  <c r="K13" i="4"/>
  <c r="M13" i="4" s="1"/>
  <c r="N13" i="4" s="1"/>
  <c r="K11" i="4"/>
  <c r="M11" i="4" s="1"/>
  <c r="K12" i="4"/>
  <c r="K14" i="4"/>
  <c r="M14" i="4" s="1"/>
  <c r="N2" i="4"/>
  <c r="N1" i="4"/>
  <c r="M12" i="4"/>
  <c r="N12" i="4" s="1"/>
  <c r="G6" i="5"/>
  <c r="A3" i="5"/>
  <c r="A1" i="5"/>
  <c r="K11" i="5"/>
  <c r="M11" i="5" s="1"/>
  <c r="N2" i="5"/>
  <c r="N1" i="5"/>
  <c r="N11" i="5"/>
  <c r="P13" i="15"/>
  <c r="T13" i="15"/>
  <c r="V13" i="15"/>
  <c r="G13" i="15" s="1"/>
  <c r="AC13" i="15"/>
  <c r="AE13" i="15" s="1"/>
  <c r="H13" i="15" s="1"/>
  <c r="AI13" i="15"/>
  <c r="AK13" i="15"/>
  <c r="I13" i="15" s="1"/>
  <c r="P11" i="15"/>
  <c r="F11" i="15" s="1"/>
  <c r="T11" i="15"/>
  <c r="V11" i="15" s="1"/>
  <c r="G11" i="15" s="1"/>
  <c r="AC11" i="15"/>
  <c r="AE11" i="15"/>
  <c r="H11" i="15" s="1"/>
  <c r="AI11" i="15"/>
  <c r="AK11" i="15"/>
  <c r="I11" i="15" s="1"/>
  <c r="F13" i="15"/>
  <c r="A3" i="15"/>
  <c r="A1" i="15"/>
  <c r="I7" i="15"/>
  <c r="H7" i="15"/>
  <c r="G7" i="15"/>
  <c r="F7" i="15"/>
  <c r="AH5" i="15"/>
  <c r="Y5" i="15"/>
  <c r="S5" i="15"/>
  <c r="L5" i="15"/>
  <c r="AN2" i="15"/>
  <c r="AN1" i="15"/>
  <c r="AM11" i="15"/>
  <c r="L35" i="13"/>
  <c r="AA35" i="13" s="1"/>
  <c r="P35" i="13"/>
  <c r="W35" i="13"/>
  <c r="Y35" i="13"/>
  <c r="AC35" i="13" s="1"/>
  <c r="AB35" i="13"/>
  <c r="L27" i="13"/>
  <c r="AA27" i="13"/>
  <c r="P27" i="13"/>
  <c r="AD27" i="13" s="1"/>
  <c r="W27" i="13"/>
  <c r="Y27" i="13" s="1"/>
  <c r="L17" i="13"/>
  <c r="AA17" i="13" s="1"/>
  <c r="P17" i="13"/>
  <c r="W17" i="13"/>
  <c r="Y17" i="13"/>
  <c r="AC17" i="13" s="1"/>
  <c r="AB17" i="13"/>
  <c r="L43" i="13"/>
  <c r="AA43" i="13"/>
  <c r="P43" i="13"/>
  <c r="AD43" i="13" s="1"/>
  <c r="W43" i="13"/>
  <c r="Y43" i="13"/>
  <c r="L11" i="13"/>
  <c r="AA11" i="13" s="1"/>
  <c r="P11" i="13"/>
  <c r="AB11" i="13" s="1"/>
  <c r="W11" i="13"/>
  <c r="Y11" i="13" s="1"/>
  <c r="L13" i="13"/>
  <c r="AA13" i="13"/>
  <c r="P13" i="13"/>
  <c r="AD13" i="13" s="1"/>
  <c r="W13" i="13"/>
  <c r="Y13" i="13"/>
  <c r="L45" i="13"/>
  <c r="AA45" i="13" s="1"/>
  <c r="P45" i="13"/>
  <c r="AB45" i="13" s="1"/>
  <c r="W45" i="13"/>
  <c r="Y45" i="13"/>
  <c r="AC45" i="13" s="1"/>
  <c r="S5" i="13"/>
  <c r="O5" i="13"/>
  <c r="H5" i="13"/>
  <c r="L37" i="13"/>
  <c r="AA37" i="13"/>
  <c r="P37" i="13"/>
  <c r="AB37" i="13" s="1"/>
  <c r="W37" i="13"/>
  <c r="Y37" i="13" s="1"/>
  <c r="AC37" i="13" s="1"/>
  <c r="L19" i="13"/>
  <c r="AA19" i="13"/>
  <c r="P19" i="13"/>
  <c r="W19" i="13"/>
  <c r="Y19" i="13"/>
  <c r="AC19" i="13"/>
  <c r="L21" i="13"/>
  <c r="AA21" i="13"/>
  <c r="P21" i="13"/>
  <c r="AD21" i="13" s="1"/>
  <c r="W21" i="13"/>
  <c r="Y21" i="13" s="1"/>
  <c r="AC21" i="13" s="1"/>
  <c r="L31" i="13"/>
  <c r="AA31" i="13"/>
  <c r="P31" i="13"/>
  <c r="W31" i="13"/>
  <c r="Y31" i="13"/>
  <c r="AC31" i="13"/>
  <c r="L41" i="13"/>
  <c r="AA41" i="13" s="1"/>
  <c r="P41" i="13"/>
  <c r="AB41" i="13" s="1"/>
  <c r="W41" i="13"/>
  <c r="Y41" i="13" s="1"/>
  <c r="AC41" i="13" s="1"/>
  <c r="L39" i="13"/>
  <c r="AA39" i="13"/>
  <c r="P39" i="13"/>
  <c r="W39" i="13"/>
  <c r="Y39" i="13"/>
  <c r="AC39" i="13"/>
  <c r="L25" i="13"/>
  <c r="AA25" i="13" s="1"/>
  <c r="P25" i="13"/>
  <c r="W25" i="13"/>
  <c r="Y25" i="13" s="1"/>
  <c r="AC25" i="13" s="1"/>
  <c r="L29" i="13"/>
  <c r="AA29" i="13"/>
  <c r="P29" i="13"/>
  <c r="W29" i="13"/>
  <c r="Y29" i="13"/>
  <c r="AC29" i="13"/>
  <c r="L33" i="13"/>
  <c r="AA33" i="13" s="1"/>
  <c r="P33" i="13"/>
  <c r="AB33" i="13" s="1"/>
  <c r="W33" i="13"/>
  <c r="Y33" i="13" s="1"/>
  <c r="AC33" i="13" s="1"/>
  <c r="L15" i="13"/>
  <c r="AD15" i="13" s="1"/>
  <c r="P15" i="13"/>
  <c r="W15" i="13"/>
  <c r="Y15" i="13"/>
  <c r="AC15" i="13" s="1"/>
  <c r="L23" i="13"/>
  <c r="AA23" i="13" s="1"/>
  <c r="P23" i="13"/>
  <c r="W23" i="13"/>
  <c r="Y23" i="13" s="1"/>
  <c r="AC23" i="13" s="1"/>
  <c r="A3" i="13"/>
  <c r="A1" i="13"/>
  <c r="AF2" i="13"/>
  <c r="AF1" i="13"/>
  <c r="AD31" i="13"/>
  <c r="AD37" i="13"/>
  <c r="AD33" i="13"/>
  <c r="AD29" i="13"/>
  <c r="AC13" i="13"/>
  <c r="AC43" i="13"/>
  <c r="AD17" i="13"/>
  <c r="AC27" i="13"/>
  <c r="AB15" i="13"/>
  <c r="AB29" i="13"/>
  <c r="AB25" i="13"/>
  <c r="AB39" i="13"/>
  <c r="AB31" i="13"/>
  <c r="AB21" i="13"/>
  <c r="AB19" i="13"/>
  <c r="L19" i="34"/>
  <c r="P19" i="34"/>
  <c r="AB19" i="34" s="1"/>
  <c r="W19" i="34"/>
  <c r="Y19" i="34" s="1"/>
  <c r="AC19" i="34" s="1"/>
  <c r="AA19" i="34"/>
  <c r="W11" i="34"/>
  <c r="Y11" i="34"/>
  <c r="AC11" i="34" s="1"/>
  <c r="P11" i="34"/>
  <c r="AB11" i="34" s="1"/>
  <c r="L11" i="34"/>
  <c r="W13" i="34"/>
  <c r="Y13" i="34"/>
  <c r="AC13" i="34" s="1"/>
  <c r="P13" i="34"/>
  <c r="AB13" i="34"/>
  <c r="L13" i="34"/>
  <c r="W35" i="34"/>
  <c r="Y35" i="34" s="1"/>
  <c r="AC35" i="34"/>
  <c r="P35" i="34"/>
  <c r="L35" i="34"/>
  <c r="W15" i="34"/>
  <c r="Y15" i="34"/>
  <c r="AC15" i="34" s="1"/>
  <c r="P15" i="34"/>
  <c r="AB15" i="34"/>
  <c r="L15" i="34"/>
  <c r="AA15" i="34" s="1"/>
  <c r="W31" i="34"/>
  <c r="Y31" i="34" s="1"/>
  <c r="AC31" i="34"/>
  <c r="P31" i="34"/>
  <c r="AB31" i="34" s="1"/>
  <c r="L31" i="34"/>
  <c r="W37" i="34"/>
  <c r="Y37" i="34"/>
  <c r="AC37" i="34" s="1"/>
  <c r="P37" i="34"/>
  <c r="AB37" i="34"/>
  <c r="L37" i="34"/>
  <c r="W17" i="34"/>
  <c r="Y17" i="34" s="1"/>
  <c r="AC17" i="34" s="1"/>
  <c r="P17" i="34"/>
  <c r="L17" i="34"/>
  <c r="W25" i="34"/>
  <c r="Y25" i="34" s="1"/>
  <c r="AC25" i="34" s="1"/>
  <c r="P25" i="34"/>
  <c r="AB25" i="34"/>
  <c r="L25" i="34"/>
  <c r="W21" i="34"/>
  <c r="Y21" i="34" s="1"/>
  <c r="AC21" i="34"/>
  <c r="P21" i="34"/>
  <c r="L21" i="34"/>
  <c r="W33" i="34"/>
  <c r="Y33" i="34"/>
  <c r="AC33" i="34" s="1"/>
  <c r="P33" i="34"/>
  <c r="AB33" i="34"/>
  <c r="L33" i="34"/>
  <c r="W29" i="34"/>
  <c r="Y29" i="34" s="1"/>
  <c r="AC29" i="34"/>
  <c r="P29" i="34"/>
  <c r="AB29" i="34" s="1"/>
  <c r="L29" i="34"/>
  <c r="W23" i="34"/>
  <c r="Y23" i="34"/>
  <c r="AC23" i="34" s="1"/>
  <c r="P23" i="34"/>
  <c r="AB23" i="34"/>
  <c r="L23" i="34"/>
  <c r="W27" i="34"/>
  <c r="Y27" i="34" s="1"/>
  <c r="AD27" i="34" s="1"/>
  <c r="AC27" i="34"/>
  <c r="P27" i="34"/>
  <c r="AB27" i="34" s="1"/>
  <c r="L27" i="34"/>
  <c r="S5" i="34"/>
  <c r="O5" i="34"/>
  <c r="H5" i="34"/>
  <c r="A3" i="34"/>
  <c r="AE2" i="34"/>
  <c r="AE1" i="34"/>
  <c r="A1" i="34"/>
  <c r="AD23" i="34"/>
  <c r="AD13" i="34"/>
  <c r="AD31" i="34"/>
  <c r="AA29" i="34"/>
  <c r="AA33" i="34"/>
  <c r="AA21" i="34"/>
  <c r="AA17" i="34"/>
  <c r="AA37" i="34"/>
  <c r="AA31" i="34"/>
  <c r="AA35" i="34"/>
  <c r="AA13" i="34"/>
  <c r="AA23" i="34"/>
  <c r="AA27" i="34"/>
  <c r="W11" i="35"/>
  <c r="Y11" i="35"/>
  <c r="AC11" i="35"/>
  <c r="P11" i="35"/>
  <c r="AB11" i="35"/>
  <c r="L11" i="35"/>
  <c r="AD11" i="35" s="1"/>
  <c r="W13" i="35"/>
  <c r="Y13" i="35" s="1"/>
  <c r="AC13" i="35" s="1"/>
  <c r="P13" i="35"/>
  <c r="AB13" i="35"/>
  <c r="L13" i="35"/>
  <c r="S5" i="35"/>
  <c r="O5" i="35"/>
  <c r="H5" i="35"/>
  <c r="A3" i="35"/>
  <c r="AE2" i="35"/>
  <c r="AE1" i="35"/>
  <c r="A1" i="35"/>
  <c r="AA13" i="35"/>
  <c r="AA11" i="35"/>
  <c r="BR5" i="11"/>
  <c r="BK5" i="11"/>
  <c r="BE5" i="11"/>
  <c r="AX5" i="11"/>
  <c r="A3" i="11"/>
  <c r="A1" i="11"/>
  <c r="BY8" i="11"/>
  <c r="CD8" i="11"/>
  <c r="CG9" i="11"/>
  <c r="CF9" i="11"/>
  <c r="CE9" i="11"/>
  <c r="CD9" i="11"/>
  <c r="BB17" i="11"/>
  <c r="CD17" i="11"/>
  <c r="BB24" i="11"/>
  <c r="BW24" i="11" s="1"/>
  <c r="CD24" i="11"/>
  <c r="L17" i="11"/>
  <c r="BY17" i="11" s="1"/>
  <c r="L24" i="11"/>
  <c r="BY24" i="11"/>
  <c r="CN2" i="11"/>
  <c r="CN1" i="11"/>
  <c r="BS17" i="11"/>
  <c r="BU17" i="11"/>
  <c r="CG17" i="11" s="1"/>
  <c r="BO17" i="11"/>
  <c r="CF17" i="11"/>
  <c r="BF17" i="11"/>
  <c r="BH17" i="11" s="1"/>
  <c r="CE17" i="11" s="1"/>
  <c r="AR16" i="11"/>
  <c r="AG16" i="11"/>
  <c r="V16" i="11"/>
  <c r="AR15" i="11"/>
  <c r="AG15" i="11"/>
  <c r="V15" i="11"/>
  <c r="AR14" i="11"/>
  <c r="AG14" i="11"/>
  <c r="V14" i="11"/>
  <c r="AR13" i="11"/>
  <c r="AR17" i="11" s="1"/>
  <c r="AS17" i="11" s="1"/>
  <c r="CB17" i="11" s="1"/>
  <c r="AG13" i="11"/>
  <c r="V13" i="11"/>
  <c r="AR12" i="11"/>
  <c r="AG12" i="11"/>
  <c r="V12" i="11"/>
  <c r="AR11" i="11"/>
  <c r="AG11" i="11"/>
  <c r="V11" i="11"/>
  <c r="V17" i="11" s="1"/>
  <c r="W17" i="11" s="1"/>
  <c r="BZ17" i="11" s="1"/>
  <c r="BS24" i="11"/>
  <c r="BU24" i="11" s="1"/>
  <c r="CG24" i="11" s="1"/>
  <c r="BO24" i="11"/>
  <c r="CF24" i="11"/>
  <c r="BF24" i="11"/>
  <c r="BH24" i="11"/>
  <c r="CE24" i="11"/>
  <c r="AR23" i="11"/>
  <c r="AG23" i="11"/>
  <c r="V23" i="11"/>
  <c r="AR22" i="11"/>
  <c r="AG22" i="11"/>
  <c r="V22" i="11"/>
  <c r="AR21" i="11"/>
  <c r="AG21" i="11"/>
  <c r="V21" i="11"/>
  <c r="AR20" i="11"/>
  <c r="AG20" i="11"/>
  <c r="V20" i="11"/>
  <c r="AR19" i="11"/>
  <c r="AG19" i="11"/>
  <c r="V19" i="11"/>
  <c r="AR18" i="11"/>
  <c r="AR24" i="11" s="1"/>
  <c r="AS24" i="11" s="1"/>
  <c r="CB24" i="11" s="1"/>
  <c r="AG18" i="11"/>
  <c r="V18" i="11"/>
  <c r="AK5" i="11"/>
  <c r="Z5" i="11"/>
  <c r="O5" i="11"/>
  <c r="H5" i="11"/>
  <c r="AG17" i="11"/>
  <c r="AH17" i="11" s="1"/>
  <c r="CA17" i="11" s="1"/>
  <c r="CJ24" i="11"/>
  <c r="AG24" i="11"/>
  <c r="AH24" i="11" s="1"/>
  <c r="CA24" i="11" s="1"/>
  <c r="BC17" i="9"/>
  <c r="BE17" i="9" s="1"/>
  <c r="BC24" i="9"/>
  <c r="BE24" i="9"/>
  <c r="BC45" i="9"/>
  <c r="BE45" i="9" s="1"/>
  <c r="BC73" i="9"/>
  <c r="BE73" i="9"/>
  <c r="BC66" i="9"/>
  <c r="BE66" i="9" s="1"/>
  <c r="BC59" i="9"/>
  <c r="BE59" i="9" s="1"/>
  <c r="BG59" i="9" s="1"/>
  <c r="BK59" i="9" s="1"/>
  <c r="BC52" i="9"/>
  <c r="BE52" i="9" s="1"/>
  <c r="BC38" i="9"/>
  <c r="BE38" i="9"/>
  <c r="BG38" i="9" s="1"/>
  <c r="BK38" i="9" s="1"/>
  <c r="BC31" i="9"/>
  <c r="BE31" i="9" s="1"/>
  <c r="BC80" i="9"/>
  <c r="BE80" i="9"/>
  <c r="AY6" i="9"/>
  <c r="AU6" i="9"/>
  <c r="AN6" i="9"/>
  <c r="AV45" i="9"/>
  <c r="AR45" i="9"/>
  <c r="L45" i="9"/>
  <c r="AG44" i="9"/>
  <c r="V44" i="9"/>
  <c r="AG43" i="9"/>
  <c r="V43" i="9"/>
  <c r="AG42" i="9"/>
  <c r="V42" i="9"/>
  <c r="AG41" i="9"/>
  <c r="V41" i="9"/>
  <c r="AG40" i="9"/>
  <c r="V40" i="9"/>
  <c r="AG39" i="9"/>
  <c r="AG45" i="9" s="1"/>
  <c r="AH45" i="9" s="1"/>
  <c r="V39" i="9"/>
  <c r="AV80" i="9"/>
  <c r="AR80" i="9"/>
  <c r="BG80" i="9" s="1"/>
  <c r="BK80" i="9" s="1"/>
  <c r="L80" i="9"/>
  <c r="AG79" i="9"/>
  <c r="V79" i="9"/>
  <c r="AG78" i="9"/>
  <c r="V78" i="9"/>
  <c r="AG77" i="9"/>
  <c r="V77" i="9"/>
  <c r="AG76" i="9"/>
  <c r="V76" i="9"/>
  <c r="AG75" i="9"/>
  <c r="V75" i="9"/>
  <c r="AG74" i="9"/>
  <c r="AG80" i="9" s="1"/>
  <c r="AH80" i="9" s="1"/>
  <c r="V74" i="9"/>
  <c r="AV24" i="9"/>
  <c r="AR24" i="9"/>
  <c r="BG24" i="9" s="1"/>
  <c r="BK24" i="9" s="1"/>
  <c r="L24" i="9"/>
  <c r="AG23" i="9"/>
  <c r="V23" i="9"/>
  <c r="AG22" i="9"/>
  <c r="V22" i="9"/>
  <c r="AG21" i="9"/>
  <c r="V21" i="9"/>
  <c r="AG20" i="9"/>
  <c r="V20" i="9"/>
  <c r="AG19" i="9"/>
  <c r="V19" i="9"/>
  <c r="V24" i="9" s="1"/>
  <c r="W24" i="9" s="1"/>
  <c r="AJ24" i="9" s="1"/>
  <c r="BI24" i="9" s="1"/>
  <c r="BM24" i="9" s="1"/>
  <c r="AG18" i="9"/>
  <c r="AG24" i="9" s="1"/>
  <c r="AH24" i="9" s="1"/>
  <c r="V18" i="9"/>
  <c r="AV17" i="9"/>
  <c r="AR17" i="9"/>
  <c r="BG17" i="9" s="1"/>
  <c r="BK17" i="9" s="1"/>
  <c r="L17" i="9"/>
  <c r="AG16" i="9"/>
  <c r="V16" i="9"/>
  <c r="AG15" i="9"/>
  <c r="V15" i="9"/>
  <c r="AG14" i="9"/>
  <c r="V14" i="9"/>
  <c r="AG13" i="9"/>
  <c r="V13" i="9"/>
  <c r="AG12" i="9"/>
  <c r="V12" i="9"/>
  <c r="AG11" i="9"/>
  <c r="AG17" i="9" s="1"/>
  <c r="AH17" i="9" s="1"/>
  <c r="V11" i="9"/>
  <c r="V17" i="9"/>
  <c r="W17" i="9"/>
  <c r="A3" i="9"/>
  <c r="A1" i="9"/>
  <c r="AV31" i="9"/>
  <c r="AR31" i="9"/>
  <c r="BG31" i="9" s="1"/>
  <c r="BK31" i="9" s="1"/>
  <c r="L31" i="9"/>
  <c r="AG30" i="9"/>
  <c r="V30" i="9"/>
  <c r="AG29" i="9"/>
  <c r="V29" i="9"/>
  <c r="AG28" i="9"/>
  <c r="V28" i="9"/>
  <c r="AG27" i="9"/>
  <c r="V27" i="9"/>
  <c r="AG26" i="9"/>
  <c r="V26" i="9"/>
  <c r="V31" i="9" s="1"/>
  <c r="W31" i="9" s="1"/>
  <c r="AJ31" i="9" s="1"/>
  <c r="BI31" i="9" s="1"/>
  <c r="AG25" i="9"/>
  <c r="AG31" i="9" s="1"/>
  <c r="AH31" i="9" s="1"/>
  <c r="V25" i="9"/>
  <c r="AV52" i="9"/>
  <c r="AR52" i="9"/>
  <c r="L52" i="9"/>
  <c r="AG51" i="9"/>
  <c r="V51" i="9"/>
  <c r="AG50" i="9"/>
  <c r="V50" i="9"/>
  <c r="AG49" i="9"/>
  <c r="V49" i="9"/>
  <c r="AG48" i="9"/>
  <c r="V48" i="9"/>
  <c r="AG47" i="9"/>
  <c r="V47" i="9"/>
  <c r="AG46" i="9"/>
  <c r="AG52" i="9" s="1"/>
  <c r="AH52" i="9" s="1"/>
  <c r="V46" i="9"/>
  <c r="V52" i="9"/>
  <c r="W52" i="9"/>
  <c r="AV38" i="9"/>
  <c r="AR38" i="9"/>
  <c r="L38" i="9"/>
  <c r="AG37" i="9"/>
  <c r="V37" i="9"/>
  <c r="AG36" i="9"/>
  <c r="V36" i="9"/>
  <c r="AG35" i="9"/>
  <c r="V35" i="9"/>
  <c r="AG34" i="9"/>
  <c r="V34" i="9"/>
  <c r="V38" i="9" s="1"/>
  <c r="W38" i="9" s="1"/>
  <c r="AG33" i="9"/>
  <c r="AG38" i="9" s="1"/>
  <c r="AH38" i="9" s="1"/>
  <c r="V33" i="9"/>
  <c r="AG32" i="9"/>
  <c r="V32" i="9"/>
  <c r="AV59" i="9"/>
  <c r="AR59" i="9"/>
  <c r="L59" i="9"/>
  <c r="AG58" i="9"/>
  <c r="V58" i="9"/>
  <c r="AG57" i="9"/>
  <c r="V57" i="9"/>
  <c r="AG56" i="9"/>
  <c r="V56" i="9"/>
  <c r="AG55" i="9"/>
  <c r="V55" i="9"/>
  <c r="AG54" i="9"/>
  <c r="AG59" i="9" s="1"/>
  <c r="AH59" i="9" s="1"/>
  <c r="V54" i="9"/>
  <c r="AG53" i="9"/>
  <c r="V53" i="9"/>
  <c r="AV73" i="9"/>
  <c r="BG73" i="9" s="1"/>
  <c r="BK73" i="9" s="1"/>
  <c r="AR73" i="9"/>
  <c r="L73" i="9"/>
  <c r="AG72" i="9"/>
  <c r="V72" i="9"/>
  <c r="AG71" i="9"/>
  <c r="V71" i="9"/>
  <c r="AG70" i="9"/>
  <c r="V70" i="9"/>
  <c r="AG69" i="9"/>
  <c r="V69" i="9"/>
  <c r="AG68" i="9"/>
  <c r="V68" i="9"/>
  <c r="AG67" i="9"/>
  <c r="V67" i="9"/>
  <c r="V73" i="9"/>
  <c r="W73" i="9" s="1"/>
  <c r="BO2" i="9"/>
  <c r="BO1" i="9"/>
  <c r="AV66" i="9"/>
  <c r="AR66" i="9"/>
  <c r="AK1" i="9"/>
  <c r="AK2" i="9"/>
  <c r="H5" i="9"/>
  <c r="O5" i="9"/>
  <c r="Z5" i="9"/>
  <c r="V60" i="9"/>
  <c r="V66" i="9" s="1"/>
  <c r="W66" i="9" s="1"/>
  <c r="AG60" i="9"/>
  <c r="V61" i="9"/>
  <c r="AG61" i="9"/>
  <c r="V62" i="9"/>
  <c r="AG62" i="9"/>
  <c r="V63" i="9"/>
  <c r="AG63" i="9"/>
  <c r="V64" i="9"/>
  <c r="AG64" i="9"/>
  <c r="V65" i="9"/>
  <c r="AG65" i="9"/>
  <c r="L66" i="9"/>
  <c r="BG66" i="9"/>
  <c r="BK66" i="9" s="1"/>
  <c r="BG52" i="9"/>
  <c r="BK52" i="9" s="1"/>
  <c r="AG66" i="9"/>
  <c r="AH66" i="9" s="1"/>
  <c r="AY6" i="31"/>
  <c r="AU6" i="31"/>
  <c r="AN6" i="31"/>
  <c r="L17" i="31"/>
  <c r="V11" i="31"/>
  <c r="V12" i="31"/>
  <c r="V13" i="31"/>
  <c r="V14" i="31"/>
  <c r="V15" i="31"/>
  <c r="V16" i="31"/>
  <c r="AG11" i="31"/>
  <c r="AG12" i="31"/>
  <c r="AG17" i="31" s="1"/>
  <c r="AH17" i="31" s="1"/>
  <c r="AG13" i="31"/>
  <c r="AG14" i="31"/>
  <c r="AG15" i="31"/>
  <c r="AG16" i="31"/>
  <c r="AR17" i="31"/>
  <c r="AV17" i="31"/>
  <c r="BC17" i="31"/>
  <c r="Z5" i="31"/>
  <c r="O5" i="31"/>
  <c r="H5" i="31"/>
  <c r="A3" i="31"/>
  <c r="BM2" i="31"/>
  <c r="AK2" i="31"/>
  <c r="BM1" i="31"/>
  <c r="AK1" i="31"/>
  <c r="A1" i="31"/>
  <c r="BE17" i="31"/>
  <c r="BI17" i="31" s="1"/>
  <c r="V17" i="31"/>
  <c r="W17" i="31" s="1"/>
  <c r="AJ17" i="9" l="1"/>
  <c r="BI17" i="9" s="1"/>
  <c r="BM17" i="9" s="1"/>
  <c r="AU24" i="11"/>
  <c r="CH24" i="11" s="1"/>
  <c r="AC11" i="13"/>
  <c r="AD11" i="13"/>
  <c r="BM31" i="9"/>
  <c r="AJ17" i="31"/>
  <c r="BG17" i="31" s="1"/>
  <c r="BK17" i="31" s="1"/>
  <c r="AJ38" i="9"/>
  <c r="BI38" i="9" s="1"/>
  <c r="BM38" i="9" s="1"/>
  <c r="AJ66" i="9"/>
  <c r="BI66" i="9" s="1"/>
  <c r="BM66" i="9" s="1"/>
  <c r="AJ52" i="9"/>
  <c r="BI52" i="9" s="1"/>
  <c r="BM52" i="9" s="1"/>
  <c r="BJ21" i="28"/>
  <c r="BJ21" i="27"/>
  <c r="BJ12" i="22"/>
  <c r="BJ13" i="28"/>
  <c r="BG45" i="9"/>
  <c r="BK45" i="9" s="1"/>
  <c r="AB21" i="34"/>
  <c r="AD21" i="34"/>
  <c r="AD45" i="13"/>
  <c r="AD19" i="13"/>
  <c r="AB13" i="13"/>
  <c r="BJ12" i="17"/>
  <c r="BJ18" i="28"/>
  <c r="BD19" i="28"/>
  <c r="BH19" i="28" s="1"/>
  <c r="BJ19" i="28" s="1"/>
  <c r="BJ12" i="28"/>
  <c r="BJ15" i="22"/>
  <c r="BJ22" i="22"/>
  <c r="DS12" i="21"/>
  <c r="DG12" i="21"/>
  <c r="DV12" i="21" s="1"/>
  <c r="DE13" i="21"/>
  <c r="DN13" i="21"/>
  <c r="AU17" i="11"/>
  <c r="CH17" i="11" s="1"/>
  <c r="AA25" i="34"/>
  <c r="AD25" i="34"/>
  <c r="AD37" i="34"/>
  <c r="AD11" i="34"/>
  <c r="AA11" i="34"/>
  <c r="AD23" i="13"/>
  <c r="V59" i="9"/>
  <c r="W59" i="9" s="1"/>
  <c r="AJ59" i="9" s="1"/>
  <c r="BI59" i="9" s="1"/>
  <c r="BM59" i="9" s="1"/>
  <c r="V80" i="9"/>
  <c r="W80" i="9" s="1"/>
  <c r="AJ80" i="9" s="1"/>
  <c r="BI80" i="9" s="1"/>
  <c r="BM80" i="9" s="1"/>
  <c r="V45" i="9"/>
  <c r="W45" i="9" s="1"/>
  <c r="AJ45" i="9" s="1"/>
  <c r="BI45" i="9" s="1"/>
  <c r="BM45" i="9" s="1"/>
  <c r="V24" i="11"/>
  <c r="W24" i="11" s="1"/>
  <c r="BZ24" i="11" s="1"/>
  <c r="AD29" i="34"/>
  <c r="AB17" i="34"/>
  <c r="AD17" i="34"/>
  <c r="AB23" i="13"/>
  <c r="AD39" i="13"/>
  <c r="AB27" i="13"/>
  <c r="N11" i="4"/>
  <c r="BJ16" i="17"/>
  <c r="BF13" i="17"/>
  <c r="BI13" i="17" s="1"/>
  <c r="BF14" i="17"/>
  <c r="BI14" i="17" s="1"/>
  <c r="BJ14" i="17" s="1"/>
  <c r="BF19" i="17"/>
  <c r="BI19" i="17" s="1"/>
  <c r="BJ19" i="17" s="1"/>
  <c r="BF18" i="17"/>
  <c r="BI18" i="17" s="1"/>
  <c r="BF11" i="17"/>
  <c r="BI11" i="17" s="1"/>
  <c r="BF21" i="28"/>
  <c r="BI21" i="28" s="1"/>
  <c r="BF17" i="28"/>
  <c r="BI17" i="28" s="1"/>
  <c r="BJ17" i="28" s="1"/>
  <c r="BF14" i="28"/>
  <c r="BI14" i="28" s="1"/>
  <c r="BJ14" i="28" s="1"/>
  <c r="BF20" i="28"/>
  <c r="BI20" i="28" s="1"/>
  <c r="BD20" i="28"/>
  <c r="BH20" i="28" s="1"/>
  <c r="BJ20" i="28" s="1"/>
  <c r="BF11" i="28"/>
  <c r="BI11" i="28" s="1"/>
  <c r="BD11" i="28"/>
  <c r="BH11" i="28" s="1"/>
  <c r="BF23" i="27"/>
  <c r="BI23" i="27" s="1"/>
  <c r="BJ23" i="27" s="1"/>
  <c r="BF16" i="27"/>
  <c r="BI16" i="27" s="1"/>
  <c r="BJ16" i="27" s="1"/>
  <c r="BJ11" i="22"/>
  <c r="BJ18" i="22"/>
  <c r="BF12" i="22"/>
  <c r="BI12" i="22" s="1"/>
  <c r="AB35" i="34"/>
  <c r="AD35" i="34"/>
  <c r="AD19" i="34"/>
  <c r="N14" i="4"/>
  <c r="BJ13" i="17"/>
  <c r="BJ16" i="28"/>
  <c r="AG73" i="9"/>
  <c r="AH73" i="9" s="1"/>
  <c r="AJ73" i="9" s="1"/>
  <c r="BI73" i="9" s="1"/>
  <c r="BM73" i="9" s="1"/>
  <c r="BW17" i="11"/>
  <c r="CJ17" i="11" s="1"/>
  <c r="AD13" i="35"/>
  <c r="AD15" i="34"/>
  <c r="AD33" i="34"/>
  <c r="AD35" i="13"/>
  <c r="AD41" i="13"/>
  <c r="AA15" i="13"/>
  <c r="AD25" i="13"/>
  <c r="AB43" i="13"/>
  <c r="BD10" i="17"/>
  <c r="BH10" i="17" s="1"/>
  <c r="BJ10" i="17" s="1"/>
  <c r="BJ18" i="17"/>
  <c r="BJ11" i="17"/>
  <c r="BF17" i="17"/>
  <c r="BI17" i="17" s="1"/>
  <c r="BJ17" i="17" s="1"/>
  <c r="BF23" i="28"/>
  <c r="BI23" i="28" s="1"/>
  <c r="BJ23" i="28" s="1"/>
  <c r="BD13" i="22"/>
  <c r="BH13" i="22" s="1"/>
  <c r="BJ13" i="22" s="1"/>
  <c r="BZ12" i="26"/>
  <c r="BF20" i="27"/>
  <c r="BI20" i="27" s="1"/>
  <c r="BJ20" i="27" s="1"/>
  <c r="BF21" i="27"/>
  <c r="BI21" i="27" s="1"/>
  <c r="BF12" i="27"/>
  <c r="BI12" i="27" s="1"/>
  <c r="BJ12" i="27" s="1"/>
  <c r="BD10" i="27"/>
  <c r="BH10" i="27" s="1"/>
  <c r="BJ10" i="27" s="1"/>
  <c r="BD19" i="27"/>
  <c r="BH19" i="27" s="1"/>
  <c r="BJ19" i="27" s="1"/>
  <c r="BF15" i="27"/>
  <c r="BI15" i="27" s="1"/>
  <c r="BJ15" i="27" s="1"/>
  <c r="BF14" i="27"/>
  <c r="BI14" i="27" s="1"/>
  <c r="BJ14" i="27" s="1"/>
  <c r="BD16" i="22"/>
  <c r="BH16" i="22" s="1"/>
  <c r="BJ16" i="22" s="1"/>
  <c r="BF22" i="22"/>
  <c r="BI22" i="22" s="1"/>
  <c r="DQ12" i="33"/>
  <c r="BH11" i="18"/>
  <c r="BF22" i="28"/>
  <c r="BI22" i="28" s="1"/>
  <c r="BJ22" i="28" s="1"/>
  <c r="BF16" i="22"/>
  <c r="BI16" i="22" s="1"/>
  <c r="BJ17" i="22"/>
  <c r="DS14" i="21"/>
  <c r="DG14" i="21"/>
  <c r="DV14" i="21" s="1"/>
  <c r="BH13" i="36"/>
  <c r="BI13" i="36" s="1"/>
  <c r="BD13" i="18"/>
  <c r="BG13" i="18" s="1"/>
  <c r="BX13" i="26"/>
  <c r="BO13" i="26"/>
  <c r="BS13" i="26" s="1"/>
  <c r="DZ12" i="20"/>
  <c r="CF12" i="20"/>
  <c r="BF19" i="22"/>
  <c r="BI19" i="22" s="1"/>
  <c r="BJ19" i="22" s="1"/>
  <c r="DI13" i="21"/>
  <c r="DG13" i="21"/>
  <c r="DV13" i="21" s="1"/>
  <c r="DI14" i="21"/>
  <c r="BB14" i="36"/>
  <c r="BF14" i="36" s="1"/>
  <c r="BH14" i="36" s="1"/>
  <c r="BB15" i="18"/>
  <c r="BF15" i="18" s="1"/>
  <c r="BB13" i="18"/>
  <c r="BF13" i="18" s="1"/>
  <c r="BO12" i="26"/>
  <c r="BS12" i="26" s="1"/>
  <c r="BX12" i="26"/>
  <c r="BO23" i="19"/>
  <c r="DI12" i="33"/>
  <c r="DG12" i="33"/>
  <c r="DV12" i="33" s="1"/>
  <c r="DE12" i="21"/>
  <c r="DE14" i="21"/>
  <c r="DM14" i="21"/>
  <c r="BD15" i="18"/>
  <c r="BG15" i="18" s="1"/>
  <c r="BD11" i="18"/>
  <c r="BG11" i="18" s="1"/>
  <c r="BD10" i="18"/>
  <c r="BG10" i="18" s="1"/>
  <c r="BH10" i="18" s="1"/>
  <c r="BZ13" i="26"/>
  <c r="CD23" i="19"/>
  <c r="BQ23" i="19"/>
  <c r="BO16" i="19"/>
  <c r="BS16" i="19" s="1"/>
  <c r="BW16" i="19"/>
  <c r="BZ16" i="19" s="1"/>
  <c r="BO20" i="19"/>
  <c r="BS20" i="19" s="1"/>
  <c r="BY20" i="19"/>
  <c r="BZ20" i="19" s="1"/>
  <c r="CD15" i="19"/>
  <c r="BQ15" i="19"/>
  <c r="CC13" i="19"/>
  <c r="BQ13" i="19"/>
  <c r="BZ18" i="19"/>
  <c r="CB24" i="19"/>
  <c r="BQ24" i="19"/>
  <c r="BS24" i="19" s="1"/>
  <c r="BV22" i="19"/>
  <c r="BZ22" i="19" s="1"/>
  <c r="BO22" i="19"/>
  <c r="BS22" i="19" s="1"/>
  <c r="CD22" i="19"/>
  <c r="BQ22" i="19"/>
  <c r="DU12" i="20"/>
  <c r="EA12" i="20" s="1"/>
  <c r="CN12" i="20"/>
  <c r="BV14" i="19"/>
  <c r="BZ14" i="19" s="1"/>
  <c r="BO14" i="19"/>
  <c r="BS14" i="19" s="1"/>
  <c r="BQ12" i="19"/>
  <c r="BO12" i="19"/>
  <c r="BS12" i="19" s="1"/>
  <c r="CB19" i="19"/>
  <c r="BQ19" i="19"/>
  <c r="BO19" i="19"/>
  <c r="BS19" i="19" s="1"/>
  <c r="BX19" i="19"/>
  <c r="BZ19" i="19" s="1"/>
  <c r="CD17" i="19"/>
  <c r="BQ17" i="19"/>
  <c r="BS17" i="19" s="1"/>
  <c r="BX21" i="19"/>
  <c r="BZ21" i="19" s="1"/>
  <c r="BO21" i="19"/>
  <c r="BS21" i="19" s="1"/>
  <c r="CB16" i="19"/>
  <c r="BQ16" i="19"/>
  <c r="BV15" i="19"/>
  <c r="BZ15" i="19" s="1"/>
  <c r="BO15" i="19"/>
  <c r="BS15" i="19" s="1"/>
  <c r="BO13" i="19"/>
  <c r="BY13" i="19"/>
  <c r="BZ13" i="19" s="1"/>
  <c r="CC11" i="20"/>
  <c r="F11" i="20"/>
  <c r="CA11" i="20"/>
  <c r="EF11" i="20"/>
  <c r="DU11" i="20"/>
  <c r="EA11" i="20" s="1"/>
  <c r="EF13" i="20"/>
  <c r="DU13" i="20"/>
  <c r="EA13" i="20" s="1"/>
  <c r="P15" i="6"/>
  <c r="R15" i="6"/>
  <c r="H12" i="20"/>
  <c r="CA12" i="20"/>
  <c r="CC13" i="20"/>
  <c r="CL13" i="20"/>
  <c r="CN13" i="20" s="1"/>
  <c r="CO13" i="20" s="1"/>
  <c r="CD21" i="19"/>
  <c r="BQ21" i="19"/>
  <c r="BX25" i="19"/>
  <c r="BZ25" i="19" s="1"/>
  <c r="BO25" i="19"/>
  <c r="BS25" i="19" s="1"/>
  <c r="BX18" i="19"/>
  <c r="BO18" i="19"/>
  <c r="BS18" i="19" s="1"/>
  <c r="CE13" i="20"/>
  <c r="DY13" i="20"/>
  <c r="BI11" i="18" l="1"/>
  <c r="DQ13" i="21"/>
  <c r="DK13" i="21"/>
  <c r="DW13" i="21" s="1"/>
  <c r="CG13" i="20"/>
  <c r="BI10" i="36"/>
  <c r="BK15" i="22"/>
  <c r="CL24" i="11"/>
  <c r="CC24" i="11"/>
  <c r="CO12" i="20"/>
  <c r="BK13" i="22"/>
  <c r="BK12" i="22"/>
  <c r="BK14" i="22"/>
  <c r="DQ14" i="21"/>
  <c r="DK14" i="21"/>
  <c r="DW14" i="21" s="1"/>
  <c r="BS23" i="19"/>
  <c r="BH15" i="18"/>
  <c r="BI15" i="18" s="1"/>
  <c r="BI12" i="36"/>
  <c r="CL17" i="11"/>
  <c r="CC17" i="11"/>
  <c r="EB13" i="20"/>
  <c r="CO11" i="20"/>
  <c r="CF13" i="20"/>
  <c r="DZ13" i="20"/>
  <c r="DZ11" i="20"/>
  <c r="CF11" i="20"/>
  <c r="BH13" i="18"/>
  <c r="BI14" i="18" s="1"/>
  <c r="DK12" i="33"/>
  <c r="DW12" i="33" s="1"/>
  <c r="J12" i="20"/>
  <c r="DV12" i="20"/>
  <c r="CE12" i="20"/>
  <c r="CG12" i="20" s="1"/>
  <c r="DY12" i="20"/>
  <c r="EB12" i="20" s="1"/>
  <c r="DV13" i="20"/>
  <c r="DV11" i="20"/>
  <c r="J11" i="20"/>
  <c r="CE11" i="20"/>
  <c r="DY11" i="20"/>
  <c r="EB11" i="20" s="1"/>
  <c r="BS13" i="19"/>
  <c r="DK12" i="21"/>
  <c r="DW12" i="21" s="1"/>
  <c r="DQ12" i="21"/>
  <c r="BI14" i="36"/>
  <c r="BI11" i="36"/>
  <c r="BK11" i="22"/>
  <c r="BJ11" i="28"/>
  <c r="BK10" i="22"/>
  <c r="BI12" i="18" l="1"/>
  <c r="CG11" i="20"/>
  <c r="CH11" i="20" s="1"/>
  <c r="CH12" i="20"/>
  <c r="BI13" i="18"/>
  <c r="BI10" i="18"/>
</calcChain>
</file>

<file path=xl/sharedStrings.xml><?xml version="1.0" encoding="utf-8"?>
<sst xmlns="http://schemas.openxmlformats.org/spreadsheetml/2006/main" count="2719" uniqueCount="449">
  <si>
    <t>National Champion Pas de Deux</t>
  </si>
  <si>
    <t>National Champion Squad</t>
  </si>
  <si>
    <t>National Champion Horse - High Horse Score Award</t>
  </si>
  <si>
    <t>STATFORD DARTANGAN (5)</t>
  </si>
  <si>
    <t>Pas de Deux Open</t>
  </si>
  <si>
    <t>CRÈME BRULEE</t>
  </si>
  <si>
    <t>Class 11</t>
  </si>
  <si>
    <t>Nina Fritzel</t>
  </si>
  <si>
    <t>Rob de Bruin</t>
  </si>
  <si>
    <t>Mimmi Wickholm</t>
  </si>
  <si>
    <t>Darryn Fedrick</t>
  </si>
  <si>
    <t>Compulsories</t>
  </si>
  <si>
    <t>WILAMEKA BALGOWNIE LEVIOSA (29)</t>
  </si>
  <si>
    <t>SCR</t>
  </si>
  <si>
    <t>Mai Davies</t>
  </si>
  <si>
    <t>National Champion Horse 2018</t>
  </si>
  <si>
    <t>CVICH*F</t>
  </si>
  <si>
    <t>CVIJ*F</t>
  </si>
  <si>
    <t>CVI*F</t>
  </si>
  <si>
    <t>CVI*M</t>
  </si>
  <si>
    <t>CVIJ*M</t>
  </si>
  <si>
    <t>CVI*PDD</t>
  </si>
  <si>
    <t>CVI**F</t>
  </si>
  <si>
    <t>CVIJ**F</t>
  </si>
  <si>
    <t>CVI**M</t>
  </si>
  <si>
    <t>CVIJ**M</t>
  </si>
  <si>
    <t>OPEN</t>
  </si>
  <si>
    <t>ADV</t>
  </si>
  <si>
    <t>INT</t>
  </si>
  <si>
    <t>Quickmagic</t>
  </si>
  <si>
    <t>Saulo</t>
  </si>
  <si>
    <t>Splendido</t>
  </si>
  <si>
    <t>Acacia Ridge Grande</t>
  </si>
  <si>
    <t>Hunterview Sinatra</t>
  </si>
  <si>
    <t>CVI</t>
  </si>
  <si>
    <t>Nationals</t>
  </si>
  <si>
    <t xml:space="preserve">Comp </t>
  </si>
  <si>
    <t>TECH</t>
  </si>
  <si>
    <t>TEST</t>
  </si>
  <si>
    <t>OPEN PDD</t>
  </si>
  <si>
    <t>ADV SQUAD</t>
  </si>
  <si>
    <t>Donati 3</t>
  </si>
  <si>
    <t>CVI**PDD</t>
  </si>
  <si>
    <t>Stephanie Dore &amp; Ginger Kennett</t>
  </si>
  <si>
    <t>Kingston Legato</t>
  </si>
  <si>
    <t xml:space="preserve">HUNTERVIEW SINATRA </t>
  </si>
  <si>
    <t xml:space="preserve">COMIC SYMPHONY </t>
  </si>
  <si>
    <t>Scone Equestrian Centre</t>
  </si>
  <si>
    <t>HUNTERVIEW SINATRA</t>
  </si>
  <si>
    <t xml:space="preserve">CRÈME BRULEE </t>
  </si>
  <si>
    <t>deduct</t>
  </si>
  <si>
    <t>ART</t>
  </si>
  <si>
    <t>Hunter Valley</t>
  </si>
  <si>
    <t>Xavia Ellison</t>
  </si>
  <si>
    <t>Ruby Gatfield</t>
  </si>
  <si>
    <t>Grace Gatfield</t>
  </si>
  <si>
    <t>Grace Joyce</t>
  </si>
  <si>
    <t>Ivy Sykes</t>
  </si>
  <si>
    <t>Kaitlyn Jones</t>
  </si>
  <si>
    <t>Saskia Fikkers</t>
  </si>
  <si>
    <t>Zoe Nelson</t>
  </si>
  <si>
    <t>Lauren Ford</t>
  </si>
  <si>
    <t>Nicola Barlow</t>
  </si>
  <si>
    <t>Mia Hung</t>
  </si>
  <si>
    <t>Zoya Dora Gilbert-Bukh</t>
  </si>
  <si>
    <t>Tristan Jolley</t>
  </si>
  <si>
    <t>Madeleine Manton</t>
  </si>
  <si>
    <t>Erin Parker-Weller</t>
  </si>
  <si>
    <t>Courtney Flack</t>
  </si>
  <si>
    <t>Jake Girroux-Harries</t>
  </si>
  <si>
    <t>WILAMEKA LEVIOSA (29)</t>
  </si>
  <si>
    <t>Isla Mcgregor</t>
  </si>
  <si>
    <t>Ella Bennett</t>
  </si>
  <si>
    <t>Melinda Osborn</t>
  </si>
  <si>
    <t>Sharna Kirkham</t>
  </si>
  <si>
    <t>TUFFROCK CRUISE (8)</t>
  </si>
  <si>
    <t>Caitlin Fraser</t>
  </si>
  <si>
    <t>Bronagh Miskelly</t>
  </si>
  <si>
    <t>Erin Ryan</t>
  </si>
  <si>
    <t>Lyn Lynch</t>
  </si>
  <si>
    <t>Lainie Thomson</t>
  </si>
  <si>
    <t>Florence Simpson</t>
  </si>
  <si>
    <t>Sophie Thomson</t>
  </si>
  <si>
    <t>Skye Barrowcliffe</t>
  </si>
  <si>
    <t>ACACIA RIDGE GRANDE (18)</t>
  </si>
  <si>
    <t>Nicole Collett</t>
  </si>
  <si>
    <t>Clarie Stevens</t>
  </si>
  <si>
    <t>Suzanne Playfoot</t>
  </si>
  <si>
    <t>SAULO (26)</t>
  </si>
  <si>
    <t>BELMAK COSMO (12)</t>
  </si>
  <si>
    <t>BENBALOO (7)</t>
  </si>
  <si>
    <t>Aysha Pietersz</t>
  </si>
  <si>
    <t>Keenya Girroux- Harries</t>
  </si>
  <si>
    <t>Rachel Mackey</t>
  </si>
  <si>
    <t>Nicole Mackay</t>
  </si>
  <si>
    <t>Starstruck Stables VT</t>
  </si>
  <si>
    <t>Neqc</t>
  </si>
  <si>
    <t>MISCHIEV MAKER (9)</t>
  </si>
  <si>
    <t>Pas de Deux Prel Integrated</t>
  </si>
  <si>
    <t>Class 6C  Group 1</t>
  </si>
  <si>
    <t>Christine Lawrence</t>
  </si>
  <si>
    <t>Grace Pratley</t>
  </si>
  <si>
    <t>Monique Haksteeg</t>
  </si>
  <si>
    <t>Individual Novice Group B</t>
  </si>
  <si>
    <t>Individual Novice Group A</t>
  </si>
  <si>
    <t>Morgan Spary</t>
  </si>
  <si>
    <t>Isabelle Steiman</t>
  </si>
  <si>
    <t>Saksia Fikkers</t>
  </si>
  <si>
    <t>Alexandra Playfoot</t>
  </si>
  <si>
    <t>Haylay Connors</t>
  </si>
  <si>
    <t>Keenya Grioux-Harris</t>
  </si>
  <si>
    <t>KERRABEE LEROY (15)</t>
  </si>
  <si>
    <t>Ripplebrook/Synergy</t>
  </si>
  <si>
    <t>Ella Springs / SHVT</t>
  </si>
  <si>
    <t xml:space="preserve">Lili Tamai </t>
  </si>
  <si>
    <t>National Equestrian Centre (WHITE)</t>
  </si>
  <si>
    <t>National Equestrian Centre (RED)</t>
  </si>
  <si>
    <t>Melbourne Equestrian Vaulting Team</t>
  </si>
  <si>
    <t>Scone Equestrian Vaulting team (BRUMBIES)</t>
  </si>
  <si>
    <t>Bella Springs</t>
  </si>
  <si>
    <t>Acacia/Quicksilver/Wilameka</t>
  </si>
  <si>
    <t>Sandie Girroux-Harris</t>
  </si>
  <si>
    <t>Jake Girroux-Harris</t>
  </si>
  <si>
    <t>Keenya Girroux-Harris</t>
  </si>
  <si>
    <t>Starstruck Stables VT (TEAM ORION)</t>
  </si>
  <si>
    <t>Starstruck Stables VT (TEAM ALPHA)</t>
  </si>
  <si>
    <t>INTEGRATED</t>
  </si>
  <si>
    <t>2018 Australian Perpetual Awards</t>
  </si>
  <si>
    <t>as per the EAVC</t>
  </si>
  <si>
    <t>Award</t>
  </si>
  <si>
    <t>Vaulter(s)</t>
  </si>
  <si>
    <t>National Champion Female Individual</t>
  </si>
  <si>
    <t>National Champion Male Individual</t>
  </si>
  <si>
    <t>National Champion Athlete with a Disability</t>
  </si>
  <si>
    <t>Mollie Stahlhut</t>
  </si>
  <si>
    <t>Paige Equid</t>
  </si>
  <si>
    <t>Class 6C  Group 3</t>
  </si>
  <si>
    <t>Class 6C  Group 2</t>
  </si>
  <si>
    <t>Pas de Deux Prel B</t>
  </si>
  <si>
    <t>Class 22</t>
  </si>
  <si>
    <t xml:space="preserve">Class 26 </t>
  </si>
  <si>
    <t xml:space="preserve">Preliminary SQ </t>
  </si>
  <si>
    <t>Class 26D</t>
  </si>
  <si>
    <t>Class 37</t>
  </si>
  <si>
    <t>Class 38</t>
  </si>
  <si>
    <t xml:space="preserve">Barrel Pas de  Deux </t>
  </si>
  <si>
    <t>Barrel Pas de  Deux Integrated</t>
  </si>
  <si>
    <t>Class 39</t>
  </si>
  <si>
    <t>Classes 41</t>
  </si>
  <si>
    <t>Class 50</t>
  </si>
  <si>
    <t>Class 51</t>
  </si>
  <si>
    <t>Mckeira Cumming</t>
  </si>
  <si>
    <t>Tiannah Witney</t>
  </si>
  <si>
    <t>Scone Equestrian Vaulting team</t>
  </si>
  <si>
    <t>AUDOUVILLE LUDOVIC (3)</t>
  </si>
  <si>
    <t>HUNTERVIEW SINATRA (22)</t>
  </si>
  <si>
    <t>MACKERSON (20)</t>
  </si>
  <si>
    <t>COBBADAH PARK XENA (4)</t>
  </si>
  <si>
    <t>CRÈME BRULEE (21)</t>
  </si>
  <si>
    <t>KINGSTON LEGATO (25)</t>
  </si>
  <si>
    <t>BAIBERRALEY RULES (2)</t>
  </si>
  <si>
    <t>KYABRA PARK HULLABALOU (24)</t>
  </si>
  <si>
    <t>WILAMEKA BALGOWNIE UTRECHT (28)</t>
  </si>
  <si>
    <t>Starstruck SVT</t>
  </si>
  <si>
    <t>Ruth Skrzypek</t>
  </si>
  <si>
    <t>Stephanie Dore</t>
  </si>
  <si>
    <t>Georgie Kennett</t>
  </si>
  <si>
    <t>Wellington Park</t>
  </si>
  <si>
    <t>Jess Hill</t>
  </si>
  <si>
    <t>NEqC</t>
  </si>
  <si>
    <t>MEV</t>
  </si>
  <si>
    <t>COMIC SYMPHONY (14)</t>
  </si>
  <si>
    <t>DONATI 3 (27)</t>
  </si>
  <si>
    <t>JUNIOR ASSASSIN (13)</t>
  </si>
  <si>
    <t>Class 1M</t>
  </si>
  <si>
    <t>Class 1F</t>
  </si>
  <si>
    <t>James Hocking</t>
  </si>
  <si>
    <t>Grace Newland</t>
  </si>
  <si>
    <t>Jake Giroux-harries</t>
  </si>
  <si>
    <t>Kathryn Stewart</t>
  </si>
  <si>
    <t>Lea Reid</t>
  </si>
  <si>
    <t>Rafferty Bowman</t>
  </si>
  <si>
    <t>Lily Steinman</t>
  </si>
  <si>
    <t>Erin Parker-weller</t>
  </si>
  <si>
    <t>Isabelle Steinman</t>
  </si>
  <si>
    <t>Sienna Ardis</t>
  </si>
  <si>
    <t>Sofia Vodanovich</t>
  </si>
  <si>
    <t>Bregje Van vark</t>
  </si>
  <si>
    <t>Lauren Bunnett</t>
  </si>
  <si>
    <t>Payton Pfieffer</t>
  </si>
  <si>
    <t>Taylor Kearney</t>
  </si>
  <si>
    <t xml:space="preserve">Gina Sykes </t>
  </si>
  <si>
    <t>KERRABEE OTTOMAN (16)</t>
  </si>
  <si>
    <t>NOW NOAH (1)</t>
  </si>
  <si>
    <t>EDROM PARK MORGAN (23)</t>
  </si>
  <si>
    <t>QUICKMAGIC (19)</t>
  </si>
  <si>
    <t>STATFORD DARTANGAN (6)</t>
  </si>
  <si>
    <t>SPLENDIDO (10)</t>
  </si>
  <si>
    <t>Keenya Giroux-Harries</t>
  </si>
  <si>
    <t>Sandie Grioux-Harries</t>
  </si>
  <si>
    <t>Jake Giroux-Harries</t>
  </si>
  <si>
    <t>Jett Newman</t>
  </si>
  <si>
    <t>Shay Newman</t>
  </si>
  <si>
    <t>Kallie Hasselmann</t>
  </si>
  <si>
    <t>Daytona Halloran</t>
  </si>
  <si>
    <t>Charlotte Clark</t>
  </si>
  <si>
    <t>Isla McGregor</t>
  </si>
  <si>
    <t>Megan Nicholson</t>
  </si>
  <si>
    <t>Violet Levett</t>
  </si>
  <si>
    <t>Tegan Davies</t>
  </si>
  <si>
    <t>Claire Stevens</t>
  </si>
  <si>
    <t>Isabella Napthali</t>
  </si>
  <si>
    <t>Zoe Caddis</t>
  </si>
  <si>
    <t>Breanna Trappel</t>
  </si>
  <si>
    <t>Eloise Tate</t>
  </si>
  <si>
    <t>Bronte Fletcher</t>
  </si>
  <si>
    <t>Elyssa O'Hanlon</t>
  </si>
  <si>
    <t>Zachary Singlehurst</t>
  </si>
  <si>
    <t>Cheyanne Fuller</t>
  </si>
  <si>
    <t>Lucia Rogan</t>
  </si>
  <si>
    <t>Poppy Loveland</t>
  </si>
  <si>
    <t>Lydia George</t>
  </si>
  <si>
    <t>Sabine Osmotherly</t>
  </si>
  <si>
    <t>Martine Fogg</t>
  </si>
  <si>
    <t>Sarah Clark</t>
  </si>
  <si>
    <t>Peyton Halloran</t>
  </si>
  <si>
    <t>D'm't</t>
  </si>
  <si>
    <t>Individual Preliminary</t>
  </si>
  <si>
    <t>Jessika Hill</t>
  </si>
  <si>
    <t>I's S</t>
  </si>
  <si>
    <t>O's S</t>
  </si>
  <si>
    <t>Class 5C</t>
  </si>
  <si>
    <t>Individual Pre-Novice</t>
  </si>
  <si>
    <t>Trista Mitchell</t>
  </si>
  <si>
    <t>Sw bw</t>
  </si>
  <si>
    <t>1/2 Mill</t>
  </si>
  <si>
    <t>Sw fw</t>
  </si>
  <si>
    <t>F/Sw</t>
  </si>
  <si>
    <t>1/2 mill</t>
  </si>
  <si>
    <t>B/Sw</t>
  </si>
  <si>
    <t>Individual Intermediate</t>
  </si>
  <si>
    <t>Mill</t>
    <phoneticPr fontId="0" type="noConversion"/>
  </si>
  <si>
    <t>Stand</t>
    <phoneticPr fontId="0" type="noConversion"/>
  </si>
  <si>
    <t>Flank</t>
    <phoneticPr fontId="0" type="noConversion"/>
  </si>
  <si>
    <t>Individual Advanced</t>
  </si>
  <si>
    <t>Gail Beattie</t>
  </si>
  <si>
    <t>Judges</t>
    <phoneticPr fontId="13" type="noConversion"/>
  </si>
  <si>
    <t>TECH TEST</t>
  </si>
  <si>
    <t>Timing/</t>
  </si>
  <si>
    <t>Tech Test</t>
  </si>
  <si>
    <t>Mill</t>
    <phoneticPr fontId="13" type="noConversion"/>
  </si>
  <si>
    <t>Stand</t>
    <phoneticPr fontId="13" type="noConversion"/>
  </si>
  <si>
    <t>Flank1</t>
    <phoneticPr fontId="13" type="noConversion"/>
  </si>
  <si>
    <t>Flank2</t>
    <phoneticPr fontId="13" type="noConversion"/>
  </si>
  <si>
    <t>Jump F</t>
  </si>
  <si>
    <t>Coord</t>
  </si>
  <si>
    <t>S/ness</t>
  </si>
  <si>
    <t>Balance</t>
  </si>
  <si>
    <t>Strength</t>
  </si>
  <si>
    <t>Ded</t>
  </si>
  <si>
    <t>Individual Open</t>
  </si>
  <si>
    <t>Angie Deeks</t>
  </si>
  <si>
    <t>Tristyn Lowe</t>
  </si>
  <si>
    <t>Final Scores, after Round 1</t>
  </si>
  <si>
    <t>Net</t>
  </si>
  <si>
    <t>D of D</t>
  </si>
  <si>
    <t>F/S 1</t>
  </si>
  <si>
    <t>F/S 2</t>
  </si>
  <si>
    <t>Ranking</t>
  </si>
  <si>
    <t>COMPULSORY</t>
  </si>
  <si>
    <t>D</t>
  </si>
  <si>
    <t>Rank</t>
  </si>
  <si>
    <t>Freestyle Round 1</t>
  </si>
  <si>
    <t>PLACE</t>
  </si>
  <si>
    <t>Round 2</t>
  </si>
  <si>
    <t>To ascertain the overall result in a class - use Print Preview.</t>
  </si>
  <si>
    <t>The Scoring Team!!</t>
  </si>
  <si>
    <t>Refer following individual (IND, PDD and SQ) spreadsheets for detailed results, scoring, etc.</t>
  </si>
  <si>
    <t>Nationals 2018</t>
  </si>
  <si>
    <t>22nd Australian Vaulting Championships 2018</t>
  </si>
  <si>
    <t>October 4 to 7 2018</t>
  </si>
  <si>
    <t>QUICKMAGIC</t>
  </si>
  <si>
    <t>STATFORD DARTANGAN</t>
  </si>
  <si>
    <t>WILAMEKA LEVIOSA</t>
  </si>
  <si>
    <t>Robyn Oram-Thomson</t>
  </si>
  <si>
    <t>Wilameka</t>
  </si>
  <si>
    <t>Florence Simpson        FS</t>
  </si>
  <si>
    <t>Nicole Collett               FS</t>
  </si>
  <si>
    <t>Sophie Thomson         FS</t>
  </si>
  <si>
    <t>NO ENTRIES in Classes 2MS 2FJ 2MJ</t>
  </si>
  <si>
    <t xml:space="preserve">Classes 2FJ, 2FS, 2MJ, 2MS </t>
  </si>
  <si>
    <t>Elyssa Ohanlon</t>
  </si>
  <si>
    <t>Ceridwen Fenemore</t>
  </si>
  <si>
    <t>Wendy Mongomery</t>
  </si>
  <si>
    <t>Ella Springs</t>
  </si>
  <si>
    <t>Ellen Vincent</t>
  </si>
  <si>
    <t>Melbourne Equestrian Vaulting</t>
  </si>
  <si>
    <t>Kay Fowler</t>
  </si>
  <si>
    <t>Ripplebrook</t>
  </si>
  <si>
    <t>Synergy Equestrian Vaulting</t>
  </si>
  <si>
    <t>Riverina Equiste</t>
  </si>
  <si>
    <t>Class 3F</t>
  </si>
  <si>
    <t>Class 3M</t>
  </si>
  <si>
    <t>Benjamin Rosiak</t>
  </si>
  <si>
    <t>Gillian Burns</t>
  </si>
  <si>
    <t>Hope Beetson</t>
  </si>
  <si>
    <t>Lily Eowyn Thomas Collette</t>
  </si>
  <si>
    <t>Matisse Emmilie Ray Bertelsen</t>
  </si>
  <si>
    <t>Summer Eve Elisabeth Galway</t>
  </si>
  <si>
    <t>Capriole</t>
  </si>
  <si>
    <t>Starstruck Stables Vaulting Team</t>
  </si>
  <si>
    <t>Darani Cumming</t>
  </si>
  <si>
    <t xml:space="preserve">New Zealand </t>
  </si>
  <si>
    <t>Classes 4F</t>
  </si>
  <si>
    <t>Ethan Outram</t>
  </si>
  <si>
    <t>Evelyn Mercer</t>
  </si>
  <si>
    <t>Hayley Walker</t>
  </si>
  <si>
    <t>Madelaine O'Hare</t>
  </si>
  <si>
    <t>Judges</t>
    <phoneticPr fontId="0" type="noConversion"/>
  </si>
  <si>
    <t>COMPULSORIES</t>
  </si>
  <si>
    <t>FREESTYLE</t>
  </si>
  <si>
    <t>Judge A</t>
  </si>
  <si>
    <t>Judge B</t>
  </si>
  <si>
    <t>Judge C</t>
  </si>
  <si>
    <t>Final Scores</t>
  </si>
  <si>
    <t>Horse</t>
  </si>
  <si>
    <t>Deduct</t>
  </si>
  <si>
    <t>Perf</t>
  </si>
  <si>
    <t>Technique</t>
  </si>
  <si>
    <t>Art</t>
  </si>
  <si>
    <t>Compulsory</t>
  </si>
  <si>
    <t>Freestyle</t>
  </si>
  <si>
    <t>Overall</t>
  </si>
  <si>
    <t>No.</t>
  </si>
  <si>
    <t>Vaulter</t>
  </si>
  <si>
    <t>Lunger</t>
  </si>
  <si>
    <t>Club</t>
  </si>
  <si>
    <t>A1</t>
  </si>
  <si>
    <t>A2</t>
  </si>
  <si>
    <t>A3</t>
  </si>
  <si>
    <t>A4</t>
  </si>
  <si>
    <t>A5</t>
  </si>
  <si>
    <t>V'ltOn</t>
  </si>
  <si>
    <t>Bas S</t>
  </si>
  <si>
    <t>Flag</t>
  </si>
  <si>
    <t>S Fwd</t>
  </si>
  <si>
    <t>S Bwd</t>
  </si>
  <si>
    <t>Sub</t>
  </si>
  <si>
    <t>Ex Sc</t>
  </si>
  <si>
    <t>Falls</t>
  </si>
  <si>
    <t>Total</t>
  </si>
  <si>
    <t>DoD</t>
  </si>
  <si>
    <t>Final</t>
  </si>
  <si>
    <t>C1</t>
  </si>
  <si>
    <t>C2</t>
  </si>
  <si>
    <t>C3</t>
  </si>
  <si>
    <t>C4</t>
  </si>
  <si>
    <t>C5</t>
  </si>
  <si>
    <t>Art.</t>
  </si>
  <si>
    <t>Deductions</t>
  </si>
  <si>
    <t>Score</t>
  </si>
  <si>
    <t>Comp</t>
  </si>
  <si>
    <t>Free</t>
  </si>
  <si>
    <t>Place</t>
  </si>
  <si>
    <t>Independent</t>
  </si>
  <si>
    <t>Robyn Boyle</t>
  </si>
  <si>
    <t>Nicole Connor</t>
  </si>
  <si>
    <t>Equiste</t>
  </si>
  <si>
    <t>Lungers Master - Canter</t>
  </si>
  <si>
    <t>Sally Paragalli</t>
  </si>
  <si>
    <t>Southern Highlands</t>
  </si>
  <si>
    <t>Acacia Gold</t>
  </si>
  <si>
    <t>Bathurst &amp; District</t>
  </si>
  <si>
    <t>Lungers Master - Walk</t>
  </si>
  <si>
    <t>Gina Sykes</t>
  </si>
  <si>
    <t>Judges</t>
  </si>
  <si>
    <t>Tech</t>
  </si>
  <si>
    <t>Artistic</t>
  </si>
  <si>
    <t>Karen Ford</t>
  </si>
  <si>
    <t>Rachael Mackey</t>
  </si>
  <si>
    <t>Lili Tamai</t>
  </si>
  <si>
    <t>Naomi Yamaguchi</t>
  </si>
  <si>
    <t>Mei Davey</t>
  </si>
  <si>
    <t>Madison Foster</t>
  </si>
  <si>
    <t>Barrel Squad (incl. Integrated)</t>
  </si>
  <si>
    <t>Hayley Connors</t>
  </si>
  <si>
    <t>Keenya Giroux-harries</t>
  </si>
  <si>
    <t>Tegan Davis</t>
  </si>
  <si>
    <t>Lauren Steinman</t>
  </si>
  <si>
    <t>National Equestrian Centre</t>
  </si>
  <si>
    <t>Quicksilver</t>
  </si>
  <si>
    <t>Rachel Ryan</t>
  </si>
  <si>
    <t>Leah Kuuse</t>
  </si>
  <si>
    <t>Katja Fikkers</t>
  </si>
  <si>
    <t>Matilda Yates</t>
  </si>
  <si>
    <t>Kingfisher</t>
  </si>
  <si>
    <t>Zoe Addinsall</t>
  </si>
  <si>
    <t>Fleur Sykes</t>
  </si>
  <si>
    <t>Barrel Pas de  Deux</t>
  </si>
  <si>
    <t>Sub-total</t>
  </si>
  <si>
    <t>R</t>
  </si>
  <si>
    <t>Placing</t>
  </si>
  <si>
    <t>No&amp;Ex</t>
  </si>
  <si>
    <t>V'lt Off</t>
  </si>
  <si>
    <t>Kneel</t>
  </si>
  <si>
    <t>O/S Seat</t>
  </si>
  <si>
    <t>I/S Seat</t>
  </si>
  <si>
    <t>Plank</t>
  </si>
  <si>
    <t>1/2 Fl</t>
  </si>
  <si>
    <t>O/S</t>
  </si>
  <si>
    <t>Club/Team</t>
  </si>
  <si>
    <t>Div. by</t>
  </si>
  <si>
    <t>Judges</t>
    <phoneticPr fontId="0" type="noConversion"/>
  </si>
  <si>
    <t>Zia McLeod</t>
  </si>
  <si>
    <t>falls</t>
  </si>
  <si>
    <t>COMP</t>
  </si>
  <si>
    <t>FREE</t>
  </si>
  <si>
    <t>OVERALL</t>
  </si>
  <si>
    <t>SCORE</t>
  </si>
  <si>
    <t>Anna Schindler</t>
  </si>
  <si>
    <t>Ella Fin</t>
  </si>
  <si>
    <t>Jamie Haste</t>
  </si>
  <si>
    <t>Judge at C:</t>
  </si>
  <si>
    <t>FINAL</t>
  </si>
  <si>
    <t>Wendy Singlehurst</t>
  </si>
  <si>
    <t>Judges</t>
    <phoneticPr fontId="0" type="noConversion"/>
  </si>
  <si>
    <t>Judge D</t>
  </si>
  <si>
    <t>Mill</t>
  </si>
  <si>
    <t>Sw Fwd</t>
  </si>
  <si>
    <t>Sw Bwd</t>
  </si>
  <si>
    <t>Stand</t>
  </si>
  <si>
    <t>Flank</t>
  </si>
  <si>
    <t>Perf Tot</t>
  </si>
  <si>
    <t>Advance SQ</t>
  </si>
  <si>
    <t>Megan Couzins</t>
  </si>
  <si>
    <t>Sydney Vaulting Group</t>
  </si>
  <si>
    <t>Judges</t>
    <phoneticPr fontId="0" type="noConversion"/>
  </si>
  <si>
    <t>Judge at B:</t>
  </si>
  <si>
    <t>A</t>
  </si>
  <si>
    <t>B</t>
  </si>
  <si>
    <t>C</t>
  </si>
  <si>
    <t>Pas de Deux Prel A</t>
  </si>
  <si>
    <t>Karen Mitchell</t>
  </si>
  <si>
    <t>Deuct</t>
  </si>
  <si>
    <t>Ins S</t>
  </si>
  <si>
    <t>O's Seat</t>
  </si>
  <si>
    <t>Dism't</t>
  </si>
  <si>
    <t>I's S't</t>
  </si>
  <si>
    <t>O's S't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</si>
</sst>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dd\-mmm\-yy;@"/>
    <numFmt numFmtId="165" formatCode="[$-409]h:mm:ss\ AM/PM;@"/>
    <numFmt numFmtId="166" formatCode="0.0"/>
    <numFmt numFmtId="167" formatCode="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Verdana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22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trike/>
      <sz val="10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indexed="8"/>
      <name val="Calibri"/>
      <family val="2"/>
    </font>
    <font>
      <strike/>
      <sz val="11"/>
      <name val="Calibri"/>
      <family val="2"/>
      <scheme val="minor"/>
    </font>
    <font>
      <strike/>
      <sz val="11"/>
      <name val="Calibri"/>
      <family val="2"/>
    </font>
    <font>
      <b/>
      <strike/>
      <sz val="11"/>
      <name val="Calibri"/>
      <family val="2"/>
      <scheme val="minor"/>
    </font>
    <font>
      <b/>
      <strike/>
      <sz val="10"/>
      <name val="Arial"/>
      <family val="2"/>
    </font>
    <font>
      <strike/>
      <sz val="11"/>
      <color rgb="FFFF0000"/>
      <name val="Calibri"/>
      <family val="2"/>
      <scheme val="minor"/>
    </font>
    <font>
      <strike/>
      <sz val="10"/>
      <name val="Arial"/>
      <family val="2"/>
    </font>
    <font>
      <sz val="8"/>
      <name val="Verdana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13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1" fillId="0" borderId="0"/>
  </cellStyleXfs>
  <cellXfs count="726">
    <xf numFmtId="0" fontId="0" fillId="0" borderId="0" xfId="0"/>
    <xf numFmtId="0" fontId="3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4" fillId="0" borderId="0" xfId="2" applyFont="1" applyFill="1" applyProtection="1">
      <protection locked="0"/>
    </xf>
    <xf numFmtId="0" fontId="4" fillId="0" borderId="0" xfId="2" applyFont="1" applyAlignment="1" applyProtection="1">
      <protection locked="0"/>
    </xf>
    <xf numFmtId="164" fontId="4" fillId="0" borderId="0" xfId="2" applyNumberFormat="1" applyFont="1" applyFill="1" applyAlignment="1" applyProtection="1">
      <alignment horizontal="right"/>
      <protection locked="0"/>
    </xf>
    <xf numFmtId="164" fontId="4" fillId="0" borderId="0" xfId="2" applyNumberFormat="1" applyFont="1" applyAlignment="1" applyProtection="1">
      <alignment horizontal="right"/>
      <protection locked="0"/>
    </xf>
    <xf numFmtId="0" fontId="6" fillId="0" borderId="0" xfId="2" applyFont="1" applyProtection="1">
      <protection locked="0"/>
    </xf>
    <xf numFmtId="165" fontId="4" fillId="0" borderId="0" xfId="2" applyNumberFormat="1" applyFont="1" applyFill="1" applyAlignment="1" applyProtection="1">
      <alignment horizontal="right"/>
      <protection locked="0"/>
    </xf>
    <xf numFmtId="165" fontId="4" fillId="0" borderId="0" xfId="2" applyNumberFormat="1" applyFont="1" applyAlignment="1" applyProtection="1">
      <alignment horizontal="right"/>
      <protection locked="0"/>
    </xf>
    <xf numFmtId="0" fontId="2" fillId="0" borderId="0" xfId="3" applyFont="1" applyFill="1" applyAlignment="1" applyProtection="1">
      <protection locked="0"/>
    </xf>
    <xf numFmtId="0" fontId="2" fillId="0" borderId="0" xfId="3" applyFont="1" applyFill="1" applyProtection="1">
      <protection locked="0"/>
    </xf>
    <xf numFmtId="15" fontId="3" fillId="0" borderId="0" xfId="2" applyNumberFormat="1" applyFont="1" applyAlignment="1" applyProtection="1">
      <alignment horizontal="right"/>
      <protection locked="0"/>
    </xf>
    <xf numFmtId="0" fontId="1" fillId="0" borderId="0" xfId="2" applyAlignment="1" applyProtection="1">
      <alignment horizontal="right"/>
      <protection locked="0"/>
    </xf>
    <xf numFmtId="0" fontId="2" fillId="2" borderId="0" xfId="3" applyFont="1" applyAlignment="1" applyProtection="1">
      <protection locked="0"/>
    </xf>
    <xf numFmtId="0" fontId="2" fillId="2" borderId="0" xfId="3" applyFont="1" applyProtection="1">
      <protection locked="0"/>
    </xf>
    <xf numFmtId="0" fontId="7" fillId="0" borderId="0" xfId="2" applyFont="1" applyProtection="1">
      <protection locked="0"/>
    </xf>
    <xf numFmtId="0" fontId="6" fillId="0" borderId="0" xfId="2" applyFont="1" applyAlignment="1" applyProtection="1">
      <alignment horizontal="left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4" borderId="0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4" fillId="4" borderId="0" xfId="2" applyFont="1" applyFill="1" applyAlignment="1" applyProtection="1">
      <alignment horizont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166" fontId="8" fillId="6" borderId="0" xfId="2" applyNumberFormat="1" applyFont="1" applyFill="1" applyBorder="1" applyAlignment="1" applyProtection="1">
      <protection locked="0"/>
    </xf>
    <xf numFmtId="167" fontId="4" fillId="0" borderId="0" xfId="2" applyNumberFormat="1" applyFont="1" applyFill="1" applyProtection="1"/>
    <xf numFmtId="0" fontId="4" fillId="4" borderId="0" xfId="2" applyFont="1" applyFill="1" applyProtection="1"/>
    <xf numFmtId="0" fontId="10" fillId="0" borderId="0" xfId="5" applyFont="1" applyProtection="1">
      <protection locked="0"/>
    </xf>
    <xf numFmtId="0" fontId="11" fillId="0" borderId="0" xfId="6" applyFont="1" applyProtection="1">
      <protection locked="0"/>
    </xf>
    <xf numFmtId="0" fontId="11" fillId="0" borderId="0" xfId="6" applyFont="1" applyBorder="1" applyProtection="1">
      <protection locked="0"/>
    </xf>
    <xf numFmtId="0" fontId="1" fillId="0" borderId="0" xfId="6" applyProtection="1">
      <protection locked="0"/>
    </xf>
    <xf numFmtId="0" fontId="11" fillId="0" borderId="0" xfId="6" applyFont="1" applyFill="1" applyBorder="1" applyProtection="1">
      <protection locked="0"/>
    </xf>
    <xf numFmtId="0" fontId="4" fillId="0" borderId="0" xfId="2" applyFont="1" applyProtection="1"/>
    <xf numFmtId="0" fontId="7" fillId="0" borderId="0" xfId="2" applyFont="1" applyAlignment="1" applyProtection="1">
      <alignment horizontal="left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1" fillId="0" borderId="0" xfId="2" applyFill="1" applyProtection="1">
      <protection locked="0"/>
    </xf>
    <xf numFmtId="166" fontId="8" fillId="0" borderId="0" xfId="2" applyNumberFormat="1" applyFont="1" applyFill="1" applyBorder="1" applyAlignment="1" applyProtection="1">
      <protection locked="0"/>
    </xf>
    <xf numFmtId="167" fontId="4" fillId="0" borderId="0" xfId="2" applyNumberFormat="1" applyFont="1" applyFill="1" applyProtection="1">
      <protection locked="0"/>
    </xf>
    <xf numFmtId="0" fontId="10" fillId="0" borderId="0" xfId="5" applyFont="1" applyFill="1" applyProtection="1">
      <protection locked="0"/>
    </xf>
    <xf numFmtId="0" fontId="1" fillId="0" borderId="0" xfId="2" applyProtection="1">
      <protection locked="0"/>
    </xf>
    <xf numFmtId="167" fontId="4" fillId="0" borderId="0" xfId="2" applyNumberFormat="1" applyFont="1" applyProtection="1">
      <protection locked="0"/>
    </xf>
    <xf numFmtId="167" fontId="1" fillId="0" borderId="0" xfId="2" applyNumberFormat="1" applyProtection="1">
      <protection locked="0"/>
    </xf>
    <xf numFmtId="0" fontId="9" fillId="0" borderId="0" xfId="2" applyFont="1" applyProtection="1">
      <protection locked="0"/>
    </xf>
    <xf numFmtId="0" fontId="1" fillId="0" borderId="0" xfId="2" applyAlignment="1" applyProtection="1">
      <alignment horizontal="left"/>
      <protection locked="0"/>
    </xf>
    <xf numFmtId="167" fontId="4" fillId="0" borderId="0" xfId="0" applyNumberFormat="1" applyFont="1" applyFill="1" applyProtection="1"/>
    <xf numFmtId="0" fontId="5" fillId="0" borderId="0" xfId="13" applyFont="1" applyProtection="1">
      <protection locked="0"/>
    </xf>
    <xf numFmtId="164" fontId="5" fillId="0" borderId="0" xfId="13" applyNumberFormat="1" applyFont="1" applyAlignment="1" applyProtection="1">
      <alignment horizontal="right"/>
      <protection locked="0"/>
    </xf>
    <xf numFmtId="0" fontId="4" fillId="0" borderId="0" xfId="13" applyFont="1" applyProtection="1">
      <protection locked="0"/>
    </xf>
    <xf numFmtId="0" fontId="5" fillId="0" borderId="0" xfId="8" applyFont="1" applyProtection="1">
      <protection locked="0"/>
    </xf>
    <xf numFmtId="0" fontId="5" fillId="0" borderId="0" xfId="8" applyFont="1" applyAlignment="1" applyProtection="1">
      <protection locked="0"/>
    </xf>
    <xf numFmtId="0" fontId="5" fillId="0" borderId="0" xfId="8" applyFont="1" applyFill="1" applyProtection="1">
      <protection locked="0"/>
    </xf>
    <xf numFmtId="164" fontId="5" fillId="0" borderId="0" xfId="8" applyNumberFormat="1" applyFont="1" applyAlignment="1" applyProtection="1">
      <alignment horizontal="right"/>
      <protection locked="0"/>
    </xf>
    <xf numFmtId="0" fontId="14" fillId="0" borderId="0" xfId="13" applyFont="1" applyProtection="1">
      <protection locked="0"/>
    </xf>
    <xf numFmtId="165" fontId="5" fillId="0" borderId="0" xfId="13" applyNumberFormat="1" applyFont="1" applyAlignment="1" applyProtection="1">
      <alignment horizontal="right"/>
      <protection locked="0"/>
    </xf>
    <xf numFmtId="0" fontId="15" fillId="0" borderId="0" xfId="1" applyFont="1" applyFill="1" applyProtection="1">
      <protection locked="0"/>
    </xf>
    <xf numFmtId="0" fontId="16" fillId="0" borderId="0" xfId="1" applyFont="1" applyFill="1" applyProtection="1">
      <protection locked="0"/>
    </xf>
    <xf numFmtId="165" fontId="5" fillId="0" borderId="0" xfId="8" applyNumberFormat="1" applyFont="1" applyAlignment="1" applyProtection="1">
      <alignment horizontal="right"/>
      <protection locked="0"/>
    </xf>
    <xf numFmtId="0" fontId="9" fillId="0" borderId="0" xfId="8" applyFill="1" applyProtection="1">
      <protection locked="0"/>
    </xf>
    <xf numFmtId="0" fontId="7" fillId="0" borderId="0" xfId="8" applyFont="1" applyFill="1" applyProtection="1">
      <protection locked="0"/>
    </xf>
    <xf numFmtId="0" fontId="4" fillId="0" borderId="0" xfId="8" applyFont="1" applyFill="1" applyProtection="1">
      <protection locked="0"/>
    </xf>
    <xf numFmtId="0" fontId="14" fillId="0" borderId="0" xfId="8" applyFont="1" applyFill="1" applyProtection="1">
      <protection locked="0"/>
    </xf>
    <xf numFmtId="0" fontId="14" fillId="0" borderId="0" xfId="8" applyFont="1" applyAlignment="1" applyProtection="1">
      <alignment horizontal="left"/>
      <protection locked="0"/>
    </xf>
    <xf numFmtId="0" fontId="14" fillId="0" borderId="0" xfId="8" applyFont="1" applyAlignment="1" applyProtection="1">
      <alignment horizontal="center"/>
      <protection locked="0"/>
    </xf>
    <xf numFmtId="0" fontId="5" fillId="0" borderId="0" xfId="8" applyFont="1" applyFill="1" applyAlignment="1" applyProtection="1">
      <protection locked="0"/>
    </xf>
    <xf numFmtId="0" fontId="5" fillId="0" borderId="0" xfId="8" applyFont="1" applyAlignment="1" applyProtection="1">
      <alignment horizontal="center"/>
      <protection locked="0"/>
    </xf>
    <xf numFmtId="0" fontId="9" fillId="0" borderId="0" xfId="8" applyFill="1" applyAlignment="1" applyProtection="1">
      <alignment horizontal="center"/>
      <protection locked="0"/>
    </xf>
    <xf numFmtId="0" fontId="5" fillId="8" borderId="0" xfId="8" applyFont="1" applyFill="1" applyProtection="1">
      <protection locked="0"/>
    </xf>
    <xf numFmtId="0" fontId="5" fillId="0" borderId="0" xfId="8" applyFont="1" applyFill="1" applyAlignment="1" applyProtection="1">
      <alignment horizontal="center"/>
      <protection locked="0"/>
    </xf>
    <xf numFmtId="0" fontId="5" fillId="8" borderId="0" xfId="8" applyFont="1" applyFill="1" applyAlignment="1" applyProtection="1">
      <alignment horizontal="center"/>
      <protection locked="0"/>
    </xf>
    <xf numFmtId="0" fontId="5" fillId="4" borderId="0" xfId="13" applyFont="1" applyFill="1" applyProtection="1">
      <protection locked="0"/>
    </xf>
    <xf numFmtId="0" fontId="4" fillId="4" borderId="0" xfId="13" applyFont="1" applyFill="1" applyProtection="1">
      <protection locked="0"/>
    </xf>
    <xf numFmtId="0" fontId="5" fillId="4" borderId="0" xfId="8" applyFont="1" applyFill="1" applyProtection="1">
      <protection locked="0"/>
    </xf>
    <xf numFmtId="0" fontId="5" fillId="4" borderId="0" xfId="8" applyFont="1" applyFill="1" applyProtection="1"/>
    <xf numFmtId="167" fontId="5" fillId="0" borderId="0" xfId="8" applyNumberFormat="1" applyFont="1" applyProtection="1">
      <protection locked="0"/>
    </xf>
    <xf numFmtId="167" fontId="5" fillId="0" borderId="0" xfId="8" applyNumberFormat="1" applyFont="1" applyFill="1" applyProtection="1">
      <protection locked="0"/>
    </xf>
    <xf numFmtId="0" fontId="9" fillId="4" borderId="0" xfId="8" applyFill="1" applyProtection="1">
      <protection locked="0"/>
    </xf>
    <xf numFmtId="166" fontId="5" fillId="4" borderId="0" xfId="8" applyNumberFormat="1" applyFont="1" applyFill="1" applyProtection="1">
      <protection locked="0"/>
    </xf>
    <xf numFmtId="166" fontId="5" fillId="4" borderId="0" xfId="8" applyNumberFormat="1" applyFont="1" applyFill="1" applyProtection="1"/>
    <xf numFmtId="167" fontId="5" fillId="4" borderId="0" xfId="8" applyNumberFormat="1" applyFont="1" applyFill="1" applyProtection="1"/>
    <xf numFmtId="0" fontId="5" fillId="8" borderId="0" xfId="13" applyFont="1" applyFill="1" applyProtection="1">
      <protection locked="0"/>
    </xf>
    <xf numFmtId="0" fontId="5" fillId="4" borderId="0" xfId="13" applyFont="1" applyFill="1" applyProtection="1"/>
    <xf numFmtId="166" fontId="9" fillId="6" borderId="1" xfId="8" applyNumberFormat="1" applyFill="1" applyBorder="1" applyProtection="1">
      <protection locked="0"/>
    </xf>
    <xf numFmtId="0" fontId="9" fillId="6" borderId="1" xfId="8" applyFill="1" applyBorder="1" applyProtection="1">
      <protection locked="0"/>
    </xf>
    <xf numFmtId="0" fontId="5" fillId="8" borderId="1" xfId="8" applyFont="1" applyFill="1" applyBorder="1" applyProtection="1">
      <protection locked="0"/>
    </xf>
    <xf numFmtId="166" fontId="5" fillId="6" borderId="1" xfId="13" applyNumberFormat="1" applyFont="1" applyFill="1" applyBorder="1" applyProtection="1">
      <protection locked="0"/>
    </xf>
    <xf numFmtId="167" fontId="5" fillId="0" borderId="1" xfId="8" applyNumberFormat="1" applyFont="1" applyFill="1" applyBorder="1" applyProtection="1"/>
    <xf numFmtId="167" fontId="5" fillId="8" borderId="1" xfId="8" applyNumberFormat="1" applyFont="1" applyFill="1" applyBorder="1" applyProtection="1">
      <protection locked="0"/>
    </xf>
    <xf numFmtId="167" fontId="5" fillId="0" borderId="1" xfId="8" applyNumberFormat="1" applyFont="1" applyBorder="1" applyProtection="1"/>
    <xf numFmtId="0" fontId="5" fillId="0" borderId="1" xfId="8" applyFont="1" applyBorder="1" applyProtection="1">
      <protection locked="0"/>
    </xf>
    <xf numFmtId="0" fontId="9" fillId="0" borderId="0" xfId="8" applyProtection="1">
      <protection locked="0"/>
    </xf>
    <xf numFmtId="167" fontId="5" fillId="0" borderId="1" xfId="8" applyNumberFormat="1" applyFont="1" applyFill="1" applyBorder="1" applyProtection="1">
      <protection locked="0"/>
    </xf>
    <xf numFmtId="0" fontId="5" fillId="0" borderId="0" xfId="13" applyFont="1" applyAlignment="1" applyProtection="1">
      <alignment horizontal="right"/>
      <protection locked="0"/>
    </xf>
    <xf numFmtId="0" fontId="5" fillId="0" borderId="1" xfId="13" applyFont="1" applyBorder="1" applyAlignment="1" applyProtection="1">
      <alignment horizontal="right"/>
      <protection locked="0"/>
    </xf>
    <xf numFmtId="0" fontId="4" fillId="0" borderId="0" xfId="5" applyFont="1" applyProtection="1">
      <protection locked="0"/>
    </xf>
    <xf numFmtId="0" fontId="7" fillId="0" borderId="0" xfId="5" applyFont="1" applyProtection="1">
      <protection locked="0"/>
    </xf>
    <xf numFmtId="0" fontId="5" fillId="0" borderId="0" xfId="5" applyFont="1" applyProtection="1">
      <protection locked="0"/>
    </xf>
    <xf numFmtId="0" fontId="9" fillId="0" borderId="0" xfId="8" applyFill="1" applyAlignment="1" applyProtection="1">
      <protection locked="0"/>
    </xf>
    <xf numFmtId="164" fontId="9" fillId="0" borderId="0" xfId="8" applyNumberFormat="1" applyAlignment="1" applyProtection="1">
      <alignment horizontal="right"/>
      <protection locked="0"/>
    </xf>
    <xf numFmtId="165" fontId="9" fillId="0" borderId="0" xfId="8" applyNumberFormat="1" applyAlignment="1" applyProtection="1">
      <alignment horizontal="right"/>
      <protection locked="0"/>
    </xf>
    <xf numFmtId="0" fontId="14" fillId="0" borderId="0" xfId="5" applyFont="1" applyProtection="1">
      <protection locked="0"/>
    </xf>
    <xf numFmtId="0" fontId="9" fillId="0" borderId="0" xfId="8" applyAlignment="1" applyProtection="1">
      <alignment horizontal="center"/>
      <protection locked="0"/>
    </xf>
    <xf numFmtId="0" fontId="10" fillId="0" borderId="0" xfId="8" applyFont="1" applyAlignment="1" applyProtection="1">
      <alignment horizontal="left"/>
      <protection locked="0"/>
    </xf>
    <xf numFmtId="0" fontId="10" fillId="0" borderId="0" xfId="8" applyFont="1" applyAlignment="1" applyProtection="1">
      <protection locked="0"/>
    </xf>
    <xf numFmtId="0" fontId="9" fillId="4" borderId="0" xfId="8" applyFill="1" applyAlignment="1" applyProtection="1">
      <alignment horizontal="center"/>
      <protection locked="0"/>
    </xf>
    <xf numFmtId="0" fontId="9" fillId="0" borderId="0" xfId="8" applyFont="1" applyAlignment="1" applyProtection="1">
      <alignment horizontal="center"/>
      <protection locked="0"/>
    </xf>
    <xf numFmtId="0" fontId="9" fillId="0" borderId="0" xfId="5" applyAlignment="1" applyProtection="1">
      <alignment horizontal="center"/>
      <protection locked="0"/>
    </xf>
    <xf numFmtId="0" fontId="4" fillId="0" borderId="0" xfId="5" applyFont="1" applyFill="1" applyProtection="1">
      <protection locked="0"/>
    </xf>
    <xf numFmtId="0" fontId="0" fillId="0" borderId="0" xfId="0" applyAlignment="1">
      <alignment horizontal="center"/>
    </xf>
    <xf numFmtId="0" fontId="9" fillId="0" borderId="0" xfId="5" applyFill="1" applyAlignment="1" applyProtection="1">
      <alignment horizontal="center"/>
      <protection locked="0"/>
    </xf>
    <xf numFmtId="0" fontId="9" fillId="0" borderId="0" xfId="5" applyFont="1" applyFill="1" applyProtection="1">
      <protection locked="0"/>
    </xf>
    <xf numFmtId="166" fontId="9" fillId="0" borderId="0" xfId="8" applyNumberFormat="1" applyFill="1" applyProtection="1">
      <protection locked="0"/>
    </xf>
    <xf numFmtId="166" fontId="9" fillId="0" borderId="0" xfId="5" applyNumberFormat="1" applyFill="1" applyProtection="1">
      <protection locked="0"/>
    </xf>
    <xf numFmtId="0" fontId="9" fillId="0" borderId="0" xfId="8" applyFill="1" applyProtection="1"/>
    <xf numFmtId="167" fontId="9" fillId="0" borderId="0" xfId="8" applyNumberFormat="1" applyFill="1" applyAlignment="1" applyProtection="1">
      <alignment horizontal="left"/>
    </xf>
    <xf numFmtId="0" fontId="9" fillId="0" borderId="0" xfId="8" applyFont="1" applyFill="1" applyProtection="1">
      <protection locked="0"/>
    </xf>
    <xf numFmtId="0" fontId="9" fillId="0" borderId="0" xfId="5" applyProtection="1">
      <protection locked="0"/>
    </xf>
    <xf numFmtId="0" fontId="9" fillId="0" borderId="0" xfId="5" applyFill="1" applyProtection="1">
      <protection locked="0"/>
    </xf>
    <xf numFmtId="1" fontId="5" fillId="0" borderId="1" xfId="5" applyNumberFormat="1" applyFont="1" applyFill="1" applyBorder="1" applyProtection="1">
      <protection locked="0"/>
    </xf>
    <xf numFmtId="167" fontId="5" fillId="0" borderId="1" xfId="5" applyNumberFormat="1" applyFont="1" applyFill="1" applyBorder="1" applyProtection="1">
      <protection locked="0"/>
    </xf>
    <xf numFmtId="0" fontId="5" fillId="9" borderId="1" xfId="5" applyFont="1" applyFill="1" applyBorder="1" applyProtection="1">
      <protection locked="0"/>
    </xf>
    <xf numFmtId="167" fontId="5" fillId="0" borderId="1" xfId="5" applyNumberFormat="1" applyFont="1" applyBorder="1" applyProtection="1">
      <protection locked="0"/>
    </xf>
    <xf numFmtId="0" fontId="5" fillId="10" borderId="1" xfId="5" applyFont="1" applyFill="1" applyBorder="1" applyProtection="1">
      <protection locked="0"/>
    </xf>
    <xf numFmtId="0" fontId="5" fillId="8" borderId="1" xfId="5" applyFont="1" applyFill="1" applyBorder="1" applyProtection="1">
      <protection locked="0"/>
    </xf>
    <xf numFmtId="167" fontId="8" fillId="8" borderId="1" xfId="5" applyNumberFormat="1" applyFont="1" applyFill="1" applyBorder="1" applyProtection="1">
      <protection locked="0"/>
    </xf>
    <xf numFmtId="166" fontId="5" fillId="0" borderId="1" xfId="5" applyNumberFormat="1" applyFont="1" applyFill="1" applyBorder="1" applyProtection="1">
      <protection locked="0"/>
    </xf>
    <xf numFmtId="0" fontId="8" fillId="7" borderId="1" xfId="5" applyFont="1" applyFill="1" applyBorder="1" applyProtection="1">
      <protection locked="0"/>
    </xf>
    <xf numFmtId="0" fontId="9" fillId="0" borderId="1" xfId="5" applyBorder="1" applyProtection="1">
      <protection locked="0"/>
    </xf>
    <xf numFmtId="0" fontId="9" fillId="0" borderId="1" xfId="5" applyBorder="1" applyAlignment="1" applyProtection="1">
      <alignment horizontal="center"/>
      <protection locked="0"/>
    </xf>
    <xf numFmtId="1" fontId="5" fillId="4" borderId="0" xfId="5" applyNumberFormat="1" applyFont="1" applyFill="1" applyProtection="1">
      <protection locked="0"/>
    </xf>
    <xf numFmtId="0" fontId="5" fillId="4" borderId="0" xfId="5" applyFont="1" applyFill="1" applyProtection="1">
      <protection locked="0"/>
    </xf>
    <xf numFmtId="0" fontId="5" fillId="9" borderId="0" xfId="5" applyFont="1" applyFill="1" applyProtection="1">
      <protection locked="0"/>
    </xf>
    <xf numFmtId="167" fontId="5" fillId="10" borderId="0" xfId="5" applyNumberFormat="1" applyFont="1" applyFill="1" applyProtection="1">
      <protection locked="0"/>
    </xf>
    <xf numFmtId="0" fontId="5" fillId="8" borderId="0" xfId="5" applyFont="1" applyFill="1" applyProtection="1">
      <protection locked="0"/>
    </xf>
    <xf numFmtId="0" fontId="5" fillId="10" borderId="0" xfId="5" applyFont="1" applyFill="1" applyProtection="1">
      <protection locked="0"/>
    </xf>
    <xf numFmtId="167" fontId="5" fillId="0" borderId="0" xfId="5" applyNumberFormat="1" applyFont="1" applyAlignment="1" applyProtection="1">
      <protection locked="0"/>
    </xf>
    <xf numFmtId="166" fontId="5" fillId="7" borderId="0" xfId="5" applyNumberFormat="1" applyFont="1" applyFill="1" applyProtection="1">
      <protection locked="0"/>
    </xf>
    <xf numFmtId="166" fontId="5" fillId="6" borderId="0" xfId="5" applyNumberFormat="1" applyFont="1" applyFill="1" applyProtection="1">
      <protection locked="0"/>
    </xf>
    <xf numFmtId="0" fontId="5" fillId="0" borderId="0" xfId="5" applyFont="1" applyFill="1" applyProtection="1">
      <protection locked="0"/>
    </xf>
    <xf numFmtId="0" fontId="5" fillId="0" borderId="1" xfId="5" applyFont="1" applyFill="1" applyBorder="1" applyAlignment="1" applyProtection="1">
      <alignment horizontal="center" vertical="center"/>
      <protection locked="0"/>
    </xf>
    <xf numFmtId="0" fontId="5" fillId="0" borderId="1" xfId="5" applyFont="1" applyBorder="1" applyAlignment="1" applyProtection="1">
      <alignment horizontal="center" vertical="center"/>
      <protection locked="0"/>
    </xf>
    <xf numFmtId="0" fontId="14" fillId="0" borderId="0" xfId="5" applyFont="1" applyAlignment="1" applyProtection="1">
      <alignment horizontal="center"/>
      <protection locked="0"/>
    </xf>
    <xf numFmtId="0" fontId="5" fillId="9" borderId="0" xfId="5" applyFont="1" applyFill="1" applyAlignment="1" applyProtection="1">
      <alignment horizontal="center"/>
      <protection locked="0"/>
    </xf>
    <xf numFmtId="0" fontId="5" fillId="0" borderId="0" xfId="5" applyFont="1" applyAlignment="1" applyProtection="1">
      <alignment horizontal="center"/>
      <protection locked="0"/>
    </xf>
    <xf numFmtId="0" fontId="5" fillId="8" borderId="0" xfId="5" applyFont="1" applyFill="1" applyAlignment="1" applyProtection="1">
      <alignment horizontal="center"/>
      <protection locked="0"/>
    </xf>
    <xf numFmtId="0" fontId="5" fillId="0" borderId="0" xfId="5" applyFont="1" applyFill="1" applyAlignment="1" applyProtection="1">
      <alignment horizontal="center"/>
      <protection locked="0"/>
    </xf>
    <xf numFmtId="165" fontId="4" fillId="0" borderId="0" xfId="5" applyNumberFormat="1" applyFont="1" applyAlignment="1" applyProtection="1">
      <alignment horizontal="right"/>
      <protection locked="0"/>
    </xf>
    <xf numFmtId="164" fontId="4" fillId="0" borderId="0" xfId="5" applyNumberFormat="1" applyFont="1" applyAlignment="1" applyProtection="1">
      <alignment horizontal="right"/>
      <protection locked="0"/>
    </xf>
    <xf numFmtId="0" fontId="5" fillId="0" borderId="0" xfId="0" applyFont="1"/>
    <xf numFmtId="0" fontId="4" fillId="0" borderId="0" xfId="0" applyFont="1"/>
    <xf numFmtId="0" fontId="2" fillId="3" borderId="0" xfId="4" applyFont="1"/>
    <xf numFmtId="0" fontId="14" fillId="0" borderId="0" xfId="0" applyFont="1"/>
    <xf numFmtId="0" fontId="5" fillId="9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8" borderId="0" xfId="0" applyFont="1" applyFill="1"/>
    <xf numFmtId="0" fontId="5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8" borderId="0" xfId="0" applyFont="1" applyFill="1" applyAlignment="1">
      <alignment horizontal="center"/>
    </xf>
    <xf numFmtId="0" fontId="5" fillId="9" borderId="0" xfId="0" applyFont="1" applyFill="1"/>
    <xf numFmtId="0" fontId="5" fillId="0" borderId="1" xfId="0" applyFont="1" applyBorder="1" applyAlignment="1">
      <alignment horizontal="center" vertical="center"/>
    </xf>
    <xf numFmtId="0" fontId="5" fillId="11" borderId="0" xfId="0" applyFont="1" applyFill="1"/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166" fontId="5" fillId="9" borderId="0" xfId="0" applyNumberFormat="1" applyFont="1" applyFill="1"/>
    <xf numFmtId="0" fontId="5" fillId="10" borderId="0" xfId="0" applyFont="1" applyFill="1"/>
    <xf numFmtId="166" fontId="5" fillId="10" borderId="0" xfId="0" applyNumberFormat="1" applyFont="1" applyFill="1"/>
    <xf numFmtId="166" fontId="5" fillId="8" borderId="0" xfId="0" applyNumberFormat="1" applyFont="1" applyFill="1"/>
    <xf numFmtId="167" fontId="5" fillId="10" borderId="0" xfId="0" applyNumberFormat="1" applyFont="1" applyFill="1"/>
    <xf numFmtId="0" fontId="14" fillId="0" borderId="0" xfId="0" applyFont="1" applyAlignment="1">
      <alignment horizontal="left"/>
    </xf>
    <xf numFmtId="0" fontId="15" fillId="2" borderId="0" xfId="1" applyFont="1" applyAlignment="1"/>
    <xf numFmtId="0" fontId="15" fillId="2" borderId="0" xfId="1" applyFont="1"/>
    <xf numFmtId="0" fontId="1" fillId="2" borderId="0" xfId="1"/>
    <xf numFmtId="0" fontId="15" fillId="0" borderId="0" xfId="1" applyFont="1" applyFill="1" applyAlignment="1"/>
    <xf numFmtId="0" fontId="15" fillId="0" borderId="0" xfId="1" applyFont="1" applyFill="1"/>
    <xf numFmtId="0" fontId="1" fillId="0" borderId="0" xfId="1" applyFill="1"/>
    <xf numFmtId="0" fontId="5" fillId="12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5" applyFont="1" applyBorder="1" applyProtection="1">
      <protection locked="0"/>
    </xf>
    <xf numFmtId="0" fontId="8" fillId="7" borderId="1" xfId="0" applyFont="1" applyFill="1" applyBorder="1"/>
    <xf numFmtId="166" fontId="5" fillId="0" borderId="1" xfId="0" applyNumberFormat="1" applyFont="1" applyFill="1" applyBorder="1"/>
    <xf numFmtId="167" fontId="8" fillId="11" borderId="1" xfId="0" applyNumberFormat="1" applyFont="1" applyFill="1" applyBorder="1"/>
    <xf numFmtId="166" fontId="5" fillId="7" borderId="1" xfId="0" applyNumberFormat="1" applyFont="1" applyFill="1" applyBorder="1"/>
    <xf numFmtId="167" fontId="5" fillId="0" borderId="1" xfId="0" applyNumberFormat="1" applyFont="1" applyFill="1" applyBorder="1"/>
    <xf numFmtId="166" fontId="5" fillId="8" borderId="1" xfId="0" applyNumberFormat="1" applyFont="1" applyFill="1" applyBorder="1"/>
    <xf numFmtId="167" fontId="8" fillId="8" borderId="1" xfId="0" applyNumberFormat="1" applyFont="1" applyFill="1" applyBorder="1"/>
    <xf numFmtId="0" fontId="5" fillId="9" borderId="1" xfId="0" applyFont="1" applyFill="1" applyBorder="1"/>
    <xf numFmtId="167" fontId="4" fillId="0" borderId="1" xfId="5" applyNumberFormat="1" applyFont="1" applyBorder="1" applyProtection="1">
      <protection locked="0"/>
    </xf>
    <xf numFmtId="0" fontId="3" fillId="0" borderId="0" xfId="5" applyFont="1"/>
    <xf numFmtId="0" fontId="4" fillId="0" borderId="0" xfId="5" applyFont="1"/>
    <xf numFmtId="164" fontId="5" fillId="0" borderId="0" xfId="5" applyNumberFormat="1" applyFont="1" applyAlignment="1">
      <alignment horizontal="right"/>
    </xf>
    <xf numFmtId="0" fontId="5" fillId="0" borderId="0" xfId="5" applyFont="1"/>
    <xf numFmtId="0" fontId="6" fillId="0" borderId="0" xfId="5" applyFont="1"/>
    <xf numFmtId="165" fontId="5" fillId="0" borderId="0" xfId="5" applyNumberFormat="1" applyFont="1" applyAlignment="1">
      <alignment horizontal="right"/>
    </xf>
    <xf numFmtId="0" fontId="14" fillId="0" borderId="0" xfId="5" applyFont="1"/>
    <xf numFmtId="0" fontId="5" fillId="0" borderId="0" xfId="5" applyFont="1" applyAlignment="1">
      <alignment horizontal="center"/>
    </xf>
    <xf numFmtId="0" fontId="5" fillId="9" borderId="0" xfId="5" applyFont="1" applyFill="1" applyAlignment="1">
      <alignment horizontal="center"/>
    </xf>
    <xf numFmtId="0" fontId="5" fillId="9" borderId="0" xfId="5" applyFont="1" applyFill="1"/>
    <xf numFmtId="0" fontId="5" fillId="11" borderId="0" xfId="5" applyFont="1" applyFill="1" applyAlignment="1">
      <alignment horizontal="center"/>
    </xf>
    <xf numFmtId="0" fontId="14" fillId="0" borderId="0" xfId="5" applyFont="1" applyAlignment="1">
      <alignment horizontal="left" vertical="center"/>
    </xf>
    <xf numFmtId="0" fontId="5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5" fillId="11" borderId="0" xfId="5" applyFont="1" applyFill="1"/>
    <xf numFmtId="0" fontId="5" fillId="0" borderId="1" xfId="5" applyFont="1" applyBorder="1" applyAlignment="1">
      <alignment horizontal="center" vertical="center"/>
    </xf>
    <xf numFmtId="0" fontId="5" fillId="10" borderId="0" xfId="5" applyFont="1" applyFill="1"/>
    <xf numFmtId="0" fontId="5" fillId="0" borderId="1" xfId="5" applyFont="1" applyBorder="1" applyAlignment="1">
      <alignment horizontal="center"/>
    </xf>
    <xf numFmtId="0" fontId="9" fillId="0" borderId="0" xfId="5"/>
    <xf numFmtId="166" fontId="5" fillId="7" borderId="0" xfId="5" applyNumberFormat="1" applyFont="1" applyFill="1"/>
    <xf numFmtId="167" fontId="5" fillId="0" borderId="0" xfId="5" applyNumberFormat="1" applyFont="1" applyAlignment="1"/>
    <xf numFmtId="167" fontId="5" fillId="10" borderId="0" xfId="5" applyNumberFormat="1" applyFont="1" applyFill="1"/>
    <xf numFmtId="166" fontId="5" fillId="9" borderId="0" xfId="5" applyNumberFormat="1" applyFont="1" applyFill="1"/>
    <xf numFmtId="166" fontId="5" fillId="10" borderId="0" xfId="5" applyNumberFormat="1" applyFont="1" applyFill="1"/>
    <xf numFmtId="166" fontId="5" fillId="11" borderId="0" xfId="5" applyNumberFormat="1" applyFont="1" applyFill="1"/>
    <xf numFmtId="166" fontId="5" fillId="0" borderId="0" xfId="5" applyNumberFormat="1" applyFont="1" applyFill="1"/>
    <xf numFmtId="167" fontId="5" fillId="0" borderId="0" xfId="5" applyNumberFormat="1" applyFont="1" applyFill="1"/>
    <xf numFmtId="0" fontId="9" fillId="0" borderId="0" xfId="5" applyFill="1"/>
    <xf numFmtId="0" fontId="5" fillId="0" borderId="0" xfId="5" applyFont="1" applyFill="1"/>
    <xf numFmtId="0" fontId="4" fillId="0" borderId="0" xfId="5" applyFont="1" applyFill="1"/>
    <xf numFmtId="0" fontId="9" fillId="0" borderId="1" xfId="5" applyBorder="1" applyAlignment="1">
      <alignment horizontal="center"/>
    </xf>
    <xf numFmtId="0" fontId="9" fillId="0" borderId="1" xfId="5" applyBorder="1"/>
    <xf numFmtId="0" fontId="8" fillId="11" borderId="1" xfId="5" applyFont="1" applyFill="1" applyBorder="1"/>
    <xf numFmtId="0" fontId="8" fillId="7" borderId="1" xfId="5" applyFont="1" applyFill="1" applyBorder="1"/>
    <xf numFmtId="166" fontId="5" fillId="0" borderId="1" xfId="5" applyNumberFormat="1" applyFont="1" applyFill="1" applyBorder="1"/>
    <xf numFmtId="167" fontId="8" fillId="11" borderId="1" xfId="5" applyNumberFormat="1" applyFont="1" applyFill="1" applyBorder="1"/>
    <xf numFmtId="0" fontId="5" fillId="10" borderId="1" xfId="5" applyFont="1" applyFill="1" applyBorder="1"/>
    <xf numFmtId="167" fontId="5" fillId="0" borderId="1" xfId="5" applyNumberFormat="1" applyFont="1" applyBorder="1"/>
    <xf numFmtId="0" fontId="5" fillId="9" borderId="1" xfId="5" applyFont="1" applyFill="1" applyBorder="1"/>
    <xf numFmtId="167" fontId="5" fillId="0" borderId="1" xfId="5" applyNumberFormat="1" applyFont="1" applyFill="1" applyBorder="1"/>
    <xf numFmtId="0" fontId="1" fillId="3" borderId="0" xfId="4"/>
    <xf numFmtId="0" fontId="5" fillId="0" borderId="0" xfId="5" applyFont="1" applyFill="1" applyAlignment="1">
      <alignment horizontal="center"/>
    </xf>
    <xf numFmtId="0" fontId="5" fillId="8" borderId="0" xfId="5" applyFont="1" applyFill="1" applyAlignment="1">
      <alignment horizontal="center"/>
    </xf>
    <xf numFmtId="0" fontId="14" fillId="0" borderId="0" xfId="5" applyFont="1" applyAlignment="1">
      <alignment horizontal="center"/>
    </xf>
    <xf numFmtId="0" fontId="14" fillId="8" borderId="0" xfId="5" applyFont="1" applyFill="1" applyAlignment="1">
      <alignment horizontal="center" vertical="center"/>
    </xf>
    <xf numFmtId="0" fontId="14" fillId="0" borderId="0" xfId="5" applyFont="1" applyFill="1" applyAlignment="1">
      <alignment horizontal="center"/>
    </xf>
    <xf numFmtId="0" fontId="14" fillId="8" borderId="0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8" borderId="0" xfId="5" applyFont="1" applyFill="1"/>
    <xf numFmtId="0" fontId="5" fillId="0" borderId="1" xfId="5" applyFont="1" applyFill="1" applyBorder="1" applyAlignment="1">
      <alignment horizontal="center"/>
    </xf>
    <xf numFmtId="0" fontId="4" fillId="8" borderId="0" xfId="5" applyFont="1" applyFill="1" applyBorder="1"/>
    <xf numFmtId="0" fontId="14" fillId="0" borderId="0" xfId="5" applyFont="1" applyBorder="1" applyAlignment="1">
      <alignment horizontal="center" vertical="center"/>
    </xf>
    <xf numFmtId="0" fontId="5" fillId="4" borderId="0" xfId="5" applyFont="1" applyFill="1"/>
    <xf numFmtId="166" fontId="5" fillId="6" borderId="0" xfId="5" applyNumberFormat="1" applyFont="1" applyFill="1"/>
    <xf numFmtId="166" fontId="5" fillId="4" borderId="0" xfId="5" applyNumberFormat="1" applyFont="1" applyFill="1"/>
    <xf numFmtId="166" fontId="5" fillId="8" borderId="0" xfId="5" applyNumberFormat="1" applyFont="1" applyFill="1"/>
    <xf numFmtId="167" fontId="5" fillId="4" borderId="0" xfId="5" applyNumberFormat="1" applyFont="1" applyFill="1"/>
    <xf numFmtId="0" fontId="5" fillId="8" borderId="1" xfId="5" applyFont="1" applyFill="1" applyBorder="1"/>
    <xf numFmtId="166" fontId="5" fillId="7" borderId="1" xfId="5" applyNumberFormat="1" applyFont="1" applyFill="1" applyBorder="1"/>
    <xf numFmtId="166" fontId="5" fillId="6" borderId="1" xfId="5" applyNumberFormat="1" applyFont="1" applyFill="1" applyBorder="1"/>
    <xf numFmtId="166" fontId="5" fillId="11" borderId="1" xfId="5" applyNumberFormat="1" applyFont="1" applyFill="1" applyBorder="1"/>
    <xf numFmtId="167" fontId="5" fillId="8" borderId="1" xfId="5" applyNumberFormat="1" applyFont="1" applyFill="1" applyBorder="1"/>
    <xf numFmtId="0" fontId="5" fillId="0" borderId="1" xfId="5" applyFont="1" applyBorder="1"/>
    <xf numFmtId="0" fontId="5" fillId="0" borderId="0" xfId="5" applyFont="1" applyAlignment="1"/>
    <xf numFmtId="0" fontId="3" fillId="0" borderId="0" xfId="5" applyFont="1" applyAlignment="1"/>
    <xf numFmtId="0" fontId="14" fillId="0" borderId="0" xfId="5" applyFont="1" applyFill="1"/>
    <xf numFmtId="0" fontId="14" fillId="0" borderId="0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5" fillId="9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/>
    </xf>
    <xf numFmtId="166" fontId="8" fillId="6" borderId="0" xfId="5" applyNumberFormat="1" applyFont="1" applyFill="1" applyBorder="1" applyAlignment="1"/>
    <xf numFmtId="167" fontId="4" fillId="0" borderId="0" xfId="5" applyNumberFormat="1" applyFont="1" applyFill="1"/>
    <xf numFmtId="166" fontId="4" fillId="6" borderId="0" xfId="5" applyNumberFormat="1" applyFont="1" applyFill="1"/>
    <xf numFmtId="166" fontId="4" fillId="5" borderId="0" xfId="5" applyNumberFormat="1" applyFont="1" applyFill="1"/>
    <xf numFmtId="166" fontId="8" fillId="0" borderId="0" xfId="5" applyNumberFormat="1" applyFont="1" applyFill="1" applyBorder="1" applyAlignment="1"/>
    <xf numFmtId="166" fontId="4" fillId="0" borderId="0" xfId="5" applyNumberFormat="1" applyFont="1" applyFill="1"/>
    <xf numFmtId="0" fontId="5" fillId="4" borderId="1" xfId="5" applyFont="1" applyFill="1" applyBorder="1" applyAlignment="1">
      <alignment horizontal="center"/>
    </xf>
    <xf numFmtId="0" fontId="5" fillId="4" borderId="1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/>
    </xf>
    <xf numFmtId="0" fontId="5" fillId="4" borderId="0" xfId="5" applyFont="1" applyFill="1" applyBorder="1" applyAlignment="1">
      <alignment horizontal="center"/>
    </xf>
    <xf numFmtId="0" fontId="5" fillId="4" borderId="0" xfId="5" applyFont="1" applyFill="1" applyAlignment="1">
      <alignment horizontal="center" vertical="center"/>
    </xf>
    <xf numFmtId="0" fontId="4" fillId="4" borderId="0" xfId="5" applyFont="1" applyFill="1" applyAlignment="1">
      <alignment horizontal="center"/>
    </xf>
    <xf numFmtId="0" fontId="4" fillId="0" borderId="0" xfId="5" applyFont="1" applyAlignment="1"/>
    <xf numFmtId="164" fontId="4" fillId="0" borderId="0" xfId="5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5" fontId="4" fillId="0" borderId="0" xfId="5" applyNumberFormat="1" applyFont="1" applyFill="1" applyAlignment="1">
      <alignment horizontal="right"/>
    </xf>
    <xf numFmtId="165" fontId="4" fillId="0" borderId="0" xfId="5" applyNumberFormat="1" applyFont="1" applyAlignment="1">
      <alignment horizontal="right"/>
    </xf>
    <xf numFmtId="0" fontId="7" fillId="0" borderId="0" xfId="5" applyFont="1"/>
    <xf numFmtId="0" fontId="7" fillId="0" borderId="0" xfId="5" applyFont="1" applyFill="1"/>
    <xf numFmtId="0" fontId="4" fillId="0" borderId="0" xfId="5" applyFont="1" applyAlignment="1">
      <alignment horizontal="center"/>
    </xf>
    <xf numFmtId="0" fontId="4" fillId="0" borderId="0" xfId="5" applyFont="1" applyFill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10" borderId="0" xfId="5" applyFont="1" applyFill="1" applyBorder="1" applyAlignment="1">
      <alignment horizontal="center"/>
    </xf>
    <xf numFmtId="0" fontId="4" fillId="4" borderId="0" xfId="5" applyFont="1" applyFill="1" applyBorder="1" applyAlignment="1">
      <alignment horizontal="center" vertical="center"/>
    </xf>
    <xf numFmtId="0" fontId="4" fillId="4" borderId="0" xfId="5" applyFont="1" applyFill="1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7" fillId="0" borderId="0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10" borderId="0" xfId="5" applyFont="1" applyFill="1" applyAlignment="1">
      <alignment horizontal="center"/>
    </xf>
    <xf numFmtId="0" fontId="4" fillId="4" borderId="0" xfId="5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4" fillId="10" borderId="0" xfId="5" applyFont="1" applyFill="1"/>
    <xf numFmtId="166" fontId="4" fillId="4" borderId="0" xfId="5" applyNumberFormat="1" applyFont="1" applyFill="1"/>
    <xf numFmtId="166" fontId="4" fillId="0" borderId="0" xfId="5" applyNumberFormat="1" applyFont="1"/>
    <xf numFmtId="167" fontId="4" fillId="0" borderId="0" xfId="5" applyNumberFormat="1" applyFont="1"/>
    <xf numFmtId="167" fontId="7" fillId="0" borderId="0" xfId="5" applyNumberFormat="1" applyFont="1"/>
    <xf numFmtId="0" fontId="10" fillId="0" borderId="0" xfId="5" applyFont="1"/>
    <xf numFmtId="0" fontId="4" fillId="0" borderId="0" xfId="5" applyFont="1" applyAlignment="1">
      <alignment horizontal="left"/>
    </xf>
    <xf numFmtId="0" fontId="11" fillId="0" borderId="0" xfId="9" applyFont="1"/>
    <xf numFmtId="0" fontId="11" fillId="0" borderId="0" xfId="9" applyFont="1" applyBorder="1"/>
    <xf numFmtId="0" fontId="1" fillId="0" borderId="0" xfId="9"/>
    <xf numFmtId="0" fontId="11" fillId="0" borderId="0" xfId="9" applyFont="1" applyFill="1" applyBorder="1"/>
    <xf numFmtId="166" fontId="4" fillId="8" borderId="0" xfId="5" applyNumberFormat="1" applyFont="1" applyFill="1"/>
    <xf numFmtId="0" fontId="4" fillId="5" borderId="0" xfId="5" applyFont="1" applyFill="1"/>
    <xf numFmtId="0" fontId="2" fillId="2" borderId="0" xfId="1" applyFont="1" applyAlignment="1"/>
    <xf numFmtId="0" fontId="2" fillId="2" borderId="0" xfId="1" applyFont="1"/>
    <xf numFmtId="0" fontId="2" fillId="0" borderId="0" xfId="1" applyFont="1" applyFill="1"/>
    <xf numFmtId="0" fontId="2" fillId="0" borderId="0" xfId="4" applyFont="1" applyFill="1"/>
    <xf numFmtId="0" fontId="7" fillId="0" borderId="0" xfId="5" applyFont="1" applyAlignment="1">
      <alignment horizontal="left"/>
    </xf>
    <xf numFmtId="0" fontId="4" fillId="0" borderId="0" xfId="5" applyFont="1" applyFill="1" applyAlignment="1">
      <alignment horizontal="left"/>
    </xf>
    <xf numFmtId="0" fontId="7" fillId="0" borderId="0" xfId="5" applyFont="1" applyAlignment="1">
      <alignment horizontal="left" vertical="center"/>
    </xf>
    <xf numFmtId="0" fontId="7" fillId="0" borderId="0" xfId="5" applyFont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7" fillId="0" borderId="0" xfId="5" applyFont="1" applyBorder="1" applyAlignment="1">
      <alignment horizontal="left" vertical="center"/>
    </xf>
    <xf numFmtId="0" fontId="4" fillId="4" borderId="0" xfId="5" applyFont="1" applyFill="1"/>
    <xf numFmtId="167" fontId="4" fillId="4" borderId="0" xfId="5" applyNumberFormat="1" applyFont="1" applyFill="1"/>
    <xf numFmtId="167" fontId="4" fillId="0" borderId="0" xfId="5" applyNumberFormat="1" applyFont="1" applyAlignment="1">
      <alignment horizontal="left"/>
    </xf>
    <xf numFmtId="166" fontId="4" fillId="0" borderId="0" xfId="5" applyNumberFormat="1" applyFont="1" applyFill="1" applyAlignment="1">
      <alignment horizontal="left"/>
    </xf>
    <xf numFmtId="167" fontId="7" fillId="0" borderId="0" xfId="5" applyNumberFormat="1" applyFont="1" applyAlignment="1">
      <alignment horizontal="left"/>
    </xf>
    <xf numFmtId="0" fontId="18" fillId="0" borderId="0" xfId="5" applyFont="1"/>
    <xf numFmtId="0" fontId="9" fillId="0" borderId="0" xfId="5" applyBorder="1" applyAlignment="1">
      <alignment horizontal="center"/>
    </xf>
    <xf numFmtId="0" fontId="4" fillId="5" borderId="0" xfId="5" applyFont="1" applyFill="1" applyBorder="1" applyAlignment="1">
      <alignment horizontal="center"/>
    </xf>
    <xf numFmtId="0" fontId="4" fillId="5" borderId="0" xfId="5" applyFont="1" applyFill="1" applyAlignment="1">
      <alignment horizontal="center"/>
    </xf>
    <xf numFmtId="167" fontId="9" fillId="0" borderId="0" xfId="5" applyNumberFormat="1"/>
    <xf numFmtId="0" fontId="9" fillId="0" borderId="0" xfId="5" applyFont="1"/>
    <xf numFmtId="0" fontId="4" fillId="0" borderId="0" xfId="13" applyFont="1"/>
    <xf numFmtId="0" fontId="5" fillId="0" borderId="0" xfId="13" applyFont="1"/>
    <xf numFmtId="0" fontId="4" fillId="0" borderId="0" xfId="13" applyFont="1" applyFill="1"/>
    <xf numFmtId="0" fontId="4" fillId="0" borderId="0" xfId="13" applyFont="1" applyAlignment="1"/>
    <xf numFmtId="164" fontId="4" fillId="0" borderId="0" xfId="13" applyNumberFormat="1" applyFont="1" applyAlignment="1">
      <alignment horizontal="right"/>
    </xf>
    <xf numFmtId="0" fontId="4" fillId="15" borderId="0" xfId="13" applyFont="1" applyFill="1"/>
    <xf numFmtId="165" fontId="4" fillId="0" borderId="0" xfId="13" applyNumberFormat="1" applyFont="1" applyAlignment="1">
      <alignment horizontal="right"/>
    </xf>
    <xf numFmtId="0" fontId="2" fillId="13" borderId="0" xfId="14" applyFont="1" applyAlignment="1"/>
    <xf numFmtId="0" fontId="2" fillId="13" borderId="0" xfId="14" applyFont="1"/>
    <xf numFmtId="0" fontId="2" fillId="0" borderId="0" xfId="14" applyFont="1" applyFill="1"/>
    <xf numFmtId="0" fontId="2" fillId="3" borderId="0" xfId="4" applyFont="1" applyAlignment="1"/>
    <xf numFmtId="0" fontId="2" fillId="14" borderId="0" xfId="15" applyFont="1" applyAlignment="1"/>
    <xf numFmtId="0" fontId="1" fillId="14" borderId="0" xfId="15"/>
    <xf numFmtId="0" fontId="7" fillId="0" borderId="0" xfId="13" applyFont="1"/>
    <xf numFmtId="0" fontId="4" fillId="0" borderId="0" xfId="13" applyFont="1" applyFill="1" applyAlignment="1">
      <alignment horizontal="center"/>
    </xf>
    <xf numFmtId="0" fontId="4" fillId="0" borderId="0" xfId="13" applyFont="1" applyAlignment="1">
      <alignment horizontal="center"/>
    </xf>
    <xf numFmtId="0" fontId="7" fillId="0" borderId="0" xfId="13" applyFont="1" applyAlignment="1">
      <alignment horizontal="center"/>
    </xf>
    <xf numFmtId="0" fontId="7" fillId="0" borderId="0" xfId="13" applyFont="1" applyAlignment="1">
      <alignment horizontal="left"/>
    </xf>
    <xf numFmtId="0" fontId="4" fillId="0" borderId="0" xfId="13" applyFont="1" applyFill="1" applyAlignment="1">
      <alignment horizontal="left"/>
    </xf>
    <xf numFmtId="0" fontId="7" fillId="0" borderId="0" xfId="13" applyFont="1" applyAlignment="1">
      <alignment horizontal="left" vertical="center"/>
    </xf>
    <xf numFmtId="0" fontId="4" fillId="0" borderId="0" xfId="13" applyFont="1" applyAlignment="1">
      <alignment horizontal="center" vertical="center"/>
    </xf>
    <xf numFmtId="0" fontId="4" fillId="0" borderId="1" xfId="13" applyFont="1" applyBorder="1" applyAlignment="1">
      <alignment horizontal="center"/>
    </xf>
    <xf numFmtId="0" fontId="4" fillId="0" borderId="1" xfId="13" applyFont="1" applyBorder="1" applyAlignment="1">
      <alignment horizontal="center" vertical="center"/>
    </xf>
    <xf numFmtId="0" fontId="4" fillId="4" borderId="0" xfId="13" applyFont="1" applyFill="1" applyBorder="1" applyAlignment="1">
      <alignment horizontal="center" vertical="center"/>
    </xf>
    <xf numFmtId="0" fontId="4" fillId="4" borderId="1" xfId="13" applyFont="1" applyFill="1" applyBorder="1" applyAlignment="1">
      <alignment horizontal="center" vertical="center"/>
    </xf>
    <xf numFmtId="0" fontId="4" fillId="15" borderId="0" xfId="13" applyFont="1" applyFill="1" applyAlignment="1">
      <alignment horizontal="center" vertical="center"/>
    </xf>
    <xf numFmtId="0" fontId="5" fillId="0" borderId="1" xfId="13" applyFont="1" applyBorder="1" applyAlignment="1">
      <alignment horizontal="center"/>
    </xf>
    <xf numFmtId="0" fontId="13" fillId="0" borderId="1" xfId="13" applyBorder="1" applyAlignment="1">
      <alignment horizontal="center"/>
    </xf>
    <xf numFmtId="0" fontId="7" fillId="0" borderId="1" xfId="13" applyFont="1" applyBorder="1" applyAlignment="1">
      <alignment horizontal="center"/>
    </xf>
    <xf numFmtId="0" fontId="4" fillId="4" borderId="0" xfId="13" applyFont="1" applyFill="1" applyAlignment="1">
      <alignment horizontal="center"/>
    </xf>
    <xf numFmtId="0" fontId="14" fillId="0" borderId="1" xfId="13" applyFont="1" applyBorder="1" applyAlignment="1">
      <alignment horizontal="center" vertical="center"/>
    </xf>
    <xf numFmtId="0" fontId="5" fillId="0" borderId="0" xfId="13" applyFont="1" applyBorder="1" applyAlignment="1">
      <alignment horizontal="center"/>
    </xf>
    <xf numFmtId="0" fontId="5" fillId="0" borderId="0" xfId="13" applyFont="1" applyBorder="1" applyAlignment="1">
      <alignment horizontal="center" vertical="center"/>
    </xf>
    <xf numFmtId="0" fontId="14" fillId="0" borderId="0" xfId="13" applyFont="1" applyBorder="1" applyAlignment="1">
      <alignment horizontal="center"/>
    </xf>
    <xf numFmtId="0" fontId="4" fillId="15" borderId="0" xfId="13" applyFont="1" applyFill="1" applyAlignment="1">
      <alignment horizontal="center"/>
    </xf>
    <xf numFmtId="0" fontId="7" fillId="4" borderId="1" xfId="13" applyFont="1" applyFill="1" applyBorder="1" applyAlignment="1">
      <alignment horizontal="center"/>
    </xf>
    <xf numFmtId="0" fontId="7" fillId="0" borderId="1" xfId="13" applyFont="1" applyBorder="1" applyAlignment="1">
      <alignment horizontal="center" vertical="center"/>
    </xf>
    <xf numFmtId="0" fontId="4" fillId="4" borderId="0" xfId="13" applyFont="1" applyFill="1" applyAlignment="1">
      <alignment horizontal="center" vertical="center"/>
    </xf>
    <xf numFmtId="0" fontId="7" fillId="0" borderId="1" xfId="13" applyFont="1" applyBorder="1" applyAlignment="1">
      <alignment horizontal="left"/>
    </xf>
    <xf numFmtId="0" fontId="7" fillId="0" borderId="0" xfId="13" applyFont="1" applyBorder="1" applyAlignment="1">
      <alignment horizontal="left"/>
    </xf>
    <xf numFmtId="0" fontId="7" fillId="0" borderId="1" xfId="13" applyFont="1" applyBorder="1" applyAlignment="1">
      <alignment horizontal="left" vertical="center"/>
    </xf>
    <xf numFmtId="0" fontId="4" fillId="0" borderId="0" xfId="13" applyFont="1" applyFill="1" applyAlignment="1">
      <alignment horizontal="left" vertical="center"/>
    </xf>
    <xf numFmtId="166" fontId="5" fillId="0" borderId="0" xfId="13" applyNumberFormat="1" applyFont="1" applyFill="1"/>
    <xf numFmtId="0" fontId="7" fillId="0" borderId="0" xfId="13" applyFont="1" applyAlignment="1">
      <alignment horizontal="center" vertical="center"/>
    </xf>
    <xf numFmtId="0" fontId="4" fillId="0" borderId="0" xfId="13" applyFont="1" applyFill="1" applyAlignment="1">
      <alignment horizontal="center" vertical="center"/>
    </xf>
    <xf numFmtId="166" fontId="8" fillId="6" borderId="0" xfId="13" applyNumberFormat="1" applyFont="1" applyFill="1" applyBorder="1" applyAlignment="1"/>
    <xf numFmtId="167" fontId="4" fillId="0" borderId="0" xfId="13" applyNumberFormat="1" applyFont="1" applyFill="1"/>
    <xf numFmtId="167" fontId="4" fillId="4" borderId="0" xfId="13" applyNumberFormat="1" applyFont="1" applyFill="1"/>
    <xf numFmtId="166" fontId="4" fillId="15" borderId="0" xfId="13" applyNumberFormat="1" applyFont="1" applyFill="1"/>
    <xf numFmtId="166" fontId="4" fillId="0" borderId="0" xfId="13" applyNumberFormat="1" applyFont="1"/>
    <xf numFmtId="0" fontId="4" fillId="4" borderId="0" xfId="13" applyFont="1" applyFill="1"/>
    <xf numFmtId="166" fontId="5" fillId="7" borderId="0" xfId="13" applyNumberFormat="1" applyFont="1" applyFill="1"/>
    <xf numFmtId="167" fontId="5" fillId="0" borderId="0" xfId="13" applyNumberFormat="1" applyFont="1" applyFill="1"/>
    <xf numFmtId="166" fontId="4" fillId="4" borderId="0" xfId="13" applyNumberFormat="1" applyFont="1" applyFill="1"/>
    <xf numFmtId="166" fontId="8" fillId="8" borderId="0" xfId="13" applyNumberFormat="1" applyFont="1" applyFill="1" applyBorder="1" applyAlignment="1"/>
    <xf numFmtId="166" fontId="4" fillId="6" borderId="0" xfId="13" applyNumberFormat="1" applyFont="1" applyFill="1"/>
    <xf numFmtId="167" fontId="4" fillId="0" borderId="0" xfId="13" applyNumberFormat="1" applyFont="1" applyFill="1" applyBorder="1"/>
    <xf numFmtId="167" fontId="4" fillId="0" borderId="0" xfId="13" applyNumberFormat="1" applyFont="1" applyAlignment="1">
      <alignment horizontal="left"/>
    </xf>
    <xf numFmtId="166" fontId="4" fillId="0" borderId="0" xfId="13" applyNumberFormat="1" applyFont="1" applyFill="1" applyAlignment="1">
      <alignment horizontal="left"/>
    </xf>
    <xf numFmtId="167" fontId="7" fillId="0" borderId="0" xfId="13" applyNumberFormat="1" applyFont="1" applyAlignment="1">
      <alignment horizontal="left"/>
    </xf>
    <xf numFmtId="0" fontId="4" fillId="0" borderId="0" xfId="13" applyFont="1" applyBorder="1"/>
    <xf numFmtId="0" fontId="19" fillId="0" borderId="0" xfId="13" applyFont="1" applyFill="1"/>
    <xf numFmtId="2" fontId="11" fillId="0" borderId="0" xfId="9" applyNumberFormat="1" applyFont="1" applyAlignment="1">
      <alignment horizontal="left"/>
    </xf>
    <xf numFmtId="0" fontId="11" fillId="0" borderId="0" xfId="9" applyFont="1" applyFill="1"/>
    <xf numFmtId="0" fontId="20" fillId="0" borderId="0" xfId="9" applyFont="1"/>
    <xf numFmtId="0" fontId="20" fillId="0" borderId="0" xfId="9" applyFont="1" applyFill="1"/>
    <xf numFmtId="0" fontId="21" fillId="0" borderId="0" xfId="13" applyFont="1"/>
    <xf numFmtId="0" fontId="7" fillId="16" borderId="0" xfId="5" applyFont="1" applyFill="1" applyAlignment="1"/>
    <xf numFmtId="0" fontId="4" fillId="16" borderId="0" xfId="5" applyFont="1" applyFill="1"/>
    <xf numFmtId="0" fontId="7" fillId="17" borderId="0" xfId="5" applyFont="1" applyFill="1"/>
    <xf numFmtId="0" fontId="4" fillId="17" borderId="0" xfId="5" applyFont="1" applyFill="1"/>
    <xf numFmtId="0" fontId="4" fillId="18" borderId="0" xfId="5" applyFont="1" applyFill="1"/>
    <xf numFmtId="0" fontId="4" fillId="18" borderId="0" xfId="5" applyFont="1" applyFill="1" applyBorder="1" applyAlignment="1">
      <alignment horizontal="center"/>
    </xf>
    <xf numFmtId="0" fontId="4" fillId="18" borderId="0" xfId="5" applyFont="1" applyFill="1" applyAlignment="1">
      <alignment horizontal="center"/>
    </xf>
    <xf numFmtId="167" fontId="0" fillId="0" borderId="0" xfId="0" applyNumberFormat="1"/>
    <xf numFmtId="167" fontId="2" fillId="0" borderId="0" xfId="0" applyNumberFormat="1" applyFont="1"/>
    <xf numFmtId="167" fontId="10" fillId="0" borderId="0" xfId="5" applyNumberFormat="1" applyFont="1"/>
    <xf numFmtId="0" fontId="0" fillId="0" borderId="0" xfId="0" applyFill="1"/>
    <xf numFmtId="0" fontId="0" fillId="0" borderId="0" xfId="0" applyBorder="1"/>
    <xf numFmtId="0" fontId="19" fillId="0" borderId="0" xfId="5" applyFont="1"/>
    <xf numFmtId="0" fontId="7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0" fontId="5" fillId="10" borderId="1" xfId="5" applyFont="1" applyFill="1" applyBorder="1" applyProtection="1">
      <protection locked="0"/>
    </xf>
    <xf numFmtId="0" fontId="9" fillId="0" borderId="0" xfId="8" applyAlignment="1" applyProtection="1">
      <alignment horizontal="center"/>
      <protection locked="0"/>
    </xf>
    <xf numFmtId="0" fontId="10" fillId="0" borderId="0" xfId="0" applyFont="1"/>
    <xf numFmtId="0" fontId="17" fillId="0" borderId="0" xfId="0" applyFont="1" applyBorder="1"/>
    <xf numFmtId="0" fontId="0" fillId="0" borderId="0" xfId="0" applyFill="1" applyAlignment="1">
      <alignment horizontal="center"/>
    </xf>
    <xf numFmtId="167" fontId="0" fillId="0" borderId="0" xfId="0" applyNumberFormat="1" applyFill="1"/>
    <xf numFmtId="167" fontId="2" fillId="0" borderId="0" xfId="0" applyNumberFormat="1" applyFont="1" applyFill="1"/>
    <xf numFmtId="167" fontId="7" fillId="0" borderId="0" xfId="5" applyNumberFormat="1" applyFont="1" applyFill="1"/>
    <xf numFmtId="0" fontId="10" fillId="0" borderId="0" xfId="5" applyFont="1" applyFill="1"/>
    <xf numFmtId="167" fontId="10" fillId="0" borderId="0" xfId="5" applyNumberFormat="1" applyFont="1" applyFill="1"/>
    <xf numFmtId="0" fontId="19" fillId="0" borderId="0" xfId="5" applyFont="1" applyFill="1"/>
    <xf numFmtId="0" fontId="17" fillId="0" borderId="0" xfId="0" applyFont="1" applyFill="1" applyBorder="1"/>
    <xf numFmtId="167" fontId="4" fillId="0" borderId="0" xfId="5" applyNumberFormat="1" applyFont="1" applyFill="1" applyAlignment="1">
      <alignment horizontal="left"/>
    </xf>
    <xf numFmtId="167" fontId="7" fillId="0" borderId="0" xfId="5" applyNumberFormat="1" applyFont="1" applyFill="1" applyAlignment="1">
      <alignment horizontal="left"/>
    </xf>
    <xf numFmtId="0" fontId="18" fillId="0" borderId="0" xfId="5" applyFont="1" applyFill="1"/>
    <xf numFmtId="0" fontId="23" fillId="0" borderId="0" xfId="0" applyFont="1" applyBorder="1"/>
    <xf numFmtId="0" fontId="24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6" fontId="5" fillId="0" borderId="0" xfId="5" applyNumberFormat="1" applyFont="1" applyFill="1" applyProtection="1">
      <protection locked="0"/>
    </xf>
    <xf numFmtId="167" fontId="5" fillId="0" borderId="0" xfId="5" applyNumberFormat="1" applyFont="1" applyFill="1" applyAlignment="1" applyProtection="1">
      <protection locked="0"/>
    </xf>
    <xf numFmtId="167" fontId="5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66" fontId="5" fillId="0" borderId="0" xfId="0" applyNumberFormat="1" applyFont="1" applyFill="1"/>
    <xf numFmtId="0" fontId="5" fillId="0" borderId="0" xfId="0" applyFont="1" applyFill="1"/>
    <xf numFmtId="167" fontId="5" fillId="0" borderId="0" xfId="0" applyNumberFormat="1" applyFont="1" applyFill="1"/>
    <xf numFmtId="0" fontId="8" fillId="0" borderId="0" xfId="0" applyFont="1" applyFill="1"/>
    <xf numFmtId="167" fontId="8" fillId="0" borderId="0" xfId="0" applyNumberFormat="1" applyFont="1" applyFill="1"/>
    <xf numFmtId="167" fontId="4" fillId="0" borderId="0" xfId="5" applyNumberFormat="1" applyFont="1" applyFill="1" applyProtection="1">
      <protection locked="0"/>
    </xf>
    <xf numFmtId="0" fontId="5" fillId="0" borderId="0" xfId="5" applyFont="1" applyFill="1" applyBorder="1" applyProtection="1">
      <protection locked="0"/>
    </xf>
    <xf numFmtId="0" fontId="9" fillId="0" borderId="0" xfId="5" applyFill="1" applyBorder="1" applyAlignment="1" applyProtection="1">
      <alignment horizontal="center"/>
      <protection locked="0"/>
    </xf>
    <xf numFmtId="0" fontId="9" fillId="0" borderId="0" xfId="5" applyFill="1" applyBorder="1" applyProtection="1">
      <protection locked="0"/>
    </xf>
    <xf numFmtId="0" fontId="8" fillId="0" borderId="0" xfId="5" applyFont="1" applyFill="1" applyBorder="1" applyProtection="1">
      <protection locked="0"/>
    </xf>
    <xf numFmtId="166" fontId="5" fillId="0" borderId="0" xfId="5" applyNumberFormat="1" applyFont="1" applyFill="1" applyBorder="1" applyProtection="1">
      <protection locked="0"/>
    </xf>
    <xf numFmtId="167" fontId="8" fillId="0" borderId="0" xfId="5" applyNumberFormat="1" applyFont="1" applyFill="1" applyBorder="1" applyProtection="1">
      <protection locked="0"/>
    </xf>
    <xf numFmtId="167" fontId="5" fillId="0" borderId="0" xfId="5" applyNumberFormat="1" applyFont="1" applyFill="1" applyBorder="1" applyProtection="1">
      <protection locked="0"/>
    </xf>
    <xf numFmtId="1" fontId="5" fillId="0" borderId="0" xfId="5" applyNumberFormat="1" applyFont="1" applyFill="1" applyBorder="1" applyProtection="1">
      <protection locked="0"/>
    </xf>
    <xf numFmtId="0" fontId="4" fillId="0" borderId="0" xfId="5" applyFont="1" applyFill="1" applyBorder="1" applyProtection="1">
      <protection locked="0"/>
    </xf>
    <xf numFmtId="0" fontId="8" fillId="0" borderId="0" xfId="0" applyFont="1" applyFill="1" applyBorder="1"/>
    <xf numFmtId="166" fontId="5" fillId="0" borderId="0" xfId="0" applyNumberFormat="1" applyFont="1" applyFill="1" applyBorder="1"/>
    <xf numFmtId="167" fontId="8" fillId="0" borderId="0" xfId="0" applyNumberFormat="1" applyFont="1" applyFill="1" applyBorder="1"/>
    <xf numFmtId="167" fontId="5" fillId="0" borderId="0" xfId="0" applyNumberFormat="1" applyFont="1" applyFill="1" applyBorder="1"/>
    <xf numFmtId="0" fontId="5" fillId="0" borderId="0" xfId="0" applyFont="1" applyFill="1" applyBorder="1"/>
    <xf numFmtId="167" fontId="4" fillId="0" borderId="0" xfId="5" applyNumberFormat="1" applyFont="1" applyFill="1" applyBorder="1" applyProtection="1">
      <protection locked="0"/>
    </xf>
    <xf numFmtId="16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4" fillId="0" borderId="0" xfId="16" applyFont="1" applyBorder="1"/>
    <xf numFmtId="0" fontId="17" fillId="0" borderId="0" xfId="16" applyFont="1" applyBorder="1"/>
    <xf numFmtId="0" fontId="4" fillId="0" borderId="0" xfId="5" applyFont="1" applyAlignment="1">
      <alignment horizontal="center"/>
    </xf>
    <xf numFmtId="0" fontId="9" fillId="0" borderId="0" xfId="8" applyAlignment="1" applyProtection="1">
      <alignment horizontal="center"/>
      <protection locked="0"/>
    </xf>
    <xf numFmtId="0" fontId="7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0" fontId="5" fillId="10" borderId="1" xfId="5" applyFont="1" applyFill="1" applyBorder="1" applyProtection="1">
      <protection locked="0"/>
    </xf>
    <xf numFmtId="167" fontId="4" fillId="0" borderId="0" xfId="5" applyNumberFormat="1" applyFont="1" applyFill="1" applyBorder="1"/>
    <xf numFmtId="0" fontId="4" fillId="4" borderId="0" xfId="5" applyFont="1" applyFill="1" applyBorder="1"/>
    <xf numFmtId="166" fontId="4" fillId="4" borderId="0" xfId="5" applyNumberFormat="1" applyFont="1" applyFill="1" applyBorder="1"/>
    <xf numFmtId="166" fontId="4" fillId="0" borderId="0" xfId="5" applyNumberFormat="1" applyFont="1" applyBorder="1"/>
    <xf numFmtId="167" fontId="4" fillId="4" borderId="0" xfId="5" applyNumberFormat="1" applyFont="1" applyFill="1" applyBorder="1"/>
    <xf numFmtId="166" fontId="4" fillId="6" borderId="0" xfId="5" applyNumberFormat="1" applyFont="1" applyFill="1" applyBorder="1"/>
    <xf numFmtId="167" fontId="4" fillId="0" borderId="0" xfId="5" applyNumberFormat="1" applyFont="1" applyBorder="1" applyAlignment="1">
      <alignment horizontal="left"/>
    </xf>
    <xf numFmtId="166" fontId="4" fillId="0" borderId="0" xfId="5" applyNumberFormat="1" applyFont="1" applyFill="1" applyBorder="1" applyAlignment="1">
      <alignment horizontal="left"/>
    </xf>
    <xf numFmtId="167" fontId="7" fillId="0" borderId="0" xfId="5" applyNumberFormat="1" applyFont="1" applyBorder="1" applyAlignment="1">
      <alignment horizontal="left"/>
    </xf>
    <xf numFmtId="0" fontId="18" fillId="0" borderId="0" xfId="5" applyFont="1" applyBorder="1"/>
    <xf numFmtId="0" fontId="4" fillId="0" borderId="0" xfId="5" applyFont="1" applyBorder="1"/>
    <xf numFmtId="167" fontId="4" fillId="0" borderId="0" xfId="5" applyNumberFormat="1" applyFont="1" applyBorder="1"/>
    <xf numFmtId="0" fontId="17" fillId="0" borderId="2" xfId="0" applyFont="1" applyBorder="1"/>
    <xf numFmtId="0" fontId="17" fillId="0" borderId="1" xfId="0" applyFont="1" applyBorder="1"/>
    <xf numFmtId="0" fontId="1" fillId="4" borderId="0" xfId="13" applyFont="1" applyFill="1" applyBorder="1"/>
    <xf numFmtId="0" fontId="4" fillId="4" borderId="0" xfId="0" applyFont="1" applyFill="1" applyProtection="1">
      <protection locked="0"/>
    </xf>
    <xf numFmtId="167" fontId="4" fillId="4" borderId="0" xfId="0" applyNumberFormat="1" applyFont="1" applyFill="1" applyProtection="1"/>
    <xf numFmtId="0" fontId="4" fillId="4" borderId="0" xfId="0" applyFont="1" applyFill="1" applyProtection="1"/>
    <xf numFmtId="0" fontId="4" fillId="4" borderId="3" xfId="0" applyFont="1" applyFill="1" applyBorder="1" applyAlignment="1" applyProtection="1">
      <alignment horizontal="right"/>
    </xf>
    <xf numFmtId="0" fontId="9" fillId="4" borderId="1" xfId="8" applyFill="1" applyBorder="1" applyProtection="1">
      <protection locked="0"/>
    </xf>
    <xf numFmtId="167" fontId="9" fillId="0" borderId="1" xfId="8" applyNumberFormat="1" applyFill="1" applyBorder="1" applyProtection="1"/>
    <xf numFmtId="0" fontId="9" fillId="4" borderId="1" xfId="8" applyFill="1" applyBorder="1" applyProtection="1"/>
    <xf numFmtId="167" fontId="9" fillId="4" borderId="1" xfId="8" applyNumberFormat="1" applyFill="1" applyBorder="1" applyProtection="1"/>
    <xf numFmtId="167" fontId="9" fillId="0" borderId="4" xfId="8" applyNumberFormat="1" applyBorder="1" applyAlignment="1" applyProtection="1">
      <alignment horizontal="right"/>
    </xf>
    <xf numFmtId="0" fontId="9" fillId="0" borderId="1" xfId="8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0" fillId="4" borderId="0" xfId="8" applyFont="1" applyFill="1" applyAlignment="1" applyProtection="1">
      <protection locked="0"/>
    </xf>
    <xf numFmtId="0" fontId="10" fillId="0" borderId="3" xfId="8" applyFont="1" applyBorder="1" applyAlignment="1" applyProtection="1">
      <alignment horizontal="right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6" fillId="0" borderId="0" xfId="0" applyFont="1" applyBorder="1"/>
    <xf numFmtId="0" fontId="26" fillId="4" borderId="0" xfId="0" applyFont="1" applyFill="1" applyBorder="1"/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4" borderId="0" xfId="0" applyFont="1" applyFill="1" applyBorder="1"/>
    <xf numFmtId="0" fontId="17" fillId="0" borderId="0" xfId="0" applyFont="1"/>
    <xf numFmtId="0" fontId="9" fillId="0" borderId="0" xfId="8" applyBorder="1" applyProtection="1">
      <protection locked="0"/>
    </xf>
    <xf numFmtId="167" fontId="9" fillId="0" borderId="1" xfId="8" applyNumberFormat="1" applyBorder="1" applyAlignment="1" applyProtection="1">
      <alignment horizontal="right"/>
    </xf>
    <xf numFmtId="0" fontId="17" fillId="4" borderId="2" xfId="0" applyFont="1" applyFill="1" applyBorder="1"/>
    <xf numFmtId="0" fontId="5" fillId="10" borderId="0" xfId="5" applyFont="1" applyFill="1" applyBorder="1"/>
    <xf numFmtId="0" fontId="5" fillId="10" borderId="2" xfId="5" applyFont="1" applyFill="1" applyBorder="1"/>
    <xf numFmtId="0" fontId="5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5" fillId="9" borderId="0" xfId="0" applyFont="1" applyFill="1" applyBorder="1" applyAlignment="1" applyProtection="1">
      <alignment horizontal="center" vertical="center"/>
      <protection locked="0"/>
    </xf>
    <xf numFmtId="0" fontId="4" fillId="0" borderId="1" xfId="5" applyFont="1" applyBorder="1"/>
    <xf numFmtId="0" fontId="5" fillId="0" borderId="0" xfId="0" applyFont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 applyProtection="1"/>
    <xf numFmtId="0" fontId="4" fillId="4" borderId="0" xfId="0" applyFont="1" applyFill="1" applyAlignment="1" applyProtection="1">
      <alignment horizontal="center"/>
      <protection locked="0"/>
    </xf>
    <xf numFmtId="166" fontId="5" fillId="4" borderId="0" xfId="0" applyNumberFormat="1" applyFont="1" applyFill="1" applyProtection="1">
      <protection locked="0"/>
    </xf>
    <xf numFmtId="0" fontId="5" fillId="15" borderId="0" xfId="0" applyFont="1" applyFill="1" applyProtection="1">
      <protection locked="0"/>
    </xf>
    <xf numFmtId="167" fontId="5" fillId="4" borderId="0" xfId="0" applyNumberFormat="1" applyFont="1" applyFill="1" applyProtection="1">
      <protection locked="0"/>
    </xf>
    <xf numFmtId="0" fontId="5" fillId="0" borderId="0" xfId="0" applyFont="1" applyProtection="1">
      <protection locked="0"/>
    </xf>
    <xf numFmtId="0" fontId="5" fillId="4" borderId="1" xfId="0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167" fontId="5" fillId="0" borderId="1" xfId="0" applyNumberFormat="1" applyFont="1" applyFill="1" applyBorder="1" applyProtection="1"/>
    <xf numFmtId="0" fontId="5" fillId="4" borderId="1" xfId="0" applyFont="1" applyFill="1" applyBorder="1" applyProtection="1"/>
    <xf numFmtId="166" fontId="8" fillId="6" borderId="1" xfId="0" applyNumberFormat="1" applyFont="1" applyFill="1" applyBorder="1" applyAlignment="1" applyProtection="1">
      <protection locked="0"/>
    </xf>
    <xf numFmtId="166" fontId="4" fillId="6" borderId="1" xfId="0" applyNumberFormat="1" applyFont="1" applyFill="1" applyBorder="1" applyProtection="1">
      <protection locked="0"/>
    </xf>
    <xf numFmtId="167" fontId="4" fillId="0" borderId="1" xfId="0" applyNumberFormat="1" applyFont="1" applyFill="1" applyBorder="1" applyProtection="1"/>
    <xf numFmtId="166" fontId="5" fillId="4" borderId="1" xfId="0" applyNumberFormat="1" applyFont="1" applyFill="1" applyBorder="1" applyProtection="1"/>
    <xf numFmtId="166" fontId="5" fillId="7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 applyProtection="1"/>
    <xf numFmtId="166" fontId="5" fillId="9" borderId="1" xfId="0" applyNumberFormat="1" applyFont="1" applyFill="1" applyBorder="1" applyProtection="1"/>
    <xf numFmtId="167" fontId="4" fillId="0" borderId="1" xfId="5" applyNumberFormat="1" applyFont="1" applyBorder="1" applyAlignment="1">
      <alignment horizontal="center"/>
    </xf>
    <xf numFmtId="167" fontId="5" fillId="0" borderId="1" xfId="0" applyNumberFormat="1" applyFont="1" applyBorder="1" applyProtection="1"/>
    <xf numFmtId="0" fontId="5" fillId="0" borderId="1" xfId="0" applyFont="1" applyBorder="1" applyProtection="1">
      <protection locked="0"/>
    </xf>
    <xf numFmtId="167" fontId="0" fillId="4" borderId="0" xfId="0" applyNumberFormat="1" applyFill="1"/>
    <xf numFmtId="167" fontId="0" fillId="0" borderId="1" xfId="0" applyNumberFormat="1" applyBorder="1"/>
    <xf numFmtId="0" fontId="8" fillId="4" borderId="0" xfId="5" applyFont="1" applyFill="1"/>
    <xf numFmtId="166" fontId="8" fillId="4" borderId="0" xfId="5" applyNumberFormat="1" applyFont="1" applyFill="1" applyBorder="1" applyAlignment="1"/>
    <xf numFmtId="167" fontId="4" fillId="4" borderId="0" xfId="0" applyNumberFormat="1" applyFont="1" applyFill="1"/>
    <xf numFmtId="0" fontId="5" fillId="4" borderId="1" xfId="5" applyFont="1" applyFill="1" applyBorder="1"/>
    <xf numFmtId="166" fontId="8" fillId="6" borderId="1" xfId="5" applyNumberFormat="1" applyFont="1" applyFill="1" applyBorder="1" applyAlignment="1"/>
    <xf numFmtId="166" fontId="4" fillId="6" borderId="1" xfId="5" applyNumberFormat="1" applyFont="1" applyFill="1" applyBorder="1"/>
    <xf numFmtId="166" fontId="4" fillId="0" borderId="1" xfId="5" applyNumberFormat="1" applyFont="1" applyFill="1" applyBorder="1"/>
    <xf numFmtId="167" fontId="4" fillId="0" borderId="1" xfId="0" applyNumberFormat="1" applyFont="1" applyFill="1" applyBorder="1"/>
    <xf numFmtId="166" fontId="5" fillId="4" borderId="1" xfId="5" applyNumberFormat="1" applyFont="1" applyFill="1" applyBorder="1"/>
    <xf numFmtId="166" fontId="5" fillId="9" borderId="1" xfId="5" applyNumberFormat="1" applyFont="1" applyFill="1" applyBorder="1"/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9" borderId="0" xfId="0" applyFont="1" applyFill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17" fillId="0" borderId="2" xfId="0" applyFont="1" applyBorder="1" applyAlignment="1">
      <alignment horizontal="center" vertical="center"/>
    </xf>
    <xf numFmtId="0" fontId="1" fillId="4" borderId="2" xfId="13" applyFont="1" applyFill="1" applyBorder="1"/>
    <xf numFmtId="0" fontId="5" fillId="4" borderId="0" xfId="0" applyFont="1" applyFill="1" applyBorder="1" applyProtection="1">
      <protection locked="0"/>
    </xf>
    <xf numFmtId="0" fontId="17" fillId="0" borderId="1" xfId="0" applyFont="1" applyFill="1" applyBorder="1"/>
    <xf numFmtId="0" fontId="17" fillId="0" borderId="4" xfId="0" applyFont="1" applyBorder="1"/>
    <xf numFmtId="0" fontId="9" fillId="0" borderId="0" xfId="5" applyBorder="1" applyProtection="1">
      <protection locked="0"/>
    </xf>
    <xf numFmtId="0" fontId="5" fillId="10" borderId="0" xfId="5" applyFont="1" applyFill="1" applyBorder="1" applyProtection="1">
      <protection locked="0"/>
    </xf>
    <xf numFmtId="0" fontId="9" fillId="0" borderId="0" xfId="5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7" fillId="0" borderId="3" xfId="0" applyFont="1" applyBorder="1"/>
    <xf numFmtId="0" fontId="24" fillId="0" borderId="2" xfId="0" applyFont="1" applyBorder="1"/>
    <xf numFmtId="0" fontId="24" fillId="0" borderId="1" xfId="0" applyFont="1" applyBorder="1"/>
    <xf numFmtId="0" fontId="17" fillId="0" borderId="5" xfId="0" applyFont="1" applyBorder="1"/>
    <xf numFmtId="0" fontId="5" fillId="4" borderId="0" xfId="13" applyFont="1" applyFill="1" applyBorder="1" applyProtection="1">
      <protection locked="0"/>
    </xf>
    <xf numFmtId="0" fontId="4" fillId="4" borderId="0" xfId="13" applyFont="1" applyFill="1" applyBorder="1" applyProtection="1">
      <protection locked="0"/>
    </xf>
    <xf numFmtId="0" fontId="5" fillId="4" borderId="0" xfId="8" applyFont="1" applyFill="1" applyBorder="1" applyProtection="1">
      <protection locked="0"/>
    </xf>
    <xf numFmtId="0" fontId="9" fillId="4" borderId="0" xfId="8" applyFill="1" applyBorder="1" applyProtection="1">
      <protection locked="0"/>
    </xf>
    <xf numFmtId="166" fontId="5" fillId="4" borderId="0" xfId="8" applyNumberFormat="1" applyFont="1" applyFill="1" applyBorder="1" applyProtection="1">
      <protection locked="0"/>
    </xf>
    <xf numFmtId="0" fontId="5" fillId="0" borderId="0" xfId="13" applyFont="1" applyBorder="1" applyAlignment="1" applyProtection="1">
      <alignment horizontal="right"/>
      <protection locked="0"/>
    </xf>
    <xf numFmtId="0" fontId="14" fillId="0" borderId="0" xfId="8" applyFont="1" applyProtection="1">
      <protection locked="0"/>
    </xf>
    <xf numFmtId="0" fontId="28" fillId="0" borderId="0" xfId="0" applyFont="1" applyAlignment="1"/>
    <xf numFmtId="0" fontId="27" fillId="19" borderId="0" xfId="0" applyFont="1" applyFill="1"/>
    <xf numFmtId="0" fontId="0" fillId="0" borderId="0" xfId="0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1" fillId="0" borderId="0" xfId="0" applyFont="1"/>
    <xf numFmtId="0" fontId="14" fillId="8" borderId="0" xfId="8" applyFont="1" applyFill="1" applyAlignment="1" applyProtection="1">
      <alignment horizontal="center"/>
      <protection locked="0"/>
    </xf>
    <xf numFmtId="166" fontId="5" fillId="8" borderId="0" xfId="8" applyNumberFormat="1" applyFont="1" applyFill="1" applyProtection="1">
      <protection locked="0"/>
    </xf>
    <xf numFmtId="0" fontId="5" fillId="8" borderId="0" xfId="8" applyFont="1" applyFill="1" applyBorder="1" applyProtection="1">
      <protection locked="0"/>
    </xf>
    <xf numFmtId="166" fontId="5" fillId="8" borderId="0" xfId="8" applyNumberFormat="1" applyFont="1" applyFill="1" applyBorder="1" applyProtection="1">
      <protection locked="0"/>
    </xf>
    <xf numFmtId="0" fontId="5" fillId="8" borderId="0" xfId="13" applyFont="1" applyFill="1" applyBorder="1" applyProtection="1">
      <protection locked="0"/>
    </xf>
    <xf numFmtId="0" fontId="4" fillId="0" borderId="0" xfId="5" applyFont="1" applyAlignment="1">
      <alignment horizontal="center"/>
    </xf>
    <xf numFmtId="0" fontId="31" fillId="0" borderId="0" xfId="0" applyFont="1" applyBorder="1"/>
    <xf numFmtId="167" fontId="22" fillId="0" borderId="0" xfId="0" applyNumberFormat="1" applyFont="1"/>
    <xf numFmtId="167" fontId="32" fillId="0" borderId="0" xfId="0" applyNumberFormat="1" applyFont="1"/>
    <xf numFmtId="166" fontId="33" fillId="6" borderId="0" xfId="5" applyNumberFormat="1" applyFont="1" applyFill="1" applyBorder="1" applyAlignment="1"/>
    <xf numFmtId="167" fontId="34" fillId="0" borderId="0" xfId="5" applyNumberFormat="1" applyFont="1" applyFill="1"/>
    <xf numFmtId="0" fontId="34" fillId="4" borderId="0" xfId="5" applyFont="1" applyFill="1"/>
    <xf numFmtId="166" fontId="34" fillId="4" borderId="0" xfId="5" applyNumberFormat="1" applyFont="1" applyFill="1"/>
    <xf numFmtId="166" fontId="34" fillId="0" borderId="0" xfId="5" applyNumberFormat="1" applyFont="1"/>
    <xf numFmtId="166" fontId="35" fillId="7" borderId="0" xfId="5" applyNumberFormat="1" applyFont="1" applyFill="1"/>
    <xf numFmtId="166" fontId="35" fillId="0" borderId="0" xfId="5" applyNumberFormat="1" applyFont="1" applyFill="1"/>
    <xf numFmtId="167" fontId="35" fillId="0" borderId="0" xfId="5" applyNumberFormat="1" applyFont="1" applyFill="1"/>
    <xf numFmtId="166" fontId="34" fillId="5" borderId="0" xfId="5" applyNumberFormat="1" applyFont="1" applyFill="1"/>
    <xf numFmtId="0" fontId="34" fillId="0" borderId="0" xfId="5" applyFont="1" applyFill="1"/>
    <xf numFmtId="166" fontId="34" fillId="6" borderId="0" xfId="5" applyNumberFormat="1" applyFont="1" applyFill="1"/>
    <xf numFmtId="167" fontId="34" fillId="0" borderId="0" xfId="5" applyNumberFormat="1" applyFont="1"/>
    <xf numFmtId="166" fontId="34" fillId="0" borderId="0" xfId="5" applyNumberFormat="1" applyFont="1" applyFill="1"/>
    <xf numFmtId="167" fontId="36" fillId="0" borderId="0" xfId="5" applyNumberFormat="1" applyFont="1"/>
    <xf numFmtId="0" fontId="37" fillId="0" borderId="0" xfId="5" applyFont="1"/>
    <xf numFmtId="167" fontId="37" fillId="0" borderId="0" xfId="5" applyNumberFormat="1" applyFont="1"/>
    <xf numFmtId="0" fontId="34" fillId="18" borderId="0" xfId="5" applyFont="1" applyFill="1"/>
    <xf numFmtId="0" fontId="34" fillId="0" borderId="0" xfId="5" applyFont="1"/>
    <xf numFmtId="0" fontId="38" fillId="0" borderId="0" xfId="5" applyFont="1"/>
    <xf numFmtId="0" fontId="0" fillId="20" borderId="0" xfId="0" applyFill="1"/>
    <xf numFmtId="0" fontId="0" fillId="17" borderId="0" xfId="0" applyFill="1"/>
    <xf numFmtId="167" fontId="9" fillId="0" borderId="0" xfId="5" applyNumberFormat="1" applyFont="1"/>
    <xf numFmtId="167" fontId="39" fillId="0" borderId="0" xfId="5" applyNumberFormat="1" applyFont="1"/>
    <xf numFmtId="167" fontId="4" fillId="0" borderId="3" xfId="13" applyNumberFormat="1" applyFont="1" applyBorder="1" applyAlignment="1">
      <alignment horizontal="left"/>
    </xf>
    <xf numFmtId="167" fontId="7" fillId="0" borderId="3" xfId="13" applyNumberFormat="1" applyFont="1" applyBorder="1" applyAlignment="1">
      <alignment horizontal="left"/>
    </xf>
    <xf numFmtId="0" fontId="7" fillId="0" borderId="0" xfId="5" applyFont="1" applyAlignment="1"/>
    <xf numFmtId="0" fontId="31" fillId="0" borderId="0" xfId="0" applyFont="1" applyBorder="1" applyAlignment="1">
      <alignment horizontal="center" vertical="center"/>
    </xf>
    <xf numFmtId="0" fontId="22" fillId="4" borderId="0" xfId="13" applyFont="1" applyFill="1" applyBorder="1"/>
    <xf numFmtId="0" fontId="31" fillId="4" borderId="0" xfId="0" applyFont="1" applyFill="1" applyBorder="1"/>
    <xf numFmtId="167" fontId="22" fillId="4" borderId="0" xfId="0" applyNumberFormat="1" applyFont="1" applyFill="1"/>
    <xf numFmtId="0" fontId="35" fillId="4" borderId="0" xfId="5" applyFont="1" applyFill="1"/>
    <xf numFmtId="0" fontId="33" fillId="4" borderId="0" xfId="5" applyFont="1" applyFill="1"/>
    <xf numFmtId="167" fontId="35" fillId="4" borderId="0" xfId="5" applyNumberFormat="1" applyFont="1" applyFill="1"/>
    <xf numFmtId="166" fontId="33" fillId="4" borderId="0" xfId="5" applyNumberFormat="1" applyFont="1" applyFill="1" applyBorder="1" applyAlignment="1"/>
    <xf numFmtId="167" fontId="34" fillId="4" borderId="0" xfId="0" applyNumberFormat="1" applyFont="1" applyFill="1"/>
    <xf numFmtId="166" fontId="35" fillId="4" borderId="0" xfId="5" applyNumberFormat="1" applyFont="1" applyFill="1"/>
    <xf numFmtId="166" fontId="35" fillId="9" borderId="0" xfId="5" applyNumberFormat="1" applyFont="1" applyFill="1"/>
    <xf numFmtId="0" fontId="35" fillId="0" borderId="0" xfId="5" applyFont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/>
    <xf numFmtId="167" fontId="22" fillId="0" borderId="1" xfId="0" applyNumberFormat="1" applyFont="1" applyBorder="1"/>
    <xf numFmtId="0" fontId="35" fillId="4" borderId="1" xfId="5" applyFont="1" applyFill="1" applyBorder="1"/>
    <xf numFmtId="0" fontId="33" fillId="7" borderId="1" xfId="5" applyFont="1" applyFill="1" applyBorder="1"/>
    <xf numFmtId="167" fontId="35" fillId="0" borderId="1" xfId="5" applyNumberFormat="1" applyFont="1" applyFill="1" applyBorder="1"/>
    <xf numFmtId="166" fontId="33" fillId="6" borderId="1" xfId="5" applyNumberFormat="1" applyFont="1" applyFill="1" applyBorder="1" applyAlignment="1"/>
    <xf numFmtId="166" fontId="34" fillId="6" borderId="1" xfId="5" applyNumberFormat="1" applyFont="1" applyFill="1" applyBorder="1"/>
    <xf numFmtId="166" fontId="34" fillId="0" borderId="1" xfId="5" applyNumberFormat="1" applyFont="1" applyFill="1" applyBorder="1"/>
    <xf numFmtId="167" fontId="34" fillId="0" borderId="1" xfId="0" applyNumberFormat="1" applyFont="1" applyFill="1" applyBorder="1"/>
    <xf numFmtId="166" fontId="35" fillId="4" borderId="1" xfId="5" applyNumberFormat="1" applyFont="1" applyFill="1" applyBorder="1"/>
    <xf numFmtId="166" fontId="35" fillId="7" borderId="1" xfId="5" applyNumberFormat="1" applyFont="1" applyFill="1" applyBorder="1"/>
    <xf numFmtId="166" fontId="35" fillId="0" borderId="1" xfId="5" applyNumberFormat="1" applyFont="1" applyFill="1" applyBorder="1"/>
    <xf numFmtId="166" fontId="35" fillId="9" borderId="1" xfId="5" applyNumberFormat="1" applyFont="1" applyFill="1" applyBorder="1"/>
    <xf numFmtId="0" fontId="35" fillId="0" borderId="1" xfId="5" applyFont="1" applyBorder="1"/>
    <xf numFmtId="167" fontId="14" fillId="0" borderId="1" xfId="5" applyNumberFormat="1" applyFont="1" applyBorder="1"/>
    <xf numFmtId="0" fontId="31" fillId="0" borderId="3" xfId="0" applyFont="1" applyBorder="1" applyAlignment="1">
      <alignment horizontal="center" vertical="center"/>
    </xf>
    <xf numFmtId="0" fontId="35" fillId="4" borderId="0" xfId="0" applyFont="1" applyFill="1" applyProtection="1">
      <protection locked="0"/>
    </xf>
    <xf numFmtId="0" fontId="35" fillId="4" borderId="0" xfId="0" applyFont="1" applyFill="1" applyProtection="1"/>
    <xf numFmtId="0" fontId="34" fillId="4" borderId="0" xfId="0" applyFont="1" applyFill="1" applyAlignment="1" applyProtection="1">
      <alignment horizontal="center"/>
      <protection locked="0"/>
    </xf>
    <xf numFmtId="166" fontId="35" fillId="4" borderId="0" xfId="0" applyNumberFormat="1" applyFont="1" applyFill="1" applyProtection="1">
      <protection locked="0"/>
    </xf>
    <xf numFmtId="0" fontId="35" fillId="15" borderId="0" xfId="0" applyFont="1" applyFill="1" applyProtection="1">
      <protection locked="0"/>
    </xf>
    <xf numFmtId="0" fontId="34" fillId="4" borderId="0" xfId="5" applyFont="1" applyFill="1" applyBorder="1" applyAlignment="1">
      <alignment horizontal="center"/>
    </xf>
    <xf numFmtId="0" fontId="34" fillId="4" borderId="0" xfId="5" applyFont="1" applyFill="1" applyAlignment="1">
      <alignment horizontal="center"/>
    </xf>
    <xf numFmtId="167" fontId="35" fillId="4" borderId="0" xfId="0" applyNumberFormat="1" applyFont="1" applyFill="1" applyProtection="1">
      <protection locked="0"/>
    </xf>
    <xf numFmtId="0" fontId="22" fillId="0" borderId="0" xfId="0" applyFont="1"/>
    <xf numFmtId="0" fontId="31" fillId="0" borderId="4" xfId="0" applyFont="1" applyBorder="1" applyAlignment="1">
      <alignment horizontal="center" vertical="center"/>
    </xf>
    <xf numFmtId="0" fontId="35" fillId="4" borderId="1" xfId="0" applyFont="1" applyFill="1" applyBorder="1" applyProtection="1">
      <protection locked="0"/>
    </xf>
    <xf numFmtId="0" fontId="33" fillId="7" borderId="1" xfId="0" applyFont="1" applyFill="1" applyBorder="1" applyProtection="1">
      <protection locked="0"/>
    </xf>
    <xf numFmtId="167" fontId="35" fillId="0" borderId="1" xfId="0" applyNumberFormat="1" applyFont="1" applyFill="1" applyBorder="1" applyProtection="1"/>
    <xf numFmtId="0" fontId="35" fillId="4" borderId="1" xfId="0" applyFont="1" applyFill="1" applyBorder="1" applyProtection="1"/>
    <xf numFmtId="166" fontId="33" fillId="6" borderId="1" xfId="0" applyNumberFormat="1" applyFont="1" applyFill="1" applyBorder="1" applyAlignment="1" applyProtection="1">
      <protection locked="0"/>
    </xf>
    <xf numFmtId="166" fontId="34" fillId="6" borderId="1" xfId="0" applyNumberFormat="1" applyFont="1" applyFill="1" applyBorder="1" applyProtection="1">
      <protection locked="0"/>
    </xf>
    <xf numFmtId="167" fontId="34" fillId="0" borderId="1" xfId="0" applyNumberFormat="1" applyFont="1" applyFill="1" applyBorder="1" applyProtection="1"/>
    <xf numFmtId="166" fontId="35" fillId="4" borderId="1" xfId="0" applyNumberFormat="1" applyFont="1" applyFill="1" applyBorder="1" applyProtection="1"/>
    <xf numFmtId="166" fontId="35" fillId="7" borderId="1" xfId="0" applyNumberFormat="1" applyFont="1" applyFill="1" applyBorder="1" applyProtection="1">
      <protection locked="0"/>
    </xf>
    <xf numFmtId="166" fontId="35" fillId="0" borderId="1" xfId="0" applyNumberFormat="1" applyFont="1" applyFill="1" applyBorder="1" applyProtection="1"/>
    <xf numFmtId="166" fontId="35" fillId="9" borderId="1" xfId="0" applyNumberFormat="1" applyFont="1" applyFill="1" applyBorder="1" applyProtection="1"/>
    <xf numFmtId="167" fontId="34" fillId="0" borderId="1" xfId="5" applyNumberFormat="1" applyFont="1" applyBorder="1" applyAlignment="1">
      <alignment horizontal="center"/>
    </xf>
    <xf numFmtId="167" fontId="35" fillId="0" borderId="1" xfId="0" applyNumberFormat="1" applyFont="1" applyBorder="1" applyProtection="1"/>
    <xf numFmtId="0" fontId="14" fillId="0" borderId="1" xfId="0" applyFont="1" applyBorder="1" applyProtection="1">
      <protection locked="0"/>
    </xf>
    <xf numFmtId="0" fontId="35" fillId="0" borderId="0" xfId="0" applyFont="1" applyProtection="1">
      <protection locked="0"/>
    </xf>
    <xf numFmtId="0" fontId="23" fillId="0" borderId="1" xfId="5" applyFont="1" applyBorder="1"/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7" xfId="16" applyFont="1" applyBorder="1" applyAlignment="1">
      <alignment wrapText="1"/>
    </xf>
    <xf numFmtId="0" fontId="17" fillId="0" borderId="8" xfId="16" applyFont="1" applyBorder="1" applyAlignment="1">
      <alignment wrapText="1"/>
    </xf>
    <xf numFmtId="0" fontId="29" fillId="0" borderId="0" xfId="0" applyFont="1" applyAlignmen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2" xfId="16" applyFont="1" applyBorder="1" applyAlignment="1">
      <alignment wrapText="1"/>
    </xf>
    <xf numFmtId="2" fontId="5" fillId="0" borderId="1" xfId="0" applyNumberFormat="1" applyFont="1" applyFill="1" applyBorder="1"/>
    <xf numFmtId="0" fontId="5" fillId="0" borderId="0" xfId="13" applyFont="1" applyFill="1" applyProtection="1">
      <protection locked="0"/>
    </xf>
    <xf numFmtId="0" fontId="14" fillId="0" borderId="0" xfId="8" applyFont="1" applyFill="1" applyAlignment="1" applyProtection="1">
      <alignment horizontal="left"/>
      <protection locked="0"/>
    </xf>
    <xf numFmtId="0" fontId="14" fillId="0" borderId="0" xfId="8" applyFont="1" applyFill="1" applyAlignment="1" applyProtection="1">
      <alignment horizontal="center"/>
      <protection locked="0"/>
    </xf>
    <xf numFmtId="0" fontId="5" fillId="0" borderId="0" xfId="8" applyFont="1" applyFill="1" applyBorder="1" applyProtection="1">
      <protection locked="0"/>
    </xf>
    <xf numFmtId="166" fontId="5" fillId="0" borderId="0" xfId="8" applyNumberFormat="1" applyFont="1" applyFill="1" applyBorder="1" applyProtection="1">
      <protection locked="0"/>
    </xf>
    <xf numFmtId="0" fontId="5" fillId="0" borderId="0" xfId="13" applyFont="1" applyFill="1" applyBorder="1" applyProtection="1">
      <protection locked="0"/>
    </xf>
    <xf numFmtId="166" fontId="5" fillId="0" borderId="0" xfId="8" applyNumberFormat="1" applyFont="1" applyFill="1" applyProtection="1">
      <protection locked="0"/>
    </xf>
    <xf numFmtId="0" fontId="30" fillId="0" borderId="0" xfId="0" applyFont="1" applyAlignment="1">
      <alignment horizontal="center"/>
    </xf>
    <xf numFmtId="15" fontId="3" fillId="0" borderId="0" xfId="5" applyNumberFormat="1" applyFont="1" applyAlignment="1">
      <alignment horizontal="right"/>
    </xf>
    <xf numFmtId="0" fontId="9" fillId="0" borderId="0" xfId="5" applyAlignment="1">
      <alignment horizontal="right"/>
    </xf>
    <xf numFmtId="0" fontId="7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0" fontId="5" fillId="10" borderId="1" xfId="5" applyFont="1" applyFill="1" applyBorder="1"/>
    <xf numFmtId="0" fontId="14" fillId="0" borderId="0" xfId="5" applyFont="1" applyAlignment="1">
      <alignment horizontal="left"/>
    </xf>
    <xf numFmtId="0" fontId="5" fillId="10" borderId="1" xfId="5" applyFont="1" applyFill="1" applyBorder="1" applyProtection="1">
      <protection locked="0"/>
    </xf>
    <xf numFmtId="0" fontId="5" fillId="0" borderId="0" xfId="5" applyFont="1" applyFill="1" applyBorder="1" applyProtection="1">
      <protection locked="0"/>
    </xf>
  </cellXfs>
  <cellStyles count="18">
    <cellStyle name="40% - Accent1" xfId="1" builtinId="31"/>
    <cellStyle name="40% - Accent1 2" xfId="3" xr:uid="{00000000-0005-0000-0000-000000000000}"/>
    <cellStyle name="40% - Accent2" xfId="14" builtinId="35"/>
    <cellStyle name="40% - Accent5" xfId="15" builtinId="47"/>
    <cellStyle name="60% - Accent3 2" xfId="4" xr:uid="{00000000-0005-0000-0000-000001000000}"/>
    <cellStyle name="Normal" xfId="0" builtinId="0"/>
    <cellStyle name="Normal 2" xfId="7" xr:uid="{00000000-0005-0000-0000-000006000000}"/>
    <cellStyle name="Normal 2 2" xfId="5" xr:uid="{00000000-0005-0000-0000-000007000000}"/>
    <cellStyle name="Normal 2 3" xfId="8" xr:uid="{00000000-0005-0000-0000-000008000000}"/>
    <cellStyle name="Normal 2 4" xfId="17" xr:uid="{00000000-0005-0000-0000-000009000000}"/>
    <cellStyle name="Normal 3" xfId="9" xr:uid="{00000000-0005-0000-0000-00000A000000}"/>
    <cellStyle name="Normal 3 2" xfId="6" xr:uid="{00000000-0005-0000-0000-00000B000000}"/>
    <cellStyle name="Normal 4" xfId="10" xr:uid="{00000000-0005-0000-0000-00000C000000}"/>
    <cellStyle name="Normal 5" xfId="11" xr:uid="{00000000-0005-0000-0000-00000D000000}"/>
    <cellStyle name="Normal 6" xfId="2" xr:uid="{00000000-0005-0000-0000-00000E000000}"/>
    <cellStyle name="Normal 7" xfId="13" xr:uid="{00000000-0005-0000-0000-00000F000000}"/>
    <cellStyle name="Normal 8" xfId="16" xr:uid="{00000000-0005-0000-0000-000010000000}"/>
    <cellStyle name="Standard 2" xfId="12" xr:uid="{00000000-0005-0000-0000-000011000000}"/>
  </cellStyles>
  <dxfs count="0"/>
  <tableStyles count="0" defaultTableStyle="Table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ystlelander/Library/Mail%20Downloads/2018%20nation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Detail"/>
      <sheetName val="Notes"/>
      <sheetName val="IND Open"/>
      <sheetName val="IND Adv"/>
      <sheetName val="IND Inter"/>
      <sheetName val="IND Nov"/>
      <sheetName val="IND PreN"/>
      <sheetName val="IND Prel A"/>
      <sheetName val="IND Prel B"/>
      <sheetName val="PDD Open"/>
      <sheetName val="PDD Prel A"/>
      <sheetName val="PDD Prel B"/>
      <sheetName val="PDD Prel Int"/>
      <sheetName val="SQ Adv"/>
      <sheetName val="SQ Prel"/>
      <sheetName val="SQ Prel Int"/>
      <sheetName val="Barrel PDD A"/>
      <sheetName val="Barrel PDD B"/>
      <sheetName val="Barrel PDD Int"/>
      <sheetName val="Barrell Squad"/>
      <sheetName val="Lunger Ca"/>
      <sheetName val="Lunger Wa"/>
    </sheetNames>
    <sheetDataSet>
      <sheetData sheetId="0">
        <row r="1">
          <cell r="A1" t="str">
            <v>22nd Australian Vaulting Championships 2018</v>
          </cell>
        </row>
        <row r="3">
          <cell r="A3" t="str">
            <v>October 4 to 7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workbookViewId="0">
      <selection sqref="A1:XFD1048576"/>
    </sheetView>
  </sheetViews>
  <sheetFormatPr defaultColWidth="8.81640625" defaultRowHeight="14.5" x14ac:dyDescent="0.35"/>
  <cols>
    <col min="6" max="11" width="7.6328125" customWidth="1"/>
    <col min="13" max="18" width="7.6328125" customWidth="1"/>
  </cols>
  <sheetData>
    <row r="1" spans="1:19" x14ac:dyDescent="0.35">
      <c r="A1" s="425" t="s">
        <v>279</v>
      </c>
    </row>
    <row r="3" spans="1:19" x14ac:dyDescent="0.35">
      <c r="A3" s="425" t="s">
        <v>280</v>
      </c>
      <c r="F3" s="183"/>
      <c r="G3" s="183"/>
      <c r="H3" s="183"/>
      <c r="I3" s="183"/>
      <c r="J3" s="183"/>
      <c r="K3" s="183"/>
    </row>
    <row r="5" spans="1:19" x14ac:dyDescent="0.35">
      <c r="G5" s="155"/>
      <c r="N5" s="155"/>
    </row>
    <row r="8" spans="1:19" x14ac:dyDescent="0.35">
      <c r="L8" s="418"/>
      <c r="S8" s="418"/>
    </row>
    <row r="9" spans="1:19" x14ac:dyDescent="0.35">
      <c r="L9" s="418"/>
      <c r="S9" s="418"/>
    </row>
    <row r="10" spans="1:19" x14ac:dyDescent="0.35">
      <c r="L10" s="418"/>
      <c r="S10" s="418"/>
    </row>
    <row r="11" spans="1:19" x14ac:dyDescent="0.35">
      <c r="L11" s="418"/>
    </row>
  </sheetData>
  <phoneticPr fontId="4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26"/>
  <sheetViews>
    <sheetView workbookViewId="0">
      <pane xSplit="5" ySplit="9" topLeftCell="BB10" activePane="bottomRight" state="frozen"/>
      <selection pane="topRight" activeCell="F1" sqref="F1"/>
      <selection pane="bottomLeft" activeCell="A10" sqref="A10"/>
      <selection pane="bottomRight" activeCell="F17" sqref="F17"/>
    </sheetView>
  </sheetViews>
  <sheetFormatPr defaultColWidth="9.1796875" defaultRowHeight="14.5" x14ac:dyDescent="0.35"/>
  <cols>
    <col min="1" max="1" width="5.453125" style="199" customWidth="1"/>
    <col min="2" max="2" width="21.81640625" style="199" customWidth="1"/>
    <col min="3" max="3" width="29.1796875" style="199" customWidth="1"/>
    <col min="4" max="4" width="18.453125" style="199" customWidth="1"/>
    <col min="5" max="5" width="25.36328125" style="199" customWidth="1"/>
    <col min="6" max="10" width="5.36328125" style="199" customWidth="1"/>
    <col min="11" max="11" width="8.6328125" style="199" customWidth="1"/>
    <col min="12" max="12" width="3.36328125" style="199" customWidth="1"/>
    <col min="13" max="17" width="5.6328125" style="199" customWidth="1"/>
    <col min="18" max="18" width="9.1796875" style="199"/>
    <col min="19" max="19" width="3.36328125" style="199" customWidth="1"/>
    <col min="20" max="21" width="5.6328125" style="199" customWidth="1"/>
    <col min="22" max="22" width="6.36328125" style="199" customWidth="1"/>
    <col min="23" max="23" width="6.6328125" style="199" customWidth="1"/>
    <col min="24" max="28" width="5.6328125" style="199" customWidth="1"/>
    <col min="29" max="29" width="7.1796875" style="199" customWidth="1"/>
    <col min="30" max="30" width="3.36328125" style="199" customWidth="1"/>
    <col min="31" max="31" width="7.36328125" style="199" customWidth="1"/>
    <col min="32" max="32" width="10.36328125" style="199" customWidth="1"/>
    <col min="33" max="33" width="7" style="199" customWidth="1"/>
    <col min="34" max="34" width="9.453125" style="199" customWidth="1"/>
    <col min="35" max="35" width="2.6328125" style="199" customWidth="1"/>
    <col min="36" max="38" width="5.6328125" style="199" customWidth="1"/>
    <col min="39" max="39" width="5.453125" style="199" customWidth="1"/>
    <col min="40" max="45" width="5.6328125" style="199" customWidth="1"/>
    <col min="46" max="46" width="2.453125" style="227" customWidth="1"/>
    <col min="47" max="51" width="5.81640625" style="199" customWidth="1"/>
    <col min="52" max="52" width="9.1796875" style="199"/>
    <col min="53" max="53" width="10.453125" style="199" customWidth="1"/>
    <col min="54" max="54" width="5.6328125" style="199" customWidth="1"/>
    <col min="55" max="55" width="2.453125" style="227" customWidth="1"/>
    <col min="56" max="56" width="12.1796875" style="199" customWidth="1"/>
    <col min="57" max="57" width="2.6328125" style="227" customWidth="1"/>
    <col min="58" max="58" width="10.453125" style="199" customWidth="1"/>
    <col min="59" max="59" width="2.6328125" style="227" customWidth="1"/>
    <col min="60" max="62" width="9.1796875" style="199"/>
    <col min="63" max="63" width="13.36328125" style="199" customWidth="1"/>
    <col min="64" max="16384" width="9.1796875" style="199"/>
  </cols>
  <sheetData>
    <row r="1" spans="1:66" ht="15.5" x14ac:dyDescent="0.35">
      <c r="A1" s="1" t="str">
        <f>[1]CompDetail!A1</f>
        <v>22nd Australian Vaulting Championships 2018</v>
      </c>
      <c r="B1" s="2"/>
      <c r="C1" s="101"/>
      <c r="D1" s="201" t="s">
        <v>436</v>
      </c>
      <c r="E1" s="201" t="s">
        <v>261</v>
      </c>
      <c r="G1" s="227"/>
      <c r="H1" s="284"/>
      <c r="I1" s="284"/>
      <c r="J1" s="284"/>
      <c r="K1" s="284"/>
      <c r="L1" s="284"/>
      <c r="T1" s="284"/>
      <c r="U1" s="284"/>
      <c r="V1" s="284"/>
      <c r="W1" s="227"/>
      <c r="AA1" s="284"/>
      <c r="AB1" s="284"/>
      <c r="AC1" s="284"/>
      <c r="AD1" s="284"/>
      <c r="AJ1" s="284"/>
      <c r="AK1" s="284"/>
      <c r="AL1" s="284"/>
      <c r="AM1" s="227"/>
      <c r="AQ1" s="284"/>
      <c r="AR1" s="284"/>
      <c r="AS1" s="284"/>
      <c r="AT1" s="285"/>
      <c r="BK1" s="286">
        <f ca="1">NOW()</f>
        <v>43467.616455671297</v>
      </c>
    </row>
    <row r="2" spans="1:66" ht="15.5" x14ac:dyDescent="0.35">
      <c r="A2" s="8"/>
      <c r="B2" s="2"/>
      <c r="C2" s="101"/>
      <c r="D2" s="201"/>
      <c r="E2" s="201" t="s">
        <v>7</v>
      </c>
      <c r="G2" s="227"/>
      <c r="W2" s="227"/>
      <c r="AM2" s="227"/>
      <c r="AT2" s="287"/>
      <c r="BK2" s="288">
        <f ca="1">NOW()</f>
        <v>43467.616455671297</v>
      </c>
    </row>
    <row r="3" spans="1:66" ht="15.5" x14ac:dyDescent="0.35">
      <c r="A3" s="1" t="str">
        <f>[1]CompDetail!A3</f>
        <v>October 4 to 7 2018</v>
      </c>
      <c r="B3" s="51"/>
      <c r="C3" s="101"/>
      <c r="D3" s="201"/>
      <c r="E3" s="201" t="s">
        <v>10</v>
      </c>
      <c r="F3" s="408" t="s">
        <v>319</v>
      </c>
      <c r="G3" s="409"/>
      <c r="H3" s="408"/>
      <c r="I3" s="409"/>
      <c r="J3" s="409"/>
      <c r="K3" s="409"/>
      <c r="M3" s="410" t="s">
        <v>320</v>
      </c>
      <c r="N3" s="411"/>
      <c r="O3" s="411"/>
      <c r="P3" s="411"/>
      <c r="Q3" s="411"/>
      <c r="R3" s="411"/>
      <c r="T3" s="408" t="s">
        <v>319</v>
      </c>
      <c r="U3" s="409"/>
      <c r="V3" s="409"/>
      <c r="W3" s="409"/>
      <c r="X3" s="409"/>
      <c r="Y3" s="409"/>
      <c r="Z3" s="409"/>
      <c r="AA3" s="409"/>
      <c r="AB3" s="409"/>
      <c r="AC3" s="409"/>
      <c r="AE3" s="410" t="s">
        <v>320</v>
      </c>
      <c r="AF3" s="411"/>
      <c r="AG3" s="411"/>
      <c r="AH3" s="411"/>
      <c r="AJ3" s="408" t="s">
        <v>319</v>
      </c>
      <c r="AK3" s="409"/>
      <c r="AL3" s="409"/>
      <c r="AM3" s="409"/>
      <c r="AN3" s="409"/>
      <c r="AO3" s="409"/>
      <c r="AP3" s="409"/>
      <c r="AQ3" s="409"/>
      <c r="AR3" s="409"/>
      <c r="AS3" s="409"/>
      <c r="AU3" s="410" t="s">
        <v>320</v>
      </c>
      <c r="AV3" s="411"/>
      <c r="AW3" s="411"/>
      <c r="AX3" s="411"/>
      <c r="AY3" s="411"/>
      <c r="AZ3" s="411"/>
      <c r="BA3" s="411"/>
      <c r="BB3" s="411"/>
    </row>
    <row r="4" spans="1:66" ht="15.5" x14ac:dyDescent="0.35">
      <c r="A4" s="13"/>
      <c r="B4" s="14"/>
      <c r="C4" s="101"/>
      <c r="D4" s="201"/>
      <c r="G4" s="227"/>
      <c r="W4" s="227"/>
      <c r="AM4" s="227"/>
    </row>
    <row r="5" spans="1:66" ht="15.5" x14ac:dyDescent="0.35">
      <c r="A5" s="1" t="s">
        <v>232</v>
      </c>
      <c r="B5" s="2"/>
      <c r="C5" s="103"/>
      <c r="F5" s="289" t="s">
        <v>321</v>
      </c>
      <c r="G5" s="290"/>
      <c r="I5" s="289"/>
      <c r="M5" s="289" t="s">
        <v>321</v>
      </c>
      <c r="T5" s="289" t="s">
        <v>437</v>
      </c>
      <c r="W5" s="227"/>
      <c r="AE5" s="289" t="s">
        <v>322</v>
      </c>
      <c r="AJ5" s="289" t="s">
        <v>422</v>
      </c>
      <c r="AM5" s="227"/>
      <c r="AU5" s="289" t="s">
        <v>323</v>
      </c>
      <c r="BA5" s="289"/>
      <c r="BB5" s="289"/>
    </row>
    <row r="6" spans="1:66" ht="15.5" x14ac:dyDescent="0.35">
      <c r="A6" s="8" t="s">
        <v>231</v>
      </c>
      <c r="B6" s="17"/>
      <c r="C6" s="103"/>
      <c r="F6" s="199" t="str">
        <f>E1</f>
        <v>Angie Deeks</v>
      </c>
      <c r="G6" s="227"/>
      <c r="M6" s="199" t="str">
        <f>E1</f>
        <v>Angie Deeks</v>
      </c>
      <c r="T6" s="199" t="str">
        <f>E2</f>
        <v>Nina Fritzel</v>
      </c>
      <c r="W6" s="227"/>
      <c r="AE6" s="199" t="str">
        <f>E2</f>
        <v>Nina Fritzel</v>
      </c>
      <c r="AI6" s="227"/>
      <c r="AJ6" s="199" t="str">
        <f>E3</f>
        <v>Darryn Fedrick</v>
      </c>
      <c r="AM6" s="227"/>
      <c r="AU6" s="199" t="str">
        <f>E3</f>
        <v>Darryn Fedrick</v>
      </c>
      <c r="BH6" s="289" t="s">
        <v>324</v>
      </c>
    </row>
    <row r="7" spans="1:66" x14ac:dyDescent="0.35">
      <c r="F7" s="199" t="s">
        <v>325</v>
      </c>
      <c r="K7" s="284"/>
      <c r="L7" s="292"/>
      <c r="M7" s="291"/>
      <c r="N7" s="291"/>
      <c r="O7" s="291"/>
      <c r="P7" s="291"/>
      <c r="Q7" s="293"/>
      <c r="S7" s="227"/>
      <c r="U7" s="284"/>
      <c r="V7" s="284"/>
      <c r="W7" s="284"/>
      <c r="X7" s="284"/>
      <c r="Y7" s="284"/>
      <c r="Z7" s="284"/>
      <c r="AA7" s="284"/>
      <c r="AB7" s="284"/>
      <c r="AC7" s="284"/>
      <c r="AD7" s="292"/>
      <c r="AE7" s="289"/>
      <c r="AG7" s="199" t="s">
        <v>326</v>
      </c>
      <c r="AH7" s="199" t="s">
        <v>328</v>
      </c>
      <c r="AI7" s="227"/>
      <c r="AK7" s="284"/>
      <c r="AL7" s="284"/>
      <c r="AM7" s="284"/>
      <c r="AN7" s="284"/>
      <c r="AO7" s="284"/>
      <c r="AP7" s="284"/>
      <c r="AQ7" s="284"/>
      <c r="AR7" s="284"/>
      <c r="AS7" s="284"/>
      <c r="BB7" s="199" t="s">
        <v>329</v>
      </c>
      <c r="BD7" s="293" t="s">
        <v>330</v>
      </c>
      <c r="BF7" s="289" t="s">
        <v>331</v>
      </c>
      <c r="BJ7" s="294" t="s">
        <v>332</v>
      </c>
      <c r="BK7" s="295"/>
    </row>
    <row r="8" spans="1:66" s="291" customFormat="1" x14ac:dyDescent="0.35">
      <c r="A8" s="271" t="s">
        <v>333</v>
      </c>
      <c r="B8" s="271" t="s">
        <v>334</v>
      </c>
      <c r="C8" s="271" t="s">
        <v>325</v>
      </c>
      <c r="D8" s="271" t="s">
        <v>335</v>
      </c>
      <c r="E8" s="271" t="s">
        <v>336</v>
      </c>
      <c r="F8" s="296" t="s">
        <v>337</v>
      </c>
      <c r="G8" s="296" t="s">
        <v>338</v>
      </c>
      <c r="H8" s="296" t="s">
        <v>339</v>
      </c>
      <c r="I8" s="296" t="s">
        <v>340</v>
      </c>
      <c r="J8" s="296" t="s">
        <v>341</v>
      </c>
      <c r="K8" s="296" t="s">
        <v>325</v>
      </c>
      <c r="L8" s="297"/>
      <c r="M8" s="296" t="s">
        <v>337</v>
      </c>
      <c r="N8" s="296" t="s">
        <v>338</v>
      </c>
      <c r="O8" s="296" t="s">
        <v>339</v>
      </c>
      <c r="P8" s="296" t="s">
        <v>340</v>
      </c>
      <c r="Q8" s="296" t="s">
        <v>341</v>
      </c>
      <c r="R8" s="296" t="s">
        <v>325</v>
      </c>
      <c r="S8" s="298"/>
      <c r="T8" s="271" t="s">
        <v>342</v>
      </c>
      <c r="U8" s="271" t="s">
        <v>343</v>
      </c>
      <c r="V8" s="271" t="s">
        <v>408</v>
      </c>
      <c r="W8" s="271" t="s">
        <v>431</v>
      </c>
      <c r="X8" s="271" t="s">
        <v>229</v>
      </c>
      <c r="Y8" s="271" t="s">
        <v>230</v>
      </c>
      <c r="Z8" s="271" t="s">
        <v>404</v>
      </c>
      <c r="AA8" s="271" t="s">
        <v>226</v>
      </c>
      <c r="AB8" s="271" t="s">
        <v>347</v>
      </c>
      <c r="AC8" s="271" t="s">
        <v>348</v>
      </c>
      <c r="AD8" s="297"/>
      <c r="AE8" s="271" t="s">
        <v>327</v>
      </c>
      <c r="AF8" s="271" t="s">
        <v>328</v>
      </c>
      <c r="AG8" s="271" t="s">
        <v>414</v>
      </c>
      <c r="AH8" s="271" t="s">
        <v>352</v>
      </c>
      <c r="AI8" s="299"/>
      <c r="AJ8" s="271" t="s">
        <v>342</v>
      </c>
      <c r="AK8" s="271" t="s">
        <v>343</v>
      </c>
      <c r="AL8" s="271" t="s">
        <v>408</v>
      </c>
      <c r="AM8" s="271" t="s">
        <v>431</v>
      </c>
      <c r="AN8" s="271" t="s">
        <v>229</v>
      </c>
      <c r="AO8" s="271" t="s">
        <v>230</v>
      </c>
      <c r="AP8" s="271" t="s">
        <v>404</v>
      </c>
      <c r="AQ8" s="271" t="s">
        <v>226</v>
      </c>
      <c r="AR8" s="271" t="s">
        <v>347</v>
      </c>
      <c r="AS8" s="271" t="s">
        <v>348</v>
      </c>
      <c r="AT8" s="299"/>
      <c r="AU8" s="296" t="s">
        <v>353</v>
      </c>
      <c r="AV8" s="296" t="s">
        <v>354</v>
      </c>
      <c r="AW8" s="296" t="s">
        <v>355</v>
      </c>
      <c r="AX8" s="296" t="s">
        <v>356</v>
      </c>
      <c r="AY8" s="296" t="s">
        <v>357</v>
      </c>
      <c r="AZ8" s="296" t="s">
        <v>358</v>
      </c>
      <c r="BA8" s="271" t="s">
        <v>359</v>
      </c>
      <c r="BB8" s="271" t="s">
        <v>352</v>
      </c>
      <c r="BC8" s="301"/>
      <c r="BD8" s="300" t="s">
        <v>360</v>
      </c>
      <c r="BE8" s="301"/>
      <c r="BF8" s="302" t="s">
        <v>360</v>
      </c>
      <c r="BG8" s="303"/>
      <c r="BH8" s="302" t="s">
        <v>361</v>
      </c>
      <c r="BI8" s="302" t="s">
        <v>362</v>
      </c>
      <c r="BJ8" s="302" t="s">
        <v>360</v>
      </c>
      <c r="BK8" s="302" t="s">
        <v>363</v>
      </c>
      <c r="BL8" s="271"/>
      <c r="BM8" s="271"/>
      <c r="BN8" s="271"/>
    </row>
    <row r="9" spans="1:66" s="291" customFormat="1" x14ac:dyDescent="0.35">
      <c r="F9" s="295"/>
      <c r="G9" s="295"/>
      <c r="H9" s="295"/>
      <c r="I9" s="295"/>
      <c r="J9" s="295"/>
      <c r="K9" s="295"/>
      <c r="L9" s="304"/>
      <c r="M9" s="295"/>
      <c r="N9" s="295"/>
      <c r="O9" s="295"/>
      <c r="P9" s="295"/>
      <c r="Q9" s="295"/>
      <c r="R9" s="295"/>
      <c r="S9" s="305"/>
      <c r="AD9" s="304"/>
      <c r="AI9" s="283"/>
      <c r="AT9" s="283"/>
      <c r="AU9" s="295"/>
      <c r="AV9" s="295"/>
      <c r="AW9" s="295"/>
      <c r="AX9" s="295"/>
      <c r="AY9" s="295"/>
      <c r="AZ9" s="295"/>
      <c r="BC9" s="292"/>
      <c r="BD9" s="293"/>
      <c r="BE9" s="292"/>
      <c r="BF9" s="294"/>
      <c r="BG9" s="306"/>
      <c r="BH9" s="294"/>
      <c r="BI9" s="294"/>
      <c r="BJ9" s="294"/>
      <c r="BK9" s="294"/>
    </row>
    <row r="10" spans="1:66" x14ac:dyDescent="0.35">
      <c r="A10" s="426">
        <v>118</v>
      </c>
      <c r="B10" s="426" t="s">
        <v>420</v>
      </c>
      <c r="C10" s="426" t="s">
        <v>194</v>
      </c>
      <c r="D10" s="426" t="s">
        <v>369</v>
      </c>
      <c r="E10" s="426" t="s">
        <v>370</v>
      </c>
      <c r="F10" s="272">
        <v>6.3</v>
      </c>
      <c r="G10" s="272">
        <v>6</v>
      </c>
      <c r="H10" s="272">
        <v>6</v>
      </c>
      <c r="I10" s="272">
        <v>6.3</v>
      </c>
      <c r="J10" s="272">
        <v>7.3</v>
      </c>
      <c r="K10" s="273">
        <f t="shared" ref="K10:K20" si="0">SUM((F10*0.3),(G10*0.25),(H10*0.25),(I10*0.15),(J10*0.05))</f>
        <v>6.2</v>
      </c>
      <c r="L10" s="307"/>
      <c r="M10" s="272">
        <v>5.8</v>
      </c>
      <c r="N10" s="272">
        <v>6</v>
      </c>
      <c r="O10" s="272">
        <v>6</v>
      </c>
      <c r="P10" s="272">
        <v>5.5</v>
      </c>
      <c r="Q10" s="272">
        <v>7.3</v>
      </c>
      <c r="R10" s="273">
        <f t="shared" ref="R10:R20" si="1">SUM((M10*0.1),(N10*0.1),(O10*0.3),(P10*0.3),(Q10*0.2))</f>
        <v>6.09</v>
      </c>
      <c r="S10" s="308"/>
      <c r="T10" s="272">
        <v>6</v>
      </c>
      <c r="U10" s="272">
        <v>6</v>
      </c>
      <c r="V10" s="272">
        <v>6.5</v>
      </c>
      <c r="W10" s="272">
        <v>7</v>
      </c>
      <c r="X10" s="272">
        <v>7</v>
      </c>
      <c r="Y10" s="272">
        <v>7</v>
      </c>
      <c r="Z10" s="272">
        <v>7.5</v>
      </c>
      <c r="AA10" s="272">
        <v>6</v>
      </c>
      <c r="AB10" s="309">
        <f t="shared" ref="AB10:AB20" si="2">SUM(T10:AA10)</f>
        <v>53</v>
      </c>
      <c r="AC10" s="273">
        <f t="shared" ref="AC10:AC20" si="3">AB10/8</f>
        <v>6.625</v>
      </c>
      <c r="AD10" s="307"/>
      <c r="AE10" s="272">
        <v>8</v>
      </c>
      <c r="AF10" s="273">
        <f t="shared" ref="AF10:AF20" si="4">AE10</f>
        <v>8</v>
      </c>
      <c r="AG10" s="274"/>
      <c r="AH10" s="273">
        <f t="shared" ref="AH10:AH20" si="5">AF10-AG10</f>
        <v>8</v>
      </c>
      <c r="AI10" s="308"/>
      <c r="AJ10" s="272">
        <v>3</v>
      </c>
      <c r="AK10" s="272">
        <v>5</v>
      </c>
      <c r="AL10" s="272">
        <v>5.4</v>
      </c>
      <c r="AM10" s="272">
        <v>5.6</v>
      </c>
      <c r="AN10" s="272">
        <v>6</v>
      </c>
      <c r="AO10" s="272">
        <v>6</v>
      </c>
      <c r="AP10" s="272">
        <v>5.8</v>
      </c>
      <c r="AQ10" s="272">
        <v>5</v>
      </c>
      <c r="AR10" s="309">
        <f t="shared" ref="AR10:AR20" si="6">SUM(AJ10:AQ10)</f>
        <v>41.8</v>
      </c>
      <c r="AS10" s="273">
        <f t="shared" ref="AS10:AS20" si="7">AR10/8</f>
        <v>5.2249999999999996</v>
      </c>
      <c r="AT10" s="330"/>
      <c r="AU10" s="272">
        <v>4</v>
      </c>
      <c r="AV10" s="272">
        <v>5</v>
      </c>
      <c r="AW10" s="272">
        <v>4.2</v>
      </c>
      <c r="AX10" s="272">
        <v>4.5</v>
      </c>
      <c r="AY10" s="272">
        <v>4</v>
      </c>
      <c r="AZ10" s="273">
        <f t="shared" ref="AZ10:AZ20" si="8">SUM((AU10*0.2),(AV10*0.15),(AW10*0.25),(AX10*0.2),(AY10*0.2))</f>
        <v>4.3</v>
      </c>
      <c r="BA10" s="274"/>
      <c r="BB10" s="273">
        <f t="shared" ref="BB10:BB20" si="9">AZ10-BA10</f>
        <v>4.3</v>
      </c>
      <c r="BD10" s="310">
        <f t="shared" ref="BD10:BD20" si="10">SUM((K10*0.25)+(AC10*0.375)+(AS10*0.375))</f>
        <v>5.9937499999999995</v>
      </c>
      <c r="BE10" s="277"/>
      <c r="BF10" s="310">
        <f t="shared" ref="BF10:BF20" si="11">SUM((R10*0.25),(AH10*0.5),(BB10*0.25))</f>
        <v>6.5975000000000001</v>
      </c>
      <c r="BH10" s="273">
        <f t="shared" ref="BH10:BH20" si="12">BD10</f>
        <v>5.9937499999999995</v>
      </c>
      <c r="BI10" s="273">
        <f t="shared" ref="BI10:BI20" si="13">BF10</f>
        <v>6.5975000000000001</v>
      </c>
      <c r="BJ10" s="311">
        <f t="shared" ref="BJ10:BJ20" si="14">AVERAGE(BH10:BI10)</f>
        <v>6.2956249999999994</v>
      </c>
      <c r="BK10" s="312">
        <v>1</v>
      </c>
    </row>
    <row r="11" spans="1:66" x14ac:dyDescent="0.35">
      <c r="A11" s="426">
        <v>92</v>
      </c>
      <c r="B11" s="426" t="s">
        <v>388</v>
      </c>
      <c r="C11" s="426" t="s">
        <v>171</v>
      </c>
      <c r="D11" s="426" t="s">
        <v>262</v>
      </c>
      <c r="E11" s="426" t="s">
        <v>389</v>
      </c>
      <c r="F11" s="272">
        <v>5.5</v>
      </c>
      <c r="G11" s="272">
        <v>5.5</v>
      </c>
      <c r="H11" s="272">
        <v>6.5</v>
      </c>
      <c r="I11" s="272">
        <v>6.8</v>
      </c>
      <c r="J11" s="272">
        <v>8.8000000000000007</v>
      </c>
      <c r="K11" s="273">
        <f t="shared" si="0"/>
        <v>6.11</v>
      </c>
      <c r="L11" s="307"/>
      <c r="M11" s="272">
        <v>5.8</v>
      </c>
      <c r="N11" s="272">
        <v>6</v>
      </c>
      <c r="O11" s="272">
        <v>6.8</v>
      </c>
      <c r="P11" s="272">
        <v>7.5</v>
      </c>
      <c r="Q11" s="272">
        <v>8.8000000000000007</v>
      </c>
      <c r="R11" s="273">
        <f t="shared" si="1"/>
        <v>7.23</v>
      </c>
      <c r="S11" s="308"/>
      <c r="T11" s="272">
        <v>5</v>
      </c>
      <c r="U11" s="272">
        <v>6.5</v>
      </c>
      <c r="V11" s="272">
        <v>5.8</v>
      </c>
      <c r="W11" s="272">
        <v>7</v>
      </c>
      <c r="X11" s="272">
        <v>7</v>
      </c>
      <c r="Y11" s="272">
        <v>6.5</v>
      </c>
      <c r="Z11" s="272">
        <v>5</v>
      </c>
      <c r="AA11" s="272">
        <v>5.5</v>
      </c>
      <c r="AB11" s="309">
        <f t="shared" si="2"/>
        <v>48.3</v>
      </c>
      <c r="AC11" s="273">
        <f t="shared" si="3"/>
        <v>6.0374999999999996</v>
      </c>
      <c r="AD11" s="307"/>
      <c r="AE11" s="272">
        <v>7.2</v>
      </c>
      <c r="AF11" s="273">
        <f t="shared" si="4"/>
        <v>7.2</v>
      </c>
      <c r="AG11" s="274"/>
      <c r="AH11" s="273">
        <f t="shared" si="5"/>
        <v>7.2</v>
      </c>
      <c r="AI11" s="308"/>
      <c r="AJ11" s="272">
        <v>4.8</v>
      </c>
      <c r="AK11" s="272">
        <v>5.2</v>
      </c>
      <c r="AL11" s="272">
        <v>6</v>
      </c>
      <c r="AM11" s="272">
        <v>6</v>
      </c>
      <c r="AN11" s="272">
        <v>5.7</v>
      </c>
      <c r="AO11" s="272">
        <v>5.7</v>
      </c>
      <c r="AP11" s="272">
        <v>6</v>
      </c>
      <c r="AQ11" s="272">
        <v>5.5</v>
      </c>
      <c r="AR11" s="309">
        <f t="shared" si="6"/>
        <v>44.9</v>
      </c>
      <c r="AS11" s="273">
        <f t="shared" si="7"/>
        <v>5.6124999999999998</v>
      </c>
      <c r="AT11" s="330"/>
      <c r="AU11" s="272">
        <v>4.5</v>
      </c>
      <c r="AV11" s="272">
        <v>4.7</v>
      </c>
      <c r="AW11" s="272">
        <v>3.5</v>
      </c>
      <c r="AX11" s="272">
        <v>3.5</v>
      </c>
      <c r="AY11" s="272">
        <v>4</v>
      </c>
      <c r="AZ11" s="273">
        <f t="shared" si="8"/>
        <v>3.9800000000000004</v>
      </c>
      <c r="BA11" s="274"/>
      <c r="BB11" s="273">
        <f t="shared" si="9"/>
        <v>3.9800000000000004</v>
      </c>
      <c r="BD11" s="310">
        <f t="shared" si="10"/>
        <v>5.8962499999999993</v>
      </c>
      <c r="BE11" s="277"/>
      <c r="BF11" s="310">
        <f t="shared" si="11"/>
        <v>6.4025000000000007</v>
      </c>
      <c r="BH11" s="273">
        <f t="shared" si="12"/>
        <v>5.8962499999999993</v>
      </c>
      <c r="BI11" s="273">
        <f t="shared" si="13"/>
        <v>6.4025000000000007</v>
      </c>
      <c r="BJ11" s="311">
        <f t="shared" si="14"/>
        <v>6.149375</v>
      </c>
      <c r="BK11" s="312">
        <v>2</v>
      </c>
    </row>
    <row r="12" spans="1:66" x14ac:dyDescent="0.35">
      <c r="A12" s="426">
        <v>56</v>
      </c>
      <c r="B12" s="426" t="s">
        <v>317</v>
      </c>
      <c r="C12" s="439" t="s">
        <v>196</v>
      </c>
      <c r="D12" s="426" t="s">
        <v>366</v>
      </c>
      <c r="E12" s="426" t="s">
        <v>367</v>
      </c>
      <c r="F12" s="272">
        <v>5.8</v>
      </c>
      <c r="G12" s="272">
        <v>5.6</v>
      </c>
      <c r="H12" s="272">
        <v>6.3</v>
      </c>
      <c r="I12" s="272">
        <v>6.3</v>
      </c>
      <c r="J12" s="272">
        <v>6.5</v>
      </c>
      <c r="K12" s="273">
        <f t="shared" si="0"/>
        <v>5.9850000000000003</v>
      </c>
      <c r="L12" s="307"/>
      <c r="M12" s="272">
        <v>5.4</v>
      </c>
      <c r="N12" s="272">
        <v>5.4</v>
      </c>
      <c r="O12" s="272">
        <v>5.3</v>
      </c>
      <c r="P12" s="272">
        <v>5.5</v>
      </c>
      <c r="Q12" s="272">
        <v>6.5</v>
      </c>
      <c r="R12" s="273">
        <f t="shared" si="1"/>
        <v>5.62</v>
      </c>
      <c r="S12" s="308"/>
      <c r="T12" s="272">
        <v>5</v>
      </c>
      <c r="U12" s="272">
        <v>6.5</v>
      </c>
      <c r="V12" s="272">
        <v>7</v>
      </c>
      <c r="W12" s="272">
        <v>6.5</v>
      </c>
      <c r="X12" s="272">
        <v>6</v>
      </c>
      <c r="Y12" s="272">
        <v>6.5</v>
      </c>
      <c r="Z12" s="272">
        <v>6.5</v>
      </c>
      <c r="AA12" s="272">
        <v>6</v>
      </c>
      <c r="AB12" s="309">
        <f t="shared" si="2"/>
        <v>50</v>
      </c>
      <c r="AC12" s="273">
        <f t="shared" si="3"/>
        <v>6.25</v>
      </c>
      <c r="AD12" s="307"/>
      <c r="AE12" s="272">
        <v>7.8</v>
      </c>
      <c r="AF12" s="273">
        <f t="shared" si="4"/>
        <v>7.8</v>
      </c>
      <c r="AG12" s="274"/>
      <c r="AH12" s="273">
        <f t="shared" si="5"/>
        <v>7.8</v>
      </c>
      <c r="AI12" s="308"/>
      <c r="AJ12" s="272">
        <v>4</v>
      </c>
      <c r="AK12" s="272">
        <v>5.2</v>
      </c>
      <c r="AL12" s="272">
        <v>5.7</v>
      </c>
      <c r="AM12" s="272">
        <v>5.8</v>
      </c>
      <c r="AN12" s="272">
        <v>6</v>
      </c>
      <c r="AO12" s="272">
        <v>5.8</v>
      </c>
      <c r="AP12" s="272">
        <v>4.9000000000000004</v>
      </c>
      <c r="AQ12" s="272">
        <v>5.7</v>
      </c>
      <c r="AR12" s="309">
        <f t="shared" si="6"/>
        <v>43.1</v>
      </c>
      <c r="AS12" s="273">
        <f t="shared" si="7"/>
        <v>5.3875000000000002</v>
      </c>
      <c r="AT12" s="330"/>
      <c r="AU12" s="272">
        <v>6</v>
      </c>
      <c r="AV12" s="272">
        <v>4.5</v>
      </c>
      <c r="AW12" s="272">
        <v>3.8</v>
      </c>
      <c r="AX12" s="272">
        <v>4</v>
      </c>
      <c r="AY12" s="272">
        <v>3.5</v>
      </c>
      <c r="AZ12" s="273">
        <f t="shared" si="8"/>
        <v>4.3250000000000002</v>
      </c>
      <c r="BA12" s="274"/>
      <c r="BB12" s="273">
        <f t="shared" si="9"/>
        <v>4.3250000000000002</v>
      </c>
      <c r="BD12" s="310">
        <f t="shared" si="10"/>
        <v>5.8603125</v>
      </c>
      <c r="BE12" s="277"/>
      <c r="BF12" s="310">
        <f t="shared" si="11"/>
        <v>6.3862499999999995</v>
      </c>
      <c r="BH12" s="273">
        <f t="shared" si="12"/>
        <v>5.8603125</v>
      </c>
      <c r="BI12" s="273">
        <f t="shared" si="13"/>
        <v>6.3862499999999995</v>
      </c>
      <c r="BJ12" s="311">
        <f t="shared" si="14"/>
        <v>6.1232812499999998</v>
      </c>
      <c r="BK12" s="312">
        <v>3</v>
      </c>
    </row>
    <row r="13" spans="1:66" x14ac:dyDescent="0.35">
      <c r="A13" s="426">
        <v>144</v>
      </c>
      <c r="B13" s="426" t="s">
        <v>135</v>
      </c>
      <c r="C13" s="426" t="s">
        <v>70</v>
      </c>
      <c r="D13" s="426" t="s">
        <v>284</v>
      </c>
      <c r="E13" s="426" t="s">
        <v>285</v>
      </c>
      <c r="F13" s="272">
        <v>6.2</v>
      </c>
      <c r="G13" s="272">
        <v>6.3</v>
      </c>
      <c r="H13" s="272">
        <v>6.1</v>
      </c>
      <c r="I13" s="272">
        <v>6.8</v>
      </c>
      <c r="J13" s="272">
        <v>8.5</v>
      </c>
      <c r="K13" s="273">
        <f t="shared" si="0"/>
        <v>6.4049999999999985</v>
      </c>
      <c r="L13" s="307"/>
      <c r="M13" s="272">
        <v>5.3</v>
      </c>
      <c r="N13" s="272">
        <v>5.5</v>
      </c>
      <c r="O13" s="272">
        <v>5.8</v>
      </c>
      <c r="P13" s="272">
        <v>5.8</v>
      </c>
      <c r="Q13" s="272">
        <v>8.5</v>
      </c>
      <c r="R13" s="273">
        <f t="shared" si="1"/>
        <v>6.2600000000000007</v>
      </c>
      <c r="S13" s="308"/>
      <c r="T13" s="272">
        <v>4.2</v>
      </c>
      <c r="U13" s="272">
        <v>5</v>
      </c>
      <c r="V13" s="272">
        <v>5.5</v>
      </c>
      <c r="W13" s="272">
        <v>6</v>
      </c>
      <c r="X13" s="272">
        <v>5</v>
      </c>
      <c r="Y13" s="272">
        <v>5</v>
      </c>
      <c r="Z13" s="272">
        <v>5</v>
      </c>
      <c r="AA13" s="272">
        <v>4.8</v>
      </c>
      <c r="AB13" s="309">
        <f t="shared" si="2"/>
        <v>40.5</v>
      </c>
      <c r="AC13" s="273">
        <f t="shared" si="3"/>
        <v>5.0625</v>
      </c>
      <c r="AD13" s="307"/>
      <c r="AE13" s="272">
        <v>8</v>
      </c>
      <c r="AF13" s="273">
        <f t="shared" si="4"/>
        <v>8</v>
      </c>
      <c r="AG13" s="274"/>
      <c r="AH13" s="273">
        <f t="shared" si="5"/>
        <v>8</v>
      </c>
      <c r="AI13" s="308"/>
      <c r="AJ13" s="272">
        <v>4.4000000000000004</v>
      </c>
      <c r="AK13" s="272">
        <v>4.8</v>
      </c>
      <c r="AL13" s="272">
        <v>5.2</v>
      </c>
      <c r="AM13" s="272">
        <v>5.8</v>
      </c>
      <c r="AN13" s="272">
        <v>5</v>
      </c>
      <c r="AO13" s="272">
        <v>5</v>
      </c>
      <c r="AP13" s="272">
        <v>5.6</v>
      </c>
      <c r="AQ13" s="272">
        <v>5.2</v>
      </c>
      <c r="AR13" s="309">
        <f t="shared" si="6"/>
        <v>41</v>
      </c>
      <c r="AS13" s="273">
        <f t="shared" si="7"/>
        <v>5.125</v>
      </c>
      <c r="AT13" s="330"/>
      <c r="AU13" s="272">
        <v>6</v>
      </c>
      <c r="AV13" s="272">
        <v>4.8</v>
      </c>
      <c r="AW13" s="272">
        <v>4</v>
      </c>
      <c r="AX13" s="272">
        <v>3.5</v>
      </c>
      <c r="AY13" s="272">
        <v>3.5</v>
      </c>
      <c r="AZ13" s="273">
        <f t="shared" si="8"/>
        <v>4.32</v>
      </c>
      <c r="BA13" s="274"/>
      <c r="BB13" s="273">
        <f t="shared" si="9"/>
        <v>4.32</v>
      </c>
      <c r="BD13" s="310">
        <f t="shared" si="10"/>
        <v>5.4215624999999994</v>
      </c>
      <c r="BE13" s="277"/>
      <c r="BF13" s="310">
        <f t="shared" si="11"/>
        <v>6.6450000000000005</v>
      </c>
      <c r="BH13" s="273">
        <f t="shared" si="12"/>
        <v>5.4215624999999994</v>
      </c>
      <c r="BI13" s="273">
        <f t="shared" si="13"/>
        <v>6.6450000000000005</v>
      </c>
      <c r="BJ13" s="311">
        <f t="shared" si="14"/>
        <v>6.0332812499999999</v>
      </c>
      <c r="BK13" s="312">
        <v>4</v>
      </c>
    </row>
    <row r="14" spans="1:66" x14ac:dyDescent="0.35">
      <c r="A14" s="426">
        <v>48</v>
      </c>
      <c r="B14" s="426" t="s">
        <v>314</v>
      </c>
      <c r="C14" s="426" t="s">
        <v>157</v>
      </c>
      <c r="D14" s="426" t="s">
        <v>293</v>
      </c>
      <c r="E14" s="426" t="s">
        <v>294</v>
      </c>
      <c r="F14" s="272">
        <v>6.2</v>
      </c>
      <c r="G14" s="272">
        <v>6.3</v>
      </c>
      <c r="H14" s="272">
        <v>6</v>
      </c>
      <c r="I14" s="272">
        <v>6.7</v>
      </c>
      <c r="J14" s="272">
        <v>8.5</v>
      </c>
      <c r="K14" s="273">
        <f t="shared" si="0"/>
        <v>6.3649999999999993</v>
      </c>
      <c r="L14" s="307"/>
      <c r="M14" s="272">
        <v>5.5</v>
      </c>
      <c r="N14" s="272">
        <v>5.3</v>
      </c>
      <c r="O14" s="272">
        <v>5.7</v>
      </c>
      <c r="P14" s="272">
        <v>6</v>
      </c>
      <c r="Q14" s="272">
        <v>8.5</v>
      </c>
      <c r="R14" s="273">
        <f t="shared" si="1"/>
        <v>6.29</v>
      </c>
      <c r="S14" s="308"/>
      <c r="T14" s="272">
        <v>4.8</v>
      </c>
      <c r="U14" s="272">
        <v>6</v>
      </c>
      <c r="V14" s="272">
        <v>5</v>
      </c>
      <c r="W14" s="272">
        <v>6</v>
      </c>
      <c r="X14" s="272">
        <v>4.5</v>
      </c>
      <c r="Y14" s="272">
        <v>5.5</v>
      </c>
      <c r="Z14" s="272">
        <v>6</v>
      </c>
      <c r="AA14" s="272">
        <v>5</v>
      </c>
      <c r="AB14" s="309">
        <f t="shared" si="2"/>
        <v>42.8</v>
      </c>
      <c r="AC14" s="273">
        <f t="shared" si="3"/>
        <v>5.35</v>
      </c>
      <c r="AD14" s="307"/>
      <c r="AE14" s="272">
        <v>7.6</v>
      </c>
      <c r="AF14" s="273">
        <f t="shared" si="4"/>
        <v>7.6</v>
      </c>
      <c r="AG14" s="274"/>
      <c r="AH14" s="273">
        <f t="shared" si="5"/>
        <v>7.6</v>
      </c>
      <c r="AI14" s="308"/>
      <c r="AJ14" s="272">
        <v>4.8</v>
      </c>
      <c r="AK14" s="272">
        <v>5.2</v>
      </c>
      <c r="AL14" s="272">
        <v>5.8</v>
      </c>
      <c r="AM14" s="272">
        <v>5.8</v>
      </c>
      <c r="AN14" s="272">
        <v>5.2</v>
      </c>
      <c r="AO14" s="272">
        <v>5.2</v>
      </c>
      <c r="AP14" s="272">
        <v>5</v>
      </c>
      <c r="AQ14" s="272">
        <v>5.5</v>
      </c>
      <c r="AR14" s="309">
        <f t="shared" si="6"/>
        <v>42.5</v>
      </c>
      <c r="AS14" s="273">
        <f t="shared" si="7"/>
        <v>5.3125</v>
      </c>
      <c r="AT14" s="330"/>
      <c r="AU14" s="272">
        <v>5</v>
      </c>
      <c r="AV14" s="272">
        <v>4.7</v>
      </c>
      <c r="AW14" s="272">
        <v>3.5</v>
      </c>
      <c r="AX14" s="272">
        <v>3.5</v>
      </c>
      <c r="AY14" s="272">
        <v>4.5</v>
      </c>
      <c r="AZ14" s="273">
        <f t="shared" si="8"/>
        <v>4.1800000000000006</v>
      </c>
      <c r="BA14" s="274"/>
      <c r="BB14" s="273">
        <f t="shared" si="9"/>
        <v>4.1800000000000006</v>
      </c>
      <c r="BD14" s="310">
        <f t="shared" si="10"/>
        <v>5.5896874999999993</v>
      </c>
      <c r="BE14" s="277"/>
      <c r="BF14" s="310">
        <f t="shared" si="11"/>
        <v>6.4174999999999995</v>
      </c>
      <c r="BH14" s="273">
        <f t="shared" si="12"/>
        <v>5.5896874999999993</v>
      </c>
      <c r="BI14" s="273">
        <f t="shared" si="13"/>
        <v>6.4174999999999995</v>
      </c>
      <c r="BJ14" s="311">
        <f t="shared" si="14"/>
        <v>6.0035937499999994</v>
      </c>
      <c r="BK14" s="312">
        <v>5</v>
      </c>
    </row>
    <row r="15" spans="1:66" x14ac:dyDescent="0.35">
      <c r="A15" s="426">
        <v>100</v>
      </c>
      <c r="B15" s="426" t="s">
        <v>316</v>
      </c>
      <c r="C15" s="426" t="s">
        <v>195</v>
      </c>
      <c r="D15" s="426" t="s">
        <v>424</v>
      </c>
      <c r="E15" s="426" t="s">
        <v>390</v>
      </c>
      <c r="F15" s="272">
        <v>6</v>
      </c>
      <c r="G15" s="272">
        <v>6</v>
      </c>
      <c r="H15" s="272">
        <v>6.5</v>
      </c>
      <c r="I15" s="272">
        <v>6.5</v>
      </c>
      <c r="J15" s="272">
        <v>9</v>
      </c>
      <c r="K15" s="273">
        <f t="shared" si="0"/>
        <v>6.35</v>
      </c>
      <c r="L15" s="307"/>
      <c r="M15" s="272">
        <v>5.7</v>
      </c>
      <c r="N15" s="272">
        <v>5.7</v>
      </c>
      <c r="O15" s="272">
        <v>6</v>
      </c>
      <c r="P15" s="272">
        <v>5.8</v>
      </c>
      <c r="Q15" s="272">
        <v>9</v>
      </c>
      <c r="R15" s="273">
        <f t="shared" si="1"/>
        <v>6.4799999999999995</v>
      </c>
      <c r="S15" s="308"/>
      <c r="T15" s="272">
        <v>5</v>
      </c>
      <c r="U15" s="272">
        <v>5</v>
      </c>
      <c r="V15" s="272">
        <v>4.5</v>
      </c>
      <c r="W15" s="272">
        <v>4.8</v>
      </c>
      <c r="X15" s="272">
        <v>5</v>
      </c>
      <c r="Y15" s="272">
        <v>5</v>
      </c>
      <c r="Z15" s="272">
        <v>5</v>
      </c>
      <c r="AA15" s="272">
        <v>5.2</v>
      </c>
      <c r="AB15" s="309">
        <f t="shared" si="2"/>
        <v>39.5</v>
      </c>
      <c r="AC15" s="273">
        <f t="shared" si="3"/>
        <v>4.9375</v>
      </c>
      <c r="AD15" s="307"/>
      <c r="AE15" s="272">
        <v>7.3</v>
      </c>
      <c r="AF15" s="273">
        <f t="shared" si="4"/>
        <v>7.3</v>
      </c>
      <c r="AG15" s="274"/>
      <c r="AH15" s="273">
        <f t="shared" si="5"/>
        <v>7.3</v>
      </c>
      <c r="AI15" s="308"/>
      <c r="AJ15" s="272">
        <v>3</v>
      </c>
      <c r="AK15" s="272">
        <v>5</v>
      </c>
      <c r="AL15" s="272">
        <v>4.5999999999999996</v>
      </c>
      <c r="AM15" s="272">
        <v>5</v>
      </c>
      <c r="AN15" s="272">
        <v>5.4</v>
      </c>
      <c r="AO15" s="272">
        <v>5.2</v>
      </c>
      <c r="AP15" s="272">
        <v>4.78</v>
      </c>
      <c r="AQ15" s="272">
        <v>4.8</v>
      </c>
      <c r="AR15" s="309">
        <f t="shared" si="6"/>
        <v>37.779999999999994</v>
      </c>
      <c r="AS15" s="273">
        <f t="shared" si="7"/>
        <v>4.7224999999999993</v>
      </c>
      <c r="AT15" s="330"/>
      <c r="AU15" s="272">
        <v>4.5</v>
      </c>
      <c r="AV15" s="272">
        <v>4</v>
      </c>
      <c r="AW15" s="272">
        <v>3.5</v>
      </c>
      <c r="AX15" s="272">
        <v>4</v>
      </c>
      <c r="AY15" s="272">
        <v>3.5</v>
      </c>
      <c r="AZ15" s="273">
        <f t="shared" si="8"/>
        <v>3.875</v>
      </c>
      <c r="BA15" s="274"/>
      <c r="BB15" s="273">
        <f t="shared" si="9"/>
        <v>3.875</v>
      </c>
      <c r="BD15" s="310">
        <f t="shared" si="10"/>
        <v>5.2099999999999991</v>
      </c>
      <c r="BE15" s="277"/>
      <c r="BF15" s="310">
        <f t="shared" si="11"/>
        <v>6.2387499999999996</v>
      </c>
      <c r="BH15" s="273">
        <f t="shared" si="12"/>
        <v>5.2099999999999991</v>
      </c>
      <c r="BI15" s="273">
        <f t="shared" si="13"/>
        <v>6.2387499999999996</v>
      </c>
      <c r="BJ15" s="311">
        <f t="shared" si="14"/>
        <v>5.7243749999999993</v>
      </c>
      <c r="BK15" s="312">
        <v>6</v>
      </c>
    </row>
    <row r="16" spans="1:66" x14ac:dyDescent="0.35">
      <c r="A16" s="426">
        <v>75</v>
      </c>
      <c r="B16" s="426" t="s">
        <v>315</v>
      </c>
      <c r="C16" s="426" t="s">
        <v>196</v>
      </c>
      <c r="D16" s="426" t="s">
        <v>366</v>
      </c>
      <c r="E16" s="426" t="s">
        <v>395</v>
      </c>
      <c r="F16" s="272">
        <v>5.8</v>
      </c>
      <c r="G16" s="272">
        <v>5.8</v>
      </c>
      <c r="H16" s="272">
        <v>6.3</v>
      </c>
      <c r="I16" s="272">
        <v>6.3</v>
      </c>
      <c r="J16" s="272">
        <v>6.5</v>
      </c>
      <c r="K16" s="273">
        <f t="shared" si="0"/>
        <v>6.0350000000000001</v>
      </c>
      <c r="L16" s="307"/>
      <c r="M16" s="272">
        <v>5.4</v>
      </c>
      <c r="N16" s="272">
        <v>5.3</v>
      </c>
      <c r="O16" s="272">
        <v>5.5</v>
      </c>
      <c r="P16" s="272">
        <v>5.5</v>
      </c>
      <c r="Q16" s="272">
        <v>6.5</v>
      </c>
      <c r="R16" s="273">
        <f t="shared" si="1"/>
        <v>5.669999999999999</v>
      </c>
      <c r="S16" s="308"/>
      <c r="T16" s="272">
        <v>5.5</v>
      </c>
      <c r="U16" s="272">
        <v>4.5</v>
      </c>
      <c r="V16" s="272">
        <v>5</v>
      </c>
      <c r="W16" s="272">
        <v>4</v>
      </c>
      <c r="X16" s="272">
        <v>5.5</v>
      </c>
      <c r="Y16" s="272">
        <v>5.5</v>
      </c>
      <c r="Z16" s="272">
        <v>5</v>
      </c>
      <c r="AA16" s="272">
        <v>6</v>
      </c>
      <c r="AB16" s="309">
        <f t="shared" si="2"/>
        <v>41</v>
      </c>
      <c r="AC16" s="273">
        <f t="shared" si="3"/>
        <v>5.125</v>
      </c>
      <c r="AD16" s="307"/>
      <c r="AE16" s="272">
        <v>7</v>
      </c>
      <c r="AF16" s="273">
        <f t="shared" si="4"/>
        <v>7</v>
      </c>
      <c r="AG16" s="274"/>
      <c r="AH16" s="273">
        <f t="shared" si="5"/>
        <v>7</v>
      </c>
      <c r="AI16" s="308"/>
      <c r="AJ16" s="272">
        <v>3.4</v>
      </c>
      <c r="AK16" s="272">
        <v>4.8</v>
      </c>
      <c r="AL16" s="272">
        <v>5.4</v>
      </c>
      <c r="AM16" s="272">
        <v>4.4000000000000004</v>
      </c>
      <c r="AN16" s="272">
        <v>6</v>
      </c>
      <c r="AO16" s="272">
        <v>5.6</v>
      </c>
      <c r="AP16" s="272">
        <v>5.2</v>
      </c>
      <c r="AQ16" s="272">
        <v>4.9000000000000004</v>
      </c>
      <c r="AR16" s="309">
        <f t="shared" si="6"/>
        <v>39.700000000000003</v>
      </c>
      <c r="AS16" s="273">
        <f t="shared" si="7"/>
        <v>4.9625000000000004</v>
      </c>
      <c r="AT16" s="330"/>
      <c r="AU16" s="272">
        <v>6</v>
      </c>
      <c r="AV16" s="272">
        <v>4.8</v>
      </c>
      <c r="AW16" s="272">
        <v>5</v>
      </c>
      <c r="AX16" s="272">
        <v>4</v>
      </c>
      <c r="AY16" s="272">
        <v>4</v>
      </c>
      <c r="AZ16" s="273">
        <f t="shared" si="8"/>
        <v>4.7699999999999996</v>
      </c>
      <c r="BA16" s="274"/>
      <c r="BB16" s="273">
        <f t="shared" si="9"/>
        <v>4.7699999999999996</v>
      </c>
      <c r="BD16" s="310">
        <f t="shared" si="10"/>
        <v>5.2915625000000004</v>
      </c>
      <c r="BE16" s="277"/>
      <c r="BF16" s="310">
        <f t="shared" si="11"/>
        <v>6.1099999999999994</v>
      </c>
      <c r="BH16" s="273">
        <f t="shared" si="12"/>
        <v>5.2915625000000004</v>
      </c>
      <c r="BI16" s="273">
        <f t="shared" si="13"/>
        <v>6.1099999999999994</v>
      </c>
      <c r="BJ16" s="311">
        <f t="shared" si="14"/>
        <v>5.7007812500000004</v>
      </c>
      <c r="BK16" s="312"/>
    </row>
    <row r="17" spans="1:63" x14ac:dyDescent="0.35">
      <c r="A17" s="426">
        <v>116</v>
      </c>
      <c r="B17" s="426" t="s">
        <v>419</v>
      </c>
      <c r="C17" s="426" t="s">
        <v>161</v>
      </c>
      <c r="D17" s="426" t="s">
        <v>413</v>
      </c>
      <c r="E17" s="426" t="s">
        <v>370</v>
      </c>
      <c r="F17" s="272">
        <v>5.5</v>
      </c>
      <c r="G17" s="272">
        <v>5.5</v>
      </c>
      <c r="H17" s="272">
        <v>6</v>
      </c>
      <c r="I17" s="272">
        <v>6</v>
      </c>
      <c r="J17" s="272">
        <v>6.8</v>
      </c>
      <c r="K17" s="273">
        <f t="shared" si="0"/>
        <v>5.7650000000000006</v>
      </c>
      <c r="L17" s="307"/>
      <c r="M17" s="272">
        <v>6</v>
      </c>
      <c r="N17" s="272">
        <v>6</v>
      </c>
      <c r="O17" s="272">
        <v>5.9</v>
      </c>
      <c r="P17" s="272">
        <v>6</v>
      </c>
      <c r="Q17" s="272">
        <v>6.8</v>
      </c>
      <c r="R17" s="273">
        <f t="shared" si="1"/>
        <v>6.13</v>
      </c>
      <c r="S17" s="308"/>
      <c r="T17" s="272">
        <v>0</v>
      </c>
      <c r="U17" s="272">
        <v>5</v>
      </c>
      <c r="V17" s="272">
        <v>5.5</v>
      </c>
      <c r="W17" s="272">
        <v>5</v>
      </c>
      <c r="X17" s="272">
        <v>5.5</v>
      </c>
      <c r="Y17" s="272">
        <v>5.5</v>
      </c>
      <c r="Z17" s="272">
        <v>5</v>
      </c>
      <c r="AA17" s="272">
        <v>4</v>
      </c>
      <c r="AB17" s="309">
        <f t="shared" si="2"/>
        <v>35.5</v>
      </c>
      <c r="AC17" s="273">
        <f t="shared" si="3"/>
        <v>4.4375</v>
      </c>
      <c r="AD17" s="307"/>
      <c r="AE17" s="272">
        <v>7.5</v>
      </c>
      <c r="AF17" s="273">
        <f t="shared" si="4"/>
        <v>7.5</v>
      </c>
      <c r="AG17" s="274"/>
      <c r="AH17" s="273">
        <f t="shared" si="5"/>
        <v>7.5</v>
      </c>
      <c r="AI17" s="308"/>
      <c r="AJ17" s="272">
        <v>0</v>
      </c>
      <c r="AK17" s="272">
        <v>5</v>
      </c>
      <c r="AL17" s="272">
        <v>5.2</v>
      </c>
      <c r="AM17" s="272">
        <v>5</v>
      </c>
      <c r="AN17" s="272">
        <v>5.4</v>
      </c>
      <c r="AO17" s="272">
        <v>5</v>
      </c>
      <c r="AP17" s="272">
        <v>4</v>
      </c>
      <c r="AQ17" s="272">
        <v>4.2</v>
      </c>
      <c r="AR17" s="309">
        <f t="shared" si="6"/>
        <v>33.800000000000004</v>
      </c>
      <c r="AS17" s="273">
        <f t="shared" si="7"/>
        <v>4.2250000000000005</v>
      </c>
      <c r="AT17" s="330"/>
      <c r="AU17" s="272">
        <v>5.5</v>
      </c>
      <c r="AV17" s="272">
        <v>4.5999999999999996</v>
      </c>
      <c r="AW17" s="272">
        <v>4.5</v>
      </c>
      <c r="AX17" s="272">
        <v>3.5</v>
      </c>
      <c r="AY17" s="272">
        <v>3.5</v>
      </c>
      <c r="AZ17" s="273">
        <f t="shared" si="8"/>
        <v>4.3150000000000004</v>
      </c>
      <c r="BA17" s="274"/>
      <c r="BB17" s="273">
        <f t="shared" si="9"/>
        <v>4.3150000000000004</v>
      </c>
      <c r="BD17" s="310">
        <f t="shared" si="10"/>
        <v>4.6896874999999998</v>
      </c>
      <c r="BE17" s="277"/>
      <c r="BF17" s="310">
        <f t="shared" si="11"/>
        <v>6.3612500000000001</v>
      </c>
      <c r="BH17" s="273">
        <f t="shared" si="12"/>
        <v>4.6896874999999998</v>
      </c>
      <c r="BI17" s="273">
        <f t="shared" si="13"/>
        <v>6.3612500000000001</v>
      </c>
      <c r="BJ17" s="311">
        <f t="shared" si="14"/>
        <v>5.5254687499999999</v>
      </c>
      <c r="BK17" s="312"/>
    </row>
    <row r="18" spans="1:63" x14ac:dyDescent="0.35">
      <c r="A18" s="426">
        <v>143</v>
      </c>
      <c r="B18" s="426" t="s">
        <v>134</v>
      </c>
      <c r="C18" s="426" t="s">
        <v>70</v>
      </c>
      <c r="D18" s="426" t="s">
        <v>284</v>
      </c>
      <c r="E18" s="426" t="s">
        <v>285</v>
      </c>
      <c r="F18" s="272">
        <v>6.2</v>
      </c>
      <c r="G18" s="272">
        <v>6.3</v>
      </c>
      <c r="H18" s="272">
        <v>6</v>
      </c>
      <c r="I18" s="272">
        <v>6.8</v>
      </c>
      <c r="J18" s="272">
        <v>8.5</v>
      </c>
      <c r="K18" s="273">
        <f t="shared" si="0"/>
        <v>6.38</v>
      </c>
      <c r="L18" s="307"/>
      <c r="M18" s="272">
        <v>5.3</v>
      </c>
      <c r="N18" s="272">
        <v>5.5</v>
      </c>
      <c r="O18" s="272">
        <v>5.8</v>
      </c>
      <c r="P18" s="272">
        <v>5.8</v>
      </c>
      <c r="Q18" s="272">
        <v>8.5</v>
      </c>
      <c r="R18" s="273">
        <f t="shared" si="1"/>
        <v>6.2600000000000007</v>
      </c>
      <c r="S18" s="308"/>
      <c r="T18" s="272">
        <v>0</v>
      </c>
      <c r="U18" s="272">
        <v>4.8</v>
      </c>
      <c r="V18" s="272">
        <v>5</v>
      </c>
      <c r="W18" s="272">
        <v>4.8</v>
      </c>
      <c r="X18" s="272">
        <v>4.8</v>
      </c>
      <c r="Y18" s="272">
        <v>4.8</v>
      </c>
      <c r="Z18" s="272">
        <v>4.8</v>
      </c>
      <c r="AA18" s="272">
        <v>4.5</v>
      </c>
      <c r="AB18" s="309">
        <f t="shared" si="2"/>
        <v>33.5</v>
      </c>
      <c r="AC18" s="273">
        <f t="shared" si="3"/>
        <v>4.1875</v>
      </c>
      <c r="AD18" s="307"/>
      <c r="AE18" s="272">
        <v>6.6</v>
      </c>
      <c r="AF18" s="273">
        <f t="shared" si="4"/>
        <v>6.6</v>
      </c>
      <c r="AG18" s="274"/>
      <c r="AH18" s="273">
        <f t="shared" si="5"/>
        <v>6.6</v>
      </c>
      <c r="AI18" s="308"/>
      <c r="AJ18" s="272">
        <v>0</v>
      </c>
      <c r="AK18" s="272">
        <v>5</v>
      </c>
      <c r="AL18" s="272">
        <v>4.9000000000000004</v>
      </c>
      <c r="AM18" s="272">
        <v>4.5999999999999996</v>
      </c>
      <c r="AN18" s="272">
        <v>5</v>
      </c>
      <c r="AO18" s="272">
        <v>4.5999999999999996</v>
      </c>
      <c r="AP18" s="272">
        <v>4.5999999999999996</v>
      </c>
      <c r="AQ18" s="272">
        <v>4.5</v>
      </c>
      <c r="AR18" s="309">
        <f t="shared" si="6"/>
        <v>33.200000000000003</v>
      </c>
      <c r="AS18" s="273">
        <f t="shared" si="7"/>
        <v>4.1500000000000004</v>
      </c>
      <c r="AT18" s="330"/>
      <c r="AU18" s="272">
        <v>5.5</v>
      </c>
      <c r="AV18" s="272">
        <v>3.5</v>
      </c>
      <c r="AW18" s="272">
        <v>4</v>
      </c>
      <c r="AX18" s="272">
        <v>3.5</v>
      </c>
      <c r="AY18" s="272">
        <v>3.5</v>
      </c>
      <c r="AZ18" s="273">
        <f t="shared" si="8"/>
        <v>4.0250000000000004</v>
      </c>
      <c r="BA18" s="274"/>
      <c r="BB18" s="273">
        <f t="shared" si="9"/>
        <v>4.0250000000000004</v>
      </c>
      <c r="BD18" s="310">
        <f t="shared" si="10"/>
        <v>4.7215625000000001</v>
      </c>
      <c r="BE18" s="277"/>
      <c r="BF18" s="310">
        <f t="shared" si="11"/>
        <v>5.8712499999999999</v>
      </c>
      <c r="BH18" s="273">
        <f t="shared" si="12"/>
        <v>4.7215625000000001</v>
      </c>
      <c r="BI18" s="273">
        <f t="shared" si="13"/>
        <v>5.8712499999999999</v>
      </c>
      <c r="BJ18" s="311">
        <f t="shared" si="14"/>
        <v>5.2964062500000004</v>
      </c>
      <c r="BK18" s="312"/>
    </row>
    <row r="19" spans="1:63" x14ac:dyDescent="0.35">
      <c r="A19" s="426">
        <v>130</v>
      </c>
      <c r="B19" s="426" t="s">
        <v>396</v>
      </c>
      <c r="C19" s="426" t="s">
        <v>161</v>
      </c>
      <c r="D19" s="426" t="s">
        <v>413</v>
      </c>
      <c r="E19" s="426" t="s">
        <v>310</v>
      </c>
      <c r="F19" s="272">
        <v>5.5</v>
      </c>
      <c r="G19" s="272">
        <v>5.5</v>
      </c>
      <c r="H19" s="272">
        <v>6</v>
      </c>
      <c r="I19" s="272">
        <v>6</v>
      </c>
      <c r="J19" s="272">
        <v>6.8</v>
      </c>
      <c r="K19" s="273">
        <f t="shared" si="0"/>
        <v>5.7650000000000006</v>
      </c>
      <c r="L19" s="307"/>
      <c r="M19" s="272">
        <v>6</v>
      </c>
      <c r="N19" s="272">
        <v>6</v>
      </c>
      <c r="O19" s="272">
        <v>5.9</v>
      </c>
      <c r="P19" s="272">
        <v>6</v>
      </c>
      <c r="Q19" s="272">
        <v>6.8</v>
      </c>
      <c r="R19" s="273">
        <f t="shared" si="1"/>
        <v>6.13</v>
      </c>
      <c r="S19" s="308"/>
      <c r="T19" s="272">
        <v>0</v>
      </c>
      <c r="U19" s="272">
        <v>3</v>
      </c>
      <c r="V19" s="272">
        <v>2.5</v>
      </c>
      <c r="W19" s="272">
        <v>2</v>
      </c>
      <c r="X19" s="272">
        <v>2.5</v>
      </c>
      <c r="Y19" s="272">
        <v>1.5</v>
      </c>
      <c r="Z19" s="272">
        <v>3</v>
      </c>
      <c r="AA19" s="272">
        <v>4</v>
      </c>
      <c r="AB19" s="309">
        <f t="shared" si="2"/>
        <v>18.5</v>
      </c>
      <c r="AC19" s="273">
        <f t="shared" si="3"/>
        <v>2.3125</v>
      </c>
      <c r="AD19" s="307"/>
      <c r="AE19" s="272">
        <v>6.3</v>
      </c>
      <c r="AF19" s="273">
        <f t="shared" si="4"/>
        <v>6.3</v>
      </c>
      <c r="AG19" s="274"/>
      <c r="AH19" s="273">
        <f t="shared" si="5"/>
        <v>6.3</v>
      </c>
      <c r="AI19" s="308"/>
      <c r="AJ19" s="272">
        <v>0</v>
      </c>
      <c r="AK19" s="272">
        <v>4.8</v>
      </c>
      <c r="AL19" s="272">
        <v>3.2</v>
      </c>
      <c r="AM19" s="272">
        <v>2.2000000000000002</v>
      </c>
      <c r="AN19" s="272">
        <v>2</v>
      </c>
      <c r="AO19" s="272">
        <v>1.8</v>
      </c>
      <c r="AP19" s="272">
        <v>3.4</v>
      </c>
      <c r="AQ19" s="272">
        <v>3.4</v>
      </c>
      <c r="AR19" s="309">
        <f t="shared" si="6"/>
        <v>20.799999999999997</v>
      </c>
      <c r="AS19" s="273">
        <f t="shared" si="7"/>
        <v>2.5999999999999996</v>
      </c>
      <c r="AT19" s="330"/>
      <c r="AU19" s="272">
        <v>4.5</v>
      </c>
      <c r="AV19" s="272">
        <v>4.5</v>
      </c>
      <c r="AW19" s="272">
        <v>4</v>
      </c>
      <c r="AX19" s="272">
        <v>4</v>
      </c>
      <c r="AY19" s="272">
        <v>4</v>
      </c>
      <c r="AZ19" s="273">
        <f t="shared" si="8"/>
        <v>4.1749999999999998</v>
      </c>
      <c r="BA19" s="274"/>
      <c r="BB19" s="273">
        <f t="shared" si="9"/>
        <v>4.1749999999999998</v>
      </c>
      <c r="BD19" s="310">
        <f t="shared" si="10"/>
        <v>3.2834374999999998</v>
      </c>
      <c r="BE19" s="277"/>
      <c r="BF19" s="310">
        <f t="shared" si="11"/>
        <v>5.7262500000000003</v>
      </c>
      <c r="BH19" s="273">
        <f t="shared" si="12"/>
        <v>3.2834374999999998</v>
      </c>
      <c r="BI19" s="273">
        <f t="shared" si="13"/>
        <v>5.7262500000000003</v>
      </c>
      <c r="BJ19" s="311">
        <f t="shared" si="14"/>
        <v>4.50484375</v>
      </c>
      <c r="BK19" s="312"/>
    </row>
    <row r="20" spans="1:63" x14ac:dyDescent="0.35">
      <c r="A20" s="426">
        <v>123</v>
      </c>
      <c r="B20" s="426" t="s">
        <v>385</v>
      </c>
      <c r="C20" s="426" t="s">
        <v>161</v>
      </c>
      <c r="D20" s="426" t="s">
        <v>413</v>
      </c>
      <c r="E20" s="426" t="s">
        <v>310</v>
      </c>
      <c r="F20" s="272">
        <v>4.5</v>
      </c>
      <c r="G20" s="272">
        <v>5.5</v>
      </c>
      <c r="H20" s="272">
        <v>5</v>
      </c>
      <c r="I20" s="272">
        <v>5.5</v>
      </c>
      <c r="J20" s="272">
        <v>6.8</v>
      </c>
      <c r="K20" s="273">
        <f t="shared" si="0"/>
        <v>5.14</v>
      </c>
      <c r="L20" s="307"/>
      <c r="M20" s="272">
        <v>6</v>
      </c>
      <c r="N20" s="272">
        <v>6</v>
      </c>
      <c r="O20" s="272">
        <v>5.9</v>
      </c>
      <c r="P20" s="272">
        <v>5.8</v>
      </c>
      <c r="Q20" s="272">
        <v>6.8</v>
      </c>
      <c r="R20" s="273">
        <f t="shared" si="1"/>
        <v>6.07</v>
      </c>
      <c r="S20" s="308"/>
      <c r="T20" s="272">
        <v>0</v>
      </c>
      <c r="U20" s="272">
        <v>4.5</v>
      </c>
      <c r="V20" s="272">
        <v>4</v>
      </c>
      <c r="W20" s="272">
        <v>3.5</v>
      </c>
      <c r="X20" s="272">
        <v>4</v>
      </c>
      <c r="Y20" s="272">
        <v>4.5</v>
      </c>
      <c r="Z20" s="272">
        <v>1</v>
      </c>
      <c r="AA20" s="272">
        <v>0</v>
      </c>
      <c r="AB20" s="309">
        <f t="shared" si="2"/>
        <v>21.5</v>
      </c>
      <c r="AC20" s="273">
        <f t="shared" si="3"/>
        <v>2.6875</v>
      </c>
      <c r="AD20" s="307"/>
      <c r="AE20" s="272">
        <v>5.3</v>
      </c>
      <c r="AF20" s="273">
        <f t="shared" si="4"/>
        <v>5.3</v>
      </c>
      <c r="AG20" s="274"/>
      <c r="AH20" s="273">
        <f t="shared" si="5"/>
        <v>5.3</v>
      </c>
      <c r="AI20" s="308"/>
      <c r="AJ20" s="272">
        <v>0</v>
      </c>
      <c r="AK20" s="272">
        <v>5</v>
      </c>
      <c r="AL20" s="272">
        <v>4.8</v>
      </c>
      <c r="AM20" s="272">
        <v>4.5</v>
      </c>
      <c r="AN20" s="272">
        <v>5.2</v>
      </c>
      <c r="AO20" s="272">
        <v>4.8</v>
      </c>
      <c r="AP20" s="272">
        <v>3</v>
      </c>
      <c r="AQ20" s="272">
        <v>0</v>
      </c>
      <c r="AR20" s="309">
        <f t="shared" si="6"/>
        <v>27.3</v>
      </c>
      <c r="AS20" s="273">
        <f t="shared" si="7"/>
        <v>3.4125000000000001</v>
      </c>
      <c r="AT20" s="330"/>
      <c r="AU20" s="272">
        <v>5</v>
      </c>
      <c r="AV20" s="272">
        <v>4.2</v>
      </c>
      <c r="AW20" s="272">
        <v>3.5</v>
      </c>
      <c r="AX20" s="272">
        <v>4</v>
      </c>
      <c r="AY20" s="272">
        <v>4</v>
      </c>
      <c r="AZ20" s="273">
        <f t="shared" si="8"/>
        <v>4.1049999999999995</v>
      </c>
      <c r="BA20" s="274"/>
      <c r="BB20" s="273">
        <f t="shared" si="9"/>
        <v>4.1049999999999995</v>
      </c>
      <c r="BD20" s="310">
        <f t="shared" si="10"/>
        <v>3.5725000000000002</v>
      </c>
      <c r="BE20" s="277"/>
      <c r="BF20" s="310">
        <f t="shared" si="11"/>
        <v>5.1937500000000005</v>
      </c>
      <c r="BH20" s="273">
        <f t="shared" si="12"/>
        <v>3.5725000000000002</v>
      </c>
      <c r="BI20" s="273">
        <f t="shared" si="13"/>
        <v>5.1937500000000005</v>
      </c>
      <c r="BJ20" s="311">
        <f t="shared" si="14"/>
        <v>4.3831250000000006</v>
      </c>
      <c r="BK20" s="312"/>
    </row>
    <row r="21" spans="1:63" s="227" customFormat="1" x14ac:dyDescent="0.35">
      <c r="A21" s="440"/>
      <c r="B21" s="441"/>
      <c r="C21" s="441"/>
      <c r="D21" s="441"/>
      <c r="E21" s="441"/>
      <c r="F21" s="276"/>
      <c r="G21" s="276"/>
      <c r="H21" s="276"/>
      <c r="I21" s="276"/>
      <c r="J21" s="276"/>
      <c r="K21" s="273"/>
      <c r="M21" s="276"/>
      <c r="N21" s="276"/>
      <c r="O21" s="276"/>
      <c r="P21" s="276"/>
      <c r="Q21" s="276"/>
      <c r="R21" s="273"/>
      <c r="S21" s="277"/>
      <c r="T21" s="276"/>
      <c r="U21" s="276"/>
      <c r="V21" s="276"/>
      <c r="W21" s="276"/>
      <c r="X21" s="276"/>
      <c r="Y21" s="276"/>
      <c r="Z21" s="276"/>
      <c r="AA21" s="276"/>
      <c r="AB21" s="277"/>
      <c r="AC21" s="273"/>
      <c r="AE21" s="276"/>
      <c r="AF21" s="273"/>
      <c r="AG21" s="277"/>
      <c r="AH21" s="273"/>
      <c r="AI21" s="277"/>
      <c r="AJ21" s="276"/>
      <c r="AK21" s="276"/>
      <c r="AL21" s="276"/>
      <c r="AM21" s="276"/>
      <c r="AN21" s="276"/>
      <c r="AO21" s="276"/>
      <c r="AP21" s="276"/>
      <c r="AQ21" s="276"/>
      <c r="AR21" s="277"/>
      <c r="AS21" s="273"/>
      <c r="AU21" s="276"/>
      <c r="AV21" s="276"/>
      <c r="AW21" s="276"/>
      <c r="AX21" s="276"/>
      <c r="AY21" s="276"/>
      <c r="AZ21" s="273"/>
      <c r="BA21" s="277"/>
      <c r="BB21" s="273"/>
      <c r="BD21" s="273"/>
      <c r="BE21" s="277"/>
      <c r="BF21" s="273"/>
      <c r="BH21" s="273"/>
      <c r="BI21" s="273"/>
      <c r="BJ21" s="430"/>
      <c r="BK21" s="431"/>
    </row>
    <row r="22" spans="1:63" s="227" customFormat="1" x14ac:dyDescent="0.35">
      <c r="A22" s="427"/>
      <c r="B22" s="418"/>
      <c r="C22" s="418"/>
      <c r="D22" s="418"/>
      <c r="E22" s="418"/>
      <c r="F22" s="276"/>
      <c r="G22" s="276"/>
      <c r="H22" s="276"/>
      <c r="I22" s="276"/>
      <c r="J22" s="276"/>
      <c r="K22" s="273"/>
      <c r="M22" s="276"/>
      <c r="N22" s="276"/>
      <c r="O22" s="276"/>
      <c r="P22" s="276"/>
      <c r="Q22" s="276"/>
      <c r="R22" s="273"/>
      <c r="S22" s="277"/>
      <c r="T22" s="276"/>
      <c r="U22" s="276"/>
      <c r="V22" s="276"/>
      <c r="W22" s="276"/>
      <c r="X22" s="276"/>
      <c r="Y22" s="276"/>
      <c r="Z22" s="276"/>
      <c r="AA22" s="276"/>
      <c r="AB22" s="277"/>
      <c r="AC22" s="273"/>
      <c r="AE22" s="276"/>
      <c r="AF22" s="273"/>
      <c r="AG22" s="277"/>
      <c r="AH22" s="273"/>
      <c r="AI22" s="277"/>
      <c r="AJ22" s="276"/>
      <c r="AK22" s="276"/>
      <c r="AL22" s="276"/>
      <c r="AM22" s="276"/>
      <c r="AN22" s="276"/>
      <c r="AO22" s="276"/>
      <c r="AP22" s="276"/>
      <c r="AQ22" s="276"/>
      <c r="AR22" s="277"/>
      <c r="AS22" s="273"/>
      <c r="AU22" s="276"/>
      <c r="AV22" s="276"/>
      <c r="AW22" s="276"/>
      <c r="AX22" s="276"/>
      <c r="AY22" s="276"/>
      <c r="AZ22" s="273"/>
      <c r="BA22" s="277"/>
      <c r="BB22" s="273"/>
      <c r="BD22" s="273"/>
      <c r="BE22" s="277"/>
      <c r="BF22" s="273"/>
      <c r="BH22" s="273"/>
      <c r="BI22" s="273"/>
      <c r="BJ22" s="430"/>
      <c r="BK22" s="431"/>
    </row>
    <row r="23" spans="1:63" s="227" customFormat="1" x14ac:dyDescent="0.35">
      <c r="A23" s="427"/>
      <c r="B23" s="418"/>
      <c r="C23" s="418"/>
      <c r="D23" s="418"/>
      <c r="E23" s="418"/>
      <c r="F23" s="276"/>
      <c r="G23" s="276"/>
      <c r="H23" s="276"/>
      <c r="I23" s="276"/>
      <c r="J23" s="276"/>
      <c r="K23" s="273"/>
      <c r="M23" s="276"/>
      <c r="N23" s="276"/>
      <c r="O23" s="276"/>
      <c r="P23" s="276"/>
      <c r="Q23" s="276"/>
      <c r="R23" s="273"/>
      <c r="S23" s="277"/>
      <c r="T23" s="276"/>
      <c r="U23" s="276"/>
      <c r="V23" s="276"/>
      <c r="W23" s="276"/>
      <c r="X23" s="276"/>
      <c r="Y23" s="276"/>
      <c r="Z23" s="276"/>
      <c r="AA23" s="276"/>
      <c r="AB23" s="277"/>
      <c r="AC23" s="273"/>
      <c r="AE23" s="276"/>
      <c r="AF23" s="273"/>
      <c r="AG23" s="277"/>
      <c r="AH23" s="273"/>
      <c r="AI23" s="277"/>
      <c r="AJ23" s="276"/>
      <c r="AK23" s="276"/>
      <c r="AL23" s="276"/>
      <c r="AM23" s="276"/>
      <c r="AN23" s="276"/>
      <c r="AO23" s="276"/>
      <c r="AP23" s="276"/>
      <c r="AQ23" s="276"/>
      <c r="AR23" s="277"/>
      <c r="AS23" s="273"/>
      <c r="AU23" s="276"/>
      <c r="AV23" s="276"/>
      <c r="AW23" s="276"/>
      <c r="AX23" s="276"/>
      <c r="AY23" s="276"/>
      <c r="AZ23" s="273"/>
      <c r="BA23" s="277"/>
      <c r="BB23" s="273"/>
      <c r="BD23" s="273"/>
      <c r="BE23" s="277"/>
      <c r="BF23" s="273"/>
      <c r="BH23" s="273"/>
      <c r="BI23" s="273"/>
      <c r="BJ23" s="430"/>
      <c r="BK23" s="431"/>
    </row>
    <row r="24" spans="1:63" s="227" customFormat="1" x14ac:dyDescent="0.35">
      <c r="A24" s="427"/>
      <c r="B24" s="418"/>
      <c r="C24" s="418"/>
      <c r="D24" s="418"/>
      <c r="E24" s="418"/>
      <c r="F24" s="276"/>
      <c r="G24" s="276"/>
      <c r="H24" s="276"/>
      <c r="I24" s="276"/>
      <c r="J24" s="276"/>
      <c r="K24" s="273"/>
      <c r="M24" s="276"/>
      <c r="N24" s="276"/>
      <c r="O24" s="276"/>
      <c r="P24" s="276"/>
      <c r="Q24" s="276"/>
      <c r="R24" s="273"/>
      <c r="S24" s="277"/>
      <c r="T24" s="276"/>
      <c r="U24" s="276"/>
      <c r="V24" s="276"/>
      <c r="W24" s="276"/>
      <c r="X24" s="276"/>
      <c r="Y24" s="276"/>
      <c r="Z24" s="276"/>
      <c r="AA24" s="276"/>
      <c r="AB24" s="277"/>
      <c r="AC24" s="273"/>
      <c r="AE24" s="276"/>
      <c r="AF24" s="273"/>
      <c r="AG24" s="277"/>
      <c r="AH24" s="273"/>
      <c r="AI24" s="277"/>
      <c r="AJ24" s="276"/>
      <c r="AK24" s="276"/>
      <c r="AL24" s="276"/>
      <c r="AM24" s="276"/>
      <c r="AN24" s="276"/>
      <c r="AO24" s="276"/>
      <c r="AP24" s="276"/>
      <c r="AQ24" s="276"/>
      <c r="AR24" s="277"/>
      <c r="AS24" s="273"/>
      <c r="AU24" s="276"/>
      <c r="AV24" s="276"/>
      <c r="AW24" s="276"/>
      <c r="AX24" s="276"/>
      <c r="AY24" s="276"/>
      <c r="AZ24" s="273"/>
      <c r="BA24" s="277"/>
      <c r="BB24" s="273"/>
      <c r="BD24" s="273"/>
      <c r="BE24" s="277"/>
      <c r="BF24" s="273"/>
      <c r="BH24" s="273"/>
      <c r="BI24" s="273"/>
      <c r="BJ24" s="430"/>
      <c r="BK24" s="431"/>
    </row>
    <row r="25" spans="1:63" s="227" customFormat="1" x14ac:dyDescent="0.35">
      <c r="A25" s="427"/>
      <c r="B25" s="418"/>
      <c r="C25" s="418"/>
      <c r="D25" s="418"/>
      <c r="E25" s="418"/>
      <c r="F25" s="276"/>
      <c r="G25" s="276"/>
      <c r="H25" s="276"/>
      <c r="I25" s="276"/>
      <c r="J25" s="276"/>
      <c r="K25" s="273"/>
      <c r="M25" s="276"/>
      <c r="N25" s="276"/>
      <c r="O25" s="276"/>
      <c r="P25" s="276"/>
      <c r="Q25" s="276"/>
      <c r="R25" s="273"/>
      <c r="S25" s="277"/>
      <c r="T25" s="276"/>
      <c r="U25" s="276"/>
      <c r="V25" s="276"/>
      <c r="W25" s="276"/>
      <c r="X25" s="276"/>
      <c r="Y25" s="276"/>
      <c r="Z25" s="276"/>
      <c r="AA25" s="276"/>
      <c r="AB25" s="277"/>
      <c r="AC25" s="273"/>
      <c r="AE25" s="276"/>
      <c r="AF25" s="273"/>
      <c r="AG25" s="277"/>
      <c r="AH25" s="273"/>
      <c r="AI25" s="277"/>
      <c r="AJ25" s="276"/>
      <c r="AK25" s="276"/>
      <c r="AL25" s="276"/>
      <c r="AM25" s="276"/>
      <c r="AN25" s="276"/>
      <c r="AO25" s="276"/>
      <c r="AP25" s="276"/>
      <c r="AQ25" s="276"/>
      <c r="AR25" s="277"/>
      <c r="AS25" s="273"/>
      <c r="AU25" s="276"/>
      <c r="AV25" s="276"/>
      <c r="AW25" s="276"/>
      <c r="AX25" s="276"/>
      <c r="AY25" s="276"/>
      <c r="AZ25" s="273"/>
      <c r="BA25" s="277"/>
      <c r="BB25" s="273"/>
      <c r="BD25" s="273"/>
      <c r="BE25" s="277"/>
      <c r="BF25" s="273"/>
      <c r="BH25" s="273"/>
      <c r="BI25" s="273"/>
      <c r="BJ25" s="430"/>
      <c r="BK25" s="431"/>
    </row>
    <row r="26" spans="1:63" s="227" customFormat="1" x14ac:dyDescent="0.35"/>
  </sheetData>
  <sortState xmlns:xlrd2="http://schemas.microsoft.com/office/spreadsheetml/2017/richdata2" ref="A10:BN20">
    <sortCondition descending="1" ref="BJ10:BJ20"/>
  </sortState>
  <pageMargins left="0.74803149606299213" right="0.74803149606299213" top="0.98425196850393704" bottom="0.98425196850393704" header="0.51181102362204722" footer="0.51181102362204722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P22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6" sqref="A16:XFD16"/>
    </sheetView>
  </sheetViews>
  <sheetFormatPr defaultColWidth="9.1796875" defaultRowHeight="14.5" x14ac:dyDescent="0.35"/>
  <cols>
    <col min="1" max="1" width="5.453125" style="199" customWidth="1"/>
    <col min="2" max="2" width="18.453125" style="199" customWidth="1"/>
    <col min="3" max="3" width="28.453125" style="199" customWidth="1"/>
    <col min="4" max="4" width="16.36328125" style="199" customWidth="1"/>
    <col min="5" max="5" width="26.453125" style="199" customWidth="1"/>
    <col min="6" max="10" width="5.36328125" style="199" customWidth="1"/>
    <col min="11" max="11" width="8.6328125" style="199" customWidth="1"/>
    <col min="12" max="12" width="3.36328125" style="199" customWidth="1"/>
    <col min="13" max="17" width="5.6328125" style="199" customWidth="1"/>
    <col min="18" max="18" width="9.1796875" style="199"/>
    <col min="19" max="19" width="3.36328125" style="199" customWidth="1"/>
    <col min="20" max="21" width="5.6328125" style="199" customWidth="1"/>
    <col min="22" max="22" width="6.36328125" style="199" customWidth="1"/>
    <col min="23" max="23" width="6.6328125" style="199" customWidth="1"/>
    <col min="24" max="28" width="5.6328125" style="199" customWidth="1"/>
    <col min="29" max="29" width="7.1796875" style="199" customWidth="1"/>
    <col min="30" max="30" width="3.36328125" style="199" customWidth="1"/>
    <col min="31" max="31" width="5.6328125" style="199" customWidth="1"/>
    <col min="32" max="32" width="9.81640625" style="199" customWidth="1"/>
    <col min="33" max="33" width="7" style="199" customWidth="1"/>
    <col min="34" max="34" width="11" style="199" customWidth="1"/>
    <col min="35" max="35" width="3.453125" style="227" customWidth="1"/>
    <col min="36" max="45" width="5.6328125" style="227" customWidth="1"/>
    <col min="46" max="46" width="3.36328125" style="227" customWidth="1"/>
    <col min="47" max="52" width="5.6328125" style="227" customWidth="1"/>
    <col min="53" max="53" width="10.453125" style="227" customWidth="1"/>
    <col min="54" max="54" width="7.81640625" style="199" customWidth="1"/>
    <col min="55" max="55" width="2.6328125" style="227" customWidth="1"/>
    <col min="56" max="56" width="10.453125" style="199" customWidth="1"/>
    <col min="57" max="57" width="2.6328125" style="227" customWidth="1"/>
    <col min="58" max="58" width="9.1796875" style="199"/>
    <col min="59" max="59" width="2.36328125" style="199" customWidth="1"/>
    <col min="60" max="60" width="9.1796875" style="199"/>
    <col min="61" max="61" width="13.36328125" style="199" customWidth="1"/>
    <col min="62" max="62" width="9.1796875" style="199"/>
    <col min="63" max="63" width="11" style="199" customWidth="1"/>
    <col min="64" max="16384" width="9.1796875" style="199"/>
  </cols>
  <sheetData>
    <row r="1" spans="1:68" ht="15.5" x14ac:dyDescent="0.35">
      <c r="A1" s="1" t="str">
        <f>[1]CompDetail!A1</f>
        <v>22nd Australian Vaulting Championships 2018</v>
      </c>
      <c r="B1" s="2"/>
      <c r="C1" s="101"/>
      <c r="D1" s="201" t="s">
        <v>318</v>
      </c>
      <c r="E1" s="201" t="s">
        <v>7</v>
      </c>
      <c r="G1" s="227"/>
      <c r="H1" s="284"/>
      <c r="I1" s="284"/>
      <c r="J1" s="284"/>
      <c r="K1" s="284"/>
      <c r="L1" s="284"/>
      <c r="T1" s="284"/>
      <c r="U1" s="284"/>
      <c r="V1" s="284"/>
      <c r="W1" s="227"/>
      <c r="Z1" s="284"/>
      <c r="AA1" s="284"/>
      <c r="AB1" s="284"/>
      <c r="AC1" s="284"/>
      <c r="AD1" s="284"/>
      <c r="AI1" s="199"/>
      <c r="AJ1" s="284"/>
      <c r="AK1" s="284"/>
      <c r="AL1" s="284"/>
      <c r="AN1" s="199"/>
      <c r="AO1" s="199"/>
      <c r="AP1" s="199"/>
      <c r="AQ1" s="284"/>
      <c r="AR1" s="284"/>
      <c r="AS1" s="284"/>
      <c r="AT1" s="285"/>
      <c r="AU1" s="199"/>
      <c r="AV1" s="199"/>
      <c r="AW1" s="199"/>
      <c r="AX1" s="199"/>
      <c r="AY1" s="199"/>
      <c r="AZ1" s="199"/>
      <c r="BA1" s="199"/>
      <c r="BG1" s="227"/>
      <c r="BK1" s="286">
        <f ca="1">NOW()</f>
        <v>43467.616455671297</v>
      </c>
    </row>
    <row r="2" spans="1:68" ht="15.5" x14ac:dyDescent="0.35">
      <c r="A2" s="8"/>
      <c r="B2" s="2"/>
      <c r="C2" s="101"/>
      <c r="D2" s="201"/>
      <c r="E2" s="201" t="s">
        <v>261</v>
      </c>
      <c r="G2" s="227"/>
      <c r="W2" s="227"/>
      <c r="AI2" s="199"/>
      <c r="AJ2" s="199"/>
      <c r="AK2" s="199"/>
      <c r="AL2" s="199"/>
      <c r="AN2" s="199"/>
      <c r="AO2" s="199"/>
      <c r="AP2" s="199"/>
      <c r="AQ2" s="199"/>
      <c r="AR2" s="199"/>
      <c r="AS2" s="199"/>
      <c r="AT2" s="287"/>
      <c r="AU2" s="199"/>
      <c r="AV2" s="199"/>
      <c r="AW2" s="199"/>
      <c r="AX2" s="199"/>
      <c r="AY2" s="199"/>
      <c r="AZ2" s="199"/>
      <c r="BA2" s="199"/>
      <c r="BG2" s="227"/>
      <c r="BK2" s="288">
        <f ca="1">NOW()</f>
        <v>43467.616455671297</v>
      </c>
    </row>
    <row r="3" spans="1:68" ht="15.5" x14ac:dyDescent="0.35">
      <c r="A3" s="1" t="str">
        <f>[1]CompDetail!A3</f>
        <v>October 4 to 7 2018</v>
      </c>
      <c r="B3" s="51"/>
      <c r="C3" s="101"/>
      <c r="D3" s="201"/>
      <c r="E3" s="201" t="s">
        <v>10</v>
      </c>
      <c r="F3" s="408" t="s">
        <v>319</v>
      </c>
      <c r="G3" s="409"/>
      <c r="H3" s="408"/>
      <c r="I3" s="409"/>
      <c r="J3" s="409"/>
      <c r="K3" s="409"/>
      <c r="M3" s="410" t="s">
        <v>320</v>
      </c>
      <c r="N3" s="411"/>
      <c r="O3" s="411"/>
      <c r="P3" s="411"/>
      <c r="Q3" s="411"/>
      <c r="R3" s="411"/>
      <c r="T3" s="408" t="s">
        <v>319</v>
      </c>
      <c r="U3" s="409"/>
      <c r="V3" s="409"/>
      <c r="W3" s="409"/>
      <c r="X3" s="409"/>
      <c r="Y3" s="409"/>
      <c r="Z3" s="409"/>
      <c r="AA3" s="409"/>
      <c r="AB3" s="409"/>
      <c r="AC3" s="409"/>
      <c r="AE3" s="410" t="s">
        <v>320</v>
      </c>
      <c r="AF3" s="410"/>
      <c r="AG3" s="410"/>
      <c r="AH3" s="410"/>
      <c r="AI3" s="199"/>
      <c r="AJ3" s="408" t="s">
        <v>319</v>
      </c>
      <c r="AK3" s="409"/>
      <c r="AL3" s="409"/>
      <c r="AM3" s="409"/>
      <c r="AN3" s="409"/>
      <c r="AO3" s="409"/>
      <c r="AP3" s="409"/>
      <c r="AQ3" s="409"/>
      <c r="AR3" s="409"/>
      <c r="AS3" s="409"/>
      <c r="AU3" s="410" t="s">
        <v>320</v>
      </c>
      <c r="AV3" s="411"/>
      <c r="AW3" s="411"/>
      <c r="AX3" s="411"/>
      <c r="AY3" s="411"/>
      <c r="AZ3" s="411"/>
      <c r="BA3" s="411"/>
      <c r="BB3" s="411"/>
      <c r="BG3" s="227"/>
    </row>
    <row r="4" spans="1:68" ht="15.5" x14ac:dyDescent="0.35">
      <c r="A4" s="13"/>
      <c r="B4" s="14"/>
      <c r="C4" s="101"/>
      <c r="D4" s="201"/>
      <c r="G4" s="227"/>
      <c r="W4" s="227"/>
      <c r="AI4" s="199"/>
      <c r="AJ4" s="199"/>
      <c r="AK4" s="199"/>
      <c r="AL4" s="199"/>
      <c r="AN4" s="199"/>
      <c r="AO4" s="199"/>
      <c r="AP4" s="199"/>
      <c r="AQ4" s="199"/>
      <c r="AR4" s="199"/>
      <c r="AS4" s="199"/>
      <c r="AU4" s="199"/>
      <c r="AV4" s="199"/>
      <c r="AW4" s="199"/>
      <c r="AX4" s="199"/>
      <c r="AY4" s="199"/>
      <c r="AZ4" s="199"/>
      <c r="BA4" s="199"/>
      <c r="BG4" s="227"/>
    </row>
    <row r="5" spans="1:68" ht="15.5" x14ac:dyDescent="0.35">
      <c r="A5" s="1" t="s">
        <v>227</v>
      </c>
      <c r="B5" s="2"/>
      <c r="C5" s="103"/>
      <c r="D5" s="201"/>
      <c r="E5" s="201"/>
      <c r="F5" s="289" t="s">
        <v>321</v>
      </c>
      <c r="G5" s="290"/>
      <c r="I5" s="289"/>
      <c r="M5" s="289" t="s">
        <v>321</v>
      </c>
      <c r="T5" s="289" t="s">
        <v>437</v>
      </c>
      <c r="W5" s="227"/>
      <c r="AE5" s="289" t="s">
        <v>322</v>
      </c>
      <c r="AF5" s="289"/>
      <c r="AG5" s="289"/>
      <c r="AH5" s="289"/>
      <c r="AI5" s="199"/>
      <c r="AJ5" s="289" t="s">
        <v>422</v>
      </c>
      <c r="AK5" s="199"/>
      <c r="AL5" s="199"/>
      <c r="AN5" s="199"/>
      <c r="AO5" s="199"/>
      <c r="AP5" s="199"/>
      <c r="AQ5" s="199"/>
      <c r="AR5" s="199"/>
      <c r="AS5" s="199"/>
      <c r="AU5" s="289" t="s">
        <v>323</v>
      </c>
      <c r="AV5" s="199"/>
      <c r="AW5" s="199"/>
      <c r="AX5" s="199"/>
      <c r="AY5" s="199"/>
      <c r="AZ5" s="199"/>
      <c r="BA5" s="289"/>
      <c r="BB5" s="289"/>
      <c r="BG5" s="227"/>
    </row>
    <row r="6" spans="1:68" ht="15.5" x14ac:dyDescent="0.35">
      <c r="A6" s="8" t="s">
        <v>99</v>
      </c>
      <c r="B6" s="17"/>
      <c r="C6" s="103"/>
      <c r="D6" s="201"/>
      <c r="E6" s="201"/>
      <c r="F6" s="199" t="str">
        <f>E1</f>
        <v>Nina Fritzel</v>
      </c>
      <c r="G6" s="227"/>
      <c r="M6" s="199" t="str">
        <f>E1</f>
        <v>Nina Fritzel</v>
      </c>
      <c r="T6" s="199" t="str">
        <f>E2</f>
        <v>Angie Deeks</v>
      </c>
      <c r="W6" s="227"/>
      <c r="AE6" s="199" t="str">
        <f>E2</f>
        <v>Angie Deeks</v>
      </c>
      <c r="AJ6" s="199" t="str">
        <f>E3</f>
        <v>Darryn Fedrick</v>
      </c>
      <c r="AK6" s="199"/>
      <c r="AL6" s="199"/>
      <c r="AN6" s="199"/>
      <c r="AO6" s="199"/>
      <c r="AP6" s="199"/>
      <c r="AQ6" s="199"/>
      <c r="AR6" s="199"/>
      <c r="AS6" s="199"/>
      <c r="AU6" s="199" t="str">
        <f>E3</f>
        <v>Darryn Fedrick</v>
      </c>
      <c r="AV6" s="199"/>
      <c r="AW6" s="199"/>
      <c r="AX6" s="199"/>
      <c r="AY6" s="199"/>
      <c r="AZ6" s="199"/>
      <c r="BA6" s="199"/>
      <c r="BG6" s="227"/>
      <c r="BH6" s="289" t="s">
        <v>324</v>
      </c>
    </row>
    <row r="7" spans="1:68" x14ac:dyDescent="0.35">
      <c r="F7" s="313" t="s">
        <v>325</v>
      </c>
      <c r="K7" s="284"/>
      <c r="L7" s="292"/>
      <c r="M7" s="291" t="s">
        <v>325</v>
      </c>
      <c r="N7" s="291"/>
      <c r="O7" s="291"/>
      <c r="P7" s="291"/>
      <c r="Q7" s="293"/>
      <c r="S7" s="227"/>
      <c r="T7" s="199" t="s">
        <v>361</v>
      </c>
      <c r="U7" s="284"/>
      <c r="V7" s="284"/>
      <c r="W7" s="284"/>
      <c r="X7" s="284"/>
      <c r="Y7" s="284"/>
      <c r="Z7" s="284"/>
      <c r="AA7" s="284"/>
      <c r="AB7" s="284"/>
      <c r="AC7" s="284"/>
      <c r="AD7" s="292"/>
      <c r="AE7" s="289"/>
      <c r="AG7" s="199" t="s">
        <v>326</v>
      </c>
      <c r="AH7" s="199" t="s">
        <v>328</v>
      </c>
      <c r="AJ7" s="199"/>
      <c r="AK7" s="284"/>
      <c r="AL7" s="284"/>
      <c r="AM7" s="284"/>
      <c r="AN7" s="284"/>
      <c r="AO7" s="284"/>
      <c r="AP7" s="284"/>
      <c r="AQ7" s="284"/>
      <c r="AR7" s="284"/>
      <c r="AS7" s="284"/>
      <c r="AU7" s="199"/>
      <c r="AV7" s="199"/>
      <c r="AW7" s="199"/>
      <c r="AX7" s="199"/>
      <c r="AY7" s="199"/>
      <c r="AZ7" s="199"/>
      <c r="BA7" s="199"/>
      <c r="BB7" s="199" t="s">
        <v>329</v>
      </c>
      <c r="BD7" s="293" t="s">
        <v>330</v>
      </c>
      <c r="BF7" s="289" t="s">
        <v>331</v>
      </c>
      <c r="BG7" s="227"/>
      <c r="BJ7" s="294" t="s">
        <v>332</v>
      </c>
      <c r="BK7" s="295"/>
    </row>
    <row r="8" spans="1:68" s="291" customFormat="1" x14ac:dyDescent="0.35">
      <c r="A8" s="271" t="s">
        <v>333</v>
      </c>
      <c r="B8" s="271" t="s">
        <v>334</v>
      </c>
      <c r="C8" s="271" t="s">
        <v>325</v>
      </c>
      <c r="D8" s="271" t="s">
        <v>335</v>
      </c>
      <c r="E8" s="271" t="s">
        <v>336</v>
      </c>
      <c r="F8" s="296" t="s">
        <v>337</v>
      </c>
      <c r="G8" s="296" t="s">
        <v>338</v>
      </c>
      <c r="H8" s="296" t="s">
        <v>339</v>
      </c>
      <c r="I8" s="296" t="s">
        <v>340</v>
      </c>
      <c r="J8" s="296" t="s">
        <v>341</v>
      </c>
      <c r="K8" s="296" t="s">
        <v>325</v>
      </c>
      <c r="L8" s="297"/>
      <c r="M8" s="296" t="s">
        <v>337</v>
      </c>
      <c r="N8" s="296" t="s">
        <v>338</v>
      </c>
      <c r="O8" s="296" t="s">
        <v>339</v>
      </c>
      <c r="P8" s="296" t="s">
        <v>340</v>
      </c>
      <c r="Q8" s="296" t="s">
        <v>341</v>
      </c>
      <c r="R8" s="296" t="s">
        <v>325</v>
      </c>
      <c r="S8" s="298"/>
      <c r="T8" s="271" t="s">
        <v>342</v>
      </c>
      <c r="U8" s="271" t="s">
        <v>343</v>
      </c>
      <c r="V8" s="271" t="s">
        <v>408</v>
      </c>
      <c r="W8" s="271" t="s">
        <v>407</v>
      </c>
      <c r="X8" s="271" t="s">
        <v>444</v>
      </c>
      <c r="Y8" s="271" t="s">
        <v>445</v>
      </c>
      <c r="Z8" s="271" t="s">
        <v>404</v>
      </c>
      <c r="AA8" s="271" t="s">
        <v>446</v>
      </c>
      <c r="AB8" s="271" t="s">
        <v>347</v>
      </c>
      <c r="AC8" s="271" t="s">
        <v>348</v>
      </c>
      <c r="AD8" s="297"/>
      <c r="AE8" s="271" t="s">
        <v>327</v>
      </c>
      <c r="AF8" s="271" t="s">
        <v>328</v>
      </c>
      <c r="AG8" s="271" t="s">
        <v>414</v>
      </c>
      <c r="AH8" s="271" t="s">
        <v>352</v>
      </c>
      <c r="AI8" s="299"/>
      <c r="AJ8" s="271" t="s">
        <v>342</v>
      </c>
      <c r="AK8" s="271" t="s">
        <v>343</v>
      </c>
      <c r="AL8" s="271" t="s">
        <v>408</v>
      </c>
      <c r="AM8" s="271" t="s">
        <v>407</v>
      </c>
      <c r="AN8" s="271" t="s">
        <v>447</v>
      </c>
      <c r="AO8" s="271" t="s">
        <v>448</v>
      </c>
      <c r="AP8" s="271" t="s">
        <v>404</v>
      </c>
      <c r="AQ8" s="271" t="s">
        <v>226</v>
      </c>
      <c r="AR8" s="271" t="s">
        <v>347</v>
      </c>
      <c r="AS8" s="271" t="s">
        <v>348</v>
      </c>
      <c r="AT8" s="299"/>
      <c r="AU8" s="296" t="s">
        <v>353</v>
      </c>
      <c r="AV8" s="296" t="s">
        <v>354</v>
      </c>
      <c r="AW8" s="296" t="s">
        <v>355</v>
      </c>
      <c r="AX8" s="296" t="s">
        <v>356</v>
      </c>
      <c r="AY8" s="296" t="s">
        <v>357</v>
      </c>
      <c r="AZ8" s="296" t="s">
        <v>358</v>
      </c>
      <c r="BA8" s="271" t="s">
        <v>359</v>
      </c>
      <c r="BB8" s="271" t="s">
        <v>352</v>
      </c>
      <c r="BC8" s="299"/>
      <c r="BD8" s="300" t="s">
        <v>360</v>
      </c>
      <c r="BE8" s="301"/>
      <c r="BF8" s="302" t="s">
        <v>360</v>
      </c>
      <c r="BG8" s="303"/>
      <c r="BH8" s="302" t="s">
        <v>361</v>
      </c>
      <c r="BI8" s="302" t="s">
        <v>362</v>
      </c>
      <c r="BJ8" s="302" t="s">
        <v>360</v>
      </c>
      <c r="BK8" s="302" t="s">
        <v>363</v>
      </c>
      <c r="BL8" s="271"/>
      <c r="BM8" s="271"/>
      <c r="BN8" s="271"/>
      <c r="BO8" s="271"/>
      <c r="BP8" s="271"/>
    </row>
    <row r="9" spans="1:68" s="291" customFormat="1" x14ac:dyDescent="0.35">
      <c r="F9" s="295"/>
      <c r="G9" s="295"/>
      <c r="H9" s="295"/>
      <c r="I9" s="295"/>
      <c r="J9" s="295"/>
      <c r="K9" s="295"/>
      <c r="L9" s="304"/>
      <c r="M9" s="295"/>
      <c r="N9" s="295"/>
      <c r="O9" s="295"/>
      <c r="P9" s="295"/>
      <c r="Q9" s="295"/>
      <c r="R9" s="295"/>
      <c r="S9" s="305"/>
      <c r="AD9" s="304"/>
      <c r="AI9" s="283"/>
      <c r="AT9" s="283"/>
      <c r="AU9" s="295"/>
      <c r="AV9" s="295"/>
      <c r="AW9" s="295"/>
      <c r="AX9" s="295"/>
      <c r="AY9" s="295"/>
      <c r="AZ9" s="295"/>
      <c r="BC9" s="283"/>
      <c r="BD9" s="293"/>
      <c r="BE9" s="292"/>
      <c r="BF9" s="294"/>
      <c r="BG9" s="306"/>
      <c r="BH9" s="294"/>
      <c r="BI9" s="294"/>
      <c r="BJ9" s="294"/>
      <c r="BK9" s="294"/>
    </row>
    <row r="10" spans="1:68" x14ac:dyDescent="0.35">
      <c r="A10" s="426">
        <v>93</v>
      </c>
      <c r="B10" s="426" t="s">
        <v>182</v>
      </c>
      <c r="C10" s="426" t="s">
        <v>192</v>
      </c>
      <c r="D10" s="426" t="s">
        <v>378</v>
      </c>
      <c r="E10" s="426" t="s">
        <v>389</v>
      </c>
      <c r="F10" s="272">
        <v>7</v>
      </c>
      <c r="G10" s="272">
        <v>7</v>
      </c>
      <c r="H10" s="272">
        <v>8.5</v>
      </c>
      <c r="I10" s="272">
        <v>8</v>
      </c>
      <c r="J10" s="272">
        <v>9</v>
      </c>
      <c r="K10" s="273">
        <f t="shared" ref="K10:K22" si="0">SUM((F10*0.1),(G10*0.1),(H10*0.3),(I10*0.3),(J10*0.2))</f>
        <v>8.15</v>
      </c>
      <c r="L10" s="307"/>
      <c r="M10" s="272">
        <v>7</v>
      </c>
      <c r="N10" s="272">
        <v>7</v>
      </c>
      <c r="O10" s="272">
        <v>8.5</v>
      </c>
      <c r="P10" s="272">
        <v>7.5</v>
      </c>
      <c r="Q10" s="272">
        <v>9</v>
      </c>
      <c r="R10" s="273">
        <f t="shared" ref="R10:R22" si="1">SUM((M10*0.1),(N10*0.1),(O10*0.3),(P10*0.3),(Q10*0.2))</f>
        <v>8</v>
      </c>
      <c r="S10" s="308"/>
      <c r="T10" s="272">
        <v>5.5</v>
      </c>
      <c r="U10" s="272">
        <v>5.5</v>
      </c>
      <c r="V10" s="272">
        <v>6.5</v>
      </c>
      <c r="W10" s="272">
        <v>5.5</v>
      </c>
      <c r="X10" s="272">
        <v>5.5</v>
      </c>
      <c r="Y10" s="272">
        <v>5</v>
      </c>
      <c r="Z10" s="272">
        <v>6</v>
      </c>
      <c r="AA10" s="272">
        <v>5.5</v>
      </c>
      <c r="AB10" s="309">
        <f t="shared" ref="AB10:AB22" si="2">SUM(T10:AA10)</f>
        <v>45</v>
      </c>
      <c r="AC10" s="273">
        <f t="shared" ref="AC10:AC22" si="3">AB10/8</f>
        <v>5.625</v>
      </c>
      <c r="AD10" s="307"/>
      <c r="AE10" s="272">
        <v>8.3000000000000007</v>
      </c>
      <c r="AF10" s="273">
        <f t="shared" ref="AF10:AF22" si="4">AE10</f>
        <v>8.3000000000000007</v>
      </c>
      <c r="AG10" s="274"/>
      <c r="AH10" s="273">
        <f t="shared" ref="AH10:AH22" si="5">AF10-AG10</f>
        <v>8.3000000000000007</v>
      </c>
      <c r="AI10" s="308"/>
      <c r="AJ10" s="272">
        <v>5.2</v>
      </c>
      <c r="AK10" s="272">
        <v>6</v>
      </c>
      <c r="AL10" s="272">
        <v>6</v>
      </c>
      <c r="AM10" s="272">
        <v>5.8</v>
      </c>
      <c r="AN10" s="272">
        <v>6.5</v>
      </c>
      <c r="AO10" s="272">
        <v>6</v>
      </c>
      <c r="AP10" s="272">
        <v>6</v>
      </c>
      <c r="AQ10" s="272">
        <v>6.5</v>
      </c>
      <c r="AR10" s="309">
        <f t="shared" ref="AR10:AR22" si="6">SUM(AJ10:AQ10)</f>
        <v>48</v>
      </c>
      <c r="AS10" s="273">
        <f t="shared" ref="AS10:AS22" si="7">AR10/8</f>
        <v>6</v>
      </c>
      <c r="AT10" s="308"/>
      <c r="AU10" s="272">
        <v>5.5</v>
      </c>
      <c r="AV10" s="272">
        <v>5.5</v>
      </c>
      <c r="AW10" s="272">
        <v>6</v>
      </c>
      <c r="AX10" s="272">
        <v>3.5</v>
      </c>
      <c r="AY10" s="272">
        <v>4.5</v>
      </c>
      <c r="AZ10" s="273">
        <f t="shared" ref="AZ10:AZ22" si="8">SUM((AU10*0.2),(AV10*0.15),(AW10*0.25),(AX10*0.2),(AY10*0.2))</f>
        <v>5.0250000000000004</v>
      </c>
      <c r="BA10" s="274">
        <v>0</v>
      </c>
      <c r="BB10" s="273">
        <f t="shared" ref="BB10:BB22" si="9">AZ10-BA10</f>
        <v>5.0250000000000004</v>
      </c>
      <c r="BC10" s="308"/>
      <c r="BD10" s="310">
        <f t="shared" ref="BD10:BD22" si="10">SUM((K10*0.25)+(AC10*0.375)+(AS10*0.375))</f>
        <v>6.3968749999999996</v>
      </c>
      <c r="BE10" s="277"/>
      <c r="BF10" s="310">
        <f t="shared" ref="BF10:BF22" si="11">SUM((R10*0.25),(AH10*0.5),(BB10*0.25))</f>
        <v>7.40625</v>
      </c>
      <c r="BG10" s="227"/>
      <c r="BH10" s="273">
        <f t="shared" ref="BH10:BH22" si="12">BD10</f>
        <v>6.3968749999999996</v>
      </c>
      <c r="BI10" s="273">
        <f t="shared" ref="BI10:BI22" si="13">BF10</f>
        <v>7.40625</v>
      </c>
      <c r="BJ10" s="311">
        <f t="shared" ref="BJ10:BJ22" si="14">AVERAGE(BH10:BI10)</f>
        <v>6.9015624999999998</v>
      </c>
      <c r="BK10" s="312">
        <f t="shared" ref="BK10:BK15" si="15">RANK(BJ10,$BJ$9:$BJ$29)</f>
        <v>1</v>
      </c>
    </row>
    <row r="11" spans="1:68" x14ac:dyDescent="0.35">
      <c r="A11" s="426">
        <v>138</v>
      </c>
      <c r="B11" s="426" t="s">
        <v>187</v>
      </c>
      <c r="C11" s="426" t="s">
        <v>193</v>
      </c>
      <c r="D11" s="426" t="s">
        <v>191</v>
      </c>
      <c r="E11" s="426" t="s">
        <v>299</v>
      </c>
      <c r="F11" s="272">
        <v>7.5</v>
      </c>
      <c r="G11" s="272">
        <v>7</v>
      </c>
      <c r="H11" s="272">
        <v>8</v>
      </c>
      <c r="I11" s="272">
        <v>7.5</v>
      </c>
      <c r="J11" s="272">
        <v>7.5</v>
      </c>
      <c r="K11" s="273">
        <f t="shared" si="0"/>
        <v>7.6</v>
      </c>
      <c r="L11" s="307"/>
      <c r="M11" s="272">
        <v>7.5</v>
      </c>
      <c r="N11" s="272">
        <v>7</v>
      </c>
      <c r="O11" s="272">
        <v>8</v>
      </c>
      <c r="P11" s="272">
        <v>7.5</v>
      </c>
      <c r="Q11" s="272">
        <v>7.5</v>
      </c>
      <c r="R11" s="273">
        <f t="shared" si="1"/>
        <v>7.6</v>
      </c>
      <c r="S11" s="308"/>
      <c r="T11" s="272">
        <v>7</v>
      </c>
      <c r="U11" s="272">
        <v>6.5</v>
      </c>
      <c r="V11" s="272">
        <v>6.5</v>
      </c>
      <c r="W11" s="272">
        <v>5.8</v>
      </c>
      <c r="X11" s="272">
        <v>6</v>
      </c>
      <c r="Y11" s="272">
        <v>6</v>
      </c>
      <c r="Z11" s="272">
        <v>6.8</v>
      </c>
      <c r="AA11" s="272">
        <v>5.3</v>
      </c>
      <c r="AB11" s="309">
        <f t="shared" si="2"/>
        <v>49.899999999999991</v>
      </c>
      <c r="AC11" s="273">
        <f t="shared" si="3"/>
        <v>6.2374999999999989</v>
      </c>
      <c r="AD11" s="307"/>
      <c r="AE11" s="272">
        <v>8.4</v>
      </c>
      <c r="AF11" s="273">
        <f t="shared" si="4"/>
        <v>8.4</v>
      </c>
      <c r="AG11" s="274"/>
      <c r="AH11" s="273">
        <f t="shared" si="5"/>
        <v>8.4</v>
      </c>
      <c r="AI11" s="308"/>
      <c r="AJ11" s="272">
        <v>5.6</v>
      </c>
      <c r="AK11" s="272">
        <v>6</v>
      </c>
      <c r="AL11" s="272">
        <v>5.4</v>
      </c>
      <c r="AM11" s="272">
        <v>5.5</v>
      </c>
      <c r="AN11" s="272">
        <v>5.5</v>
      </c>
      <c r="AO11" s="272">
        <v>6</v>
      </c>
      <c r="AP11" s="272">
        <v>6.5</v>
      </c>
      <c r="AQ11" s="272">
        <v>5.5</v>
      </c>
      <c r="AR11" s="309">
        <f t="shared" si="6"/>
        <v>46</v>
      </c>
      <c r="AS11" s="273">
        <f t="shared" si="7"/>
        <v>5.75</v>
      </c>
      <c r="AT11" s="308"/>
      <c r="AU11" s="272">
        <v>3.5</v>
      </c>
      <c r="AV11" s="272">
        <v>4</v>
      </c>
      <c r="AW11" s="272">
        <v>3.5</v>
      </c>
      <c r="AX11" s="272">
        <v>3</v>
      </c>
      <c r="AY11" s="272">
        <v>3.5</v>
      </c>
      <c r="AZ11" s="273">
        <f t="shared" si="8"/>
        <v>3.4750000000000001</v>
      </c>
      <c r="BA11" s="274">
        <v>0</v>
      </c>
      <c r="BB11" s="273">
        <f t="shared" si="9"/>
        <v>3.4750000000000001</v>
      </c>
      <c r="BC11" s="308"/>
      <c r="BD11" s="310">
        <f t="shared" si="10"/>
        <v>6.3953124999999993</v>
      </c>
      <c r="BE11" s="277"/>
      <c r="BF11" s="310">
        <f t="shared" si="11"/>
        <v>6.96875</v>
      </c>
      <c r="BG11" s="227"/>
      <c r="BH11" s="273">
        <f t="shared" si="12"/>
        <v>6.3953124999999993</v>
      </c>
      <c r="BI11" s="273">
        <f t="shared" si="13"/>
        <v>6.96875</v>
      </c>
      <c r="BJ11" s="311">
        <f t="shared" si="14"/>
        <v>6.6820312499999996</v>
      </c>
      <c r="BK11" s="312">
        <f t="shared" si="15"/>
        <v>2</v>
      </c>
    </row>
    <row r="12" spans="1:68" x14ac:dyDescent="0.35">
      <c r="A12" s="426">
        <v>89</v>
      </c>
      <c r="B12" s="426" t="s">
        <v>184</v>
      </c>
      <c r="C12" s="426" t="s">
        <v>192</v>
      </c>
      <c r="D12" s="426" t="s">
        <v>378</v>
      </c>
      <c r="E12" s="426" t="s">
        <v>389</v>
      </c>
      <c r="F12" s="272">
        <v>7</v>
      </c>
      <c r="G12" s="272">
        <v>7</v>
      </c>
      <c r="H12" s="272">
        <v>8.5</v>
      </c>
      <c r="I12" s="272">
        <v>8</v>
      </c>
      <c r="J12" s="272">
        <v>9</v>
      </c>
      <c r="K12" s="273">
        <f t="shared" si="0"/>
        <v>8.15</v>
      </c>
      <c r="L12" s="307"/>
      <c r="M12" s="272">
        <v>7</v>
      </c>
      <c r="N12" s="272">
        <v>7</v>
      </c>
      <c r="O12" s="272">
        <v>8.5</v>
      </c>
      <c r="P12" s="272">
        <v>8</v>
      </c>
      <c r="Q12" s="272">
        <v>9</v>
      </c>
      <c r="R12" s="273">
        <f t="shared" si="1"/>
        <v>8.15</v>
      </c>
      <c r="S12" s="308"/>
      <c r="T12" s="272">
        <v>4.7</v>
      </c>
      <c r="U12" s="272">
        <v>6</v>
      </c>
      <c r="V12" s="272">
        <v>4.8</v>
      </c>
      <c r="W12" s="272">
        <v>5.5</v>
      </c>
      <c r="X12" s="272">
        <v>5.5</v>
      </c>
      <c r="Y12" s="272">
        <v>5.5</v>
      </c>
      <c r="Z12" s="272">
        <v>6.5</v>
      </c>
      <c r="AA12" s="272">
        <v>5</v>
      </c>
      <c r="AB12" s="309">
        <f t="shared" si="2"/>
        <v>43.5</v>
      </c>
      <c r="AC12" s="273">
        <f t="shared" si="3"/>
        <v>5.4375</v>
      </c>
      <c r="AD12" s="307"/>
      <c r="AE12" s="272">
        <v>7.6</v>
      </c>
      <c r="AF12" s="273">
        <f t="shared" si="4"/>
        <v>7.6</v>
      </c>
      <c r="AG12" s="274"/>
      <c r="AH12" s="273">
        <f t="shared" si="5"/>
        <v>7.6</v>
      </c>
      <c r="AI12" s="308"/>
      <c r="AJ12" s="272">
        <v>3</v>
      </c>
      <c r="AK12" s="272">
        <v>5.8</v>
      </c>
      <c r="AL12" s="272">
        <v>5.5</v>
      </c>
      <c r="AM12" s="272">
        <v>5.5</v>
      </c>
      <c r="AN12" s="272">
        <v>6</v>
      </c>
      <c r="AO12" s="272">
        <v>5.6</v>
      </c>
      <c r="AP12" s="272">
        <v>5.8</v>
      </c>
      <c r="AQ12" s="272">
        <v>5.2</v>
      </c>
      <c r="AR12" s="309">
        <f t="shared" si="6"/>
        <v>42.4</v>
      </c>
      <c r="AS12" s="273">
        <f t="shared" si="7"/>
        <v>5.3</v>
      </c>
      <c r="AT12" s="308"/>
      <c r="AU12" s="272">
        <v>4.5</v>
      </c>
      <c r="AV12" s="272">
        <v>4</v>
      </c>
      <c r="AW12" s="272">
        <v>4.5</v>
      </c>
      <c r="AX12" s="272">
        <v>3.5</v>
      </c>
      <c r="AY12" s="272">
        <v>4</v>
      </c>
      <c r="AZ12" s="273">
        <f t="shared" si="8"/>
        <v>4.125</v>
      </c>
      <c r="BA12" s="274">
        <v>0</v>
      </c>
      <c r="BB12" s="273">
        <f t="shared" si="9"/>
        <v>4.125</v>
      </c>
      <c r="BC12" s="308"/>
      <c r="BD12" s="310">
        <f t="shared" si="10"/>
        <v>6.0640624999999995</v>
      </c>
      <c r="BE12" s="277"/>
      <c r="BF12" s="310">
        <f t="shared" si="11"/>
        <v>6.8687500000000004</v>
      </c>
      <c r="BG12" s="227"/>
      <c r="BH12" s="273">
        <f t="shared" si="12"/>
        <v>6.0640624999999995</v>
      </c>
      <c r="BI12" s="273">
        <f t="shared" si="13"/>
        <v>6.8687500000000004</v>
      </c>
      <c r="BJ12" s="311">
        <f t="shared" si="14"/>
        <v>6.4664062500000004</v>
      </c>
      <c r="BK12" s="312">
        <f t="shared" si="15"/>
        <v>3</v>
      </c>
    </row>
    <row r="13" spans="1:68" x14ac:dyDescent="0.35">
      <c r="A13" s="426">
        <v>140</v>
      </c>
      <c r="B13" s="426" t="s">
        <v>188</v>
      </c>
      <c r="C13" s="426" t="s">
        <v>193</v>
      </c>
      <c r="D13" s="426" t="s">
        <v>191</v>
      </c>
      <c r="E13" s="426" t="s">
        <v>299</v>
      </c>
      <c r="F13" s="272">
        <v>7.5</v>
      </c>
      <c r="G13" s="272">
        <v>7</v>
      </c>
      <c r="H13" s="272">
        <v>8</v>
      </c>
      <c r="I13" s="272">
        <v>7.5</v>
      </c>
      <c r="J13" s="272">
        <v>7.5</v>
      </c>
      <c r="K13" s="273">
        <f t="shared" si="0"/>
        <v>7.6</v>
      </c>
      <c r="L13" s="307"/>
      <c r="M13" s="272">
        <v>7.5</v>
      </c>
      <c r="N13" s="272">
        <v>7</v>
      </c>
      <c r="O13" s="272">
        <v>8</v>
      </c>
      <c r="P13" s="272">
        <v>7.5</v>
      </c>
      <c r="Q13" s="272">
        <v>7.5</v>
      </c>
      <c r="R13" s="273">
        <f t="shared" si="1"/>
        <v>7.6</v>
      </c>
      <c r="S13" s="308"/>
      <c r="T13" s="272">
        <v>4.5</v>
      </c>
      <c r="U13" s="272">
        <v>5.3</v>
      </c>
      <c r="V13" s="272">
        <v>5.8</v>
      </c>
      <c r="W13" s="272">
        <v>5.5</v>
      </c>
      <c r="X13" s="272">
        <v>5.2</v>
      </c>
      <c r="Y13" s="272">
        <v>5</v>
      </c>
      <c r="Z13" s="272">
        <v>6.5</v>
      </c>
      <c r="AA13" s="272">
        <v>4.5</v>
      </c>
      <c r="AB13" s="309">
        <f t="shared" si="2"/>
        <v>42.3</v>
      </c>
      <c r="AC13" s="273">
        <f t="shared" si="3"/>
        <v>5.2874999999999996</v>
      </c>
      <c r="AD13" s="307"/>
      <c r="AE13" s="272">
        <v>7.1</v>
      </c>
      <c r="AF13" s="273">
        <f t="shared" si="4"/>
        <v>7.1</v>
      </c>
      <c r="AG13" s="274"/>
      <c r="AH13" s="273">
        <f t="shared" si="5"/>
        <v>7.1</v>
      </c>
      <c r="AI13" s="308"/>
      <c r="AJ13" s="272">
        <v>4.2</v>
      </c>
      <c r="AK13" s="272">
        <v>5.4</v>
      </c>
      <c r="AL13" s="272">
        <v>5.2</v>
      </c>
      <c r="AM13" s="272">
        <v>5.5</v>
      </c>
      <c r="AN13" s="272">
        <v>5.5</v>
      </c>
      <c r="AO13" s="272">
        <v>5.5</v>
      </c>
      <c r="AP13" s="272">
        <v>6</v>
      </c>
      <c r="AQ13" s="272">
        <v>5</v>
      </c>
      <c r="AR13" s="309">
        <f t="shared" si="6"/>
        <v>42.3</v>
      </c>
      <c r="AS13" s="273">
        <f t="shared" si="7"/>
        <v>5.2874999999999996</v>
      </c>
      <c r="AT13" s="308"/>
      <c r="AU13" s="272">
        <v>3.2</v>
      </c>
      <c r="AV13" s="272">
        <v>3.5</v>
      </c>
      <c r="AW13" s="272">
        <v>4</v>
      </c>
      <c r="AX13" s="272">
        <v>3</v>
      </c>
      <c r="AY13" s="272">
        <v>3.5</v>
      </c>
      <c r="AZ13" s="273">
        <f t="shared" si="8"/>
        <v>3.4650000000000003</v>
      </c>
      <c r="BA13" s="274">
        <v>0</v>
      </c>
      <c r="BB13" s="273">
        <f t="shared" si="9"/>
        <v>3.4650000000000003</v>
      </c>
      <c r="BC13" s="308"/>
      <c r="BD13" s="310">
        <f t="shared" si="10"/>
        <v>5.8656249999999996</v>
      </c>
      <c r="BE13" s="277"/>
      <c r="BF13" s="310">
        <f t="shared" si="11"/>
        <v>6.3162499999999993</v>
      </c>
      <c r="BG13" s="227"/>
      <c r="BH13" s="273">
        <f t="shared" si="12"/>
        <v>5.8656249999999996</v>
      </c>
      <c r="BI13" s="273">
        <f t="shared" si="13"/>
        <v>6.3162499999999993</v>
      </c>
      <c r="BJ13" s="311">
        <f t="shared" si="14"/>
        <v>6.090937499999999</v>
      </c>
      <c r="BK13" s="312">
        <f t="shared" si="15"/>
        <v>4</v>
      </c>
    </row>
    <row r="14" spans="1:68" x14ac:dyDescent="0.35">
      <c r="A14" s="426">
        <v>40</v>
      </c>
      <c r="B14" s="426" t="s">
        <v>185</v>
      </c>
      <c r="C14" s="426" t="s">
        <v>193</v>
      </c>
      <c r="D14" s="426" t="s">
        <v>374</v>
      </c>
      <c r="E14" s="426" t="s">
        <v>372</v>
      </c>
      <c r="F14" s="272">
        <v>7.5</v>
      </c>
      <c r="G14" s="272">
        <v>7</v>
      </c>
      <c r="H14" s="272">
        <v>8</v>
      </c>
      <c r="I14" s="272">
        <v>7.5</v>
      </c>
      <c r="J14" s="272">
        <v>7.5</v>
      </c>
      <c r="K14" s="273">
        <f t="shared" si="0"/>
        <v>7.6</v>
      </c>
      <c r="L14" s="307"/>
      <c r="M14" s="272">
        <v>7.5</v>
      </c>
      <c r="N14" s="272">
        <v>7</v>
      </c>
      <c r="O14" s="272">
        <v>8</v>
      </c>
      <c r="P14" s="272">
        <v>7.5</v>
      </c>
      <c r="Q14" s="272">
        <v>7.5</v>
      </c>
      <c r="R14" s="273">
        <f t="shared" si="1"/>
        <v>7.6</v>
      </c>
      <c r="S14" s="308"/>
      <c r="T14" s="272">
        <v>7</v>
      </c>
      <c r="U14" s="272">
        <v>6</v>
      </c>
      <c r="V14" s="272">
        <v>5.4</v>
      </c>
      <c r="W14" s="272">
        <v>5.4</v>
      </c>
      <c r="X14" s="272">
        <v>4.7</v>
      </c>
      <c r="Y14" s="272">
        <v>4.8</v>
      </c>
      <c r="Z14" s="272">
        <v>6</v>
      </c>
      <c r="AA14" s="272">
        <v>4.8</v>
      </c>
      <c r="AB14" s="309">
        <f t="shared" si="2"/>
        <v>44.099999999999994</v>
      </c>
      <c r="AC14" s="273">
        <f t="shared" si="3"/>
        <v>5.5124999999999993</v>
      </c>
      <c r="AD14" s="307"/>
      <c r="AE14" s="272">
        <v>6.3</v>
      </c>
      <c r="AF14" s="273">
        <f t="shared" si="4"/>
        <v>6.3</v>
      </c>
      <c r="AG14" s="274"/>
      <c r="AH14" s="273">
        <f t="shared" si="5"/>
        <v>6.3</v>
      </c>
      <c r="AI14" s="308"/>
      <c r="AJ14" s="272">
        <v>5.5</v>
      </c>
      <c r="AK14" s="272">
        <v>5.8</v>
      </c>
      <c r="AL14" s="272">
        <v>5.5</v>
      </c>
      <c r="AM14" s="272">
        <v>5.5</v>
      </c>
      <c r="AN14" s="272">
        <v>4.5</v>
      </c>
      <c r="AO14" s="272">
        <v>4.8</v>
      </c>
      <c r="AP14" s="272">
        <v>5.8</v>
      </c>
      <c r="AQ14" s="272">
        <v>4.5</v>
      </c>
      <c r="AR14" s="309">
        <f t="shared" si="6"/>
        <v>41.9</v>
      </c>
      <c r="AS14" s="273">
        <f t="shared" si="7"/>
        <v>5.2374999999999998</v>
      </c>
      <c r="AT14" s="308"/>
      <c r="AU14" s="272">
        <v>3.5</v>
      </c>
      <c r="AV14" s="272">
        <v>4</v>
      </c>
      <c r="AW14" s="272">
        <v>3.5</v>
      </c>
      <c r="AX14" s="272">
        <v>3</v>
      </c>
      <c r="AY14" s="272">
        <v>3.5</v>
      </c>
      <c r="AZ14" s="273">
        <f t="shared" si="8"/>
        <v>3.4750000000000001</v>
      </c>
      <c r="BA14" s="274">
        <v>0</v>
      </c>
      <c r="BB14" s="273">
        <f t="shared" si="9"/>
        <v>3.4750000000000001</v>
      </c>
      <c r="BC14" s="308"/>
      <c r="BD14" s="310">
        <f t="shared" si="10"/>
        <v>5.9312499999999995</v>
      </c>
      <c r="BE14" s="277"/>
      <c r="BF14" s="310">
        <f t="shared" si="11"/>
        <v>5.9187500000000002</v>
      </c>
      <c r="BG14" s="227"/>
      <c r="BH14" s="273">
        <f t="shared" si="12"/>
        <v>5.9312499999999995</v>
      </c>
      <c r="BI14" s="273">
        <f t="shared" si="13"/>
        <v>5.9187500000000002</v>
      </c>
      <c r="BJ14" s="311">
        <f t="shared" si="14"/>
        <v>5.9249999999999998</v>
      </c>
      <c r="BK14" s="312">
        <f t="shared" si="15"/>
        <v>5</v>
      </c>
    </row>
    <row r="15" spans="1:68" x14ac:dyDescent="0.35">
      <c r="A15" s="426">
        <v>88</v>
      </c>
      <c r="B15" s="426" t="s">
        <v>183</v>
      </c>
      <c r="C15" s="426" t="s">
        <v>192</v>
      </c>
      <c r="D15" s="426" t="s">
        <v>378</v>
      </c>
      <c r="E15" s="426" t="s">
        <v>389</v>
      </c>
      <c r="F15" s="272">
        <v>7</v>
      </c>
      <c r="G15" s="272">
        <v>7</v>
      </c>
      <c r="H15" s="272">
        <v>7.5</v>
      </c>
      <c r="I15" s="272">
        <v>8</v>
      </c>
      <c r="J15" s="272">
        <v>9</v>
      </c>
      <c r="K15" s="273">
        <f t="shared" si="0"/>
        <v>7.8500000000000005</v>
      </c>
      <c r="L15" s="307"/>
      <c r="M15" s="272">
        <v>7</v>
      </c>
      <c r="N15" s="272">
        <v>7</v>
      </c>
      <c r="O15" s="272">
        <v>7.5</v>
      </c>
      <c r="P15" s="272">
        <v>8</v>
      </c>
      <c r="Q15" s="272">
        <v>9</v>
      </c>
      <c r="R15" s="273">
        <f t="shared" si="1"/>
        <v>7.8500000000000005</v>
      </c>
      <c r="S15" s="308"/>
      <c r="T15" s="272">
        <v>4</v>
      </c>
      <c r="U15" s="272">
        <v>5.3</v>
      </c>
      <c r="V15" s="272">
        <v>4.5</v>
      </c>
      <c r="W15" s="272">
        <v>5</v>
      </c>
      <c r="X15" s="272">
        <v>5.5</v>
      </c>
      <c r="Y15" s="272">
        <v>5</v>
      </c>
      <c r="Z15" s="272">
        <v>5</v>
      </c>
      <c r="AA15" s="272">
        <v>4.8</v>
      </c>
      <c r="AB15" s="309">
        <f t="shared" si="2"/>
        <v>39.099999999999994</v>
      </c>
      <c r="AC15" s="273">
        <f t="shared" si="3"/>
        <v>4.8874999999999993</v>
      </c>
      <c r="AD15" s="307"/>
      <c r="AE15" s="272">
        <v>5.8</v>
      </c>
      <c r="AF15" s="273">
        <f t="shared" si="4"/>
        <v>5.8</v>
      </c>
      <c r="AG15" s="274"/>
      <c r="AH15" s="273">
        <f t="shared" si="5"/>
        <v>5.8</v>
      </c>
      <c r="AI15" s="308"/>
      <c r="AJ15" s="272">
        <v>5.4</v>
      </c>
      <c r="AK15" s="272">
        <v>5.7</v>
      </c>
      <c r="AL15" s="272">
        <v>5</v>
      </c>
      <c r="AM15" s="272">
        <v>4.8</v>
      </c>
      <c r="AN15" s="272">
        <v>5.5</v>
      </c>
      <c r="AO15" s="272">
        <v>5.5</v>
      </c>
      <c r="AP15" s="272">
        <v>4.5</v>
      </c>
      <c r="AQ15" s="272">
        <v>4.8</v>
      </c>
      <c r="AR15" s="309">
        <f t="shared" si="6"/>
        <v>41.2</v>
      </c>
      <c r="AS15" s="273">
        <f t="shared" si="7"/>
        <v>5.15</v>
      </c>
      <c r="AT15" s="308"/>
      <c r="AU15" s="272">
        <v>4</v>
      </c>
      <c r="AV15" s="272">
        <v>4.5</v>
      </c>
      <c r="AW15" s="272">
        <v>5.5</v>
      </c>
      <c r="AX15" s="272">
        <v>3.5</v>
      </c>
      <c r="AY15" s="272">
        <v>3.5</v>
      </c>
      <c r="AZ15" s="273">
        <f t="shared" si="8"/>
        <v>4.25</v>
      </c>
      <c r="BA15" s="274">
        <v>0</v>
      </c>
      <c r="BB15" s="273">
        <f t="shared" si="9"/>
        <v>4.25</v>
      </c>
      <c r="BC15" s="308"/>
      <c r="BD15" s="310">
        <f t="shared" si="10"/>
        <v>5.7265625</v>
      </c>
      <c r="BE15" s="277"/>
      <c r="BF15" s="310">
        <f t="shared" si="11"/>
        <v>5.9249999999999998</v>
      </c>
      <c r="BG15" s="227"/>
      <c r="BH15" s="273">
        <f t="shared" si="12"/>
        <v>5.7265625</v>
      </c>
      <c r="BI15" s="273">
        <f t="shared" si="13"/>
        <v>5.9249999999999998</v>
      </c>
      <c r="BJ15" s="311">
        <f t="shared" si="14"/>
        <v>5.8257812500000004</v>
      </c>
      <c r="BK15" s="312">
        <f t="shared" si="15"/>
        <v>6</v>
      </c>
    </row>
    <row r="16" spans="1:68" x14ac:dyDescent="0.35">
      <c r="A16" s="426">
        <v>122</v>
      </c>
      <c r="B16" s="426" t="s">
        <v>177</v>
      </c>
      <c r="C16" s="426" t="s">
        <v>161</v>
      </c>
      <c r="D16" s="426" t="s">
        <v>413</v>
      </c>
      <c r="E16" s="426" t="s">
        <v>310</v>
      </c>
      <c r="F16" s="272">
        <v>7</v>
      </c>
      <c r="G16" s="272">
        <v>7</v>
      </c>
      <c r="H16" s="272">
        <v>6.8</v>
      </c>
      <c r="I16" s="272">
        <v>6.5</v>
      </c>
      <c r="J16" s="272">
        <v>6.8</v>
      </c>
      <c r="K16" s="273">
        <f t="shared" si="0"/>
        <v>6.7500000000000009</v>
      </c>
      <c r="L16" s="307"/>
      <c r="M16" s="272">
        <v>7</v>
      </c>
      <c r="N16" s="272">
        <v>6.8</v>
      </c>
      <c r="O16" s="272">
        <v>6.5</v>
      </c>
      <c r="P16" s="272">
        <v>6.5</v>
      </c>
      <c r="Q16" s="272">
        <v>6.8</v>
      </c>
      <c r="R16" s="273">
        <f t="shared" si="1"/>
        <v>6.6400000000000006</v>
      </c>
      <c r="S16" s="308"/>
      <c r="T16" s="272">
        <v>4</v>
      </c>
      <c r="U16" s="272">
        <v>6</v>
      </c>
      <c r="V16" s="272">
        <v>5.2</v>
      </c>
      <c r="W16" s="272">
        <v>5</v>
      </c>
      <c r="X16" s="272">
        <v>4.8</v>
      </c>
      <c r="Y16" s="272">
        <v>6.8</v>
      </c>
      <c r="Z16" s="272">
        <v>6.8</v>
      </c>
      <c r="AA16" s="272">
        <v>4.8</v>
      </c>
      <c r="AB16" s="309">
        <f t="shared" si="2"/>
        <v>43.4</v>
      </c>
      <c r="AC16" s="273">
        <f t="shared" si="3"/>
        <v>5.4249999999999998</v>
      </c>
      <c r="AD16" s="307"/>
      <c r="AE16" s="272">
        <v>6.6</v>
      </c>
      <c r="AF16" s="273">
        <f t="shared" si="4"/>
        <v>6.6</v>
      </c>
      <c r="AG16" s="274"/>
      <c r="AH16" s="273">
        <f t="shared" si="5"/>
        <v>6.6</v>
      </c>
      <c r="AI16" s="308"/>
      <c r="AJ16" s="272">
        <v>4</v>
      </c>
      <c r="AK16" s="272">
        <v>4.8</v>
      </c>
      <c r="AL16" s="272">
        <v>5</v>
      </c>
      <c r="AM16" s="272">
        <v>5</v>
      </c>
      <c r="AN16" s="272">
        <v>5.2</v>
      </c>
      <c r="AO16" s="272">
        <v>5.2</v>
      </c>
      <c r="AP16" s="272">
        <v>6</v>
      </c>
      <c r="AQ16" s="272">
        <v>4.5</v>
      </c>
      <c r="AR16" s="309">
        <f t="shared" si="6"/>
        <v>39.700000000000003</v>
      </c>
      <c r="AS16" s="273">
        <f t="shared" si="7"/>
        <v>4.9625000000000004</v>
      </c>
      <c r="AT16" s="308"/>
      <c r="AU16" s="272">
        <v>2</v>
      </c>
      <c r="AV16" s="272">
        <v>2.5</v>
      </c>
      <c r="AW16" s="272">
        <v>4</v>
      </c>
      <c r="AX16" s="272">
        <v>2.5</v>
      </c>
      <c r="AY16" s="272">
        <v>2</v>
      </c>
      <c r="AZ16" s="273">
        <f t="shared" si="8"/>
        <v>2.6749999999999998</v>
      </c>
      <c r="BA16" s="274">
        <v>0</v>
      </c>
      <c r="BB16" s="273">
        <f t="shared" si="9"/>
        <v>2.6749999999999998</v>
      </c>
      <c r="BC16" s="308"/>
      <c r="BD16" s="310">
        <f t="shared" si="10"/>
        <v>5.5828125000000002</v>
      </c>
      <c r="BE16" s="277"/>
      <c r="BF16" s="310">
        <f t="shared" si="11"/>
        <v>5.6287500000000001</v>
      </c>
      <c r="BG16" s="227"/>
      <c r="BH16" s="273">
        <f t="shared" si="12"/>
        <v>5.5828125000000002</v>
      </c>
      <c r="BI16" s="273">
        <f t="shared" si="13"/>
        <v>5.6287500000000001</v>
      </c>
      <c r="BJ16" s="311">
        <f t="shared" si="14"/>
        <v>5.6057812499999997</v>
      </c>
      <c r="BK16" s="312"/>
    </row>
    <row r="17" spans="1:63" x14ac:dyDescent="0.35">
      <c r="A17" s="426">
        <v>125</v>
      </c>
      <c r="B17" s="426" t="s">
        <v>179</v>
      </c>
      <c r="C17" s="426" t="s">
        <v>161</v>
      </c>
      <c r="D17" s="426" t="s">
        <v>413</v>
      </c>
      <c r="E17" s="426" t="s">
        <v>310</v>
      </c>
      <c r="F17" s="272">
        <v>7</v>
      </c>
      <c r="G17" s="272">
        <v>7</v>
      </c>
      <c r="H17" s="272">
        <v>6.8</v>
      </c>
      <c r="I17" s="272">
        <v>6.5</v>
      </c>
      <c r="J17" s="272">
        <v>6.8</v>
      </c>
      <c r="K17" s="273">
        <f t="shared" si="0"/>
        <v>6.7500000000000009</v>
      </c>
      <c r="L17" s="307"/>
      <c r="M17" s="272">
        <v>6</v>
      </c>
      <c r="N17" s="272">
        <v>5.8</v>
      </c>
      <c r="O17" s="272">
        <v>5</v>
      </c>
      <c r="P17" s="272">
        <v>6.5</v>
      </c>
      <c r="Q17" s="272">
        <v>6.8</v>
      </c>
      <c r="R17" s="273">
        <f t="shared" si="1"/>
        <v>5.99</v>
      </c>
      <c r="S17" s="308"/>
      <c r="T17" s="272">
        <v>5.5</v>
      </c>
      <c r="U17" s="272">
        <v>5.5</v>
      </c>
      <c r="V17" s="272">
        <v>5.8</v>
      </c>
      <c r="W17" s="272">
        <v>5.5</v>
      </c>
      <c r="X17" s="272">
        <v>6</v>
      </c>
      <c r="Y17" s="272">
        <v>6</v>
      </c>
      <c r="Z17" s="272">
        <v>6.5</v>
      </c>
      <c r="AA17" s="272">
        <v>5.5</v>
      </c>
      <c r="AB17" s="309">
        <f t="shared" si="2"/>
        <v>46.3</v>
      </c>
      <c r="AC17" s="273">
        <f t="shared" si="3"/>
        <v>5.7874999999999996</v>
      </c>
      <c r="AD17" s="307"/>
      <c r="AE17" s="272">
        <v>6.6</v>
      </c>
      <c r="AF17" s="273">
        <f t="shared" si="4"/>
        <v>6.6</v>
      </c>
      <c r="AG17" s="274">
        <v>1</v>
      </c>
      <c r="AH17" s="273">
        <f t="shared" si="5"/>
        <v>5.6</v>
      </c>
      <c r="AI17" s="308"/>
      <c r="AJ17" s="272">
        <v>4.5</v>
      </c>
      <c r="AK17" s="272">
        <v>5</v>
      </c>
      <c r="AL17" s="272">
        <v>5</v>
      </c>
      <c r="AM17" s="272">
        <v>4</v>
      </c>
      <c r="AN17" s="272">
        <v>5.2</v>
      </c>
      <c r="AO17" s="272">
        <v>5.8</v>
      </c>
      <c r="AP17" s="272">
        <v>5.2</v>
      </c>
      <c r="AQ17" s="272">
        <v>4.2</v>
      </c>
      <c r="AR17" s="309">
        <f t="shared" si="6"/>
        <v>38.900000000000006</v>
      </c>
      <c r="AS17" s="273">
        <f t="shared" si="7"/>
        <v>4.8625000000000007</v>
      </c>
      <c r="AT17" s="308"/>
      <c r="AU17" s="272">
        <v>4</v>
      </c>
      <c r="AV17" s="272">
        <v>2.5</v>
      </c>
      <c r="AW17" s="272">
        <v>3.5</v>
      </c>
      <c r="AX17" s="272">
        <v>2</v>
      </c>
      <c r="AY17" s="272">
        <v>3</v>
      </c>
      <c r="AZ17" s="273">
        <f t="shared" si="8"/>
        <v>3.05</v>
      </c>
      <c r="BA17" s="274">
        <v>0</v>
      </c>
      <c r="BB17" s="273">
        <f t="shared" si="9"/>
        <v>3.05</v>
      </c>
      <c r="BC17" s="308"/>
      <c r="BD17" s="310">
        <f t="shared" si="10"/>
        <v>5.6812500000000004</v>
      </c>
      <c r="BE17" s="277"/>
      <c r="BF17" s="310">
        <f t="shared" si="11"/>
        <v>5.0599999999999996</v>
      </c>
      <c r="BG17" s="227"/>
      <c r="BH17" s="273">
        <f t="shared" si="12"/>
        <v>5.6812500000000004</v>
      </c>
      <c r="BI17" s="273">
        <f t="shared" si="13"/>
        <v>5.0599999999999996</v>
      </c>
      <c r="BJ17" s="311">
        <f t="shared" si="14"/>
        <v>5.3706250000000004</v>
      </c>
      <c r="BK17" s="312"/>
    </row>
    <row r="18" spans="1:63" x14ac:dyDescent="0.35">
      <c r="A18" s="426">
        <v>137</v>
      </c>
      <c r="B18" s="426" t="s">
        <v>186</v>
      </c>
      <c r="C18" s="426" t="s">
        <v>193</v>
      </c>
      <c r="D18" s="426" t="s">
        <v>191</v>
      </c>
      <c r="E18" s="426" t="s">
        <v>299</v>
      </c>
      <c r="F18" s="272">
        <v>7.5</v>
      </c>
      <c r="G18" s="272">
        <v>7</v>
      </c>
      <c r="H18" s="272">
        <v>8</v>
      </c>
      <c r="I18" s="272">
        <v>7.5</v>
      </c>
      <c r="J18" s="272">
        <v>7.5</v>
      </c>
      <c r="K18" s="273">
        <f t="shared" si="0"/>
        <v>7.6</v>
      </c>
      <c r="L18" s="307"/>
      <c r="M18" s="272">
        <v>7.5</v>
      </c>
      <c r="N18" s="272">
        <v>7</v>
      </c>
      <c r="O18" s="272">
        <v>8</v>
      </c>
      <c r="P18" s="272">
        <v>7.5</v>
      </c>
      <c r="Q18" s="272">
        <v>7.5</v>
      </c>
      <c r="R18" s="273">
        <f t="shared" si="1"/>
        <v>7.6</v>
      </c>
      <c r="S18" s="308"/>
      <c r="T18" s="272">
        <v>4.5</v>
      </c>
      <c r="U18" s="272">
        <v>5</v>
      </c>
      <c r="V18" s="272">
        <v>4.8</v>
      </c>
      <c r="W18" s="272">
        <v>5</v>
      </c>
      <c r="X18" s="272">
        <v>4.9000000000000004</v>
      </c>
      <c r="Y18" s="272">
        <v>4.8</v>
      </c>
      <c r="Z18" s="272">
        <v>5.5</v>
      </c>
      <c r="AA18" s="272">
        <v>4.8</v>
      </c>
      <c r="AB18" s="309">
        <f t="shared" si="2"/>
        <v>39.299999999999997</v>
      </c>
      <c r="AC18" s="273">
        <f t="shared" si="3"/>
        <v>4.9124999999999996</v>
      </c>
      <c r="AD18" s="307"/>
      <c r="AE18" s="272">
        <v>4.5999999999999996</v>
      </c>
      <c r="AF18" s="273">
        <f t="shared" si="4"/>
        <v>4.5999999999999996</v>
      </c>
      <c r="AG18" s="274"/>
      <c r="AH18" s="273">
        <f t="shared" si="5"/>
        <v>4.5999999999999996</v>
      </c>
      <c r="AI18" s="308"/>
      <c r="AJ18" s="272">
        <v>5.2</v>
      </c>
      <c r="AK18" s="272">
        <v>4</v>
      </c>
      <c r="AL18" s="272">
        <v>5.5</v>
      </c>
      <c r="AM18" s="272">
        <v>4.8</v>
      </c>
      <c r="AN18" s="272">
        <v>4.8</v>
      </c>
      <c r="AO18" s="272">
        <v>5</v>
      </c>
      <c r="AP18" s="272">
        <v>5.8</v>
      </c>
      <c r="AQ18" s="272">
        <v>5.2</v>
      </c>
      <c r="AR18" s="309">
        <f t="shared" si="6"/>
        <v>40.300000000000004</v>
      </c>
      <c r="AS18" s="273">
        <f t="shared" si="7"/>
        <v>5.0375000000000005</v>
      </c>
      <c r="AT18" s="308"/>
      <c r="AU18" s="272">
        <v>3.2</v>
      </c>
      <c r="AV18" s="272">
        <v>4</v>
      </c>
      <c r="AW18" s="272">
        <v>3.8</v>
      </c>
      <c r="AX18" s="272">
        <v>3</v>
      </c>
      <c r="AY18" s="272">
        <v>3.5</v>
      </c>
      <c r="AZ18" s="273">
        <f t="shared" si="8"/>
        <v>3.4900000000000007</v>
      </c>
      <c r="BA18" s="274">
        <v>0</v>
      </c>
      <c r="BB18" s="273">
        <f t="shared" si="9"/>
        <v>3.4900000000000007</v>
      </c>
      <c r="BC18" s="308"/>
      <c r="BD18" s="310">
        <f t="shared" si="10"/>
        <v>5.6312499999999996</v>
      </c>
      <c r="BE18" s="277"/>
      <c r="BF18" s="310">
        <f t="shared" si="11"/>
        <v>5.0724999999999998</v>
      </c>
      <c r="BG18" s="227"/>
      <c r="BH18" s="273">
        <f t="shared" si="12"/>
        <v>5.6312499999999996</v>
      </c>
      <c r="BI18" s="273">
        <f t="shared" si="13"/>
        <v>5.0724999999999998</v>
      </c>
      <c r="BJ18" s="311">
        <f t="shared" si="14"/>
        <v>5.3518749999999997</v>
      </c>
      <c r="BK18" s="312"/>
    </row>
    <row r="19" spans="1:63" x14ac:dyDescent="0.35">
      <c r="A19" s="426">
        <v>44</v>
      </c>
      <c r="B19" s="426" t="s">
        <v>102</v>
      </c>
      <c r="C19" s="426" t="s">
        <v>160</v>
      </c>
      <c r="D19" s="426" t="s">
        <v>442</v>
      </c>
      <c r="E19" s="426" t="s">
        <v>309</v>
      </c>
      <c r="F19" s="272">
        <v>6</v>
      </c>
      <c r="G19" s="272">
        <v>5</v>
      </c>
      <c r="H19" s="272">
        <v>6</v>
      </c>
      <c r="I19" s="272">
        <v>6.8</v>
      </c>
      <c r="J19" s="272">
        <v>8</v>
      </c>
      <c r="K19" s="273">
        <f t="shared" si="0"/>
        <v>6.5399999999999991</v>
      </c>
      <c r="L19" s="307"/>
      <c r="M19" s="272">
        <v>4</v>
      </c>
      <c r="N19" s="272">
        <v>4</v>
      </c>
      <c r="O19" s="272">
        <v>5</v>
      </c>
      <c r="P19" s="272">
        <v>6.5</v>
      </c>
      <c r="Q19" s="272">
        <v>8</v>
      </c>
      <c r="R19" s="273">
        <f t="shared" si="1"/>
        <v>5.85</v>
      </c>
      <c r="S19" s="308"/>
      <c r="T19" s="272">
        <v>4.5</v>
      </c>
      <c r="U19" s="272">
        <v>5.8</v>
      </c>
      <c r="V19" s="272">
        <v>6</v>
      </c>
      <c r="W19" s="272">
        <v>6</v>
      </c>
      <c r="X19" s="272">
        <v>5</v>
      </c>
      <c r="Y19" s="272">
        <v>5</v>
      </c>
      <c r="Z19" s="272">
        <v>5.5</v>
      </c>
      <c r="AA19" s="272">
        <v>4.5</v>
      </c>
      <c r="AB19" s="309">
        <f t="shared" si="2"/>
        <v>42.3</v>
      </c>
      <c r="AC19" s="273">
        <f t="shared" si="3"/>
        <v>5.2874999999999996</v>
      </c>
      <c r="AD19" s="307"/>
      <c r="AE19" s="272">
        <v>6.8</v>
      </c>
      <c r="AF19" s="273">
        <f t="shared" si="4"/>
        <v>6.8</v>
      </c>
      <c r="AG19" s="274">
        <v>0.6</v>
      </c>
      <c r="AH19" s="273">
        <f t="shared" si="5"/>
        <v>6.2</v>
      </c>
      <c r="AI19" s="308"/>
      <c r="AJ19" s="272">
        <v>4.5</v>
      </c>
      <c r="AK19" s="272">
        <v>5</v>
      </c>
      <c r="AL19" s="272">
        <v>4.8</v>
      </c>
      <c r="AM19" s="272">
        <v>5</v>
      </c>
      <c r="AN19" s="272">
        <v>4.8</v>
      </c>
      <c r="AO19" s="272">
        <v>4.8</v>
      </c>
      <c r="AP19" s="272">
        <v>6</v>
      </c>
      <c r="AQ19" s="272">
        <v>4</v>
      </c>
      <c r="AR19" s="309">
        <f t="shared" si="6"/>
        <v>38.900000000000006</v>
      </c>
      <c r="AS19" s="273">
        <f t="shared" si="7"/>
        <v>4.8625000000000007</v>
      </c>
      <c r="AT19" s="308"/>
      <c r="AU19" s="272">
        <v>2.5</v>
      </c>
      <c r="AV19" s="272">
        <v>3</v>
      </c>
      <c r="AW19" s="272">
        <v>3</v>
      </c>
      <c r="AX19" s="272">
        <v>2.5</v>
      </c>
      <c r="AY19" s="272">
        <v>3</v>
      </c>
      <c r="AZ19" s="273">
        <f t="shared" si="8"/>
        <v>2.8000000000000003</v>
      </c>
      <c r="BA19" s="274">
        <v>0</v>
      </c>
      <c r="BB19" s="273">
        <f t="shared" si="9"/>
        <v>2.8000000000000003</v>
      </c>
      <c r="BC19" s="308"/>
      <c r="BD19" s="310">
        <f t="shared" si="10"/>
        <v>5.4412500000000001</v>
      </c>
      <c r="BE19" s="277"/>
      <c r="BF19" s="310">
        <f t="shared" si="11"/>
        <v>5.2625000000000002</v>
      </c>
      <c r="BG19" s="227"/>
      <c r="BH19" s="273">
        <f t="shared" si="12"/>
        <v>5.4412500000000001</v>
      </c>
      <c r="BI19" s="273">
        <f t="shared" si="13"/>
        <v>5.2625000000000002</v>
      </c>
      <c r="BJ19" s="311">
        <f t="shared" si="14"/>
        <v>5.3518749999999997</v>
      </c>
      <c r="BK19" s="312"/>
    </row>
    <row r="20" spans="1:63" x14ac:dyDescent="0.35">
      <c r="A20" s="426">
        <v>127</v>
      </c>
      <c r="B20" s="426" t="s">
        <v>180</v>
      </c>
      <c r="C20" s="426" t="s">
        <v>161</v>
      </c>
      <c r="D20" s="426" t="s">
        <v>413</v>
      </c>
      <c r="E20" s="426" t="s">
        <v>310</v>
      </c>
      <c r="F20" s="272">
        <v>7</v>
      </c>
      <c r="G20" s="272">
        <v>7</v>
      </c>
      <c r="H20" s="272">
        <v>6.8</v>
      </c>
      <c r="I20" s="272">
        <v>6.5</v>
      </c>
      <c r="J20" s="272">
        <v>6.8</v>
      </c>
      <c r="K20" s="273">
        <f t="shared" si="0"/>
        <v>6.7500000000000009</v>
      </c>
      <c r="L20" s="307"/>
      <c r="M20" s="272">
        <v>7</v>
      </c>
      <c r="N20" s="272">
        <v>6.8</v>
      </c>
      <c r="O20" s="272">
        <v>6.5</v>
      </c>
      <c r="P20" s="272">
        <v>6.5</v>
      </c>
      <c r="Q20" s="272">
        <v>6.8</v>
      </c>
      <c r="R20" s="273">
        <f t="shared" si="1"/>
        <v>6.6400000000000006</v>
      </c>
      <c r="S20" s="308"/>
      <c r="T20" s="272">
        <v>4.5</v>
      </c>
      <c r="U20" s="272">
        <v>5.5</v>
      </c>
      <c r="V20" s="272">
        <v>4</v>
      </c>
      <c r="W20" s="272">
        <v>5.5</v>
      </c>
      <c r="X20" s="272">
        <v>5.3</v>
      </c>
      <c r="Y20" s="272">
        <v>5.3</v>
      </c>
      <c r="Z20" s="272">
        <v>5.3</v>
      </c>
      <c r="AA20" s="272">
        <v>4.8</v>
      </c>
      <c r="AB20" s="309">
        <f t="shared" si="2"/>
        <v>40.199999999999996</v>
      </c>
      <c r="AC20" s="273">
        <f t="shared" si="3"/>
        <v>5.0249999999999995</v>
      </c>
      <c r="AD20" s="307"/>
      <c r="AE20" s="272">
        <v>6.3</v>
      </c>
      <c r="AF20" s="273">
        <f t="shared" si="4"/>
        <v>6.3</v>
      </c>
      <c r="AG20" s="274">
        <v>1.6</v>
      </c>
      <c r="AH20" s="273">
        <f t="shared" si="5"/>
        <v>4.6999999999999993</v>
      </c>
      <c r="AI20" s="308"/>
      <c r="AJ20" s="272">
        <v>5</v>
      </c>
      <c r="AK20" s="272">
        <v>5</v>
      </c>
      <c r="AL20" s="272">
        <v>5</v>
      </c>
      <c r="AM20" s="272">
        <v>5.2</v>
      </c>
      <c r="AN20" s="272">
        <v>5</v>
      </c>
      <c r="AO20" s="272">
        <v>5.2</v>
      </c>
      <c r="AP20" s="272">
        <v>5.5</v>
      </c>
      <c r="AQ20" s="272">
        <v>4.8</v>
      </c>
      <c r="AR20" s="309">
        <f t="shared" si="6"/>
        <v>40.699999999999996</v>
      </c>
      <c r="AS20" s="273">
        <f t="shared" si="7"/>
        <v>5.0874999999999995</v>
      </c>
      <c r="AT20" s="308"/>
      <c r="AU20" s="272">
        <v>2.5</v>
      </c>
      <c r="AV20" s="272">
        <v>1.5</v>
      </c>
      <c r="AW20" s="272">
        <v>3</v>
      </c>
      <c r="AX20" s="272">
        <v>1.5</v>
      </c>
      <c r="AY20" s="272">
        <v>3</v>
      </c>
      <c r="AZ20" s="273">
        <f t="shared" si="8"/>
        <v>2.375</v>
      </c>
      <c r="BA20" s="274">
        <v>0</v>
      </c>
      <c r="BB20" s="273">
        <f t="shared" si="9"/>
        <v>2.375</v>
      </c>
      <c r="BC20" s="308"/>
      <c r="BD20" s="310">
        <f t="shared" si="10"/>
        <v>5.4796875000000007</v>
      </c>
      <c r="BE20" s="277"/>
      <c r="BF20" s="310">
        <f t="shared" si="11"/>
        <v>4.6037499999999998</v>
      </c>
      <c r="BG20" s="227"/>
      <c r="BH20" s="273">
        <f t="shared" si="12"/>
        <v>5.4796875000000007</v>
      </c>
      <c r="BI20" s="273">
        <f t="shared" si="13"/>
        <v>4.6037499999999998</v>
      </c>
      <c r="BJ20" s="311">
        <f t="shared" si="14"/>
        <v>5.0417187500000002</v>
      </c>
      <c r="BK20" s="312"/>
    </row>
    <row r="21" spans="1:63" x14ac:dyDescent="0.35">
      <c r="A21" s="426">
        <v>128</v>
      </c>
      <c r="B21" s="426" t="s">
        <v>181</v>
      </c>
      <c r="C21" s="426" t="s">
        <v>161</v>
      </c>
      <c r="D21" s="426" t="s">
        <v>413</v>
      </c>
      <c r="E21" s="426" t="s">
        <v>310</v>
      </c>
      <c r="F21" s="272">
        <v>7</v>
      </c>
      <c r="G21" s="272">
        <v>7</v>
      </c>
      <c r="H21" s="272">
        <v>6.8</v>
      </c>
      <c r="I21" s="272">
        <v>6.5</v>
      </c>
      <c r="J21" s="272">
        <v>6.8</v>
      </c>
      <c r="K21" s="273">
        <f t="shared" si="0"/>
        <v>6.7500000000000009</v>
      </c>
      <c r="L21" s="307"/>
      <c r="M21" s="272">
        <v>6</v>
      </c>
      <c r="N21" s="272">
        <v>5.8</v>
      </c>
      <c r="O21" s="272">
        <v>5</v>
      </c>
      <c r="P21" s="272">
        <v>6.5</v>
      </c>
      <c r="Q21" s="272">
        <v>6.8</v>
      </c>
      <c r="R21" s="273">
        <f t="shared" si="1"/>
        <v>5.99</v>
      </c>
      <c r="S21" s="308"/>
      <c r="T21" s="272">
        <v>3.8</v>
      </c>
      <c r="U21" s="272">
        <v>4.3</v>
      </c>
      <c r="V21" s="272">
        <v>3.5</v>
      </c>
      <c r="W21" s="272">
        <v>5</v>
      </c>
      <c r="X21" s="272">
        <v>4.5</v>
      </c>
      <c r="Y21" s="272">
        <v>4.5</v>
      </c>
      <c r="Z21" s="272">
        <v>4.5</v>
      </c>
      <c r="AA21" s="272">
        <v>4</v>
      </c>
      <c r="AB21" s="309">
        <f t="shared" si="2"/>
        <v>34.1</v>
      </c>
      <c r="AC21" s="273">
        <f t="shared" si="3"/>
        <v>4.2625000000000002</v>
      </c>
      <c r="AD21" s="307"/>
      <c r="AE21" s="272">
        <v>5.8</v>
      </c>
      <c r="AF21" s="273">
        <f t="shared" si="4"/>
        <v>5.8</v>
      </c>
      <c r="AG21" s="274"/>
      <c r="AH21" s="273">
        <f t="shared" si="5"/>
        <v>5.8</v>
      </c>
      <c r="AI21" s="308"/>
      <c r="AJ21" s="272">
        <v>2</v>
      </c>
      <c r="AK21" s="272">
        <v>4.8</v>
      </c>
      <c r="AL21" s="272">
        <v>4.5</v>
      </c>
      <c r="AM21" s="272">
        <v>4.5</v>
      </c>
      <c r="AN21" s="272">
        <v>4.8</v>
      </c>
      <c r="AO21" s="272">
        <v>4.5</v>
      </c>
      <c r="AP21" s="272">
        <v>5</v>
      </c>
      <c r="AQ21" s="272">
        <v>4</v>
      </c>
      <c r="AR21" s="309">
        <f t="shared" si="6"/>
        <v>34.1</v>
      </c>
      <c r="AS21" s="273">
        <f t="shared" si="7"/>
        <v>4.2625000000000002</v>
      </c>
      <c r="AT21" s="308"/>
      <c r="AU21" s="272">
        <v>2</v>
      </c>
      <c r="AV21" s="272">
        <v>2.5</v>
      </c>
      <c r="AW21" s="272">
        <v>3</v>
      </c>
      <c r="AX21" s="272">
        <v>2</v>
      </c>
      <c r="AY21" s="272">
        <v>2</v>
      </c>
      <c r="AZ21" s="273">
        <f t="shared" si="8"/>
        <v>2.3249999999999997</v>
      </c>
      <c r="BA21" s="274">
        <v>0</v>
      </c>
      <c r="BB21" s="273">
        <f t="shared" si="9"/>
        <v>2.3249999999999997</v>
      </c>
      <c r="BC21" s="308"/>
      <c r="BD21" s="310">
        <f t="shared" si="10"/>
        <v>4.8843750000000004</v>
      </c>
      <c r="BE21" s="277"/>
      <c r="BF21" s="310">
        <f t="shared" si="11"/>
        <v>4.9787499999999998</v>
      </c>
      <c r="BG21" s="227"/>
      <c r="BH21" s="273">
        <f t="shared" si="12"/>
        <v>4.8843750000000004</v>
      </c>
      <c r="BI21" s="273">
        <f t="shared" si="13"/>
        <v>4.9787499999999998</v>
      </c>
      <c r="BJ21" s="311">
        <f t="shared" si="14"/>
        <v>4.9315625000000001</v>
      </c>
      <c r="BK21" s="312"/>
    </row>
    <row r="22" spans="1:63" x14ac:dyDescent="0.35">
      <c r="A22" s="426">
        <v>124</v>
      </c>
      <c r="B22" s="426" t="s">
        <v>178</v>
      </c>
      <c r="C22" s="426" t="s">
        <v>161</v>
      </c>
      <c r="D22" s="426" t="s">
        <v>413</v>
      </c>
      <c r="E22" s="426" t="s">
        <v>310</v>
      </c>
      <c r="F22" s="272">
        <v>7</v>
      </c>
      <c r="G22" s="272">
        <v>7</v>
      </c>
      <c r="H22" s="272">
        <v>6.8</v>
      </c>
      <c r="I22" s="272">
        <v>6.5</v>
      </c>
      <c r="J22" s="272">
        <v>6.8</v>
      </c>
      <c r="K22" s="273">
        <f t="shared" si="0"/>
        <v>6.7500000000000009</v>
      </c>
      <c r="L22" s="307"/>
      <c r="M22" s="272">
        <v>5</v>
      </c>
      <c r="N22" s="272">
        <v>5.5</v>
      </c>
      <c r="O22" s="272">
        <v>4</v>
      </c>
      <c r="P22" s="272">
        <v>5.5</v>
      </c>
      <c r="Q22" s="272">
        <v>6.8</v>
      </c>
      <c r="R22" s="273">
        <f t="shared" si="1"/>
        <v>5.26</v>
      </c>
      <c r="S22" s="308"/>
      <c r="T22" s="272">
        <v>3.8</v>
      </c>
      <c r="U22" s="272">
        <v>4.8</v>
      </c>
      <c r="V22" s="272">
        <v>5.2</v>
      </c>
      <c r="W22" s="272">
        <v>5.3</v>
      </c>
      <c r="X22" s="272">
        <v>4.2</v>
      </c>
      <c r="Y22" s="272">
        <v>4.2</v>
      </c>
      <c r="Z22" s="272">
        <v>5</v>
      </c>
      <c r="AA22" s="272">
        <v>4.5</v>
      </c>
      <c r="AB22" s="309">
        <f t="shared" si="2"/>
        <v>37</v>
      </c>
      <c r="AC22" s="273">
        <f t="shared" si="3"/>
        <v>4.625</v>
      </c>
      <c r="AD22" s="307"/>
      <c r="AE22" s="272">
        <v>2.4</v>
      </c>
      <c r="AF22" s="273">
        <f t="shared" si="4"/>
        <v>2.4</v>
      </c>
      <c r="AG22" s="274"/>
      <c r="AH22" s="273">
        <f t="shared" si="5"/>
        <v>2.4</v>
      </c>
      <c r="AI22" s="308"/>
      <c r="AJ22" s="272">
        <v>5.2</v>
      </c>
      <c r="AK22" s="272">
        <v>5</v>
      </c>
      <c r="AL22" s="272">
        <v>4.8</v>
      </c>
      <c r="AM22" s="272">
        <v>5.2</v>
      </c>
      <c r="AN22" s="272">
        <v>4.9000000000000004</v>
      </c>
      <c r="AO22" s="272">
        <v>4.5</v>
      </c>
      <c r="AP22" s="272">
        <v>4.5</v>
      </c>
      <c r="AQ22" s="272">
        <v>4</v>
      </c>
      <c r="AR22" s="309">
        <f t="shared" si="6"/>
        <v>38.1</v>
      </c>
      <c r="AS22" s="273">
        <f t="shared" si="7"/>
        <v>4.7625000000000002</v>
      </c>
      <c r="AT22" s="308"/>
      <c r="AU22" s="272">
        <v>2</v>
      </c>
      <c r="AV22" s="272">
        <v>2</v>
      </c>
      <c r="AW22" s="272">
        <v>2</v>
      </c>
      <c r="AX22" s="272">
        <v>3</v>
      </c>
      <c r="AY22" s="272">
        <v>2</v>
      </c>
      <c r="AZ22" s="273">
        <f t="shared" si="8"/>
        <v>2.2000000000000002</v>
      </c>
      <c r="BA22" s="274">
        <v>0</v>
      </c>
      <c r="BB22" s="273">
        <f t="shared" si="9"/>
        <v>2.2000000000000002</v>
      </c>
      <c r="BC22" s="308"/>
      <c r="BD22" s="310">
        <f t="shared" si="10"/>
        <v>5.2078125000000002</v>
      </c>
      <c r="BE22" s="277"/>
      <c r="BF22" s="310">
        <f t="shared" si="11"/>
        <v>3.0649999999999995</v>
      </c>
      <c r="BG22" s="227"/>
      <c r="BH22" s="273">
        <f t="shared" si="12"/>
        <v>5.2078125000000002</v>
      </c>
      <c r="BI22" s="273">
        <f t="shared" si="13"/>
        <v>3.0649999999999995</v>
      </c>
      <c r="BJ22" s="311">
        <f t="shared" si="14"/>
        <v>4.1364062500000003</v>
      </c>
      <c r="BK22" s="312"/>
    </row>
  </sheetData>
  <sortState xmlns:xlrd2="http://schemas.microsoft.com/office/spreadsheetml/2017/richdata2" ref="A10:BP22">
    <sortCondition ref="BK10:BK22"/>
  </sortState>
  <pageMargins left="0.74803149606299213" right="0.74803149606299213" top="0.98425196850393704" bottom="0.98425196850393704" header="0.51181102362204722" footer="0.51181102362204722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P23"/>
  <sheetViews>
    <sheetView workbookViewId="0">
      <selection activeCell="BK16" sqref="BK16"/>
    </sheetView>
  </sheetViews>
  <sheetFormatPr defaultColWidth="9.1796875" defaultRowHeight="14.5" x14ac:dyDescent="0.35"/>
  <cols>
    <col min="1" max="1" width="5.453125" style="199" customWidth="1"/>
    <col min="2" max="2" width="18.453125" style="199" customWidth="1"/>
    <col min="3" max="3" width="28.453125" style="199" customWidth="1"/>
    <col min="4" max="4" width="16.36328125" style="199" customWidth="1"/>
    <col min="5" max="5" width="26.453125" style="199" customWidth="1"/>
    <col min="6" max="10" width="5.36328125" style="199" customWidth="1"/>
    <col min="11" max="11" width="8.6328125" style="199" customWidth="1"/>
    <col min="12" max="12" width="3.36328125" style="199" customWidth="1"/>
    <col min="13" max="17" width="5.6328125" style="199" customWidth="1"/>
    <col min="18" max="18" width="9.1796875" style="199"/>
    <col min="19" max="19" width="3.36328125" style="199" customWidth="1"/>
    <col min="20" max="21" width="5.6328125" style="199" customWidth="1"/>
    <col min="22" max="22" width="6.36328125" style="199" customWidth="1"/>
    <col min="23" max="23" width="6.6328125" style="199" customWidth="1"/>
    <col min="24" max="28" width="5.6328125" style="199" customWidth="1"/>
    <col min="29" max="29" width="7.1796875" style="199" customWidth="1"/>
    <col min="30" max="30" width="3.36328125" style="199" customWidth="1"/>
    <col min="31" max="31" width="5.6328125" style="199" customWidth="1"/>
    <col min="32" max="32" width="9.81640625" style="199" customWidth="1"/>
    <col min="33" max="33" width="7" style="199" customWidth="1"/>
    <col min="34" max="34" width="11" style="199" customWidth="1"/>
    <col min="35" max="35" width="3.453125" style="227" customWidth="1"/>
    <col min="36" max="45" width="5.6328125" style="227" customWidth="1"/>
    <col min="46" max="46" width="3.36328125" style="227" customWidth="1"/>
    <col min="47" max="52" width="5.6328125" style="227" customWidth="1"/>
    <col min="53" max="53" width="10.453125" style="227" customWidth="1"/>
    <col min="54" max="54" width="7.81640625" style="199" customWidth="1"/>
    <col min="55" max="55" width="2.6328125" style="227" customWidth="1"/>
    <col min="56" max="56" width="10.453125" style="199" customWidth="1"/>
    <col min="57" max="57" width="2.6328125" style="227" customWidth="1"/>
    <col min="58" max="58" width="9.1796875" style="199"/>
    <col min="59" max="59" width="2.36328125" style="199" customWidth="1"/>
    <col min="60" max="60" width="9.1796875" style="199"/>
    <col min="61" max="61" width="13.36328125" style="199" customWidth="1"/>
    <col min="62" max="62" width="9.1796875" style="199"/>
    <col min="63" max="63" width="11" style="199" customWidth="1"/>
    <col min="64" max="16384" width="9.1796875" style="199"/>
  </cols>
  <sheetData>
    <row r="1" spans="1:68" ht="15.5" x14ac:dyDescent="0.35">
      <c r="A1" s="1" t="str">
        <f>[1]CompDetail!A1</f>
        <v>22nd Australian Vaulting Championships 2018</v>
      </c>
      <c r="B1" s="2"/>
      <c r="C1" s="101"/>
      <c r="D1" s="201" t="s">
        <v>318</v>
      </c>
      <c r="E1" s="201" t="s">
        <v>10</v>
      </c>
      <c r="G1" s="227"/>
      <c r="H1" s="284"/>
      <c r="I1" s="284"/>
      <c r="J1" s="284"/>
      <c r="K1" s="284"/>
      <c r="L1" s="284"/>
      <c r="T1" s="284"/>
      <c r="U1" s="284"/>
      <c r="V1" s="284"/>
      <c r="W1" s="227"/>
      <c r="Z1" s="284"/>
      <c r="AA1" s="284"/>
      <c r="AB1" s="284"/>
      <c r="AC1" s="284"/>
      <c r="AD1" s="284"/>
      <c r="AI1" s="199"/>
      <c r="AJ1" s="284"/>
      <c r="AK1" s="284"/>
      <c r="AL1" s="284"/>
      <c r="AN1" s="199"/>
      <c r="AO1" s="199"/>
      <c r="AP1" s="199"/>
      <c r="AQ1" s="284"/>
      <c r="AR1" s="284"/>
      <c r="AS1" s="284"/>
      <c r="AT1" s="285"/>
      <c r="AU1" s="199"/>
      <c r="AV1" s="199"/>
      <c r="AW1" s="199"/>
      <c r="AX1" s="199"/>
      <c r="AY1" s="199"/>
      <c r="AZ1" s="199"/>
      <c r="BA1" s="199"/>
      <c r="BG1" s="227"/>
      <c r="BK1" s="286">
        <f ca="1">NOW()</f>
        <v>43467.616455671297</v>
      </c>
    </row>
    <row r="2" spans="1:68" ht="15.5" x14ac:dyDescent="0.35">
      <c r="A2" s="8"/>
      <c r="B2" s="2"/>
      <c r="C2" s="101"/>
      <c r="D2" s="201"/>
      <c r="E2" s="201" t="s">
        <v>7</v>
      </c>
      <c r="G2" s="227"/>
      <c r="W2" s="227"/>
      <c r="AI2" s="199"/>
      <c r="AJ2" s="199"/>
      <c r="AK2" s="199"/>
      <c r="AL2" s="199"/>
      <c r="AN2" s="199"/>
      <c r="AO2" s="199"/>
      <c r="AP2" s="199"/>
      <c r="AQ2" s="199"/>
      <c r="AR2" s="199"/>
      <c r="AS2" s="199"/>
      <c r="AT2" s="287"/>
      <c r="AU2" s="199"/>
      <c r="AV2" s="199"/>
      <c r="AW2" s="199"/>
      <c r="AX2" s="199"/>
      <c r="AY2" s="199"/>
      <c r="AZ2" s="199"/>
      <c r="BA2" s="199"/>
      <c r="BG2" s="227"/>
      <c r="BK2" s="288">
        <f ca="1">NOW()</f>
        <v>43467.616455671297</v>
      </c>
    </row>
    <row r="3" spans="1:68" ht="15.5" x14ac:dyDescent="0.35">
      <c r="A3" s="1" t="str">
        <f>[1]CompDetail!A3</f>
        <v>October 4 to 7 2018</v>
      </c>
      <c r="B3" s="51"/>
      <c r="C3" s="101"/>
      <c r="D3" s="201"/>
      <c r="E3" s="201" t="s">
        <v>261</v>
      </c>
      <c r="F3" s="408" t="s">
        <v>319</v>
      </c>
      <c r="G3" s="409"/>
      <c r="H3" s="408"/>
      <c r="I3" s="409"/>
      <c r="J3" s="409"/>
      <c r="K3" s="409"/>
      <c r="M3" s="410" t="s">
        <v>320</v>
      </c>
      <c r="N3" s="411"/>
      <c r="O3" s="411"/>
      <c r="P3" s="411"/>
      <c r="Q3" s="411"/>
      <c r="R3" s="411"/>
      <c r="T3" s="408" t="s">
        <v>319</v>
      </c>
      <c r="U3" s="409"/>
      <c r="V3" s="409"/>
      <c r="W3" s="409"/>
      <c r="X3" s="409"/>
      <c r="Y3" s="409"/>
      <c r="Z3" s="409"/>
      <c r="AA3" s="409"/>
      <c r="AB3" s="409"/>
      <c r="AC3" s="409"/>
      <c r="AE3" s="410" t="s">
        <v>320</v>
      </c>
      <c r="AF3" s="410"/>
      <c r="AG3" s="410"/>
      <c r="AH3" s="410"/>
      <c r="AI3" s="199"/>
      <c r="AJ3" s="408" t="s">
        <v>319</v>
      </c>
      <c r="AK3" s="409"/>
      <c r="AL3" s="409"/>
      <c r="AM3" s="409"/>
      <c r="AN3" s="409"/>
      <c r="AO3" s="409"/>
      <c r="AP3" s="409"/>
      <c r="AQ3" s="409"/>
      <c r="AR3" s="409"/>
      <c r="AS3" s="409"/>
      <c r="AU3" s="410" t="s">
        <v>320</v>
      </c>
      <c r="AV3" s="411"/>
      <c r="AW3" s="411"/>
      <c r="AX3" s="411"/>
      <c r="AY3" s="411"/>
      <c r="AZ3" s="411"/>
      <c r="BA3" s="411"/>
      <c r="BB3" s="411"/>
      <c r="BG3" s="227"/>
    </row>
    <row r="4" spans="1:68" ht="15.5" x14ac:dyDescent="0.35">
      <c r="A4" s="13"/>
      <c r="B4" s="14"/>
      <c r="C4" s="101"/>
      <c r="D4" s="201"/>
      <c r="G4" s="227"/>
      <c r="W4" s="227"/>
      <c r="AI4" s="199"/>
      <c r="AJ4" s="199"/>
      <c r="AK4" s="199"/>
      <c r="AL4" s="199"/>
      <c r="AN4" s="199"/>
      <c r="AO4" s="199"/>
      <c r="AP4" s="199"/>
      <c r="AQ4" s="199"/>
      <c r="AR4" s="199"/>
      <c r="AS4" s="199"/>
      <c r="AU4" s="199"/>
      <c r="AV4" s="199"/>
      <c r="AW4" s="199"/>
      <c r="AX4" s="199"/>
      <c r="AY4" s="199"/>
      <c r="AZ4" s="199"/>
      <c r="BA4" s="199"/>
      <c r="BG4" s="227"/>
    </row>
    <row r="5" spans="1:68" ht="15.5" x14ac:dyDescent="0.35">
      <c r="A5" s="1" t="s">
        <v>227</v>
      </c>
      <c r="B5" s="2"/>
      <c r="C5" s="103"/>
      <c r="D5" s="201"/>
      <c r="E5" s="201"/>
      <c r="F5" s="289" t="s">
        <v>321</v>
      </c>
      <c r="G5" s="290"/>
      <c r="I5" s="289"/>
      <c r="M5" s="289" t="s">
        <v>321</v>
      </c>
      <c r="T5" s="289" t="s">
        <v>437</v>
      </c>
      <c r="W5" s="227"/>
      <c r="AE5" s="289" t="s">
        <v>322</v>
      </c>
      <c r="AF5" s="289"/>
      <c r="AG5" s="289"/>
      <c r="AH5" s="289"/>
      <c r="AI5" s="199"/>
      <c r="AJ5" s="289" t="s">
        <v>422</v>
      </c>
      <c r="AK5" s="199"/>
      <c r="AL5" s="199"/>
      <c r="AN5" s="199"/>
      <c r="AO5" s="199"/>
      <c r="AP5" s="199"/>
      <c r="AQ5" s="199"/>
      <c r="AR5" s="199"/>
      <c r="AS5" s="199"/>
      <c r="AU5" s="289" t="s">
        <v>323</v>
      </c>
      <c r="AV5" s="199"/>
      <c r="AW5" s="199"/>
      <c r="AX5" s="199"/>
      <c r="AY5" s="199"/>
      <c r="AZ5" s="199"/>
      <c r="BA5" s="289"/>
      <c r="BB5" s="289"/>
      <c r="BG5" s="227"/>
    </row>
    <row r="6" spans="1:68" ht="15.5" x14ac:dyDescent="0.35">
      <c r="A6" s="8" t="s">
        <v>137</v>
      </c>
      <c r="B6" s="17"/>
      <c r="C6" s="103"/>
      <c r="D6" s="201"/>
      <c r="E6" s="201"/>
      <c r="F6" s="199" t="str">
        <f>E1</f>
        <v>Darryn Fedrick</v>
      </c>
      <c r="G6" s="227"/>
      <c r="M6" s="199" t="str">
        <f>E1</f>
        <v>Darryn Fedrick</v>
      </c>
      <c r="T6" s="199" t="str">
        <f>E2</f>
        <v>Nina Fritzel</v>
      </c>
      <c r="W6" s="227"/>
      <c r="AE6" s="199" t="str">
        <f>E2</f>
        <v>Nina Fritzel</v>
      </c>
      <c r="AJ6" s="199" t="str">
        <f>E3</f>
        <v>Angie Deeks</v>
      </c>
      <c r="AK6" s="199"/>
      <c r="AL6" s="199"/>
      <c r="AN6" s="199"/>
      <c r="AO6" s="199"/>
      <c r="AP6" s="199"/>
      <c r="AQ6" s="199"/>
      <c r="AR6" s="199"/>
      <c r="AS6" s="199"/>
      <c r="AU6" s="199" t="str">
        <f>E3</f>
        <v>Angie Deeks</v>
      </c>
      <c r="AV6" s="199"/>
      <c r="AW6" s="199"/>
      <c r="AX6" s="199"/>
      <c r="AY6" s="199"/>
      <c r="AZ6" s="199"/>
      <c r="BA6" s="199"/>
      <c r="BG6" s="227"/>
      <c r="BH6" s="289" t="s">
        <v>324</v>
      </c>
    </row>
    <row r="7" spans="1:68" x14ac:dyDescent="0.35">
      <c r="F7" s="313" t="s">
        <v>325</v>
      </c>
      <c r="K7" s="284"/>
      <c r="L7" s="292"/>
      <c r="M7" s="422" t="s">
        <v>325</v>
      </c>
      <c r="N7" s="422"/>
      <c r="O7" s="422"/>
      <c r="P7" s="422"/>
      <c r="Q7" s="421"/>
      <c r="S7" s="227"/>
      <c r="T7" s="199" t="s">
        <v>361</v>
      </c>
      <c r="U7" s="284"/>
      <c r="V7" s="284"/>
      <c r="W7" s="284"/>
      <c r="X7" s="284"/>
      <c r="Y7" s="284"/>
      <c r="Z7" s="284"/>
      <c r="AA7" s="284"/>
      <c r="AB7" s="284"/>
      <c r="AC7" s="284"/>
      <c r="AD7" s="292"/>
      <c r="AE7" s="289"/>
      <c r="AG7" s="199" t="s">
        <v>326</v>
      </c>
      <c r="AH7" s="199" t="s">
        <v>328</v>
      </c>
      <c r="AJ7" s="199"/>
      <c r="AK7" s="284"/>
      <c r="AL7" s="284"/>
      <c r="AM7" s="284"/>
      <c r="AN7" s="284"/>
      <c r="AO7" s="284"/>
      <c r="AP7" s="284"/>
      <c r="AQ7" s="284"/>
      <c r="AR7" s="284"/>
      <c r="AS7" s="284"/>
      <c r="AU7" s="199"/>
      <c r="AV7" s="199"/>
      <c r="AW7" s="199"/>
      <c r="AX7" s="199"/>
      <c r="AY7" s="199"/>
      <c r="AZ7" s="199"/>
      <c r="BA7" s="199"/>
      <c r="BB7" s="199" t="s">
        <v>329</v>
      </c>
      <c r="BD7" s="421" t="s">
        <v>330</v>
      </c>
      <c r="BF7" s="289" t="s">
        <v>331</v>
      </c>
      <c r="BG7" s="227"/>
      <c r="BJ7" s="294" t="s">
        <v>332</v>
      </c>
      <c r="BK7" s="295"/>
    </row>
    <row r="8" spans="1:68" s="422" customFormat="1" x14ac:dyDescent="0.35">
      <c r="A8" s="271" t="s">
        <v>333</v>
      </c>
      <c r="B8" s="271" t="s">
        <v>334</v>
      </c>
      <c r="C8" s="271" t="s">
        <v>325</v>
      </c>
      <c r="D8" s="271" t="s">
        <v>335</v>
      </c>
      <c r="E8" s="271" t="s">
        <v>336</v>
      </c>
      <c r="F8" s="296" t="s">
        <v>337</v>
      </c>
      <c r="G8" s="296" t="s">
        <v>338</v>
      </c>
      <c r="H8" s="296" t="s">
        <v>339</v>
      </c>
      <c r="I8" s="296" t="s">
        <v>340</v>
      </c>
      <c r="J8" s="296" t="s">
        <v>341</v>
      </c>
      <c r="K8" s="296" t="s">
        <v>325</v>
      </c>
      <c r="L8" s="297"/>
      <c r="M8" s="296" t="s">
        <v>337</v>
      </c>
      <c r="N8" s="296" t="s">
        <v>338</v>
      </c>
      <c r="O8" s="296" t="s">
        <v>339</v>
      </c>
      <c r="P8" s="296" t="s">
        <v>340</v>
      </c>
      <c r="Q8" s="296" t="s">
        <v>341</v>
      </c>
      <c r="R8" s="296" t="s">
        <v>325</v>
      </c>
      <c r="S8" s="298"/>
      <c r="T8" s="271" t="s">
        <v>342</v>
      </c>
      <c r="U8" s="271" t="s">
        <v>343</v>
      </c>
      <c r="V8" s="271" t="s">
        <v>408</v>
      </c>
      <c r="W8" s="271" t="s">
        <v>407</v>
      </c>
      <c r="X8" s="271" t="s">
        <v>444</v>
      </c>
      <c r="Y8" s="271" t="s">
        <v>445</v>
      </c>
      <c r="Z8" s="271" t="s">
        <v>404</v>
      </c>
      <c r="AA8" s="271" t="s">
        <v>446</v>
      </c>
      <c r="AB8" s="271" t="s">
        <v>347</v>
      </c>
      <c r="AC8" s="271" t="s">
        <v>348</v>
      </c>
      <c r="AD8" s="297"/>
      <c r="AE8" s="271" t="s">
        <v>327</v>
      </c>
      <c r="AF8" s="271" t="s">
        <v>328</v>
      </c>
      <c r="AG8" s="271" t="s">
        <v>414</v>
      </c>
      <c r="AH8" s="271" t="s">
        <v>352</v>
      </c>
      <c r="AI8" s="299"/>
      <c r="AJ8" s="271" t="s">
        <v>342</v>
      </c>
      <c r="AK8" s="271" t="s">
        <v>343</v>
      </c>
      <c r="AL8" s="271" t="s">
        <v>408</v>
      </c>
      <c r="AM8" s="271" t="s">
        <v>407</v>
      </c>
      <c r="AN8" s="271" t="s">
        <v>447</v>
      </c>
      <c r="AO8" s="271" t="s">
        <v>448</v>
      </c>
      <c r="AP8" s="271" t="s">
        <v>404</v>
      </c>
      <c r="AQ8" s="271" t="s">
        <v>226</v>
      </c>
      <c r="AR8" s="271" t="s">
        <v>347</v>
      </c>
      <c r="AS8" s="271" t="s">
        <v>348</v>
      </c>
      <c r="AT8" s="299"/>
      <c r="AU8" s="296" t="s">
        <v>353</v>
      </c>
      <c r="AV8" s="296" t="s">
        <v>354</v>
      </c>
      <c r="AW8" s="296" t="s">
        <v>355</v>
      </c>
      <c r="AX8" s="296" t="s">
        <v>356</v>
      </c>
      <c r="AY8" s="296" t="s">
        <v>357</v>
      </c>
      <c r="AZ8" s="296" t="s">
        <v>358</v>
      </c>
      <c r="BA8" s="271" t="s">
        <v>359</v>
      </c>
      <c r="BB8" s="271" t="s">
        <v>352</v>
      </c>
      <c r="BC8" s="299"/>
      <c r="BD8" s="300" t="s">
        <v>360</v>
      </c>
      <c r="BE8" s="301"/>
      <c r="BF8" s="302" t="s">
        <v>360</v>
      </c>
      <c r="BG8" s="303"/>
      <c r="BH8" s="302" t="s">
        <v>361</v>
      </c>
      <c r="BI8" s="302" t="s">
        <v>362</v>
      </c>
      <c r="BJ8" s="302" t="s">
        <v>360</v>
      </c>
      <c r="BK8" s="302" t="s">
        <v>363</v>
      </c>
      <c r="BL8" s="271"/>
      <c r="BM8" s="271"/>
      <c r="BN8" s="271"/>
      <c r="BO8" s="271"/>
      <c r="BP8" s="271"/>
    </row>
    <row r="9" spans="1:68" s="422" customFormat="1" x14ac:dyDescent="0.35">
      <c r="F9" s="295"/>
      <c r="G9" s="295"/>
      <c r="H9" s="295"/>
      <c r="I9" s="295"/>
      <c r="J9" s="295"/>
      <c r="K9" s="295"/>
      <c r="L9" s="304"/>
      <c r="M9" s="295"/>
      <c r="N9" s="295"/>
      <c r="O9" s="295"/>
      <c r="P9" s="295"/>
      <c r="Q9" s="295"/>
      <c r="R9" s="295"/>
      <c r="S9" s="305"/>
      <c r="AD9" s="304"/>
      <c r="AI9" s="283"/>
      <c r="AT9" s="283"/>
      <c r="AU9" s="295"/>
      <c r="AV9" s="295"/>
      <c r="AW9" s="295"/>
      <c r="AX9" s="295"/>
      <c r="AY9" s="295"/>
      <c r="AZ9" s="295"/>
      <c r="BC9" s="283"/>
      <c r="BD9" s="421"/>
      <c r="BE9" s="292"/>
      <c r="BF9" s="294"/>
      <c r="BG9" s="306"/>
      <c r="BH9" s="294"/>
      <c r="BI9" s="294"/>
      <c r="BJ9" s="294"/>
      <c r="BK9" s="294"/>
    </row>
    <row r="10" spans="1:68" x14ac:dyDescent="0.35">
      <c r="A10" s="426">
        <v>79</v>
      </c>
      <c r="B10" s="426" t="s">
        <v>53</v>
      </c>
      <c r="C10" s="426" t="s">
        <v>3</v>
      </c>
      <c r="D10" s="426" t="s">
        <v>366</v>
      </c>
      <c r="E10" s="426" t="s">
        <v>395</v>
      </c>
      <c r="F10" s="272">
        <v>5.8</v>
      </c>
      <c r="G10" s="272">
        <v>6.4</v>
      </c>
      <c r="H10" s="272">
        <v>5.8</v>
      </c>
      <c r="I10" s="272">
        <v>7</v>
      </c>
      <c r="J10" s="272">
        <v>6</v>
      </c>
      <c r="K10" s="273">
        <f t="shared" ref="K10:K23" si="0">SUM((F10*0.1),(G10*0.1),(H10*0.3),(I10*0.3),(J10*0.2))</f>
        <v>6.2600000000000007</v>
      </c>
      <c r="L10" s="307"/>
      <c r="M10" s="272">
        <v>5.8</v>
      </c>
      <c r="N10" s="272">
        <v>6.4</v>
      </c>
      <c r="O10" s="272">
        <v>5.6</v>
      </c>
      <c r="P10" s="272">
        <v>7</v>
      </c>
      <c r="Q10" s="272">
        <v>6</v>
      </c>
      <c r="R10" s="273">
        <f t="shared" ref="R10:R23" si="1">SUM((M10*0.1),(N10*0.1),(O10*0.3),(P10*0.3),(Q10*0.2))</f>
        <v>6.2</v>
      </c>
      <c r="S10" s="308"/>
      <c r="T10" s="272">
        <v>6</v>
      </c>
      <c r="U10" s="272">
        <v>6.5</v>
      </c>
      <c r="V10" s="272">
        <v>7</v>
      </c>
      <c r="W10" s="272">
        <v>7</v>
      </c>
      <c r="X10" s="272">
        <v>6.5</v>
      </c>
      <c r="Y10" s="272">
        <v>6</v>
      </c>
      <c r="Z10" s="272">
        <v>7</v>
      </c>
      <c r="AA10" s="272">
        <v>6</v>
      </c>
      <c r="AB10" s="309">
        <f t="shared" ref="AB10:AB23" si="2">SUM(T10:AA10)</f>
        <v>52</v>
      </c>
      <c r="AC10" s="273">
        <f t="shared" ref="AC10:AC23" si="3">AB10/8</f>
        <v>6.5</v>
      </c>
      <c r="AD10" s="307"/>
      <c r="AE10" s="272">
        <v>7.2</v>
      </c>
      <c r="AF10" s="273">
        <f t="shared" ref="AF10:AF23" si="4">AE10</f>
        <v>7.2</v>
      </c>
      <c r="AG10" s="274"/>
      <c r="AH10" s="273">
        <f t="shared" ref="AH10:AH23" si="5">AF10-AG10</f>
        <v>7.2</v>
      </c>
      <c r="AI10" s="308"/>
      <c r="AJ10" s="272">
        <v>5</v>
      </c>
      <c r="AK10" s="272">
        <v>6</v>
      </c>
      <c r="AL10" s="272">
        <v>6.7</v>
      </c>
      <c r="AM10" s="272">
        <v>6.5</v>
      </c>
      <c r="AN10" s="272">
        <v>5.7</v>
      </c>
      <c r="AO10" s="272">
        <v>5.7</v>
      </c>
      <c r="AP10" s="272">
        <v>5.8</v>
      </c>
      <c r="AQ10" s="272">
        <v>5</v>
      </c>
      <c r="AR10" s="309">
        <f t="shared" ref="AR10:AR23" si="6">SUM(AJ10:AQ10)</f>
        <v>46.4</v>
      </c>
      <c r="AS10" s="273">
        <f t="shared" ref="AS10:AS23" si="7">AR10/8</f>
        <v>5.8</v>
      </c>
      <c r="AT10" s="308"/>
      <c r="AU10" s="272">
        <v>5</v>
      </c>
      <c r="AV10" s="272">
        <v>5</v>
      </c>
      <c r="AW10" s="272">
        <v>4.8</v>
      </c>
      <c r="AX10" s="272">
        <v>3</v>
      </c>
      <c r="AY10" s="272">
        <v>3.5</v>
      </c>
      <c r="AZ10" s="273">
        <f t="shared" ref="AZ10:AZ23" si="8">SUM((AU10*0.2),(AV10*0.15),(AW10*0.25),(AX10*0.2),(AY10*0.2))</f>
        <v>4.25</v>
      </c>
      <c r="BA10" s="274">
        <v>1</v>
      </c>
      <c r="BB10" s="273">
        <f t="shared" ref="BB10:BB23" si="9">AZ10-BA10</f>
        <v>3.25</v>
      </c>
      <c r="BC10" s="308"/>
      <c r="BD10" s="310">
        <f t="shared" ref="BD10:BD23" si="10">SUM((K10*0.25)+(AC10*0.375)+(AS10*0.375))</f>
        <v>6.1775000000000002</v>
      </c>
      <c r="BE10" s="277"/>
      <c r="BF10" s="310">
        <f t="shared" ref="BF10:BF23" si="11">SUM((R10*0.25),(AH10*0.5),(BB10*0.25))</f>
        <v>5.9625000000000004</v>
      </c>
      <c r="BG10" s="227"/>
      <c r="BH10" s="273">
        <f t="shared" ref="BH10:BH23" si="12">BD10</f>
        <v>6.1775000000000002</v>
      </c>
      <c r="BI10" s="273">
        <f t="shared" ref="BI10:BI23" si="13">BF10</f>
        <v>5.9625000000000004</v>
      </c>
      <c r="BJ10" s="311">
        <f t="shared" ref="BJ10:BJ23" si="14">AVERAGE(BH10:BI10)</f>
        <v>6.07</v>
      </c>
      <c r="BK10" s="312">
        <v>1</v>
      </c>
    </row>
    <row r="11" spans="1:68" x14ac:dyDescent="0.35">
      <c r="A11" s="426">
        <v>42</v>
      </c>
      <c r="B11" s="426" t="s">
        <v>201</v>
      </c>
      <c r="C11" s="426" t="s">
        <v>160</v>
      </c>
      <c r="D11" s="426" t="s">
        <v>442</v>
      </c>
      <c r="E11" s="426" t="s">
        <v>309</v>
      </c>
      <c r="F11" s="272">
        <v>5.5</v>
      </c>
      <c r="G11" s="272">
        <v>5</v>
      </c>
      <c r="H11" s="272">
        <v>5</v>
      </c>
      <c r="I11" s="272">
        <v>6</v>
      </c>
      <c r="J11" s="272">
        <v>6</v>
      </c>
      <c r="K11" s="273">
        <f t="shared" si="0"/>
        <v>5.55</v>
      </c>
      <c r="L11" s="307"/>
      <c r="M11" s="272">
        <v>5.5</v>
      </c>
      <c r="N11" s="272">
        <v>5</v>
      </c>
      <c r="O11" s="272">
        <v>5</v>
      </c>
      <c r="P11" s="272">
        <v>6</v>
      </c>
      <c r="Q11" s="272">
        <v>6</v>
      </c>
      <c r="R11" s="273">
        <f t="shared" si="1"/>
        <v>5.55</v>
      </c>
      <c r="S11" s="308"/>
      <c r="T11" s="272">
        <v>6</v>
      </c>
      <c r="U11" s="272">
        <v>4</v>
      </c>
      <c r="V11" s="272">
        <v>5</v>
      </c>
      <c r="W11" s="272">
        <v>5.5</v>
      </c>
      <c r="X11" s="272">
        <v>6</v>
      </c>
      <c r="Y11" s="272">
        <v>6</v>
      </c>
      <c r="Z11" s="272">
        <v>5</v>
      </c>
      <c r="AA11" s="272">
        <v>5</v>
      </c>
      <c r="AB11" s="309">
        <f t="shared" si="2"/>
        <v>42.5</v>
      </c>
      <c r="AC11" s="273">
        <f t="shared" si="3"/>
        <v>5.3125</v>
      </c>
      <c r="AD11" s="307"/>
      <c r="AE11" s="272">
        <v>7.6</v>
      </c>
      <c r="AF11" s="273">
        <f t="shared" si="4"/>
        <v>7.6</v>
      </c>
      <c r="AG11" s="274"/>
      <c r="AH11" s="273">
        <f t="shared" si="5"/>
        <v>7.6</v>
      </c>
      <c r="AI11" s="308"/>
      <c r="AJ11" s="272">
        <v>5.8</v>
      </c>
      <c r="AK11" s="272">
        <v>4.3</v>
      </c>
      <c r="AL11" s="272">
        <v>6.5</v>
      </c>
      <c r="AM11" s="272">
        <v>6.6</v>
      </c>
      <c r="AN11" s="272">
        <v>6</v>
      </c>
      <c r="AO11" s="272">
        <v>6</v>
      </c>
      <c r="AP11" s="272">
        <v>6</v>
      </c>
      <c r="AQ11" s="272">
        <v>5.5</v>
      </c>
      <c r="AR11" s="309">
        <f t="shared" si="6"/>
        <v>46.7</v>
      </c>
      <c r="AS11" s="273">
        <f t="shared" si="7"/>
        <v>5.8375000000000004</v>
      </c>
      <c r="AT11" s="308"/>
      <c r="AU11" s="272">
        <v>6</v>
      </c>
      <c r="AV11" s="272">
        <v>7</v>
      </c>
      <c r="AW11" s="272">
        <v>5.5</v>
      </c>
      <c r="AX11" s="272">
        <v>6.5</v>
      </c>
      <c r="AY11" s="272">
        <v>6</v>
      </c>
      <c r="AZ11" s="273">
        <f t="shared" si="8"/>
        <v>6.125</v>
      </c>
      <c r="BA11" s="274">
        <v>1</v>
      </c>
      <c r="BB11" s="273">
        <f t="shared" si="9"/>
        <v>5.125</v>
      </c>
      <c r="BC11" s="308"/>
      <c r="BD11" s="310">
        <f t="shared" si="10"/>
        <v>5.5687500000000005</v>
      </c>
      <c r="BE11" s="277"/>
      <c r="BF11" s="310">
        <f t="shared" si="11"/>
        <v>6.46875</v>
      </c>
      <c r="BG11" s="227"/>
      <c r="BH11" s="273">
        <f t="shared" si="12"/>
        <v>5.5687500000000005</v>
      </c>
      <c r="BI11" s="273">
        <f t="shared" si="13"/>
        <v>6.46875</v>
      </c>
      <c r="BJ11" s="311">
        <f t="shared" si="14"/>
        <v>6.0187500000000007</v>
      </c>
      <c r="BK11" s="312">
        <v>2</v>
      </c>
    </row>
    <row r="12" spans="1:68" x14ac:dyDescent="0.35">
      <c r="A12" s="426">
        <v>78</v>
      </c>
      <c r="B12" s="426" t="s">
        <v>54</v>
      </c>
      <c r="C12" s="426" t="s">
        <v>3</v>
      </c>
      <c r="D12" s="426" t="s">
        <v>366</v>
      </c>
      <c r="E12" s="426" t="s">
        <v>395</v>
      </c>
      <c r="F12" s="272">
        <v>5.8</v>
      </c>
      <c r="G12" s="272">
        <v>6.4</v>
      </c>
      <c r="H12" s="272">
        <v>5.8</v>
      </c>
      <c r="I12" s="272">
        <v>7</v>
      </c>
      <c r="J12" s="272">
        <v>6</v>
      </c>
      <c r="K12" s="273">
        <f t="shared" si="0"/>
        <v>6.2600000000000007</v>
      </c>
      <c r="L12" s="307"/>
      <c r="M12" s="272">
        <v>5.8</v>
      </c>
      <c r="N12" s="272">
        <v>6.4</v>
      </c>
      <c r="O12" s="272">
        <v>5.6</v>
      </c>
      <c r="P12" s="272">
        <v>7</v>
      </c>
      <c r="Q12" s="272">
        <v>6</v>
      </c>
      <c r="R12" s="273">
        <f t="shared" si="1"/>
        <v>6.2</v>
      </c>
      <c r="S12" s="308"/>
      <c r="T12" s="272">
        <v>5.5</v>
      </c>
      <c r="U12" s="272">
        <v>5.5</v>
      </c>
      <c r="V12" s="272">
        <v>4.5</v>
      </c>
      <c r="W12" s="272">
        <v>5.8</v>
      </c>
      <c r="X12" s="272">
        <v>5</v>
      </c>
      <c r="Y12" s="272">
        <v>5.5</v>
      </c>
      <c r="Z12" s="272">
        <v>4.5</v>
      </c>
      <c r="AA12" s="272">
        <v>5</v>
      </c>
      <c r="AB12" s="309">
        <f t="shared" si="2"/>
        <v>41.3</v>
      </c>
      <c r="AC12" s="273">
        <f t="shared" si="3"/>
        <v>5.1624999999999996</v>
      </c>
      <c r="AD12" s="307"/>
      <c r="AE12" s="272">
        <v>6.5</v>
      </c>
      <c r="AF12" s="273">
        <f t="shared" si="4"/>
        <v>6.5</v>
      </c>
      <c r="AG12" s="274"/>
      <c r="AH12" s="273">
        <f t="shared" si="5"/>
        <v>6.5</v>
      </c>
      <c r="AI12" s="308"/>
      <c r="AJ12" s="272">
        <v>5.3</v>
      </c>
      <c r="AK12" s="272">
        <v>5.7</v>
      </c>
      <c r="AL12" s="272">
        <v>6.5</v>
      </c>
      <c r="AM12" s="272">
        <v>6</v>
      </c>
      <c r="AN12" s="272">
        <v>5.5</v>
      </c>
      <c r="AO12" s="272">
        <v>5.5</v>
      </c>
      <c r="AP12" s="272">
        <v>5.7</v>
      </c>
      <c r="AQ12" s="272">
        <v>5.3</v>
      </c>
      <c r="AR12" s="309">
        <f t="shared" si="6"/>
        <v>45.5</v>
      </c>
      <c r="AS12" s="273">
        <f t="shared" si="7"/>
        <v>5.6875</v>
      </c>
      <c r="AT12" s="308"/>
      <c r="AU12" s="272">
        <v>5</v>
      </c>
      <c r="AV12" s="272">
        <v>7</v>
      </c>
      <c r="AW12" s="272">
        <v>4</v>
      </c>
      <c r="AX12" s="272">
        <v>3.5</v>
      </c>
      <c r="AY12" s="272">
        <v>3</v>
      </c>
      <c r="AZ12" s="273">
        <f t="shared" si="8"/>
        <v>4.3499999999999996</v>
      </c>
      <c r="BA12" s="274">
        <v>0</v>
      </c>
      <c r="BB12" s="273">
        <f t="shared" si="9"/>
        <v>4.3499999999999996</v>
      </c>
      <c r="BC12" s="308"/>
      <c r="BD12" s="310">
        <f t="shared" si="10"/>
        <v>5.63375</v>
      </c>
      <c r="BE12" s="277"/>
      <c r="BF12" s="310">
        <f t="shared" si="11"/>
        <v>5.8874999999999993</v>
      </c>
      <c r="BG12" s="227"/>
      <c r="BH12" s="273">
        <f t="shared" si="12"/>
        <v>5.63375</v>
      </c>
      <c r="BI12" s="273">
        <f t="shared" si="13"/>
        <v>5.8874999999999993</v>
      </c>
      <c r="BJ12" s="311">
        <f t="shared" si="14"/>
        <v>5.7606249999999992</v>
      </c>
      <c r="BK12" s="312">
        <v>3</v>
      </c>
    </row>
    <row r="13" spans="1:68" x14ac:dyDescent="0.35">
      <c r="A13" s="426">
        <v>76</v>
      </c>
      <c r="B13" s="426" t="s">
        <v>55</v>
      </c>
      <c r="C13" s="426" t="s">
        <v>3</v>
      </c>
      <c r="D13" s="426" t="s">
        <v>366</v>
      </c>
      <c r="E13" s="426" t="s">
        <v>395</v>
      </c>
      <c r="F13" s="272">
        <v>5.8</v>
      </c>
      <c r="G13" s="272">
        <v>6.4</v>
      </c>
      <c r="H13" s="272">
        <v>5.8</v>
      </c>
      <c r="I13" s="272">
        <v>7</v>
      </c>
      <c r="J13" s="272">
        <v>6</v>
      </c>
      <c r="K13" s="273">
        <f t="shared" si="0"/>
        <v>6.2600000000000007</v>
      </c>
      <c r="L13" s="307"/>
      <c r="M13" s="272">
        <v>5.8</v>
      </c>
      <c r="N13" s="272">
        <v>6.4</v>
      </c>
      <c r="O13" s="272">
        <v>5.6</v>
      </c>
      <c r="P13" s="272">
        <v>7</v>
      </c>
      <c r="Q13" s="272">
        <v>6</v>
      </c>
      <c r="R13" s="273">
        <f t="shared" si="1"/>
        <v>6.2</v>
      </c>
      <c r="S13" s="308"/>
      <c r="T13" s="272">
        <v>5</v>
      </c>
      <c r="U13" s="272">
        <v>4</v>
      </c>
      <c r="V13" s="272">
        <v>4</v>
      </c>
      <c r="W13" s="272">
        <v>4.5</v>
      </c>
      <c r="X13" s="272">
        <v>5</v>
      </c>
      <c r="Y13" s="272">
        <v>5</v>
      </c>
      <c r="Z13" s="272">
        <v>6</v>
      </c>
      <c r="AA13" s="272">
        <v>4.8</v>
      </c>
      <c r="AB13" s="309">
        <f t="shared" si="2"/>
        <v>38.299999999999997</v>
      </c>
      <c r="AC13" s="273">
        <f t="shared" si="3"/>
        <v>4.7874999999999996</v>
      </c>
      <c r="AD13" s="307"/>
      <c r="AE13" s="272">
        <v>7.2</v>
      </c>
      <c r="AF13" s="273">
        <f t="shared" si="4"/>
        <v>7.2</v>
      </c>
      <c r="AG13" s="274"/>
      <c r="AH13" s="273">
        <f t="shared" si="5"/>
        <v>7.2</v>
      </c>
      <c r="AI13" s="308"/>
      <c r="AJ13" s="272">
        <v>4</v>
      </c>
      <c r="AK13" s="272">
        <v>5.5</v>
      </c>
      <c r="AL13" s="272">
        <v>4</v>
      </c>
      <c r="AM13" s="272">
        <v>4.5</v>
      </c>
      <c r="AN13" s="272">
        <v>5.5</v>
      </c>
      <c r="AO13" s="272">
        <v>5.3</v>
      </c>
      <c r="AP13" s="272">
        <v>5.5</v>
      </c>
      <c r="AQ13" s="272">
        <v>4.8</v>
      </c>
      <c r="AR13" s="309">
        <f t="shared" si="6"/>
        <v>39.099999999999994</v>
      </c>
      <c r="AS13" s="273">
        <f t="shared" si="7"/>
        <v>4.8874999999999993</v>
      </c>
      <c r="AT13" s="308"/>
      <c r="AU13" s="272">
        <v>5.7</v>
      </c>
      <c r="AV13" s="272">
        <v>7</v>
      </c>
      <c r="AW13" s="272">
        <v>3.5</v>
      </c>
      <c r="AX13" s="272">
        <v>3.4</v>
      </c>
      <c r="AY13" s="272">
        <v>3</v>
      </c>
      <c r="AZ13" s="273">
        <f t="shared" si="8"/>
        <v>4.3450000000000006</v>
      </c>
      <c r="BA13" s="274">
        <v>0</v>
      </c>
      <c r="BB13" s="273">
        <f t="shared" si="9"/>
        <v>4.3450000000000006</v>
      </c>
      <c r="BC13" s="308"/>
      <c r="BD13" s="310">
        <f t="shared" si="10"/>
        <v>5.1931250000000002</v>
      </c>
      <c r="BE13" s="277"/>
      <c r="BF13" s="310">
        <f t="shared" si="11"/>
        <v>6.2362500000000001</v>
      </c>
      <c r="BG13" s="227"/>
      <c r="BH13" s="273">
        <f t="shared" si="12"/>
        <v>5.1931250000000002</v>
      </c>
      <c r="BI13" s="273">
        <f t="shared" si="13"/>
        <v>6.2362500000000001</v>
      </c>
      <c r="BJ13" s="311">
        <f t="shared" si="14"/>
        <v>5.7146875000000001</v>
      </c>
      <c r="BK13" s="312">
        <v>4</v>
      </c>
    </row>
    <row r="14" spans="1:68" x14ac:dyDescent="0.35">
      <c r="A14" s="439">
        <v>113</v>
      </c>
      <c r="B14" s="439" t="s">
        <v>225</v>
      </c>
      <c r="C14" s="426" t="s">
        <v>158</v>
      </c>
      <c r="D14" s="439" t="s">
        <v>73</v>
      </c>
      <c r="E14" s="439" t="s">
        <v>153</v>
      </c>
      <c r="F14" s="272">
        <v>5.2</v>
      </c>
      <c r="G14" s="272">
        <v>5</v>
      </c>
      <c r="H14" s="272">
        <v>4.5999999999999996</v>
      </c>
      <c r="I14" s="272">
        <v>5</v>
      </c>
      <c r="J14" s="272">
        <v>4</v>
      </c>
      <c r="K14" s="273">
        <f t="shared" si="0"/>
        <v>4.7</v>
      </c>
      <c r="L14" s="307"/>
      <c r="M14" s="272">
        <v>5.2</v>
      </c>
      <c r="N14" s="272">
        <v>5</v>
      </c>
      <c r="O14" s="272">
        <v>4.5999999999999996</v>
      </c>
      <c r="P14" s="272">
        <v>6</v>
      </c>
      <c r="Q14" s="272">
        <v>4</v>
      </c>
      <c r="R14" s="273">
        <f t="shared" si="1"/>
        <v>4.9999999999999991</v>
      </c>
      <c r="S14" s="308"/>
      <c r="T14" s="272">
        <v>6</v>
      </c>
      <c r="U14" s="272">
        <v>7</v>
      </c>
      <c r="V14" s="272">
        <v>5.8</v>
      </c>
      <c r="W14" s="272">
        <v>6.8</v>
      </c>
      <c r="X14" s="272">
        <v>7</v>
      </c>
      <c r="Y14" s="272">
        <v>7</v>
      </c>
      <c r="Z14" s="272">
        <v>5</v>
      </c>
      <c r="AA14" s="272">
        <v>6</v>
      </c>
      <c r="AB14" s="309">
        <f t="shared" si="2"/>
        <v>50.6</v>
      </c>
      <c r="AC14" s="273">
        <f t="shared" si="3"/>
        <v>6.3250000000000002</v>
      </c>
      <c r="AD14" s="307"/>
      <c r="AE14" s="272">
        <v>7.1</v>
      </c>
      <c r="AF14" s="273">
        <f t="shared" si="4"/>
        <v>7.1</v>
      </c>
      <c r="AG14" s="274"/>
      <c r="AH14" s="273">
        <f t="shared" si="5"/>
        <v>7.1</v>
      </c>
      <c r="AI14" s="308"/>
      <c r="AJ14" s="272">
        <v>6</v>
      </c>
      <c r="AK14" s="272">
        <v>4.5</v>
      </c>
      <c r="AL14" s="272">
        <v>5.5</v>
      </c>
      <c r="AM14" s="272">
        <v>6</v>
      </c>
      <c r="AN14" s="272">
        <v>5.3</v>
      </c>
      <c r="AO14" s="272">
        <v>5.3</v>
      </c>
      <c r="AP14" s="272">
        <v>5.5</v>
      </c>
      <c r="AQ14" s="272">
        <v>5</v>
      </c>
      <c r="AR14" s="309">
        <f t="shared" si="6"/>
        <v>43.1</v>
      </c>
      <c r="AS14" s="273">
        <f t="shared" si="7"/>
        <v>5.3875000000000002</v>
      </c>
      <c r="AT14" s="308"/>
      <c r="AU14" s="272">
        <v>6</v>
      </c>
      <c r="AV14" s="272">
        <v>7</v>
      </c>
      <c r="AW14" s="272">
        <v>4.4000000000000004</v>
      </c>
      <c r="AX14" s="272">
        <v>2.5</v>
      </c>
      <c r="AY14" s="272">
        <v>3.5</v>
      </c>
      <c r="AZ14" s="273">
        <f t="shared" si="8"/>
        <v>4.55</v>
      </c>
      <c r="BA14" s="274">
        <v>1</v>
      </c>
      <c r="BB14" s="273">
        <f t="shared" si="9"/>
        <v>3.55</v>
      </c>
      <c r="BC14" s="308"/>
      <c r="BD14" s="310">
        <f t="shared" si="10"/>
        <v>5.5671875000000002</v>
      </c>
      <c r="BE14" s="277"/>
      <c r="BF14" s="310">
        <f t="shared" si="11"/>
        <v>5.6875</v>
      </c>
      <c r="BG14" s="227"/>
      <c r="BH14" s="273">
        <f t="shared" si="12"/>
        <v>5.5671875000000002</v>
      </c>
      <c r="BI14" s="273">
        <f t="shared" si="13"/>
        <v>5.6875</v>
      </c>
      <c r="BJ14" s="311">
        <f t="shared" si="14"/>
        <v>5.6273437499999996</v>
      </c>
      <c r="BK14" s="312">
        <v>5</v>
      </c>
    </row>
    <row r="15" spans="1:68" x14ac:dyDescent="0.35">
      <c r="A15" s="426">
        <v>111</v>
      </c>
      <c r="B15" s="426" t="s">
        <v>72</v>
      </c>
      <c r="C15" s="426" t="s">
        <v>158</v>
      </c>
      <c r="D15" s="426" t="s">
        <v>73</v>
      </c>
      <c r="E15" s="426" t="s">
        <v>153</v>
      </c>
      <c r="F15" s="272">
        <v>5.2</v>
      </c>
      <c r="G15" s="272">
        <v>5</v>
      </c>
      <c r="H15" s="272">
        <v>4.5999999999999996</v>
      </c>
      <c r="I15" s="272">
        <v>5</v>
      </c>
      <c r="J15" s="272">
        <v>4</v>
      </c>
      <c r="K15" s="273">
        <f t="shared" si="0"/>
        <v>4.7</v>
      </c>
      <c r="L15" s="307"/>
      <c r="M15" s="272">
        <v>5.2</v>
      </c>
      <c r="N15" s="272">
        <v>5</v>
      </c>
      <c r="O15" s="272">
        <v>4.5999999999999996</v>
      </c>
      <c r="P15" s="272">
        <v>6</v>
      </c>
      <c r="Q15" s="272">
        <v>4</v>
      </c>
      <c r="R15" s="273">
        <f t="shared" si="1"/>
        <v>4.9999999999999991</v>
      </c>
      <c r="S15" s="308"/>
      <c r="T15" s="272">
        <v>6</v>
      </c>
      <c r="U15" s="272">
        <v>6</v>
      </c>
      <c r="V15" s="272">
        <v>7</v>
      </c>
      <c r="W15" s="272">
        <v>6</v>
      </c>
      <c r="X15" s="272">
        <v>6</v>
      </c>
      <c r="Y15" s="272">
        <v>7</v>
      </c>
      <c r="Z15" s="272">
        <v>6.8</v>
      </c>
      <c r="AA15" s="272">
        <v>5</v>
      </c>
      <c r="AB15" s="309">
        <f t="shared" si="2"/>
        <v>49.8</v>
      </c>
      <c r="AC15" s="273">
        <f t="shared" si="3"/>
        <v>6.2249999999999996</v>
      </c>
      <c r="AD15" s="307"/>
      <c r="AE15" s="272">
        <v>7</v>
      </c>
      <c r="AF15" s="273">
        <f t="shared" si="4"/>
        <v>7</v>
      </c>
      <c r="AG15" s="274"/>
      <c r="AH15" s="273">
        <f t="shared" si="5"/>
        <v>7</v>
      </c>
      <c r="AI15" s="308"/>
      <c r="AJ15" s="272">
        <v>6</v>
      </c>
      <c r="AK15" s="272">
        <v>4.5</v>
      </c>
      <c r="AL15" s="272">
        <v>5.5</v>
      </c>
      <c r="AM15" s="272">
        <v>6</v>
      </c>
      <c r="AN15" s="272">
        <v>5.8</v>
      </c>
      <c r="AO15" s="272">
        <v>5.8</v>
      </c>
      <c r="AP15" s="272">
        <v>5</v>
      </c>
      <c r="AQ15" s="272">
        <v>4.5</v>
      </c>
      <c r="AR15" s="309">
        <f t="shared" si="6"/>
        <v>43.1</v>
      </c>
      <c r="AS15" s="273">
        <f t="shared" si="7"/>
        <v>5.3875000000000002</v>
      </c>
      <c r="AT15" s="308"/>
      <c r="AU15" s="272">
        <v>6</v>
      </c>
      <c r="AV15" s="272">
        <v>5</v>
      </c>
      <c r="AW15" s="272">
        <v>2.8</v>
      </c>
      <c r="AX15" s="272">
        <v>2</v>
      </c>
      <c r="AY15" s="272">
        <v>3</v>
      </c>
      <c r="AZ15" s="273">
        <f t="shared" si="8"/>
        <v>3.6500000000000004</v>
      </c>
      <c r="BA15" s="274">
        <v>0</v>
      </c>
      <c r="BB15" s="273">
        <f t="shared" si="9"/>
        <v>3.6500000000000004</v>
      </c>
      <c r="BC15" s="308"/>
      <c r="BD15" s="310">
        <f t="shared" si="10"/>
        <v>5.5296874999999996</v>
      </c>
      <c r="BE15" s="277"/>
      <c r="BF15" s="310">
        <f t="shared" si="11"/>
        <v>5.6624999999999996</v>
      </c>
      <c r="BG15" s="227"/>
      <c r="BH15" s="273">
        <f t="shared" si="12"/>
        <v>5.5296874999999996</v>
      </c>
      <c r="BI15" s="273">
        <f t="shared" si="13"/>
        <v>5.6624999999999996</v>
      </c>
      <c r="BJ15" s="311">
        <f t="shared" si="14"/>
        <v>5.5960937499999996</v>
      </c>
      <c r="BK15" s="312">
        <v>6</v>
      </c>
    </row>
    <row r="16" spans="1:68" x14ac:dyDescent="0.35">
      <c r="A16" s="426">
        <v>91</v>
      </c>
      <c r="B16" s="426" t="s">
        <v>61</v>
      </c>
      <c r="C16" s="426" t="s">
        <v>192</v>
      </c>
      <c r="D16" s="426" t="s">
        <v>378</v>
      </c>
      <c r="E16" s="426" t="s">
        <v>389</v>
      </c>
      <c r="F16" s="272">
        <v>5.2</v>
      </c>
      <c r="G16" s="272">
        <v>5</v>
      </c>
      <c r="H16" s="272">
        <v>6</v>
      </c>
      <c r="I16" s="272">
        <v>8</v>
      </c>
      <c r="J16" s="272">
        <v>6</v>
      </c>
      <c r="K16" s="273">
        <f t="shared" si="0"/>
        <v>6.42</v>
      </c>
      <c r="L16" s="307"/>
      <c r="M16" s="272">
        <v>5.2</v>
      </c>
      <c r="N16" s="272">
        <v>5</v>
      </c>
      <c r="O16" s="272">
        <v>6</v>
      </c>
      <c r="P16" s="272">
        <v>7</v>
      </c>
      <c r="Q16" s="272">
        <v>6</v>
      </c>
      <c r="R16" s="273">
        <f t="shared" si="1"/>
        <v>6.12</v>
      </c>
      <c r="S16" s="308"/>
      <c r="T16" s="272">
        <v>4.5</v>
      </c>
      <c r="U16" s="272">
        <v>6</v>
      </c>
      <c r="V16" s="272">
        <v>4</v>
      </c>
      <c r="W16" s="272">
        <v>5.5</v>
      </c>
      <c r="X16" s="272">
        <v>5.8</v>
      </c>
      <c r="Y16" s="272">
        <v>6</v>
      </c>
      <c r="Z16" s="272">
        <v>5.8</v>
      </c>
      <c r="AA16" s="272">
        <v>4.8</v>
      </c>
      <c r="AB16" s="309">
        <f t="shared" si="2"/>
        <v>42.4</v>
      </c>
      <c r="AC16" s="273">
        <f t="shared" si="3"/>
        <v>5.3</v>
      </c>
      <c r="AD16" s="307"/>
      <c r="AE16" s="272">
        <v>6.6</v>
      </c>
      <c r="AF16" s="273">
        <f t="shared" si="4"/>
        <v>6.6</v>
      </c>
      <c r="AG16" s="274"/>
      <c r="AH16" s="273">
        <f t="shared" si="5"/>
        <v>6.6</v>
      </c>
      <c r="AI16" s="308"/>
      <c r="AJ16" s="272">
        <v>4.5</v>
      </c>
      <c r="AK16" s="272">
        <v>4.8</v>
      </c>
      <c r="AL16" s="272">
        <v>5.5</v>
      </c>
      <c r="AM16" s="272">
        <v>6</v>
      </c>
      <c r="AN16" s="272">
        <v>5.5</v>
      </c>
      <c r="AO16" s="272">
        <v>6</v>
      </c>
      <c r="AP16" s="272">
        <v>6</v>
      </c>
      <c r="AQ16" s="272">
        <v>4.5</v>
      </c>
      <c r="AR16" s="309">
        <f t="shared" si="6"/>
        <v>42.8</v>
      </c>
      <c r="AS16" s="273">
        <f t="shared" si="7"/>
        <v>5.35</v>
      </c>
      <c r="AT16" s="308"/>
      <c r="AU16" s="272">
        <v>4</v>
      </c>
      <c r="AV16" s="272">
        <v>5</v>
      </c>
      <c r="AW16" s="272">
        <v>4</v>
      </c>
      <c r="AX16" s="272">
        <v>2.5</v>
      </c>
      <c r="AY16" s="272">
        <v>2.5</v>
      </c>
      <c r="AZ16" s="273">
        <f t="shared" si="8"/>
        <v>3.55</v>
      </c>
      <c r="BA16" s="274">
        <v>1</v>
      </c>
      <c r="BB16" s="273">
        <f t="shared" si="9"/>
        <v>2.5499999999999998</v>
      </c>
      <c r="BC16" s="308"/>
      <c r="BD16" s="310">
        <f t="shared" si="10"/>
        <v>5.598749999999999</v>
      </c>
      <c r="BE16" s="277"/>
      <c r="BF16" s="310">
        <f t="shared" si="11"/>
        <v>5.4675000000000002</v>
      </c>
      <c r="BG16" s="227"/>
      <c r="BH16" s="273">
        <f t="shared" si="12"/>
        <v>5.598749999999999</v>
      </c>
      <c r="BI16" s="273">
        <f t="shared" si="13"/>
        <v>5.4675000000000002</v>
      </c>
      <c r="BJ16" s="311">
        <f t="shared" si="14"/>
        <v>5.5331250000000001</v>
      </c>
      <c r="BK16" s="312"/>
    </row>
    <row r="17" spans="1:63" x14ac:dyDescent="0.35">
      <c r="A17" s="426">
        <v>98</v>
      </c>
      <c r="B17" s="426" t="s">
        <v>60</v>
      </c>
      <c r="C17" s="426" t="s">
        <v>192</v>
      </c>
      <c r="D17" s="426" t="s">
        <v>378</v>
      </c>
      <c r="E17" s="426" t="s">
        <v>389</v>
      </c>
      <c r="F17" s="272">
        <v>5.2</v>
      </c>
      <c r="G17" s="272">
        <v>5</v>
      </c>
      <c r="H17" s="272">
        <v>6</v>
      </c>
      <c r="I17" s="272">
        <v>8</v>
      </c>
      <c r="J17" s="272">
        <v>6</v>
      </c>
      <c r="K17" s="273">
        <f t="shared" si="0"/>
        <v>6.42</v>
      </c>
      <c r="L17" s="307"/>
      <c r="M17" s="272">
        <v>5.2</v>
      </c>
      <c r="N17" s="272">
        <v>5</v>
      </c>
      <c r="O17" s="272">
        <v>6</v>
      </c>
      <c r="P17" s="272">
        <v>7</v>
      </c>
      <c r="Q17" s="272">
        <v>6</v>
      </c>
      <c r="R17" s="273">
        <f t="shared" si="1"/>
        <v>6.12</v>
      </c>
      <c r="S17" s="308"/>
      <c r="T17" s="272">
        <v>4.2</v>
      </c>
      <c r="U17" s="272">
        <v>4</v>
      </c>
      <c r="V17" s="272">
        <v>5.5</v>
      </c>
      <c r="W17" s="272">
        <v>5.5</v>
      </c>
      <c r="X17" s="272">
        <v>5.8</v>
      </c>
      <c r="Y17" s="272">
        <v>5.8</v>
      </c>
      <c r="Z17" s="272">
        <v>5</v>
      </c>
      <c r="AA17" s="272">
        <v>4.8</v>
      </c>
      <c r="AB17" s="309">
        <f t="shared" si="2"/>
        <v>40.599999999999994</v>
      </c>
      <c r="AC17" s="273">
        <f t="shared" si="3"/>
        <v>5.0749999999999993</v>
      </c>
      <c r="AD17" s="307"/>
      <c r="AE17" s="272">
        <v>6.3</v>
      </c>
      <c r="AF17" s="273">
        <f t="shared" si="4"/>
        <v>6.3</v>
      </c>
      <c r="AG17" s="274"/>
      <c r="AH17" s="273">
        <f t="shared" si="5"/>
        <v>6.3</v>
      </c>
      <c r="AI17" s="308"/>
      <c r="AJ17" s="272">
        <v>4.3</v>
      </c>
      <c r="AK17" s="272">
        <v>5.5</v>
      </c>
      <c r="AL17" s="272">
        <v>5.5</v>
      </c>
      <c r="AM17" s="272">
        <v>5.8</v>
      </c>
      <c r="AN17" s="272">
        <v>4.8</v>
      </c>
      <c r="AO17" s="272">
        <v>4.8</v>
      </c>
      <c r="AP17" s="272">
        <v>6</v>
      </c>
      <c r="AQ17" s="272">
        <v>4.5</v>
      </c>
      <c r="AR17" s="309">
        <f t="shared" si="6"/>
        <v>41.2</v>
      </c>
      <c r="AS17" s="273">
        <f t="shared" si="7"/>
        <v>5.15</v>
      </c>
      <c r="AT17" s="308"/>
      <c r="AU17" s="272">
        <v>4.5</v>
      </c>
      <c r="AV17" s="272">
        <v>5</v>
      </c>
      <c r="AW17" s="272">
        <v>3.8</v>
      </c>
      <c r="AX17" s="272">
        <v>2.8</v>
      </c>
      <c r="AY17" s="272">
        <v>2</v>
      </c>
      <c r="AZ17" s="273">
        <f t="shared" si="8"/>
        <v>3.5599999999999996</v>
      </c>
      <c r="BA17" s="274">
        <v>0</v>
      </c>
      <c r="BB17" s="273">
        <f t="shared" si="9"/>
        <v>3.5599999999999996</v>
      </c>
      <c r="BC17" s="308"/>
      <c r="BD17" s="310">
        <f t="shared" si="10"/>
        <v>5.4393750000000001</v>
      </c>
      <c r="BE17" s="277"/>
      <c r="BF17" s="310">
        <f t="shared" si="11"/>
        <v>5.5699999999999994</v>
      </c>
      <c r="BG17" s="227"/>
      <c r="BH17" s="273">
        <f t="shared" si="12"/>
        <v>5.4393750000000001</v>
      </c>
      <c r="BI17" s="273">
        <f t="shared" si="13"/>
        <v>5.5699999999999994</v>
      </c>
      <c r="BJ17" s="311">
        <f t="shared" si="14"/>
        <v>5.5046874999999993</v>
      </c>
      <c r="BK17" s="312"/>
    </row>
    <row r="18" spans="1:63" x14ac:dyDescent="0.35">
      <c r="A18" s="426">
        <v>109</v>
      </c>
      <c r="B18" s="426" t="s">
        <v>205</v>
      </c>
      <c r="C18" s="426" t="s">
        <v>158</v>
      </c>
      <c r="D18" s="426" t="s">
        <v>73</v>
      </c>
      <c r="E18" s="426" t="s">
        <v>153</v>
      </c>
      <c r="F18" s="272">
        <v>5.2</v>
      </c>
      <c r="G18" s="272">
        <v>5</v>
      </c>
      <c r="H18" s="272">
        <v>4.5999999999999996</v>
      </c>
      <c r="I18" s="272">
        <v>5</v>
      </c>
      <c r="J18" s="272">
        <v>4</v>
      </c>
      <c r="K18" s="273">
        <f t="shared" si="0"/>
        <v>4.7</v>
      </c>
      <c r="L18" s="307"/>
      <c r="M18" s="272">
        <v>5.2</v>
      </c>
      <c r="N18" s="272">
        <v>5</v>
      </c>
      <c r="O18" s="272">
        <v>4.5999999999999996</v>
      </c>
      <c r="P18" s="272">
        <v>6</v>
      </c>
      <c r="Q18" s="272">
        <v>4</v>
      </c>
      <c r="R18" s="273">
        <f t="shared" si="1"/>
        <v>4.9999999999999991</v>
      </c>
      <c r="S18" s="308"/>
      <c r="T18" s="272">
        <v>6.5</v>
      </c>
      <c r="U18" s="272">
        <v>6</v>
      </c>
      <c r="V18" s="272">
        <v>6.5</v>
      </c>
      <c r="W18" s="272">
        <v>6</v>
      </c>
      <c r="X18" s="272">
        <v>6</v>
      </c>
      <c r="Y18" s="272">
        <v>6</v>
      </c>
      <c r="Z18" s="272">
        <v>3</v>
      </c>
      <c r="AA18" s="272">
        <v>4</v>
      </c>
      <c r="AB18" s="309">
        <f t="shared" si="2"/>
        <v>44</v>
      </c>
      <c r="AC18" s="273">
        <f t="shared" si="3"/>
        <v>5.5</v>
      </c>
      <c r="AD18" s="307"/>
      <c r="AE18" s="272">
        <v>6.9</v>
      </c>
      <c r="AF18" s="273">
        <f t="shared" si="4"/>
        <v>6.9</v>
      </c>
      <c r="AG18" s="274"/>
      <c r="AH18" s="273">
        <f t="shared" si="5"/>
        <v>6.9</v>
      </c>
      <c r="AI18" s="308"/>
      <c r="AJ18" s="272">
        <v>7</v>
      </c>
      <c r="AK18" s="272">
        <v>6</v>
      </c>
      <c r="AL18" s="272">
        <v>6.5</v>
      </c>
      <c r="AM18" s="272">
        <v>6.8</v>
      </c>
      <c r="AN18" s="272">
        <v>5.5</v>
      </c>
      <c r="AO18" s="272">
        <v>5.3</v>
      </c>
      <c r="AP18" s="272">
        <v>4</v>
      </c>
      <c r="AQ18" s="272">
        <v>4.5</v>
      </c>
      <c r="AR18" s="309">
        <f t="shared" si="6"/>
        <v>45.6</v>
      </c>
      <c r="AS18" s="273">
        <f t="shared" si="7"/>
        <v>5.7</v>
      </c>
      <c r="AT18" s="308"/>
      <c r="AU18" s="272">
        <v>5</v>
      </c>
      <c r="AV18" s="272">
        <v>5</v>
      </c>
      <c r="AW18" s="272">
        <v>2.5</v>
      </c>
      <c r="AX18" s="272">
        <v>3.3</v>
      </c>
      <c r="AY18" s="272">
        <v>2.5</v>
      </c>
      <c r="AZ18" s="273">
        <f t="shared" si="8"/>
        <v>3.5350000000000001</v>
      </c>
      <c r="BA18" s="274">
        <v>0</v>
      </c>
      <c r="BB18" s="273">
        <f t="shared" si="9"/>
        <v>3.5350000000000001</v>
      </c>
      <c r="BC18" s="308"/>
      <c r="BD18" s="310">
        <f t="shared" si="10"/>
        <v>5.375</v>
      </c>
      <c r="BE18" s="277"/>
      <c r="BF18" s="310">
        <f t="shared" si="11"/>
        <v>5.5837500000000002</v>
      </c>
      <c r="BG18" s="227"/>
      <c r="BH18" s="273">
        <f t="shared" si="12"/>
        <v>5.375</v>
      </c>
      <c r="BI18" s="273">
        <f t="shared" si="13"/>
        <v>5.5837500000000002</v>
      </c>
      <c r="BJ18" s="311">
        <f t="shared" si="14"/>
        <v>5.4793750000000001</v>
      </c>
      <c r="BK18" s="312"/>
    </row>
    <row r="19" spans="1:63" x14ac:dyDescent="0.35">
      <c r="A19" s="426">
        <v>110</v>
      </c>
      <c r="B19" s="426" t="s">
        <v>204</v>
      </c>
      <c r="C19" s="426" t="s">
        <v>158</v>
      </c>
      <c r="D19" s="426" t="s">
        <v>73</v>
      </c>
      <c r="E19" s="426" t="s">
        <v>153</v>
      </c>
      <c r="F19" s="272">
        <v>5.2</v>
      </c>
      <c r="G19" s="272">
        <v>5</v>
      </c>
      <c r="H19" s="272">
        <v>4.5999999999999996</v>
      </c>
      <c r="I19" s="272">
        <v>5</v>
      </c>
      <c r="J19" s="272">
        <v>4</v>
      </c>
      <c r="K19" s="273">
        <f t="shared" si="0"/>
        <v>4.7</v>
      </c>
      <c r="L19" s="307"/>
      <c r="M19" s="272">
        <v>5.2</v>
      </c>
      <c r="N19" s="272">
        <v>5</v>
      </c>
      <c r="O19" s="272">
        <v>4.5999999999999996</v>
      </c>
      <c r="P19" s="272">
        <v>6</v>
      </c>
      <c r="Q19" s="272">
        <v>4</v>
      </c>
      <c r="R19" s="273">
        <f t="shared" si="1"/>
        <v>4.9999999999999991</v>
      </c>
      <c r="S19" s="308"/>
      <c r="T19" s="272">
        <v>7</v>
      </c>
      <c r="U19" s="272">
        <v>6.5</v>
      </c>
      <c r="V19" s="272">
        <v>5.5</v>
      </c>
      <c r="W19" s="272">
        <v>2</v>
      </c>
      <c r="X19" s="272">
        <v>6</v>
      </c>
      <c r="Y19" s="272">
        <v>2</v>
      </c>
      <c r="Z19" s="272">
        <v>6</v>
      </c>
      <c r="AA19" s="272">
        <v>6</v>
      </c>
      <c r="AB19" s="309">
        <f t="shared" si="2"/>
        <v>41</v>
      </c>
      <c r="AC19" s="273">
        <f t="shared" si="3"/>
        <v>5.125</v>
      </c>
      <c r="AD19" s="307"/>
      <c r="AE19" s="272">
        <v>7.3</v>
      </c>
      <c r="AF19" s="273">
        <f t="shared" si="4"/>
        <v>7.3</v>
      </c>
      <c r="AG19" s="274"/>
      <c r="AH19" s="273">
        <f t="shared" si="5"/>
        <v>7.3</v>
      </c>
      <c r="AI19" s="308"/>
      <c r="AJ19" s="272">
        <v>7</v>
      </c>
      <c r="AK19" s="272">
        <v>5.5</v>
      </c>
      <c r="AL19" s="272">
        <v>0</v>
      </c>
      <c r="AM19" s="272">
        <v>5.7</v>
      </c>
      <c r="AN19" s="272">
        <v>5.3</v>
      </c>
      <c r="AO19" s="272">
        <v>5.5</v>
      </c>
      <c r="AP19" s="272">
        <v>5</v>
      </c>
      <c r="AQ19" s="272">
        <v>4.5</v>
      </c>
      <c r="AR19" s="309">
        <f t="shared" si="6"/>
        <v>38.5</v>
      </c>
      <c r="AS19" s="273">
        <f t="shared" si="7"/>
        <v>4.8125</v>
      </c>
      <c r="AT19" s="308"/>
      <c r="AU19" s="272">
        <v>5</v>
      </c>
      <c r="AV19" s="272">
        <v>5</v>
      </c>
      <c r="AW19" s="272">
        <v>2.5</v>
      </c>
      <c r="AX19" s="272">
        <v>3.5</v>
      </c>
      <c r="AY19" s="272">
        <v>3</v>
      </c>
      <c r="AZ19" s="273">
        <f t="shared" si="8"/>
        <v>3.6750000000000003</v>
      </c>
      <c r="BA19" s="274">
        <v>0</v>
      </c>
      <c r="BB19" s="273">
        <f t="shared" si="9"/>
        <v>3.6750000000000003</v>
      </c>
      <c r="BC19" s="308"/>
      <c r="BD19" s="310">
        <f t="shared" si="10"/>
        <v>4.9015624999999998</v>
      </c>
      <c r="BE19" s="277"/>
      <c r="BF19" s="310">
        <f t="shared" si="11"/>
        <v>5.8187499999999996</v>
      </c>
      <c r="BG19" s="227"/>
      <c r="BH19" s="273">
        <f t="shared" si="12"/>
        <v>4.9015624999999998</v>
      </c>
      <c r="BI19" s="273">
        <f t="shared" si="13"/>
        <v>5.8187499999999996</v>
      </c>
      <c r="BJ19" s="311">
        <f t="shared" si="14"/>
        <v>5.3601562499999993</v>
      </c>
      <c r="BK19" s="312"/>
    </row>
    <row r="20" spans="1:63" x14ac:dyDescent="0.35">
      <c r="A20" s="426">
        <v>90</v>
      </c>
      <c r="B20" s="426" t="s">
        <v>71</v>
      </c>
      <c r="C20" s="426" t="s">
        <v>192</v>
      </c>
      <c r="D20" s="426" t="s">
        <v>378</v>
      </c>
      <c r="E20" s="426" t="s">
        <v>389</v>
      </c>
      <c r="F20" s="272">
        <v>5.2</v>
      </c>
      <c r="G20" s="272">
        <v>5</v>
      </c>
      <c r="H20" s="272">
        <v>6</v>
      </c>
      <c r="I20" s="272">
        <v>8</v>
      </c>
      <c r="J20" s="272">
        <v>6</v>
      </c>
      <c r="K20" s="273">
        <f t="shared" si="0"/>
        <v>6.42</v>
      </c>
      <c r="L20" s="307"/>
      <c r="M20" s="272">
        <v>5.2</v>
      </c>
      <c r="N20" s="272">
        <v>5</v>
      </c>
      <c r="O20" s="272">
        <v>6</v>
      </c>
      <c r="P20" s="272">
        <v>7</v>
      </c>
      <c r="Q20" s="272">
        <v>6</v>
      </c>
      <c r="R20" s="273">
        <f t="shared" si="1"/>
        <v>6.12</v>
      </c>
      <c r="S20" s="308"/>
      <c r="T20" s="272">
        <v>4.8</v>
      </c>
      <c r="U20" s="272">
        <v>4</v>
      </c>
      <c r="V20" s="272">
        <v>4</v>
      </c>
      <c r="W20" s="272">
        <v>4.8</v>
      </c>
      <c r="X20" s="272">
        <v>4</v>
      </c>
      <c r="Y20" s="272">
        <v>4</v>
      </c>
      <c r="Z20" s="272">
        <v>4.2</v>
      </c>
      <c r="AA20" s="272">
        <v>4</v>
      </c>
      <c r="AB20" s="309">
        <f t="shared" si="2"/>
        <v>33.799999999999997</v>
      </c>
      <c r="AC20" s="273">
        <f t="shared" si="3"/>
        <v>4.2249999999999996</v>
      </c>
      <c r="AD20" s="307"/>
      <c r="AE20" s="272">
        <v>6</v>
      </c>
      <c r="AF20" s="273">
        <f t="shared" si="4"/>
        <v>6</v>
      </c>
      <c r="AG20" s="274"/>
      <c r="AH20" s="273">
        <f t="shared" si="5"/>
        <v>6</v>
      </c>
      <c r="AI20" s="308"/>
      <c r="AJ20" s="272">
        <v>4.3</v>
      </c>
      <c r="AK20" s="272">
        <v>4</v>
      </c>
      <c r="AL20" s="272">
        <v>6</v>
      </c>
      <c r="AM20" s="272">
        <v>5.5</v>
      </c>
      <c r="AN20" s="272">
        <v>5.2</v>
      </c>
      <c r="AO20" s="272">
        <v>4.5</v>
      </c>
      <c r="AP20" s="272">
        <v>5.3</v>
      </c>
      <c r="AQ20" s="272">
        <v>4.5</v>
      </c>
      <c r="AR20" s="309">
        <f t="shared" si="6"/>
        <v>39.299999999999997</v>
      </c>
      <c r="AS20" s="273">
        <f t="shared" si="7"/>
        <v>4.9124999999999996</v>
      </c>
      <c r="AT20" s="308"/>
      <c r="AU20" s="272">
        <v>4</v>
      </c>
      <c r="AV20" s="272">
        <v>4</v>
      </c>
      <c r="AW20" s="272">
        <v>3.8</v>
      </c>
      <c r="AX20" s="272">
        <v>2.5</v>
      </c>
      <c r="AY20" s="272">
        <v>2</v>
      </c>
      <c r="AZ20" s="273">
        <f t="shared" si="8"/>
        <v>3.2499999999999996</v>
      </c>
      <c r="BA20" s="274">
        <v>0</v>
      </c>
      <c r="BB20" s="273">
        <f t="shared" si="9"/>
        <v>3.2499999999999996</v>
      </c>
      <c r="BC20" s="308"/>
      <c r="BD20" s="310">
        <f t="shared" si="10"/>
        <v>5.0315624999999997</v>
      </c>
      <c r="BE20" s="277"/>
      <c r="BF20" s="310">
        <f t="shared" si="11"/>
        <v>5.3425000000000002</v>
      </c>
      <c r="BG20" s="227"/>
      <c r="BH20" s="273">
        <f t="shared" si="12"/>
        <v>5.0315624999999997</v>
      </c>
      <c r="BI20" s="273">
        <f t="shared" si="13"/>
        <v>5.3425000000000002</v>
      </c>
      <c r="BJ20" s="311">
        <f t="shared" si="14"/>
        <v>5.1870312500000004</v>
      </c>
      <c r="BK20" s="312"/>
    </row>
    <row r="21" spans="1:63" x14ac:dyDescent="0.35">
      <c r="A21" s="426">
        <v>87</v>
      </c>
      <c r="B21" s="426" t="s">
        <v>68</v>
      </c>
      <c r="C21" s="426" t="s">
        <v>192</v>
      </c>
      <c r="D21" s="426" t="s">
        <v>378</v>
      </c>
      <c r="E21" s="426" t="s">
        <v>389</v>
      </c>
      <c r="F21" s="272">
        <v>5.2</v>
      </c>
      <c r="G21" s="272">
        <v>5</v>
      </c>
      <c r="H21" s="272">
        <v>6</v>
      </c>
      <c r="I21" s="272">
        <v>8</v>
      </c>
      <c r="J21" s="272">
        <v>6</v>
      </c>
      <c r="K21" s="273">
        <f t="shared" si="0"/>
        <v>6.42</v>
      </c>
      <c r="L21" s="307"/>
      <c r="M21" s="272">
        <v>5.2</v>
      </c>
      <c r="N21" s="272">
        <v>5</v>
      </c>
      <c r="O21" s="272">
        <v>6</v>
      </c>
      <c r="P21" s="272">
        <v>7</v>
      </c>
      <c r="Q21" s="272">
        <v>6</v>
      </c>
      <c r="R21" s="273">
        <f t="shared" si="1"/>
        <v>6.12</v>
      </c>
      <c r="S21" s="308"/>
      <c r="T21" s="272">
        <v>3</v>
      </c>
      <c r="U21" s="272">
        <v>4.5</v>
      </c>
      <c r="V21" s="272">
        <v>4.5</v>
      </c>
      <c r="W21" s="272">
        <v>5.5</v>
      </c>
      <c r="X21" s="272">
        <v>4</v>
      </c>
      <c r="Y21" s="272">
        <v>4.5</v>
      </c>
      <c r="Z21" s="272">
        <v>5</v>
      </c>
      <c r="AA21" s="272">
        <v>3</v>
      </c>
      <c r="AB21" s="309">
        <f t="shared" si="2"/>
        <v>34</v>
      </c>
      <c r="AC21" s="273">
        <f t="shared" si="3"/>
        <v>4.25</v>
      </c>
      <c r="AD21" s="307"/>
      <c r="AE21" s="272">
        <v>5.3</v>
      </c>
      <c r="AF21" s="273">
        <f t="shared" si="4"/>
        <v>5.3</v>
      </c>
      <c r="AG21" s="274"/>
      <c r="AH21" s="273">
        <f t="shared" si="5"/>
        <v>5.3</v>
      </c>
      <c r="AI21" s="308"/>
      <c r="AJ21" s="272">
        <v>4.3</v>
      </c>
      <c r="AK21" s="272">
        <v>5</v>
      </c>
      <c r="AL21" s="272">
        <v>4.8</v>
      </c>
      <c r="AM21" s="272">
        <v>5</v>
      </c>
      <c r="AN21" s="272">
        <v>5.5</v>
      </c>
      <c r="AO21" s="272">
        <v>5</v>
      </c>
      <c r="AP21" s="272">
        <v>6</v>
      </c>
      <c r="AQ21" s="272">
        <v>4</v>
      </c>
      <c r="AR21" s="309">
        <f t="shared" si="6"/>
        <v>39.6</v>
      </c>
      <c r="AS21" s="273">
        <f t="shared" si="7"/>
        <v>4.95</v>
      </c>
      <c r="AT21" s="308"/>
      <c r="AU21" s="272">
        <v>4</v>
      </c>
      <c r="AV21" s="272">
        <v>4</v>
      </c>
      <c r="AW21" s="272">
        <v>4</v>
      </c>
      <c r="AX21" s="272">
        <v>2.5</v>
      </c>
      <c r="AY21" s="272">
        <v>2.5</v>
      </c>
      <c r="AZ21" s="273">
        <f t="shared" si="8"/>
        <v>3.4</v>
      </c>
      <c r="BA21" s="274">
        <v>0</v>
      </c>
      <c r="BB21" s="273">
        <f t="shared" si="9"/>
        <v>3.4</v>
      </c>
      <c r="BC21" s="308"/>
      <c r="BD21" s="310">
        <f t="shared" si="10"/>
        <v>5.0549999999999997</v>
      </c>
      <c r="BE21" s="277"/>
      <c r="BF21" s="310">
        <f t="shared" si="11"/>
        <v>5.0299999999999994</v>
      </c>
      <c r="BG21" s="227"/>
      <c r="BH21" s="273">
        <f t="shared" si="12"/>
        <v>5.0549999999999997</v>
      </c>
      <c r="BI21" s="273">
        <f t="shared" si="13"/>
        <v>5.0299999999999994</v>
      </c>
      <c r="BJ21" s="311">
        <f t="shared" si="14"/>
        <v>5.0424999999999995</v>
      </c>
      <c r="BK21" s="312"/>
    </row>
    <row r="22" spans="1:63" x14ac:dyDescent="0.35">
      <c r="A22" s="426">
        <v>54</v>
      </c>
      <c r="B22" s="426" t="s">
        <v>203</v>
      </c>
      <c r="C22" s="426" t="s">
        <v>3</v>
      </c>
      <c r="D22" s="426" t="s">
        <v>366</v>
      </c>
      <c r="E22" s="426" t="s">
        <v>367</v>
      </c>
      <c r="F22" s="272">
        <v>5.8</v>
      </c>
      <c r="G22" s="272">
        <v>6.4</v>
      </c>
      <c r="H22" s="272">
        <v>5.8</v>
      </c>
      <c r="I22" s="272">
        <v>7</v>
      </c>
      <c r="J22" s="272">
        <v>6</v>
      </c>
      <c r="K22" s="273">
        <f t="shared" si="0"/>
        <v>6.2600000000000007</v>
      </c>
      <c r="L22" s="307"/>
      <c r="M22" s="272">
        <v>5.8</v>
      </c>
      <c r="N22" s="272">
        <v>6.4</v>
      </c>
      <c r="O22" s="272">
        <v>5.6</v>
      </c>
      <c r="P22" s="272">
        <v>7</v>
      </c>
      <c r="Q22" s="272">
        <v>6</v>
      </c>
      <c r="R22" s="273">
        <f t="shared" si="1"/>
        <v>6.2</v>
      </c>
      <c r="S22" s="308"/>
      <c r="T22" s="272">
        <v>4</v>
      </c>
      <c r="U22" s="272">
        <v>4</v>
      </c>
      <c r="V22" s="272">
        <v>4.5</v>
      </c>
      <c r="W22" s="272">
        <v>5</v>
      </c>
      <c r="X22" s="272">
        <v>4.5</v>
      </c>
      <c r="Y22" s="272">
        <v>4.5</v>
      </c>
      <c r="Z22" s="272">
        <v>4.5</v>
      </c>
      <c r="AA22" s="272">
        <v>4.8</v>
      </c>
      <c r="AB22" s="309">
        <f t="shared" si="2"/>
        <v>35.799999999999997</v>
      </c>
      <c r="AC22" s="273">
        <f t="shared" si="3"/>
        <v>4.4749999999999996</v>
      </c>
      <c r="AD22" s="307"/>
      <c r="AE22" s="272">
        <v>5.7</v>
      </c>
      <c r="AF22" s="273">
        <f t="shared" si="4"/>
        <v>5.7</v>
      </c>
      <c r="AG22" s="274"/>
      <c r="AH22" s="273">
        <f t="shared" si="5"/>
        <v>5.7</v>
      </c>
      <c r="AI22" s="308"/>
      <c r="AJ22" s="272">
        <v>4</v>
      </c>
      <c r="AK22" s="272">
        <v>4</v>
      </c>
      <c r="AL22" s="272">
        <v>4.5</v>
      </c>
      <c r="AM22" s="272">
        <v>5.3</v>
      </c>
      <c r="AN22" s="272">
        <v>4.8</v>
      </c>
      <c r="AO22" s="272">
        <v>4.3</v>
      </c>
      <c r="AP22" s="272">
        <v>5.5</v>
      </c>
      <c r="AQ22" s="272">
        <v>4.8</v>
      </c>
      <c r="AR22" s="309">
        <f t="shared" si="6"/>
        <v>37.200000000000003</v>
      </c>
      <c r="AS22" s="273">
        <f t="shared" si="7"/>
        <v>4.6500000000000004</v>
      </c>
      <c r="AT22" s="308"/>
      <c r="AU22" s="272">
        <v>4</v>
      </c>
      <c r="AV22" s="272">
        <v>4</v>
      </c>
      <c r="AW22" s="272">
        <v>4</v>
      </c>
      <c r="AX22" s="272">
        <v>3.2</v>
      </c>
      <c r="AY22" s="272">
        <v>2.5</v>
      </c>
      <c r="AZ22" s="273">
        <f t="shared" si="8"/>
        <v>3.54</v>
      </c>
      <c r="BA22" s="274">
        <v>1</v>
      </c>
      <c r="BB22" s="273">
        <f t="shared" si="9"/>
        <v>2.54</v>
      </c>
      <c r="BC22" s="308"/>
      <c r="BD22" s="310">
        <f t="shared" si="10"/>
        <v>4.9868750000000004</v>
      </c>
      <c r="BE22" s="277"/>
      <c r="BF22" s="310">
        <f t="shared" si="11"/>
        <v>5.0350000000000001</v>
      </c>
      <c r="BG22" s="227"/>
      <c r="BH22" s="273">
        <f t="shared" si="12"/>
        <v>4.9868750000000004</v>
      </c>
      <c r="BI22" s="273">
        <f t="shared" si="13"/>
        <v>5.0350000000000001</v>
      </c>
      <c r="BJ22" s="311">
        <f t="shared" si="14"/>
        <v>5.0109375000000007</v>
      </c>
      <c r="BK22" s="312"/>
    </row>
    <row r="23" spans="1:63" x14ac:dyDescent="0.35">
      <c r="A23" s="426">
        <v>94</v>
      </c>
      <c r="B23" s="426" t="s">
        <v>207</v>
      </c>
      <c r="C23" s="426" t="s">
        <v>192</v>
      </c>
      <c r="D23" s="426" t="s">
        <v>378</v>
      </c>
      <c r="E23" s="426" t="s">
        <v>389</v>
      </c>
      <c r="F23" s="272">
        <v>5.2</v>
      </c>
      <c r="G23" s="272">
        <v>5</v>
      </c>
      <c r="H23" s="272">
        <v>6</v>
      </c>
      <c r="I23" s="272">
        <v>8</v>
      </c>
      <c r="J23" s="272">
        <v>6</v>
      </c>
      <c r="K23" s="273">
        <f t="shared" si="0"/>
        <v>6.42</v>
      </c>
      <c r="L23" s="307"/>
      <c r="M23" s="272">
        <v>5.2</v>
      </c>
      <c r="N23" s="272">
        <v>5</v>
      </c>
      <c r="O23" s="272">
        <v>6</v>
      </c>
      <c r="P23" s="272">
        <v>7</v>
      </c>
      <c r="Q23" s="272">
        <v>6</v>
      </c>
      <c r="R23" s="273">
        <f t="shared" si="1"/>
        <v>6.12</v>
      </c>
      <c r="S23" s="308"/>
      <c r="T23" s="272">
        <v>3.8</v>
      </c>
      <c r="U23" s="272">
        <v>4</v>
      </c>
      <c r="V23" s="272">
        <v>3.5</v>
      </c>
      <c r="W23" s="272">
        <v>4.2</v>
      </c>
      <c r="X23" s="272">
        <v>3.5</v>
      </c>
      <c r="Y23" s="272">
        <v>3.5</v>
      </c>
      <c r="Z23" s="272">
        <v>5</v>
      </c>
      <c r="AA23" s="272">
        <v>4</v>
      </c>
      <c r="AB23" s="309">
        <f t="shared" si="2"/>
        <v>31.5</v>
      </c>
      <c r="AC23" s="273">
        <f t="shared" si="3"/>
        <v>3.9375</v>
      </c>
      <c r="AD23" s="307"/>
      <c r="AE23" s="272">
        <v>5.8</v>
      </c>
      <c r="AF23" s="273">
        <f t="shared" si="4"/>
        <v>5.8</v>
      </c>
      <c r="AG23" s="274"/>
      <c r="AH23" s="273">
        <f t="shared" si="5"/>
        <v>5.8</v>
      </c>
      <c r="AI23" s="308"/>
      <c r="AJ23" s="272">
        <v>3.8</v>
      </c>
      <c r="AK23" s="272">
        <v>5.5</v>
      </c>
      <c r="AL23" s="272">
        <v>4</v>
      </c>
      <c r="AM23" s="272">
        <v>5.5</v>
      </c>
      <c r="AN23" s="272">
        <v>4</v>
      </c>
      <c r="AO23" s="272">
        <v>4.5</v>
      </c>
      <c r="AP23" s="272">
        <v>5.5</v>
      </c>
      <c r="AQ23" s="272">
        <v>4.8</v>
      </c>
      <c r="AR23" s="309">
        <f t="shared" si="6"/>
        <v>37.599999999999994</v>
      </c>
      <c r="AS23" s="273">
        <f t="shared" si="7"/>
        <v>4.6999999999999993</v>
      </c>
      <c r="AT23" s="308"/>
      <c r="AU23" s="272">
        <v>3</v>
      </c>
      <c r="AV23" s="272">
        <v>4</v>
      </c>
      <c r="AW23" s="272">
        <v>3.8</v>
      </c>
      <c r="AX23" s="272">
        <v>2.5</v>
      </c>
      <c r="AY23" s="272">
        <v>2</v>
      </c>
      <c r="AZ23" s="273">
        <f t="shared" si="8"/>
        <v>3.0500000000000003</v>
      </c>
      <c r="BA23" s="274">
        <v>1</v>
      </c>
      <c r="BB23" s="273">
        <f t="shared" si="9"/>
        <v>2.0500000000000003</v>
      </c>
      <c r="BC23" s="308"/>
      <c r="BD23" s="310">
        <f t="shared" si="10"/>
        <v>4.8440624999999997</v>
      </c>
      <c r="BE23" s="277"/>
      <c r="BF23" s="310">
        <f t="shared" si="11"/>
        <v>4.9424999999999999</v>
      </c>
      <c r="BG23" s="227"/>
      <c r="BH23" s="273">
        <f t="shared" si="12"/>
        <v>4.8440624999999997</v>
      </c>
      <c r="BI23" s="273">
        <f t="shared" si="13"/>
        <v>4.9424999999999999</v>
      </c>
      <c r="BJ23" s="311">
        <f t="shared" si="14"/>
        <v>4.8932812499999994</v>
      </c>
      <c r="BK23" s="312"/>
    </row>
  </sheetData>
  <sortState xmlns:xlrd2="http://schemas.microsoft.com/office/spreadsheetml/2017/richdata2" ref="A10:BP23">
    <sortCondition descending="1" ref="BJ10:BJ23"/>
  </sortState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P23"/>
  <sheetViews>
    <sheetView topLeftCell="A4" workbookViewId="0">
      <selection activeCell="B13" sqref="B13:E13"/>
    </sheetView>
  </sheetViews>
  <sheetFormatPr defaultColWidth="9.1796875" defaultRowHeight="14.5" x14ac:dyDescent="0.35"/>
  <cols>
    <col min="1" max="1" width="5.453125" style="199" customWidth="1"/>
    <col min="2" max="2" width="18.453125" style="199" customWidth="1"/>
    <col min="3" max="3" width="28.453125" style="199" customWidth="1"/>
    <col min="4" max="4" width="16.36328125" style="199" customWidth="1"/>
    <col min="5" max="5" width="26.453125" style="199" customWidth="1"/>
    <col min="6" max="10" width="5.36328125" style="199" customWidth="1"/>
    <col min="11" max="11" width="8.6328125" style="199" customWidth="1"/>
    <col min="12" max="12" width="3.36328125" style="199" customWidth="1"/>
    <col min="13" max="17" width="5.6328125" style="199" customWidth="1"/>
    <col min="18" max="18" width="9.1796875" style="199"/>
    <col min="19" max="19" width="3.36328125" style="199" customWidth="1"/>
    <col min="20" max="21" width="5.6328125" style="199" customWidth="1"/>
    <col min="22" max="22" width="6.36328125" style="199" customWidth="1"/>
    <col min="23" max="23" width="6.6328125" style="199" customWidth="1"/>
    <col min="24" max="28" width="5.6328125" style="199" customWidth="1"/>
    <col min="29" max="29" width="7.1796875" style="199" customWidth="1"/>
    <col min="30" max="30" width="3.36328125" style="199" customWidth="1"/>
    <col min="31" max="31" width="5.6328125" style="199" customWidth="1"/>
    <col min="32" max="32" width="9.81640625" style="199" customWidth="1"/>
    <col min="33" max="33" width="7" style="199" customWidth="1"/>
    <col min="34" max="34" width="11" style="199" customWidth="1"/>
    <col min="35" max="35" width="3.453125" style="227" customWidth="1"/>
    <col min="36" max="45" width="5.6328125" style="227" customWidth="1"/>
    <col min="46" max="46" width="3.36328125" style="227" customWidth="1"/>
    <col min="47" max="52" width="5.6328125" style="227" customWidth="1"/>
    <col min="53" max="53" width="10.453125" style="227" customWidth="1"/>
    <col min="54" max="54" width="7.81640625" style="199" customWidth="1"/>
    <col min="55" max="55" width="2.6328125" style="227" customWidth="1"/>
    <col min="56" max="56" width="10.453125" style="199" customWidth="1"/>
    <col min="57" max="57" width="2.6328125" style="227" customWidth="1"/>
    <col min="58" max="58" width="9.1796875" style="199"/>
    <col min="59" max="59" width="2.36328125" style="199" customWidth="1"/>
    <col min="60" max="60" width="9.1796875" style="199"/>
    <col min="61" max="61" width="13.36328125" style="199" customWidth="1"/>
    <col min="62" max="62" width="9.1796875" style="199"/>
    <col min="63" max="63" width="11" style="199" customWidth="1"/>
    <col min="64" max="16384" width="9.1796875" style="199"/>
  </cols>
  <sheetData>
    <row r="1" spans="1:68" ht="15.5" x14ac:dyDescent="0.35">
      <c r="A1" s="1" t="str">
        <f>[1]CompDetail!A1</f>
        <v>22nd Australian Vaulting Championships 2018</v>
      </c>
      <c r="B1" s="2"/>
      <c r="C1" s="101"/>
      <c r="D1" s="201" t="s">
        <v>318</v>
      </c>
      <c r="E1" s="201" t="s">
        <v>261</v>
      </c>
      <c r="G1" s="227"/>
      <c r="H1" s="284"/>
      <c r="I1" s="284"/>
      <c r="J1" s="284"/>
      <c r="K1" s="284"/>
      <c r="L1" s="284"/>
      <c r="T1" s="284"/>
      <c r="U1" s="284"/>
      <c r="V1" s="284"/>
      <c r="W1" s="227"/>
      <c r="Z1" s="284"/>
      <c r="AA1" s="284"/>
      <c r="AB1" s="284"/>
      <c r="AC1" s="284"/>
      <c r="AD1" s="284"/>
      <c r="AI1" s="199"/>
      <c r="AJ1" s="284"/>
      <c r="AK1" s="284"/>
      <c r="AL1" s="284"/>
      <c r="AN1" s="199"/>
      <c r="AO1" s="199"/>
      <c r="AP1" s="199"/>
      <c r="AQ1" s="284"/>
      <c r="AR1" s="284"/>
      <c r="AS1" s="284"/>
      <c r="AT1" s="285"/>
      <c r="AU1" s="199"/>
      <c r="AV1" s="199"/>
      <c r="AW1" s="199"/>
      <c r="AX1" s="199"/>
      <c r="AY1" s="199"/>
      <c r="AZ1" s="199"/>
      <c r="BA1" s="199"/>
      <c r="BG1" s="227"/>
      <c r="BK1" s="286">
        <f ca="1">NOW()</f>
        <v>43467.616455671297</v>
      </c>
    </row>
    <row r="2" spans="1:68" ht="15.5" x14ac:dyDescent="0.35">
      <c r="A2" s="8"/>
      <c r="B2" s="2"/>
      <c r="C2" s="101"/>
      <c r="D2" s="201"/>
      <c r="E2" s="201" t="s">
        <v>10</v>
      </c>
      <c r="G2" s="227"/>
      <c r="W2" s="227"/>
      <c r="AI2" s="199"/>
      <c r="AJ2" s="199"/>
      <c r="AK2" s="199"/>
      <c r="AL2" s="199"/>
      <c r="AN2" s="199"/>
      <c r="AO2" s="199"/>
      <c r="AP2" s="199"/>
      <c r="AQ2" s="199"/>
      <c r="AR2" s="199"/>
      <c r="AS2" s="199"/>
      <c r="AT2" s="287"/>
      <c r="AU2" s="199"/>
      <c r="AV2" s="199"/>
      <c r="AW2" s="199"/>
      <c r="AX2" s="199"/>
      <c r="AY2" s="199"/>
      <c r="AZ2" s="199"/>
      <c r="BA2" s="199"/>
      <c r="BG2" s="227"/>
      <c r="BK2" s="288">
        <f ca="1">NOW()</f>
        <v>43467.616455671297</v>
      </c>
    </row>
    <row r="3" spans="1:68" ht="15.5" x14ac:dyDescent="0.35">
      <c r="A3" s="1" t="str">
        <f>[1]CompDetail!A3</f>
        <v>October 4 to 7 2018</v>
      </c>
      <c r="B3" s="51"/>
      <c r="C3" s="101"/>
      <c r="D3" s="201"/>
      <c r="E3" s="201" t="s">
        <v>7</v>
      </c>
      <c r="F3" s="408" t="s">
        <v>319</v>
      </c>
      <c r="G3" s="409"/>
      <c r="H3" s="408"/>
      <c r="I3" s="409"/>
      <c r="J3" s="409"/>
      <c r="K3" s="409"/>
      <c r="M3" s="410" t="s">
        <v>320</v>
      </c>
      <c r="N3" s="411"/>
      <c r="O3" s="411"/>
      <c r="P3" s="411"/>
      <c r="Q3" s="411"/>
      <c r="R3" s="411"/>
      <c r="T3" s="408" t="s">
        <v>319</v>
      </c>
      <c r="U3" s="409"/>
      <c r="V3" s="409"/>
      <c r="W3" s="409"/>
      <c r="X3" s="409"/>
      <c r="Y3" s="409"/>
      <c r="Z3" s="409"/>
      <c r="AA3" s="409"/>
      <c r="AB3" s="409"/>
      <c r="AC3" s="409"/>
      <c r="AE3" s="410" t="s">
        <v>320</v>
      </c>
      <c r="AF3" s="410"/>
      <c r="AG3" s="410"/>
      <c r="AH3" s="410"/>
      <c r="AI3" s="199"/>
      <c r="AJ3" s="408" t="s">
        <v>319</v>
      </c>
      <c r="AK3" s="409"/>
      <c r="AL3" s="409"/>
      <c r="AM3" s="409"/>
      <c r="AN3" s="409"/>
      <c r="AO3" s="409"/>
      <c r="AP3" s="409"/>
      <c r="AQ3" s="409"/>
      <c r="AR3" s="409"/>
      <c r="AS3" s="409"/>
      <c r="AU3" s="410" t="s">
        <v>320</v>
      </c>
      <c r="AV3" s="411"/>
      <c r="AW3" s="411"/>
      <c r="AX3" s="411"/>
      <c r="AY3" s="411"/>
      <c r="AZ3" s="411"/>
      <c r="BA3" s="411"/>
      <c r="BB3" s="411"/>
      <c r="BG3" s="227"/>
    </row>
    <row r="4" spans="1:68" ht="15.5" x14ac:dyDescent="0.35">
      <c r="A4" s="13"/>
      <c r="B4" s="14"/>
      <c r="C4" s="101"/>
      <c r="D4" s="201"/>
      <c r="G4" s="227"/>
      <c r="W4" s="227"/>
      <c r="AI4" s="199"/>
      <c r="AJ4" s="199"/>
      <c r="AK4" s="199"/>
      <c r="AL4" s="199"/>
      <c r="AN4" s="199"/>
      <c r="AO4" s="199"/>
      <c r="AP4" s="199"/>
      <c r="AQ4" s="199"/>
      <c r="AR4" s="199"/>
      <c r="AS4" s="199"/>
      <c r="AU4" s="199"/>
      <c r="AV4" s="199"/>
      <c r="AW4" s="199"/>
      <c r="AX4" s="199"/>
      <c r="AY4" s="199"/>
      <c r="AZ4" s="199"/>
      <c r="BA4" s="199"/>
      <c r="BG4" s="227"/>
    </row>
    <row r="5" spans="1:68" ht="15.5" x14ac:dyDescent="0.35">
      <c r="A5" s="1" t="s">
        <v>227</v>
      </c>
      <c r="B5" s="2"/>
      <c r="C5" s="103"/>
      <c r="D5" s="201"/>
      <c r="E5" s="201"/>
      <c r="F5" s="289" t="s">
        <v>321</v>
      </c>
      <c r="G5" s="290"/>
      <c r="I5" s="289"/>
      <c r="M5" s="289" t="s">
        <v>321</v>
      </c>
      <c r="T5" s="289" t="s">
        <v>437</v>
      </c>
      <c r="W5" s="227"/>
      <c r="AE5" s="289" t="s">
        <v>322</v>
      </c>
      <c r="AF5" s="289"/>
      <c r="AG5" s="289"/>
      <c r="AH5" s="289"/>
      <c r="AI5" s="199"/>
      <c r="AJ5" s="289" t="s">
        <v>422</v>
      </c>
      <c r="AK5" s="199"/>
      <c r="AL5" s="199"/>
      <c r="AN5" s="199"/>
      <c r="AO5" s="199"/>
      <c r="AP5" s="199"/>
      <c r="AQ5" s="199"/>
      <c r="AR5" s="199"/>
      <c r="AS5" s="199"/>
      <c r="AU5" s="289" t="s">
        <v>323</v>
      </c>
      <c r="AV5" s="199"/>
      <c r="AW5" s="199"/>
      <c r="AX5" s="199"/>
      <c r="AY5" s="199"/>
      <c r="AZ5" s="199"/>
      <c r="BA5" s="289"/>
      <c r="BB5" s="289"/>
      <c r="BG5" s="227"/>
    </row>
    <row r="6" spans="1:68" ht="15.5" x14ac:dyDescent="0.35">
      <c r="A6" s="8" t="s">
        <v>136</v>
      </c>
      <c r="B6" s="17"/>
      <c r="C6" s="103"/>
      <c r="D6" s="201"/>
      <c r="E6" s="201"/>
      <c r="F6" s="199" t="str">
        <f>E1</f>
        <v>Angie Deeks</v>
      </c>
      <c r="G6" s="227"/>
      <c r="M6" s="199" t="str">
        <f>E1</f>
        <v>Angie Deeks</v>
      </c>
      <c r="T6" s="199" t="str">
        <f>E2</f>
        <v>Darryn Fedrick</v>
      </c>
      <c r="W6" s="227"/>
      <c r="AE6" s="199" t="str">
        <f>E2</f>
        <v>Darryn Fedrick</v>
      </c>
      <c r="AJ6" s="199" t="str">
        <f>E3</f>
        <v>Nina Fritzel</v>
      </c>
      <c r="AK6" s="199"/>
      <c r="AL6" s="199"/>
      <c r="AN6" s="199"/>
      <c r="AO6" s="199"/>
      <c r="AP6" s="199"/>
      <c r="AQ6" s="199"/>
      <c r="AR6" s="199"/>
      <c r="AS6" s="199"/>
      <c r="AU6" s="199" t="str">
        <f>E3</f>
        <v>Nina Fritzel</v>
      </c>
      <c r="AV6" s="199"/>
      <c r="AW6" s="199"/>
      <c r="AX6" s="199"/>
      <c r="AY6" s="199"/>
      <c r="AZ6" s="199"/>
      <c r="BA6" s="199"/>
      <c r="BG6" s="227"/>
      <c r="BH6" s="289" t="s">
        <v>324</v>
      </c>
    </row>
    <row r="7" spans="1:68" x14ac:dyDescent="0.35">
      <c r="F7" s="313" t="s">
        <v>325</v>
      </c>
      <c r="K7" s="284"/>
      <c r="L7" s="292"/>
      <c r="M7" s="422" t="s">
        <v>325</v>
      </c>
      <c r="N7" s="422"/>
      <c r="O7" s="422"/>
      <c r="P7" s="422"/>
      <c r="Q7" s="421"/>
      <c r="S7" s="227"/>
      <c r="T7" s="199" t="s">
        <v>361</v>
      </c>
      <c r="U7" s="284"/>
      <c r="V7" s="284"/>
      <c r="W7" s="284"/>
      <c r="X7" s="284"/>
      <c r="Y7" s="284"/>
      <c r="Z7" s="284"/>
      <c r="AA7" s="284"/>
      <c r="AB7" s="284"/>
      <c r="AC7" s="284"/>
      <c r="AD7" s="292"/>
      <c r="AE7" s="289"/>
      <c r="AG7" s="199" t="s">
        <v>326</v>
      </c>
      <c r="AH7" s="199" t="s">
        <v>328</v>
      </c>
      <c r="AJ7" s="199"/>
      <c r="AK7" s="284"/>
      <c r="AL7" s="284"/>
      <c r="AM7" s="284"/>
      <c r="AN7" s="284"/>
      <c r="AO7" s="284"/>
      <c r="AP7" s="284"/>
      <c r="AQ7" s="284"/>
      <c r="AR7" s="284"/>
      <c r="AS7" s="284"/>
      <c r="AU7" s="199"/>
      <c r="AV7" s="199"/>
      <c r="AW7" s="199"/>
      <c r="AX7" s="199"/>
      <c r="AY7" s="199"/>
      <c r="AZ7" s="199"/>
      <c r="BA7" s="199"/>
      <c r="BB7" s="199" t="s">
        <v>329</v>
      </c>
      <c r="BD7" s="421" t="s">
        <v>330</v>
      </c>
      <c r="BF7" s="289" t="s">
        <v>331</v>
      </c>
      <c r="BG7" s="227"/>
      <c r="BJ7" s="294" t="s">
        <v>332</v>
      </c>
      <c r="BK7" s="295"/>
    </row>
    <row r="8" spans="1:68" s="422" customFormat="1" x14ac:dyDescent="0.35">
      <c r="A8" s="271" t="s">
        <v>333</v>
      </c>
      <c r="B8" s="271" t="s">
        <v>334</v>
      </c>
      <c r="C8" s="271" t="s">
        <v>325</v>
      </c>
      <c r="D8" s="271" t="s">
        <v>335</v>
      </c>
      <c r="E8" s="271" t="s">
        <v>336</v>
      </c>
      <c r="F8" s="296" t="s">
        <v>337</v>
      </c>
      <c r="G8" s="296" t="s">
        <v>338</v>
      </c>
      <c r="H8" s="296" t="s">
        <v>339</v>
      </c>
      <c r="I8" s="296" t="s">
        <v>340</v>
      </c>
      <c r="J8" s="296" t="s">
        <v>341</v>
      </c>
      <c r="K8" s="296" t="s">
        <v>325</v>
      </c>
      <c r="L8" s="297"/>
      <c r="M8" s="296" t="s">
        <v>337</v>
      </c>
      <c r="N8" s="296" t="s">
        <v>338</v>
      </c>
      <c r="O8" s="296" t="s">
        <v>339</v>
      </c>
      <c r="P8" s="296" t="s">
        <v>340</v>
      </c>
      <c r="Q8" s="296" t="s">
        <v>341</v>
      </c>
      <c r="R8" s="296" t="s">
        <v>325</v>
      </c>
      <c r="S8" s="298"/>
      <c r="T8" s="271" t="s">
        <v>342</v>
      </c>
      <c r="U8" s="271" t="s">
        <v>343</v>
      </c>
      <c r="V8" s="271" t="s">
        <v>408</v>
      </c>
      <c r="W8" s="271" t="s">
        <v>407</v>
      </c>
      <c r="X8" s="271" t="s">
        <v>444</v>
      </c>
      <c r="Y8" s="271" t="s">
        <v>445</v>
      </c>
      <c r="Z8" s="271" t="s">
        <v>404</v>
      </c>
      <c r="AA8" s="271" t="s">
        <v>446</v>
      </c>
      <c r="AB8" s="271" t="s">
        <v>347</v>
      </c>
      <c r="AC8" s="271" t="s">
        <v>348</v>
      </c>
      <c r="AD8" s="297"/>
      <c r="AE8" s="271" t="s">
        <v>327</v>
      </c>
      <c r="AF8" s="271" t="s">
        <v>328</v>
      </c>
      <c r="AG8" s="271" t="s">
        <v>414</v>
      </c>
      <c r="AH8" s="271" t="s">
        <v>352</v>
      </c>
      <c r="AI8" s="299"/>
      <c r="AJ8" s="271" t="s">
        <v>342</v>
      </c>
      <c r="AK8" s="271" t="s">
        <v>343</v>
      </c>
      <c r="AL8" s="271" t="s">
        <v>408</v>
      </c>
      <c r="AM8" s="271" t="s">
        <v>407</v>
      </c>
      <c r="AN8" s="271" t="s">
        <v>447</v>
      </c>
      <c r="AO8" s="271" t="s">
        <v>448</v>
      </c>
      <c r="AP8" s="271" t="s">
        <v>404</v>
      </c>
      <c r="AQ8" s="271" t="s">
        <v>226</v>
      </c>
      <c r="AR8" s="271" t="s">
        <v>347</v>
      </c>
      <c r="AS8" s="271" t="s">
        <v>348</v>
      </c>
      <c r="AT8" s="299"/>
      <c r="AU8" s="296" t="s">
        <v>353</v>
      </c>
      <c r="AV8" s="296" t="s">
        <v>354</v>
      </c>
      <c r="AW8" s="296" t="s">
        <v>355</v>
      </c>
      <c r="AX8" s="296" t="s">
        <v>356</v>
      </c>
      <c r="AY8" s="296" t="s">
        <v>357</v>
      </c>
      <c r="AZ8" s="296" t="s">
        <v>358</v>
      </c>
      <c r="BA8" s="271" t="s">
        <v>359</v>
      </c>
      <c r="BB8" s="271" t="s">
        <v>352</v>
      </c>
      <c r="BC8" s="299"/>
      <c r="BD8" s="300" t="s">
        <v>360</v>
      </c>
      <c r="BE8" s="301"/>
      <c r="BF8" s="302" t="s">
        <v>360</v>
      </c>
      <c r="BG8" s="303"/>
      <c r="BH8" s="302" t="s">
        <v>361</v>
      </c>
      <c r="BI8" s="302" t="s">
        <v>362</v>
      </c>
      <c r="BJ8" s="302" t="s">
        <v>360</v>
      </c>
      <c r="BK8" s="302" t="s">
        <v>363</v>
      </c>
      <c r="BL8" s="271"/>
      <c r="BM8" s="271"/>
      <c r="BN8" s="271"/>
      <c r="BO8" s="271"/>
      <c r="BP8" s="271"/>
    </row>
    <row r="9" spans="1:68" s="422" customFormat="1" x14ac:dyDescent="0.35">
      <c r="F9" s="295"/>
      <c r="G9" s="295"/>
      <c r="H9" s="295"/>
      <c r="I9" s="295"/>
      <c r="J9" s="295"/>
      <c r="K9" s="295"/>
      <c r="L9" s="304"/>
      <c r="M9" s="295"/>
      <c r="N9" s="295"/>
      <c r="O9" s="295"/>
      <c r="P9" s="295"/>
      <c r="Q9" s="295"/>
      <c r="R9" s="295"/>
      <c r="S9" s="305"/>
      <c r="AD9" s="304"/>
      <c r="AI9" s="283"/>
      <c r="AT9" s="283"/>
      <c r="AU9" s="295"/>
      <c r="AV9" s="295"/>
      <c r="AW9" s="295"/>
      <c r="AX9" s="295"/>
      <c r="AY9" s="295"/>
      <c r="AZ9" s="295"/>
      <c r="BC9" s="283"/>
      <c r="BD9" s="421"/>
      <c r="BE9" s="292"/>
      <c r="BF9" s="294"/>
      <c r="BG9" s="306"/>
      <c r="BH9" s="294"/>
      <c r="BI9" s="294"/>
      <c r="BJ9" s="294"/>
      <c r="BK9" s="294"/>
    </row>
    <row r="10" spans="1:68" x14ac:dyDescent="0.35">
      <c r="A10" s="426">
        <v>41</v>
      </c>
      <c r="B10" s="426" t="s">
        <v>91</v>
      </c>
      <c r="C10" s="426" t="s">
        <v>160</v>
      </c>
      <c r="D10" s="426" t="s">
        <v>442</v>
      </c>
      <c r="E10" s="426" t="s">
        <v>309</v>
      </c>
      <c r="F10" s="272">
        <v>5.5</v>
      </c>
      <c r="G10" s="272">
        <v>5.8</v>
      </c>
      <c r="H10" s="272">
        <v>5.8</v>
      </c>
      <c r="I10" s="272">
        <v>6.7</v>
      </c>
      <c r="J10" s="272">
        <v>6.5</v>
      </c>
      <c r="K10" s="273">
        <f t="shared" ref="K10:K23" si="0">SUM((F10*0.1),(G10*0.1),(H10*0.3),(I10*0.3),(J10*0.2))</f>
        <v>6.18</v>
      </c>
      <c r="L10" s="307"/>
      <c r="M10" s="272">
        <v>5.5</v>
      </c>
      <c r="N10" s="272">
        <v>5.8</v>
      </c>
      <c r="O10" s="272">
        <v>5.8</v>
      </c>
      <c r="P10" s="272">
        <v>6.7</v>
      </c>
      <c r="Q10" s="272">
        <v>6.5</v>
      </c>
      <c r="R10" s="273">
        <f t="shared" ref="R10:R23" si="1">SUM((M10*0.1),(N10*0.1),(O10*0.3),(P10*0.3),(Q10*0.2))</f>
        <v>6.18</v>
      </c>
      <c r="S10" s="308"/>
      <c r="T10" s="272">
        <v>5.4</v>
      </c>
      <c r="U10" s="272">
        <v>5.6</v>
      </c>
      <c r="V10" s="272">
        <v>5.5</v>
      </c>
      <c r="W10" s="272">
        <v>5.8</v>
      </c>
      <c r="X10" s="272">
        <v>6</v>
      </c>
      <c r="Y10" s="272">
        <v>6</v>
      </c>
      <c r="Z10" s="272">
        <v>7</v>
      </c>
      <c r="AA10" s="272">
        <v>5.5</v>
      </c>
      <c r="AB10" s="309">
        <f t="shared" ref="AB10:AB23" si="2">SUM(T10:AA10)</f>
        <v>46.8</v>
      </c>
      <c r="AC10" s="273">
        <f t="shared" ref="AC10:AC23" si="3">AB10/8</f>
        <v>5.85</v>
      </c>
      <c r="AD10" s="307"/>
      <c r="AE10" s="272">
        <v>6.5</v>
      </c>
      <c r="AF10" s="273">
        <f t="shared" ref="AF10:AF23" si="4">AE10</f>
        <v>6.5</v>
      </c>
      <c r="AG10" s="274"/>
      <c r="AH10" s="273">
        <f t="shared" ref="AH10:AH23" si="5">AF10-AG10</f>
        <v>6.5</v>
      </c>
      <c r="AI10" s="308"/>
      <c r="AJ10" s="272">
        <v>5.5</v>
      </c>
      <c r="AK10" s="272">
        <v>6</v>
      </c>
      <c r="AL10" s="272">
        <v>6.5</v>
      </c>
      <c r="AM10" s="272">
        <v>5.5</v>
      </c>
      <c r="AN10" s="272">
        <v>6.5</v>
      </c>
      <c r="AO10" s="272">
        <v>6.5</v>
      </c>
      <c r="AP10" s="272">
        <v>8</v>
      </c>
      <c r="AQ10" s="272">
        <v>6.5</v>
      </c>
      <c r="AR10" s="309">
        <f t="shared" ref="AR10:AR23" si="6">SUM(AJ10:AQ10)</f>
        <v>51</v>
      </c>
      <c r="AS10" s="273">
        <f t="shared" ref="AS10:AS23" si="7">AR10/8</f>
        <v>6.375</v>
      </c>
      <c r="AT10" s="308"/>
      <c r="AU10" s="272">
        <v>3.5</v>
      </c>
      <c r="AV10" s="272">
        <v>5.5</v>
      </c>
      <c r="AW10" s="272">
        <v>6</v>
      </c>
      <c r="AX10" s="272">
        <v>4.5</v>
      </c>
      <c r="AY10" s="272">
        <v>4</v>
      </c>
      <c r="AZ10" s="273">
        <f t="shared" ref="AZ10:AZ23" si="8">SUM((AU10*0.2),(AV10*0.15),(AW10*0.25),(AX10*0.2),(AY10*0.2))</f>
        <v>4.7249999999999996</v>
      </c>
      <c r="BA10" s="274">
        <v>0</v>
      </c>
      <c r="BB10" s="273">
        <f t="shared" ref="BB10:BB23" si="9">AZ10-BA10</f>
        <v>4.7249999999999996</v>
      </c>
      <c r="BC10" s="308"/>
      <c r="BD10" s="310">
        <f t="shared" ref="BD10:BD23" si="10">SUM((K10*0.25)+(AC10*0.375)+(AS10*0.375))</f>
        <v>6.1293749999999996</v>
      </c>
      <c r="BE10" s="277"/>
      <c r="BF10" s="310">
        <f t="shared" ref="BF10:BF23" si="11">SUM((R10*0.25),(AH10*0.5),(BB10*0.25))</f>
        <v>5.9762500000000003</v>
      </c>
      <c r="BG10" s="227"/>
      <c r="BH10" s="273">
        <f t="shared" ref="BH10:BH23" si="12">BD10</f>
        <v>6.1293749999999996</v>
      </c>
      <c r="BI10" s="273">
        <f t="shared" ref="BI10:BI23" si="13">BF10</f>
        <v>5.9762500000000003</v>
      </c>
      <c r="BJ10" s="311">
        <f t="shared" ref="BJ10:BJ23" si="14">AVERAGE(BH10:BI10)</f>
        <v>6.0528124999999999</v>
      </c>
      <c r="BK10" s="312">
        <v>1</v>
      </c>
    </row>
    <row r="11" spans="1:68" x14ac:dyDescent="0.35">
      <c r="A11" s="426">
        <v>114</v>
      </c>
      <c r="B11" s="426" t="s">
        <v>224</v>
      </c>
      <c r="C11" s="426" t="s">
        <v>158</v>
      </c>
      <c r="D11" s="426" t="s">
        <v>73</v>
      </c>
      <c r="E11" s="426" t="s">
        <v>153</v>
      </c>
      <c r="F11" s="272">
        <v>5.7</v>
      </c>
      <c r="G11" s="272">
        <v>5.7</v>
      </c>
      <c r="H11" s="272">
        <v>6.5</v>
      </c>
      <c r="I11" s="272">
        <v>6.7</v>
      </c>
      <c r="J11" s="272">
        <v>8.5</v>
      </c>
      <c r="K11" s="273">
        <f t="shared" si="0"/>
        <v>6.8</v>
      </c>
      <c r="L11" s="307"/>
      <c r="M11" s="272">
        <v>5.7</v>
      </c>
      <c r="N11" s="272">
        <v>5.6</v>
      </c>
      <c r="O11" s="272">
        <v>6.5</v>
      </c>
      <c r="P11" s="272">
        <v>6.7</v>
      </c>
      <c r="Q11" s="272">
        <v>8.5</v>
      </c>
      <c r="R11" s="273">
        <f t="shared" si="1"/>
        <v>6.79</v>
      </c>
      <c r="S11" s="308"/>
      <c r="T11" s="272">
        <v>5.8</v>
      </c>
      <c r="U11" s="272">
        <v>5.8</v>
      </c>
      <c r="V11" s="272">
        <v>5.4</v>
      </c>
      <c r="W11" s="272">
        <v>5.8</v>
      </c>
      <c r="X11" s="272">
        <v>6</v>
      </c>
      <c r="Y11" s="272">
        <v>6</v>
      </c>
      <c r="Z11" s="272">
        <v>7</v>
      </c>
      <c r="AA11" s="272">
        <v>6.5</v>
      </c>
      <c r="AB11" s="309">
        <f t="shared" si="2"/>
        <v>48.3</v>
      </c>
      <c r="AC11" s="273">
        <f t="shared" si="3"/>
        <v>6.0374999999999996</v>
      </c>
      <c r="AD11" s="307"/>
      <c r="AE11" s="272">
        <v>6.2</v>
      </c>
      <c r="AF11" s="273">
        <f t="shared" si="4"/>
        <v>6.2</v>
      </c>
      <c r="AG11" s="274"/>
      <c r="AH11" s="273">
        <f t="shared" si="5"/>
        <v>6.2</v>
      </c>
      <c r="AI11" s="308"/>
      <c r="AJ11" s="272">
        <v>6.8</v>
      </c>
      <c r="AK11" s="272">
        <v>5.5</v>
      </c>
      <c r="AL11" s="272">
        <v>5</v>
      </c>
      <c r="AM11" s="272">
        <v>5.5</v>
      </c>
      <c r="AN11" s="272">
        <v>6</v>
      </c>
      <c r="AO11" s="272">
        <v>7</v>
      </c>
      <c r="AP11" s="272">
        <v>7</v>
      </c>
      <c r="AQ11" s="272">
        <v>6.5</v>
      </c>
      <c r="AR11" s="309">
        <f t="shared" si="6"/>
        <v>49.3</v>
      </c>
      <c r="AS11" s="273">
        <f t="shared" si="7"/>
        <v>6.1624999999999996</v>
      </c>
      <c r="AT11" s="308"/>
      <c r="AU11" s="272">
        <v>5</v>
      </c>
      <c r="AV11" s="272">
        <v>5</v>
      </c>
      <c r="AW11" s="272">
        <v>5</v>
      </c>
      <c r="AX11" s="272">
        <v>5</v>
      </c>
      <c r="AY11" s="272">
        <v>5</v>
      </c>
      <c r="AZ11" s="273">
        <f t="shared" si="8"/>
        <v>5</v>
      </c>
      <c r="BA11" s="274">
        <v>1</v>
      </c>
      <c r="BB11" s="273">
        <f t="shared" si="9"/>
        <v>4</v>
      </c>
      <c r="BC11" s="308"/>
      <c r="BD11" s="310">
        <f t="shared" si="10"/>
        <v>6.2749999999999995</v>
      </c>
      <c r="BE11" s="277"/>
      <c r="BF11" s="310">
        <f t="shared" si="11"/>
        <v>5.7975000000000003</v>
      </c>
      <c r="BG11" s="227"/>
      <c r="BH11" s="273">
        <f t="shared" si="12"/>
        <v>6.2749999999999995</v>
      </c>
      <c r="BI11" s="273">
        <f t="shared" si="13"/>
        <v>5.7975000000000003</v>
      </c>
      <c r="BJ11" s="311">
        <f t="shared" si="14"/>
        <v>6.0362499999999999</v>
      </c>
      <c r="BK11" s="312">
        <v>2</v>
      </c>
    </row>
    <row r="12" spans="1:68" x14ac:dyDescent="0.35">
      <c r="A12" s="426">
        <v>47</v>
      </c>
      <c r="B12" s="426" t="s">
        <v>208</v>
      </c>
      <c r="C12" s="426" t="s">
        <v>160</v>
      </c>
      <c r="D12" s="426" t="s">
        <v>442</v>
      </c>
      <c r="E12" s="426" t="s">
        <v>309</v>
      </c>
      <c r="F12" s="272">
        <v>5.5</v>
      </c>
      <c r="G12" s="272">
        <v>5.8</v>
      </c>
      <c r="H12" s="272">
        <v>5.8</v>
      </c>
      <c r="I12" s="272">
        <v>6.7</v>
      </c>
      <c r="J12" s="272">
        <v>6.5</v>
      </c>
      <c r="K12" s="273">
        <f t="shared" si="0"/>
        <v>6.18</v>
      </c>
      <c r="L12" s="307"/>
      <c r="M12" s="272">
        <v>5.5</v>
      </c>
      <c r="N12" s="272">
        <v>5.8</v>
      </c>
      <c r="O12" s="272">
        <v>5.8</v>
      </c>
      <c r="P12" s="272">
        <v>6.7</v>
      </c>
      <c r="Q12" s="272">
        <v>6.5</v>
      </c>
      <c r="R12" s="273">
        <f t="shared" si="1"/>
        <v>6.18</v>
      </c>
      <c r="S12" s="308"/>
      <c r="T12" s="272">
        <v>5.8</v>
      </c>
      <c r="U12" s="272">
        <v>5.2</v>
      </c>
      <c r="V12" s="272">
        <v>5.6</v>
      </c>
      <c r="W12" s="272">
        <v>5.8</v>
      </c>
      <c r="X12" s="272">
        <v>6</v>
      </c>
      <c r="Y12" s="272">
        <v>6</v>
      </c>
      <c r="Z12" s="272">
        <v>5.8</v>
      </c>
      <c r="AA12" s="272">
        <v>5.6</v>
      </c>
      <c r="AB12" s="309">
        <f t="shared" si="2"/>
        <v>45.800000000000004</v>
      </c>
      <c r="AC12" s="273">
        <f t="shared" si="3"/>
        <v>5.7250000000000005</v>
      </c>
      <c r="AD12" s="307"/>
      <c r="AE12" s="272">
        <v>6.3</v>
      </c>
      <c r="AF12" s="273">
        <f t="shared" si="4"/>
        <v>6.3</v>
      </c>
      <c r="AG12" s="274"/>
      <c r="AH12" s="273">
        <f t="shared" si="5"/>
        <v>6.3</v>
      </c>
      <c r="AI12" s="308"/>
      <c r="AJ12" s="272">
        <v>6.5</v>
      </c>
      <c r="AK12" s="272">
        <v>4.5</v>
      </c>
      <c r="AL12" s="272">
        <v>5.5</v>
      </c>
      <c r="AM12" s="272">
        <v>6</v>
      </c>
      <c r="AN12" s="272">
        <v>6.2</v>
      </c>
      <c r="AO12" s="272">
        <v>6.2</v>
      </c>
      <c r="AP12" s="272">
        <v>6</v>
      </c>
      <c r="AQ12" s="272">
        <v>5.8</v>
      </c>
      <c r="AR12" s="309">
        <f t="shared" si="6"/>
        <v>46.699999999999996</v>
      </c>
      <c r="AS12" s="273">
        <f t="shared" si="7"/>
        <v>5.8374999999999995</v>
      </c>
      <c r="AT12" s="308"/>
      <c r="AU12" s="272">
        <v>7</v>
      </c>
      <c r="AV12" s="272">
        <v>7</v>
      </c>
      <c r="AW12" s="272">
        <v>7</v>
      </c>
      <c r="AX12" s="272">
        <v>5.5</v>
      </c>
      <c r="AY12" s="272">
        <v>6</v>
      </c>
      <c r="AZ12" s="273">
        <f t="shared" si="8"/>
        <v>6.5000000000000009</v>
      </c>
      <c r="BA12" s="274">
        <v>1</v>
      </c>
      <c r="BB12" s="273">
        <f t="shared" si="9"/>
        <v>5.5000000000000009</v>
      </c>
      <c r="BC12" s="308"/>
      <c r="BD12" s="310">
        <f t="shared" si="10"/>
        <v>5.8809374999999999</v>
      </c>
      <c r="BE12" s="277"/>
      <c r="BF12" s="310">
        <f t="shared" si="11"/>
        <v>6.07</v>
      </c>
      <c r="BG12" s="227"/>
      <c r="BH12" s="273">
        <f t="shared" si="12"/>
        <v>5.8809374999999999</v>
      </c>
      <c r="BI12" s="273">
        <f t="shared" si="13"/>
        <v>6.07</v>
      </c>
      <c r="BJ12" s="311">
        <f t="shared" si="14"/>
        <v>5.9754687500000001</v>
      </c>
      <c r="BK12" s="312">
        <v>3</v>
      </c>
    </row>
    <row r="13" spans="1:68" x14ac:dyDescent="0.35">
      <c r="A13" s="426">
        <v>115</v>
      </c>
      <c r="B13" s="426" t="s">
        <v>152</v>
      </c>
      <c r="C13" s="426" t="s">
        <v>158</v>
      </c>
      <c r="D13" s="426" t="s">
        <v>73</v>
      </c>
      <c r="E13" s="426" t="s">
        <v>153</v>
      </c>
      <c r="F13" s="272">
        <v>5.7</v>
      </c>
      <c r="G13" s="272">
        <v>5.7</v>
      </c>
      <c r="H13" s="272">
        <v>6.5</v>
      </c>
      <c r="I13" s="272">
        <v>6.7</v>
      </c>
      <c r="J13" s="272">
        <v>8.5</v>
      </c>
      <c r="K13" s="273">
        <f t="shared" si="0"/>
        <v>6.8</v>
      </c>
      <c r="L13" s="307"/>
      <c r="M13" s="272">
        <v>5.7</v>
      </c>
      <c r="N13" s="272">
        <v>5.6</v>
      </c>
      <c r="O13" s="272">
        <v>6.5</v>
      </c>
      <c r="P13" s="272">
        <v>6.7</v>
      </c>
      <c r="Q13" s="272">
        <v>8.5</v>
      </c>
      <c r="R13" s="273">
        <f t="shared" si="1"/>
        <v>6.79</v>
      </c>
      <c r="S13" s="308"/>
      <c r="T13" s="272">
        <v>5.8</v>
      </c>
      <c r="U13" s="272">
        <v>5.6</v>
      </c>
      <c r="V13" s="272">
        <v>5.6</v>
      </c>
      <c r="W13" s="272">
        <v>5.6</v>
      </c>
      <c r="X13" s="272">
        <v>5.8</v>
      </c>
      <c r="Y13" s="272">
        <v>6</v>
      </c>
      <c r="Z13" s="272">
        <v>6.5</v>
      </c>
      <c r="AA13" s="272">
        <v>5.8</v>
      </c>
      <c r="AB13" s="309">
        <f t="shared" si="2"/>
        <v>46.7</v>
      </c>
      <c r="AC13" s="273">
        <f t="shared" si="3"/>
        <v>5.8375000000000004</v>
      </c>
      <c r="AD13" s="307"/>
      <c r="AE13" s="272">
        <v>5.7</v>
      </c>
      <c r="AF13" s="273">
        <f t="shared" si="4"/>
        <v>5.7</v>
      </c>
      <c r="AG13" s="274"/>
      <c r="AH13" s="273">
        <f t="shared" si="5"/>
        <v>5.7</v>
      </c>
      <c r="AI13" s="308"/>
      <c r="AJ13" s="272">
        <v>6</v>
      </c>
      <c r="AK13" s="272">
        <v>6.5</v>
      </c>
      <c r="AL13" s="272">
        <v>6.8</v>
      </c>
      <c r="AM13" s="272">
        <v>6</v>
      </c>
      <c r="AN13" s="272">
        <v>6</v>
      </c>
      <c r="AO13" s="272">
        <v>6.5</v>
      </c>
      <c r="AP13" s="272">
        <v>6.5</v>
      </c>
      <c r="AQ13" s="272">
        <v>6.5</v>
      </c>
      <c r="AR13" s="309">
        <f t="shared" si="6"/>
        <v>50.8</v>
      </c>
      <c r="AS13" s="273">
        <f t="shared" si="7"/>
        <v>6.35</v>
      </c>
      <c r="AT13" s="308"/>
      <c r="AU13" s="272">
        <v>4</v>
      </c>
      <c r="AV13" s="272">
        <v>4.5</v>
      </c>
      <c r="AW13" s="272">
        <v>5</v>
      </c>
      <c r="AX13" s="272">
        <v>4</v>
      </c>
      <c r="AY13" s="272">
        <v>4</v>
      </c>
      <c r="AZ13" s="273">
        <f t="shared" si="8"/>
        <v>4.3250000000000002</v>
      </c>
      <c r="BA13" s="274">
        <v>0</v>
      </c>
      <c r="BB13" s="273">
        <f t="shared" si="9"/>
        <v>4.3250000000000002</v>
      </c>
      <c r="BC13" s="308"/>
      <c r="BD13" s="310">
        <f t="shared" si="10"/>
        <v>6.2703125000000002</v>
      </c>
      <c r="BE13" s="277"/>
      <c r="BF13" s="310">
        <f t="shared" si="11"/>
        <v>5.6287500000000001</v>
      </c>
      <c r="BG13" s="227"/>
      <c r="BH13" s="273">
        <f t="shared" si="12"/>
        <v>6.2703125000000002</v>
      </c>
      <c r="BI13" s="273">
        <f t="shared" si="13"/>
        <v>5.6287500000000001</v>
      </c>
      <c r="BJ13" s="311">
        <f t="shared" si="14"/>
        <v>5.9495312499999997</v>
      </c>
      <c r="BK13" s="312">
        <v>4</v>
      </c>
    </row>
    <row r="14" spans="1:68" x14ac:dyDescent="0.35">
      <c r="A14" s="426">
        <v>84</v>
      </c>
      <c r="B14" s="426" t="s">
        <v>66</v>
      </c>
      <c r="C14" s="426" t="s">
        <v>89</v>
      </c>
      <c r="D14" s="426" t="s">
        <v>87</v>
      </c>
      <c r="E14" s="426" t="s">
        <v>296</v>
      </c>
      <c r="F14" s="272">
        <v>5.9</v>
      </c>
      <c r="G14" s="272">
        <v>6.3</v>
      </c>
      <c r="H14" s="272">
        <v>6.5</v>
      </c>
      <c r="I14" s="272">
        <v>6.5</v>
      </c>
      <c r="J14" s="272">
        <v>7.5</v>
      </c>
      <c r="K14" s="273">
        <f t="shared" si="0"/>
        <v>6.62</v>
      </c>
      <c r="L14" s="307"/>
      <c r="M14" s="272">
        <v>5.7</v>
      </c>
      <c r="N14" s="272">
        <v>5.9</v>
      </c>
      <c r="O14" s="272">
        <v>6.2</v>
      </c>
      <c r="P14" s="272">
        <v>6.5</v>
      </c>
      <c r="Q14" s="272">
        <v>7.5</v>
      </c>
      <c r="R14" s="273">
        <f t="shared" si="1"/>
        <v>6.47</v>
      </c>
      <c r="S14" s="308"/>
      <c r="T14" s="272">
        <v>5.4</v>
      </c>
      <c r="U14" s="272">
        <v>5.8</v>
      </c>
      <c r="V14" s="272">
        <v>5.6</v>
      </c>
      <c r="W14" s="272">
        <v>4.9000000000000004</v>
      </c>
      <c r="X14" s="272">
        <v>5.6</v>
      </c>
      <c r="Y14" s="272">
        <v>5.6</v>
      </c>
      <c r="Z14" s="272">
        <v>6</v>
      </c>
      <c r="AA14" s="272">
        <v>5.4</v>
      </c>
      <c r="AB14" s="309">
        <f t="shared" si="2"/>
        <v>44.3</v>
      </c>
      <c r="AC14" s="273">
        <f t="shared" si="3"/>
        <v>5.5374999999999996</v>
      </c>
      <c r="AD14" s="307"/>
      <c r="AE14" s="272">
        <v>5.8</v>
      </c>
      <c r="AF14" s="273">
        <f t="shared" si="4"/>
        <v>5.8</v>
      </c>
      <c r="AG14" s="274"/>
      <c r="AH14" s="273">
        <f t="shared" si="5"/>
        <v>5.8</v>
      </c>
      <c r="AI14" s="308"/>
      <c r="AJ14" s="272">
        <v>6</v>
      </c>
      <c r="AK14" s="272">
        <v>6.5</v>
      </c>
      <c r="AL14" s="272">
        <v>5</v>
      </c>
      <c r="AM14" s="272">
        <v>5.8</v>
      </c>
      <c r="AN14" s="272">
        <v>6</v>
      </c>
      <c r="AO14" s="272">
        <v>6</v>
      </c>
      <c r="AP14" s="272">
        <v>6.5</v>
      </c>
      <c r="AQ14" s="272">
        <v>4.5</v>
      </c>
      <c r="AR14" s="309">
        <f t="shared" si="6"/>
        <v>46.3</v>
      </c>
      <c r="AS14" s="273">
        <f t="shared" si="7"/>
        <v>5.7874999999999996</v>
      </c>
      <c r="AT14" s="308"/>
      <c r="AU14" s="272">
        <v>6</v>
      </c>
      <c r="AV14" s="272">
        <v>6</v>
      </c>
      <c r="AW14" s="272">
        <v>5.5</v>
      </c>
      <c r="AX14" s="272">
        <v>4.5</v>
      </c>
      <c r="AY14" s="272">
        <v>4.5</v>
      </c>
      <c r="AZ14" s="273">
        <f t="shared" si="8"/>
        <v>5.2750000000000004</v>
      </c>
      <c r="BA14" s="274">
        <v>0</v>
      </c>
      <c r="BB14" s="273">
        <f t="shared" si="9"/>
        <v>5.2750000000000004</v>
      </c>
      <c r="BC14" s="308"/>
      <c r="BD14" s="310">
        <f t="shared" si="10"/>
        <v>5.9018749999999995</v>
      </c>
      <c r="BE14" s="277"/>
      <c r="BF14" s="310">
        <f t="shared" si="11"/>
        <v>5.8362499999999997</v>
      </c>
      <c r="BG14" s="227"/>
      <c r="BH14" s="273">
        <f t="shared" si="12"/>
        <v>5.9018749999999995</v>
      </c>
      <c r="BI14" s="273">
        <f t="shared" si="13"/>
        <v>5.8362499999999997</v>
      </c>
      <c r="BJ14" s="311">
        <f t="shared" si="14"/>
        <v>5.8690625000000001</v>
      </c>
      <c r="BK14" s="312">
        <v>5</v>
      </c>
    </row>
    <row r="15" spans="1:68" x14ac:dyDescent="0.35">
      <c r="A15" s="426">
        <v>85</v>
      </c>
      <c r="B15" s="426" t="s">
        <v>65</v>
      </c>
      <c r="C15" s="426" t="s">
        <v>89</v>
      </c>
      <c r="D15" s="426" t="s">
        <v>87</v>
      </c>
      <c r="E15" s="426" t="s">
        <v>296</v>
      </c>
      <c r="F15" s="272">
        <v>5.9</v>
      </c>
      <c r="G15" s="272">
        <v>6.3</v>
      </c>
      <c r="H15" s="272">
        <v>6.5</v>
      </c>
      <c r="I15" s="272">
        <v>6.5</v>
      </c>
      <c r="J15" s="272">
        <v>7.5</v>
      </c>
      <c r="K15" s="273">
        <f t="shared" si="0"/>
        <v>6.62</v>
      </c>
      <c r="L15" s="307"/>
      <c r="M15" s="272">
        <v>5.9</v>
      </c>
      <c r="N15" s="272">
        <v>6.3</v>
      </c>
      <c r="O15" s="272">
        <v>6.5</v>
      </c>
      <c r="P15" s="272">
        <v>6.5</v>
      </c>
      <c r="Q15" s="272">
        <v>7.5</v>
      </c>
      <c r="R15" s="273">
        <f t="shared" si="1"/>
        <v>6.62</v>
      </c>
      <c r="S15" s="308"/>
      <c r="T15" s="272">
        <v>5.6</v>
      </c>
      <c r="U15" s="272">
        <v>5.8</v>
      </c>
      <c r="V15" s="272">
        <v>5.6</v>
      </c>
      <c r="W15" s="272">
        <v>6</v>
      </c>
      <c r="X15" s="272">
        <v>5.6</v>
      </c>
      <c r="Y15" s="272">
        <v>5.6</v>
      </c>
      <c r="Z15" s="272">
        <v>5.8</v>
      </c>
      <c r="AA15" s="272">
        <v>5.6</v>
      </c>
      <c r="AB15" s="309">
        <f t="shared" si="2"/>
        <v>45.6</v>
      </c>
      <c r="AC15" s="273">
        <f t="shared" si="3"/>
        <v>5.7</v>
      </c>
      <c r="AD15" s="307"/>
      <c r="AE15" s="272">
        <v>5.6</v>
      </c>
      <c r="AF15" s="273">
        <f t="shared" si="4"/>
        <v>5.6</v>
      </c>
      <c r="AG15" s="274"/>
      <c r="AH15" s="273">
        <f t="shared" si="5"/>
        <v>5.6</v>
      </c>
      <c r="AI15" s="308"/>
      <c r="AJ15" s="272">
        <v>6</v>
      </c>
      <c r="AK15" s="272">
        <v>6</v>
      </c>
      <c r="AL15" s="272">
        <v>5.8</v>
      </c>
      <c r="AM15" s="272">
        <v>6.5</v>
      </c>
      <c r="AN15" s="272">
        <v>6</v>
      </c>
      <c r="AO15" s="272">
        <v>6</v>
      </c>
      <c r="AP15" s="272">
        <v>6</v>
      </c>
      <c r="AQ15" s="272">
        <v>4.5</v>
      </c>
      <c r="AR15" s="309">
        <f t="shared" si="6"/>
        <v>46.8</v>
      </c>
      <c r="AS15" s="273">
        <f t="shared" si="7"/>
        <v>5.85</v>
      </c>
      <c r="AT15" s="308"/>
      <c r="AU15" s="272">
        <v>4</v>
      </c>
      <c r="AV15" s="272">
        <v>4.5</v>
      </c>
      <c r="AW15" s="272">
        <v>5</v>
      </c>
      <c r="AX15" s="272">
        <v>5.5</v>
      </c>
      <c r="AY15" s="272">
        <v>4</v>
      </c>
      <c r="AZ15" s="273">
        <f t="shared" si="8"/>
        <v>4.625</v>
      </c>
      <c r="BA15" s="274">
        <v>0</v>
      </c>
      <c r="BB15" s="273">
        <f t="shared" si="9"/>
        <v>4.625</v>
      </c>
      <c r="BC15" s="308"/>
      <c r="BD15" s="310">
        <f t="shared" si="10"/>
        <v>5.9862500000000001</v>
      </c>
      <c r="BE15" s="277"/>
      <c r="BF15" s="310">
        <f t="shared" si="11"/>
        <v>5.6112500000000001</v>
      </c>
      <c r="BG15" s="227"/>
      <c r="BH15" s="273">
        <f t="shared" si="12"/>
        <v>5.9862500000000001</v>
      </c>
      <c r="BI15" s="273">
        <f t="shared" si="13"/>
        <v>5.6112500000000001</v>
      </c>
      <c r="BJ15" s="311">
        <f t="shared" si="14"/>
        <v>5.7987500000000001</v>
      </c>
      <c r="BK15" s="312">
        <v>6</v>
      </c>
    </row>
    <row r="16" spans="1:68" x14ac:dyDescent="0.35">
      <c r="A16" s="426">
        <v>112</v>
      </c>
      <c r="B16" s="426" t="s">
        <v>101</v>
      </c>
      <c r="C16" s="426" t="s">
        <v>158</v>
      </c>
      <c r="D16" s="426" t="s">
        <v>73</v>
      </c>
      <c r="E16" s="426" t="s">
        <v>153</v>
      </c>
      <c r="F16" s="272">
        <v>5.7</v>
      </c>
      <c r="G16" s="272">
        <v>5.7</v>
      </c>
      <c r="H16" s="272">
        <v>6.5</v>
      </c>
      <c r="I16" s="272">
        <v>6.7</v>
      </c>
      <c r="J16" s="272">
        <v>8.5</v>
      </c>
      <c r="K16" s="273">
        <f t="shared" si="0"/>
        <v>6.8</v>
      </c>
      <c r="L16" s="307"/>
      <c r="M16" s="272">
        <v>5.7</v>
      </c>
      <c r="N16" s="272">
        <v>5.5</v>
      </c>
      <c r="O16" s="272">
        <v>6.5</v>
      </c>
      <c r="P16" s="272">
        <v>6.7</v>
      </c>
      <c r="Q16" s="272">
        <v>8.5</v>
      </c>
      <c r="R16" s="273">
        <f t="shared" si="1"/>
        <v>6.78</v>
      </c>
      <c r="S16" s="308"/>
      <c r="T16" s="272">
        <v>5.6</v>
      </c>
      <c r="U16" s="272">
        <v>5.6</v>
      </c>
      <c r="V16" s="272">
        <v>5.6</v>
      </c>
      <c r="W16" s="272">
        <v>5.8</v>
      </c>
      <c r="X16" s="272">
        <v>6</v>
      </c>
      <c r="Y16" s="272">
        <v>6</v>
      </c>
      <c r="Z16" s="272">
        <v>5.8</v>
      </c>
      <c r="AA16" s="272">
        <v>5.6</v>
      </c>
      <c r="AB16" s="309">
        <f t="shared" si="2"/>
        <v>45.999999999999993</v>
      </c>
      <c r="AC16" s="273">
        <f t="shared" si="3"/>
        <v>5.7499999999999991</v>
      </c>
      <c r="AD16" s="307"/>
      <c r="AE16" s="272">
        <v>4.9000000000000004</v>
      </c>
      <c r="AF16" s="273">
        <f t="shared" si="4"/>
        <v>4.9000000000000004</v>
      </c>
      <c r="AG16" s="274"/>
      <c r="AH16" s="273">
        <f t="shared" si="5"/>
        <v>4.9000000000000004</v>
      </c>
      <c r="AI16" s="308"/>
      <c r="AJ16" s="272">
        <v>6.2</v>
      </c>
      <c r="AK16" s="272">
        <v>6.2</v>
      </c>
      <c r="AL16" s="272">
        <v>6</v>
      </c>
      <c r="AM16" s="272">
        <v>6</v>
      </c>
      <c r="AN16" s="272">
        <v>6</v>
      </c>
      <c r="AO16" s="272">
        <v>6.5</v>
      </c>
      <c r="AP16" s="272">
        <v>7.5</v>
      </c>
      <c r="AQ16" s="272">
        <v>6</v>
      </c>
      <c r="AR16" s="309">
        <f t="shared" si="6"/>
        <v>50.4</v>
      </c>
      <c r="AS16" s="273">
        <f t="shared" si="7"/>
        <v>6.3</v>
      </c>
      <c r="AT16" s="308"/>
      <c r="AU16" s="272">
        <v>5</v>
      </c>
      <c r="AV16" s="272">
        <v>4.5</v>
      </c>
      <c r="AW16" s="272">
        <v>4.5</v>
      </c>
      <c r="AX16" s="272">
        <v>4.8</v>
      </c>
      <c r="AY16" s="272">
        <v>4</v>
      </c>
      <c r="AZ16" s="273">
        <f t="shared" si="8"/>
        <v>4.5599999999999996</v>
      </c>
      <c r="BA16" s="274">
        <v>0</v>
      </c>
      <c r="BB16" s="273">
        <f t="shared" si="9"/>
        <v>4.5599999999999996</v>
      </c>
      <c r="BC16" s="308"/>
      <c r="BD16" s="310">
        <f t="shared" si="10"/>
        <v>6.2187499999999991</v>
      </c>
      <c r="BE16" s="277"/>
      <c r="BF16" s="310">
        <f t="shared" si="11"/>
        <v>5.2850000000000001</v>
      </c>
      <c r="BG16" s="227"/>
      <c r="BH16" s="273">
        <f t="shared" si="12"/>
        <v>6.2187499999999991</v>
      </c>
      <c r="BI16" s="273">
        <f t="shared" si="13"/>
        <v>5.2850000000000001</v>
      </c>
      <c r="BJ16" s="311">
        <f t="shared" si="14"/>
        <v>5.7518750000000001</v>
      </c>
      <c r="BK16" s="312"/>
    </row>
    <row r="17" spans="1:63" x14ac:dyDescent="0.35">
      <c r="A17" s="426">
        <v>43</v>
      </c>
      <c r="B17" s="426" t="s">
        <v>58</v>
      </c>
      <c r="C17" s="426" t="s">
        <v>160</v>
      </c>
      <c r="D17" s="426" t="s">
        <v>442</v>
      </c>
      <c r="E17" s="426" t="s">
        <v>309</v>
      </c>
      <c r="F17" s="272">
        <v>5.5</v>
      </c>
      <c r="G17" s="272">
        <v>5.8</v>
      </c>
      <c r="H17" s="272">
        <v>5.8</v>
      </c>
      <c r="I17" s="272">
        <v>6.7</v>
      </c>
      <c r="J17" s="272">
        <v>6.5</v>
      </c>
      <c r="K17" s="273">
        <f t="shared" si="0"/>
        <v>6.18</v>
      </c>
      <c r="L17" s="307"/>
      <c r="M17" s="272">
        <v>5.5</v>
      </c>
      <c r="N17" s="272">
        <v>5.8</v>
      </c>
      <c r="O17" s="272">
        <v>5.7</v>
      </c>
      <c r="P17" s="272">
        <v>6.7</v>
      </c>
      <c r="Q17" s="272">
        <v>6.5</v>
      </c>
      <c r="R17" s="273">
        <f t="shared" si="1"/>
        <v>6.1499999999999995</v>
      </c>
      <c r="S17" s="308"/>
      <c r="T17" s="272">
        <v>5.6</v>
      </c>
      <c r="U17" s="272">
        <v>5.8</v>
      </c>
      <c r="V17" s="272">
        <v>5.6</v>
      </c>
      <c r="W17" s="272">
        <v>5.4</v>
      </c>
      <c r="X17" s="272">
        <v>6</v>
      </c>
      <c r="Y17" s="272">
        <v>6</v>
      </c>
      <c r="Z17" s="272">
        <v>6.7</v>
      </c>
      <c r="AA17" s="272">
        <v>5.8</v>
      </c>
      <c r="AB17" s="309">
        <f t="shared" si="2"/>
        <v>46.9</v>
      </c>
      <c r="AC17" s="273">
        <f t="shared" si="3"/>
        <v>5.8624999999999998</v>
      </c>
      <c r="AD17" s="307"/>
      <c r="AE17" s="272">
        <v>5.3</v>
      </c>
      <c r="AF17" s="273">
        <f t="shared" si="4"/>
        <v>5.3</v>
      </c>
      <c r="AG17" s="274"/>
      <c r="AH17" s="273">
        <f t="shared" si="5"/>
        <v>5.3</v>
      </c>
      <c r="AI17" s="308"/>
      <c r="AJ17" s="272">
        <v>6</v>
      </c>
      <c r="AK17" s="272">
        <v>6</v>
      </c>
      <c r="AL17" s="272">
        <v>6.2</v>
      </c>
      <c r="AM17" s="272">
        <v>5.8</v>
      </c>
      <c r="AN17" s="272">
        <v>5.5</v>
      </c>
      <c r="AO17" s="272">
        <v>5.5</v>
      </c>
      <c r="AP17" s="272">
        <v>7</v>
      </c>
      <c r="AQ17" s="272">
        <v>5</v>
      </c>
      <c r="AR17" s="309">
        <f t="shared" si="6"/>
        <v>47</v>
      </c>
      <c r="AS17" s="273">
        <f t="shared" si="7"/>
        <v>5.875</v>
      </c>
      <c r="AT17" s="308"/>
      <c r="AU17" s="272">
        <v>4.5</v>
      </c>
      <c r="AV17" s="272">
        <v>3.5</v>
      </c>
      <c r="AW17" s="272">
        <v>4.5</v>
      </c>
      <c r="AX17" s="272">
        <v>4.2</v>
      </c>
      <c r="AY17" s="272">
        <v>4</v>
      </c>
      <c r="AZ17" s="273">
        <f t="shared" si="8"/>
        <v>4.1899999999999995</v>
      </c>
      <c r="BA17" s="274">
        <v>0</v>
      </c>
      <c r="BB17" s="273">
        <f t="shared" si="9"/>
        <v>4.1899999999999995</v>
      </c>
      <c r="BC17" s="308"/>
      <c r="BD17" s="310">
        <f t="shared" si="10"/>
        <v>5.9465624999999998</v>
      </c>
      <c r="BE17" s="277"/>
      <c r="BF17" s="310">
        <f t="shared" si="11"/>
        <v>5.2349999999999994</v>
      </c>
      <c r="BG17" s="227"/>
      <c r="BH17" s="273">
        <f t="shared" si="12"/>
        <v>5.9465624999999998</v>
      </c>
      <c r="BI17" s="273">
        <f t="shared" si="13"/>
        <v>5.2349999999999994</v>
      </c>
      <c r="BJ17" s="311">
        <f t="shared" si="14"/>
        <v>5.5907812499999991</v>
      </c>
      <c r="BK17" s="312"/>
    </row>
    <row r="18" spans="1:63" x14ac:dyDescent="0.35">
      <c r="A18" s="426">
        <v>133</v>
      </c>
      <c r="B18" s="426" t="s">
        <v>100</v>
      </c>
      <c r="C18" s="426" t="s">
        <v>88</v>
      </c>
      <c r="D18" s="426" t="s">
        <v>79</v>
      </c>
      <c r="E18" s="426" t="s">
        <v>435</v>
      </c>
      <c r="F18" s="272">
        <v>5.9</v>
      </c>
      <c r="G18" s="272">
        <v>6</v>
      </c>
      <c r="H18" s="272">
        <v>6.3</v>
      </c>
      <c r="I18" s="272">
        <v>6.7</v>
      </c>
      <c r="J18" s="272">
        <v>6.8</v>
      </c>
      <c r="K18" s="273">
        <f t="shared" si="0"/>
        <v>6.45</v>
      </c>
      <c r="L18" s="307"/>
      <c r="M18" s="272">
        <v>5.9</v>
      </c>
      <c r="N18" s="272">
        <v>6</v>
      </c>
      <c r="O18" s="272">
        <v>6.3</v>
      </c>
      <c r="P18" s="272">
        <v>6.7</v>
      </c>
      <c r="Q18" s="272">
        <v>6.8</v>
      </c>
      <c r="R18" s="273">
        <f t="shared" si="1"/>
        <v>6.45</v>
      </c>
      <c r="S18" s="308"/>
      <c r="T18" s="272">
        <v>4</v>
      </c>
      <c r="U18" s="272">
        <v>5.6</v>
      </c>
      <c r="V18" s="272">
        <v>5.4</v>
      </c>
      <c r="W18" s="272">
        <v>5.8</v>
      </c>
      <c r="X18" s="272">
        <v>6</v>
      </c>
      <c r="Y18" s="272">
        <v>6</v>
      </c>
      <c r="Z18" s="272">
        <v>5.9</v>
      </c>
      <c r="AA18" s="272">
        <v>5.2</v>
      </c>
      <c r="AB18" s="309">
        <f t="shared" si="2"/>
        <v>43.9</v>
      </c>
      <c r="AC18" s="273">
        <f t="shared" si="3"/>
        <v>5.4874999999999998</v>
      </c>
      <c r="AD18" s="307"/>
      <c r="AE18" s="272">
        <v>5</v>
      </c>
      <c r="AF18" s="273">
        <f t="shared" si="4"/>
        <v>5</v>
      </c>
      <c r="AG18" s="274"/>
      <c r="AH18" s="273">
        <f t="shared" si="5"/>
        <v>5</v>
      </c>
      <c r="AI18" s="308"/>
      <c r="AJ18" s="272">
        <v>3</v>
      </c>
      <c r="AK18" s="272">
        <v>6</v>
      </c>
      <c r="AL18" s="272">
        <v>5</v>
      </c>
      <c r="AM18" s="272">
        <v>6</v>
      </c>
      <c r="AN18" s="272">
        <v>6</v>
      </c>
      <c r="AO18" s="272">
        <v>6</v>
      </c>
      <c r="AP18" s="272">
        <v>6.5</v>
      </c>
      <c r="AQ18" s="272">
        <v>5</v>
      </c>
      <c r="AR18" s="309">
        <f t="shared" si="6"/>
        <v>43.5</v>
      </c>
      <c r="AS18" s="273">
        <f t="shared" si="7"/>
        <v>5.4375</v>
      </c>
      <c r="AT18" s="308"/>
      <c r="AU18" s="272">
        <v>4.5</v>
      </c>
      <c r="AV18" s="272">
        <v>4.5</v>
      </c>
      <c r="AW18" s="272">
        <v>5</v>
      </c>
      <c r="AX18" s="272">
        <v>4</v>
      </c>
      <c r="AY18" s="272">
        <v>4</v>
      </c>
      <c r="AZ18" s="273">
        <f t="shared" si="8"/>
        <v>4.4249999999999998</v>
      </c>
      <c r="BA18" s="274">
        <v>0</v>
      </c>
      <c r="BB18" s="273">
        <f t="shared" si="9"/>
        <v>4.4249999999999998</v>
      </c>
      <c r="BC18" s="308"/>
      <c r="BD18" s="310">
        <f t="shared" si="10"/>
        <v>5.7093749999999996</v>
      </c>
      <c r="BE18" s="277"/>
      <c r="BF18" s="310">
        <f t="shared" si="11"/>
        <v>5.21875</v>
      </c>
      <c r="BG18" s="227"/>
      <c r="BH18" s="273">
        <f t="shared" si="12"/>
        <v>5.7093749999999996</v>
      </c>
      <c r="BI18" s="273">
        <f t="shared" si="13"/>
        <v>5.21875</v>
      </c>
      <c r="BJ18" s="311">
        <f t="shared" si="14"/>
        <v>5.4640624999999998</v>
      </c>
      <c r="BK18" s="312"/>
    </row>
    <row r="19" spans="1:63" x14ac:dyDescent="0.35">
      <c r="A19" s="426">
        <v>45</v>
      </c>
      <c r="B19" s="426" t="s">
        <v>202</v>
      </c>
      <c r="C19" s="426" t="s">
        <v>160</v>
      </c>
      <c r="D19" s="426" t="s">
        <v>442</v>
      </c>
      <c r="E19" s="426" t="s">
        <v>309</v>
      </c>
      <c r="F19" s="272">
        <v>5.5</v>
      </c>
      <c r="G19" s="272">
        <v>5.8</v>
      </c>
      <c r="H19" s="272">
        <v>5.8</v>
      </c>
      <c r="I19" s="272">
        <v>6.7</v>
      </c>
      <c r="J19" s="272">
        <v>6.5</v>
      </c>
      <c r="K19" s="273">
        <f t="shared" si="0"/>
        <v>6.18</v>
      </c>
      <c r="L19" s="307"/>
      <c r="M19" s="272">
        <v>5.2</v>
      </c>
      <c r="N19" s="272">
        <v>5.3</v>
      </c>
      <c r="O19" s="272">
        <v>5.8</v>
      </c>
      <c r="P19" s="272">
        <v>6.4</v>
      </c>
      <c r="Q19" s="272">
        <v>6.5</v>
      </c>
      <c r="R19" s="273">
        <f t="shared" si="1"/>
        <v>6.01</v>
      </c>
      <c r="S19" s="308"/>
      <c r="T19" s="272">
        <v>4.5999999999999996</v>
      </c>
      <c r="U19" s="272">
        <v>5.5</v>
      </c>
      <c r="V19" s="272">
        <v>5.2</v>
      </c>
      <c r="W19" s="272">
        <v>5.5</v>
      </c>
      <c r="X19" s="272">
        <v>6</v>
      </c>
      <c r="Y19" s="272">
        <v>6</v>
      </c>
      <c r="Z19" s="272">
        <v>6.8</v>
      </c>
      <c r="AA19" s="272">
        <v>5.6</v>
      </c>
      <c r="AB19" s="309">
        <f t="shared" si="2"/>
        <v>45.199999999999996</v>
      </c>
      <c r="AC19" s="273">
        <f t="shared" si="3"/>
        <v>5.6499999999999995</v>
      </c>
      <c r="AD19" s="307"/>
      <c r="AE19" s="272">
        <v>5.0999999999999996</v>
      </c>
      <c r="AF19" s="273">
        <f t="shared" si="4"/>
        <v>5.0999999999999996</v>
      </c>
      <c r="AG19" s="274"/>
      <c r="AH19" s="273">
        <f t="shared" si="5"/>
        <v>5.0999999999999996</v>
      </c>
      <c r="AI19" s="308"/>
      <c r="AJ19" s="272">
        <v>5</v>
      </c>
      <c r="AK19" s="272">
        <v>7</v>
      </c>
      <c r="AL19" s="272">
        <v>5.5</v>
      </c>
      <c r="AM19" s="272">
        <v>6</v>
      </c>
      <c r="AN19" s="272">
        <v>6</v>
      </c>
      <c r="AO19" s="272">
        <v>6</v>
      </c>
      <c r="AP19" s="272">
        <v>6.5</v>
      </c>
      <c r="AQ19" s="272">
        <v>5.5</v>
      </c>
      <c r="AR19" s="309">
        <f t="shared" si="6"/>
        <v>47.5</v>
      </c>
      <c r="AS19" s="273">
        <f t="shared" si="7"/>
        <v>5.9375</v>
      </c>
      <c r="AT19" s="308"/>
      <c r="AU19" s="272">
        <v>6.5</v>
      </c>
      <c r="AV19" s="272">
        <v>5</v>
      </c>
      <c r="AW19" s="272">
        <v>5</v>
      </c>
      <c r="AX19" s="272">
        <v>4</v>
      </c>
      <c r="AY19" s="272">
        <v>4</v>
      </c>
      <c r="AZ19" s="273">
        <f t="shared" si="8"/>
        <v>4.8999999999999995</v>
      </c>
      <c r="BA19" s="274">
        <v>1</v>
      </c>
      <c r="BB19" s="273">
        <f t="shared" si="9"/>
        <v>3.8999999999999995</v>
      </c>
      <c r="BC19" s="308"/>
      <c r="BD19" s="310">
        <f t="shared" si="10"/>
        <v>5.8903125000000003</v>
      </c>
      <c r="BE19" s="277"/>
      <c r="BF19" s="310">
        <f t="shared" si="11"/>
        <v>5.0274999999999999</v>
      </c>
      <c r="BG19" s="227"/>
      <c r="BH19" s="273">
        <f t="shared" si="12"/>
        <v>5.8903125000000003</v>
      </c>
      <c r="BI19" s="273">
        <f t="shared" si="13"/>
        <v>5.0274999999999999</v>
      </c>
      <c r="BJ19" s="311">
        <f t="shared" si="14"/>
        <v>5.4589062500000001</v>
      </c>
      <c r="BK19" s="312"/>
    </row>
    <row r="20" spans="1:63" x14ac:dyDescent="0.35">
      <c r="A20" s="426">
        <v>103</v>
      </c>
      <c r="B20" s="426" t="s">
        <v>56</v>
      </c>
      <c r="C20" s="426" t="s">
        <v>156</v>
      </c>
      <c r="D20" s="426" t="s">
        <v>297</v>
      </c>
      <c r="E20" s="426" t="s">
        <v>298</v>
      </c>
      <c r="F20" s="272">
        <v>5.5</v>
      </c>
      <c r="G20" s="272">
        <v>5.5</v>
      </c>
      <c r="H20" s="272">
        <v>5.7</v>
      </c>
      <c r="I20" s="272">
        <v>6.3</v>
      </c>
      <c r="J20" s="272">
        <v>7.5</v>
      </c>
      <c r="K20" s="273">
        <f t="shared" si="0"/>
        <v>6.2</v>
      </c>
      <c r="L20" s="307"/>
      <c r="M20" s="272">
        <v>5.5</v>
      </c>
      <c r="N20" s="272">
        <v>5.5</v>
      </c>
      <c r="O20" s="272">
        <v>5.7</v>
      </c>
      <c r="P20" s="272">
        <v>6.3</v>
      </c>
      <c r="Q20" s="272">
        <v>7.5</v>
      </c>
      <c r="R20" s="273">
        <f t="shared" si="1"/>
        <v>6.2</v>
      </c>
      <c r="S20" s="308"/>
      <c r="T20" s="272">
        <v>4.8</v>
      </c>
      <c r="U20" s="272">
        <v>4.5</v>
      </c>
      <c r="V20" s="272">
        <v>4.8</v>
      </c>
      <c r="W20" s="272">
        <v>4.5999999999999996</v>
      </c>
      <c r="X20" s="272">
        <v>5.8</v>
      </c>
      <c r="Y20" s="272">
        <v>5.8</v>
      </c>
      <c r="Z20" s="272">
        <v>6</v>
      </c>
      <c r="AA20" s="272">
        <v>4.5999999999999996</v>
      </c>
      <c r="AB20" s="309">
        <f t="shared" si="2"/>
        <v>40.900000000000006</v>
      </c>
      <c r="AC20" s="273">
        <f t="shared" si="3"/>
        <v>5.1125000000000007</v>
      </c>
      <c r="AD20" s="307"/>
      <c r="AE20" s="272">
        <v>5.8</v>
      </c>
      <c r="AF20" s="273">
        <f t="shared" si="4"/>
        <v>5.8</v>
      </c>
      <c r="AG20" s="274"/>
      <c r="AH20" s="273">
        <f t="shared" si="5"/>
        <v>5.8</v>
      </c>
      <c r="AI20" s="308"/>
      <c r="AJ20" s="272">
        <v>5</v>
      </c>
      <c r="AK20" s="272">
        <v>4.8</v>
      </c>
      <c r="AL20" s="272">
        <v>5</v>
      </c>
      <c r="AM20" s="272">
        <v>5</v>
      </c>
      <c r="AN20" s="272">
        <v>5</v>
      </c>
      <c r="AO20" s="272">
        <v>5</v>
      </c>
      <c r="AP20" s="272">
        <v>5.5</v>
      </c>
      <c r="AQ20" s="272">
        <v>4.8</v>
      </c>
      <c r="AR20" s="309">
        <f t="shared" si="6"/>
        <v>40.099999999999994</v>
      </c>
      <c r="AS20" s="273">
        <f t="shared" si="7"/>
        <v>5.0124999999999993</v>
      </c>
      <c r="AT20" s="308"/>
      <c r="AU20" s="272">
        <v>4</v>
      </c>
      <c r="AV20" s="272">
        <v>4.5</v>
      </c>
      <c r="AW20" s="272">
        <v>4</v>
      </c>
      <c r="AX20" s="272">
        <v>3</v>
      </c>
      <c r="AY20" s="272">
        <v>4</v>
      </c>
      <c r="AZ20" s="273">
        <f t="shared" si="8"/>
        <v>3.875</v>
      </c>
      <c r="BA20" s="274">
        <v>0</v>
      </c>
      <c r="BB20" s="273">
        <f t="shared" si="9"/>
        <v>3.875</v>
      </c>
      <c r="BC20" s="308"/>
      <c r="BD20" s="310">
        <f t="shared" si="10"/>
        <v>5.3468750000000007</v>
      </c>
      <c r="BE20" s="277"/>
      <c r="BF20" s="310">
        <f t="shared" si="11"/>
        <v>5.4187500000000002</v>
      </c>
      <c r="BG20" s="227"/>
      <c r="BH20" s="273">
        <f t="shared" si="12"/>
        <v>5.3468750000000007</v>
      </c>
      <c r="BI20" s="273">
        <f t="shared" si="13"/>
        <v>5.4187500000000002</v>
      </c>
      <c r="BJ20" s="311">
        <f t="shared" si="14"/>
        <v>5.3828125</v>
      </c>
      <c r="BK20" s="312"/>
    </row>
    <row r="21" spans="1:63" x14ac:dyDescent="0.35">
      <c r="A21" s="426">
        <v>69</v>
      </c>
      <c r="B21" s="426" t="s">
        <v>63</v>
      </c>
      <c r="C21" s="426" t="s">
        <v>97</v>
      </c>
      <c r="D21" s="426" t="s">
        <v>94</v>
      </c>
      <c r="E21" s="426" t="s">
        <v>364</v>
      </c>
      <c r="F21" s="272">
        <v>6.7</v>
      </c>
      <c r="G21" s="272">
        <v>6.5</v>
      </c>
      <c r="H21" s="272">
        <v>6.5</v>
      </c>
      <c r="I21" s="272">
        <v>6.7</v>
      </c>
      <c r="J21" s="272">
        <v>5.5</v>
      </c>
      <c r="K21" s="273">
        <f t="shared" si="0"/>
        <v>6.379999999999999</v>
      </c>
      <c r="L21" s="307"/>
      <c r="M21" s="272">
        <v>6.7</v>
      </c>
      <c r="N21" s="272">
        <v>6.5</v>
      </c>
      <c r="O21" s="272">
        <v>6.5</v>
      </c>
      <c r="P21" s="272">
        <v>6.7</v>
      </c>
      <c r="Q21" s="272">
        <v>5.5</v>
      </c>
      <c r="R21" s="273">
        <f t="shared" si="1"/>
        <v>6.379999999999999</v>
      </c>
      <c r="S21" s="308"/>
      <c r="T21" s="272">
        <v>4.8</v>
      </c>
      <c r="U21" s="272">
        <v>5</v>
      </c>
      <c r="V21" s="272">
        <v>5.2</v>
      </c>
      <c r="W21" s="272">
        <v>5.8</v>
      </c>
      <c r="X21" s="272">
        <v>3.4</v>
      </c>
      <c r="Y21" s="272">
        <v>4.5</v>
      </c>
      <c r="Z21" s="272">
        <v>5.8</v>
      </c>
      <c r="AA21" s="272">
        <v>5</v>
      </c>
      <c r="AB21" s="309">
        <f t="shared" si="2"/>
        <v>39.5</v>
      </c>
      <c r="AC21" s="273">
        <f t="shared" si="3"/>
        <v>4.9375</v>
      </c>
      <c r="AD21" s="307"/>
      <c r="AE21" s="272">
        <v>5.6</v>
      </c>
      <c r="AF21" s="273">
        <f t="shared" si="4"/>
        <v>5.6</v>
      </c>
      <c r="AG21" s="274"/>
      <c r="AH21" s="273">
        <f t="shared" si="5"/>
        <v>5.6</v>
      </c>
      <c r="AI21" s="308"/>
      <c r="AJ21" s="272">
        <v>4.5</v>
      </c>
      <c r="AK21" s="272">
        <v>4</v>
      </c>
      <c r="AL21" s="272">
        <v>4.5</v>
      </c>
      <c r="AM21" s="272">
        <v>5</v>
      </c>
      <c r="AN21" s="272">
        <v>4.5</v>
      </c>
      <c r="AO21" s="272">
        <v>4.5</v>
      </c>
      <c r="AP21" s="272">
        <v>6</v>
      </c>
      <c r="AQ21" s="272">
        <v>4.5</v>
      </c>
      <c r="AR21" s="309">
        <f t="shared" si="6"/>
        <v>37.5</v>
      </c>
      <c r="AS21" s="273">
        <f t="shared" si="7"/>
        <v>4.6875</v>
      </c>
      <c r="AT21" s="308"/>
      <c r="AU21" s="272">
        <v>3</v>
      </c>
      <c r="AV21" s="272">
        <v>4.5</v>
      </c>
      <c r="AW21" s="272">
        <v>4.5</v>
      </c>
      <c r="AX21" s="272">
        <v>3</v>
      </c>
      <c r="AY21" s="272">
        <v>4</v>
      </c>
      <c r="AZ21" s="273">
        <f t="shared" si="8"/>
        <v>3.8</v>
      </c>
      <c r="BA21" s="274">
        <v>0</v>
      </c>
      <c r="BB21" s="273">
        <f t="shared" si="9"/>
        <v>3.8</v>
      </c>
      <c r="BC21" s="308"/>
      <c r="BD21" s="310">
        <f t="shared" si="10"/>
        <v>5.2043749999999998</v>
      </c>
      <c r="BE21" s="277"/>
      <c r="BF21" s="310">
        <f t="shared" si="11"/>
        <v>5.3449999999999998</v>
      </c>
      <c r="BG21" s="227"/>
      <c r="BH21" s="273">
        <f t="shared" si="12"/>
        <v>5.2043749999999998</v>
      </c>
      <c r="BI21" s="273">
        <f t="shared" si="13"/>
        <v>5.3449999999999998</v>
      </c>
      <c r="BJ21" s="311">
        <f t="shared" si="14"/>
        <v>5.2746874999999998</v>
      </c>
      <c r="BK21" s="312"/>
    </row>
    <row r="22" spans="1:63" x14ac:dyDescent="0.35">
      <c r="A22" s="426">
        <v>121</v>
      </c>
      <c r="B22" s="426" t="s">
        <v>190</v>
      </c>
      <c r="C22" s="426" t="s">
        <v>194</v>
      </c>
      <c r="D22" s="426" t="s">
        <v>369</v>
      </c>
      <c r="E22" s="426" t="s">
        <v>370</v>
      </c>
      <c r="F22" s="272">
        <v>6.8</v>
      </c>
      <c r="G22" s="272">
        <v>6.5</v>
      </c>
      <c r="H22" s="272">
        <v>6.8</v>
      </c>
      <c r="I22" s="272">
        <v>6.7</v>
      </c>
      <c r="J22" s="272">
        <v>7</v>
      </c>
      <c r="K22" s="273">
        <f t="shared" si="0"/>
        <v>6.78</v>
      </c>
      <c r="L22" s="307"/>
      <c r="M22" s="272">
        <v>6.8</v>
      </c>
      <c r="N22" s="272">
        <v>6.5</v>
      </c>
      <c r="O22" s="272">
        <v>6.8</v>
      </c>
      <c r="P22" s="272">
        <v>6.7</v>
      </c>
      <c r="Q22" s="272">
        <v>7</v>
      </c>
      <c r="R22" s="273">
        <f t="shared" si="1"/>
        <v>6.78</v>
      </c>
      <c r="S22" s="308"/>
      <c r="T22" s="272">
        <v>4.5</v>
      </c>
      <c r="U22" s="272">
        <v>4.4000000000000004</v>
      </c>
      <c r="V22" s="272">
        <v>4.8</v>
      </c>
      <c r="W22" s="272">
        <v>4.5</v>
      </c>
      <c r="X22" s="272">
        <v>4.2</v>
      </c>
      <c r="Y22" s="272">
        <v>4.2</v>
      </c>
      <c r="Z22" s="272">
        <v>4.5</v>
      </c>
      <c r="AA22" s="272">
        <v>4</v>
      </c>
      <c r="AB22" s="309">
        <f t="shared" si="2"/>
        <v>35.099999999999994</v>
      </c>
      <c r="AC22" s="273">
        <f t="shared" si="3"/>
        <v>4.3874999999999993</v>
      </c>
      <c r="AD22" s="307"/>
      <c r="AE22" s="272">
        <v>5.4</v>
      </c>
      <c r="AF22" s="273">
        <f t="shared" si="4"/>
        <v>5.4</v>
      </c>
      <c r="AG22" s="274"/>
      <c r="AH22" s="273">
        <f t="shared" si="5"/>
        <v>5.4</v>
      </c>
      <c r="AI22" s="308"/>
      <c r="AJ22" s="272">
        <v>3.8</v>
      </c>
      <c r="AK22" s="272">
        <v>4</v>
      </c>
      <c r="AL22" s="272">
        <v>3.5</v>
      </c>
      <c r="AM22" s="272">
        <v>4</v>
      </c>
      <c r="AN22" s="272">
        <v>3.8</v>
      </c>
      <c r="AO22" s="272">
        <v>4</v>
      </c>
      <c r="AP22" s="272">
        <v>4</v>
      </c>
      <c r="AQ22" s="272">
        <v>2.5</v>
      </c>
      <c r="AR22" s="309">
        <f t="shared" si="6"/>
        <v>29.6</v>
      </c>
      <c r="AS22" s="273">
        <f t="shared" si="7"/>
        <v>3.7</v>
      </c>
      <c r="AT22" s="308"/>
      <c r="AU22" s="272">
        <v>3.5</v>
      </c>
      <c r="AV22" s="272">
        <v>4.5</v>
      </c>
      <c r="AW22" s="272">
        <v>5</v>
      </c>
      <c r="AX22" s="272">
        <v>4.5</v>
      </c>
      <c r="AY22" s="272">
        <v>4</v>
      </c>
      <c r="AZ22" s="273">
        <f t="shared" si="8"/>
        <v>4.3250000000000002</v>
      </c>
      <c r="BA22" s="274">
        <v>0</v>
      </c>
      <c r="BB22" s="273">
        <f t="shared" si="9"/>
        <v>4.3250000000000002</v>
      </c>
      <c r="BC22" s="308"/>
      <c r="BD22" s="310">
        <f t="shared" si="10"/>
        <v>4.7278124999999998</v>
      </c>
      <c r="BE22" s="277"/>
      <c r="BF22" s="310">
        <f t="shared" si="11"/>
        <v>5.4762500000000003</v>
      </c>
      <c r="BG22" s="227"/>
      <c r="BH22" s="273">
        <f t="shared" si="12"/>
        <v>4.7278124999999998</v>
      </c>
      <c r="BI22" s="273">
        <f t="shared" si="13"/>
        <v>5.4762500000000003</v>
      </c>
      <c r="BJ22" s="311">
        <f t="shared" si="14"/>
        <v>5.1020312499999996</v>
      </c>
      <c r="BK22" s="312"/>
    </row>
    <row r="23" spans="1:63" x14ac:dyDescent="0.35">
      <c r="A23" s="426">
        <v>120</v>
      </c>
      <c r="B23" s="426" t="s">
        <v>189</v>
      </c>
      <c r="C23" s="426" t="s">
        <v>194</v>
      </c>
      <c r="D23" s="426" t="s">
        <v>369</v>
      </c>
      <c r="E23" s="426" t="s">
        <v>370</v>
      </c>
      <c r="F23" s="272">
        <v>6.8</v>
      </c>
      <c r="G23" s="272">
        <v>6.5</v>
      </c>
      <c r="H23" s="272">
        <v>5.8</v>
      </c>
      <c r="I23" s="272">
        <v>6.7</v>
      </c>
      <c r="J23" s="272">
        <v>7</v>
      </c>
      <c r="K23" s="273">
        <f t="shared" si="0"/>
        <v>6.48</v>
      </c>
      <c r="L23" s="307"/>
      <c r="M23" s="272">
        <v>7</v>
      </c>
      <c r="N23" s="272">
        <v>6.8</v>
      </c>
      <c r="O23" s="272">
        <v>7</v>
      </c>
      <c r="P23" s="272">
        <v>6.7</v>
      </c>
      <c r="Q23" s="272">
        <v>7</v>
      </c>
      <c r="R23" s="273">
        <f t="shared" si="1"/>
        <v>6.8900000000000006</v>
      </c>
      <c r="S23" s="308"/>
      <c r="T23" s="272">
        <v>4.5</v>
      </c>
      <c r="U23" s="272">
        <v>4.5999999999999996</v>
      </c>
      <c r="V23" s="272">
        <v>4.8</v>
      </c>
      <c r="W23" s="272">
        <v>4.5</v>
      </c>
      <c r="X23" s="272">
        <v>4.2</v>
      </c>
      <c r="Y23" s="272">
        <v>4.2</v>
      </c>
      <c r="Z23" s="272">
        <v>3.2</v>
      </c>
      <c r="AA23" s="272">
        <v>4</v>
      </c>
      <c r="AB23" s="309">
        <f t="shared" si="2"/>
        <v>34</v>
      </c>
      <c r="AC23" s="273">
        <f t="shared" si="3"/>
        <v>4.25</v>
      </c>
      <c r="AD23" s="307"/>
      <c r="AE23" s="272">
        <v>4.5999999999999996</v>
      </c>
      <c r="AF23" s="273">
        <f t="shared" si="4"/>
        <v>4.5999999999999996</v>
      </c>
      <c r="AG23" s="274"/>
      <c r="AH23" s="273">
        <f t="shared" si="5"/>
        <v>4.5999999999999996</v>
      </c>
      <c r="AI23" s="308"/>
      <c r="AJ23" s="272">
        <v>4</v>
      </c>
      <c r="AK23" s="272">
        <v>4</v>
      </c>
      <c r="AL23" s="272">
        <v>3.5</v>
      </c>
      <c r="AM23" s="272">
        <v>3.8</v>
      </c>
      <c r="AN23" s="272">
        <v>3.8</v>
      </c>
      <c r="AO23" s="272">
        <v>3.8</v>
      </c>
      <c r="AP23" s="272">
        <v>2.5</v>
      </c>
      <c r="AQ23" s="272">
        <v>2.5</v>
      </c>
      <c r="AR23" s="309">
        <f t="shared" si="6"/>
        <v>27.900000000000002</v>
      </c>
      <c r="AS23" s="273">
        <f t="shared" si="7"/>
        <v>3.4875000000000003</v>
      </c>
      <c r="AT23" s="308"/>
      <c r="AU23" s="272">
        <v>2</v>
      </c>
      <c r="AV23" s="272">
        <v>3.5</v>
      </c>
      <c r="AW23" s="272">
        <v>4</v>
      </c>
      <c r="AX23" s="272">
        <v>3</v>
      </c>
      <c r="AY23" s="272">
        <v>3</v>
      </c>
      <c r="AZ23" s="273">
        <f t="shared" si="8"/>
        <v>3.1250000000000004</v>
      </c>
      <c r="BA23" s="274">
        <v>0</v>
      </c>
      <c r="BB23" s="273">
        <f t="shared" si="9"/>
        <v>3.1250000000000004</v>
      </c>
      <c r="BC23" s="308"/>
      <c r="BD23" s="310">
        <f t="shared" si="10"/>
        <v>4.5215624999999999</v>
      </c>
      <c r="BE23" s="277"/>
      <c r="BF23" s="310">
        <f t="shared" si="11"/>
        <v>4.80375</v>
      </c>
      <c r="BG23" s="227"/>
      <c r="BH23" s="273">
        <f t="shared" si="12"/>
        <v>4.5215624999999999</v>
      </c>
      <c r="BI23" s="273">
        <f t="shared" si="13"/>
        <v>4.80375</v>
      </c>
      <c r="BJ23" s="311">
        <f t="shared" si="14"/>
        <v>4.6626562499999995</v>
      </c>
      <c r="BK23" s="312"/>
    </row>
  </sheetData>
  <sortState xmlns:xlrd2="http://schemas.microsoft.com/office/spreadsheetml/2017/richdata2" ref="A10:BP23">
    <sortCondition descending="1" ref="BJ10:BJ23"/>
  </sortState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I13"/>
  <sheetViews>
    <sheetView workbookViewId="0">
      <selection activeCell="AO11" sqref="AO11"/>
    </sheetView>
  </sheetViews>
  <sheetFormatPr defaultColWidth="8.81640625" defaultRowHeight="14.5" x14ac:dyDescent="0.35"/>
  <cols>
    <col min="1" max="1" width="6.36328125" style="201" customWidth="1"/>
    <col min="2" max="2" width="20.6328125" style="201" customWidth="1"/>
    <col min="3" max="3" width="26.36328125" style="201" customWidth="1"/>
    <col min="4" max="4" width="20.453125" style="201" customWidth="1"/>
    <col min="5" max="5" width="25.36328125" style="201" customWidth="1"/>
    <col min="6" max="6" width="7.81640625" style="201" bestFit="1" customWidth="1"/>
    <col min="7" max="8" width="7.6328125" style="201" bestFit="1" customWidth="1"/>
    <col min="9" max="9" width="7.81640625" style="201" bestFit="1" customWidth="1"/>
    <col min="10" max="10" width="3.453125" style="201" customWidth="1"/>
    <col min="11" max="16" width="7.6328125" style="201" customWidth="1"/>
    <col min="17" max="17" width="3.453125" style="201" customWidth="1"/>
    <col min="18" max="21" width="7.6328125" style="201" customWidth="1"/>
    <col min="22" max="22" width="6.81640625" style="201" customWidth="1"/>
    <col min="23" max="23" width="5.453125" style="201" customWidth="1"/>
    <col min="24" max="31" width="7.6328125" style="201" customWidth="1"/>
    <col min="32" max="32" width="3.453125" style="201" customWidth="1"/>
    <col min="33" max="37" width="7.6328125" style="201" customWidth="1"/>
    <col min="38" max="38" width="2.81640625" style="201" customWidth="1"/>
    <col min="39" max="39" width="13.453125" style="201" customWidth="1"/>
    <col min="40" max="40" width="12.453125" style="201" customWidth="1"/>
    <col min="41" max="60" width="8.81640625" style="201"/>
    <col min="61" max="61" width="10.453125" style="201" customWidth="1"/>
    <col min="62" max="16384" width="8.81640625" style="201"/>
  </cols>
  <sheetData>
    <row r="1" spans="1:61" ht="15.5" x14ac:dyDescent="0.35">
      <c r="A1" s="1" t="str">
        <f>[1]CompDetail!A1</f>
        <v>22nd Australian Vaulting Championships 2018</v>
      </c>
      <c r="B1" s="2"/>
      <c r="C1" s="101"/>
      <c r="D1" s="201" t="s">
        <v>425</v>
      </c>
      <c r="E1" s="201" t="s">
        <v>9</v>
      </c>
      <c r="Q1" s="226"/>
      <c r="R1" s="226"/>
      <c r="S1" s="226"/>
      <c r="T1" s="226"/>
      <c r="U1" s="226"/>
      <c r="V1" s="226"/>
      <c r="W1" s="226"/>
      <c r="AF1" s="226"/>
      <c r="AG1" s="226"/>
      <c r="AH1" s="226"/>
      <c r="AI1" s="226"/>
      <c r="AJ1" s="226"/>
      <c r="AK1" s="226"/>
      <c r="AN1" s="200">
        <f ca="1">NOW()</f>
        <v>43467.616455671297</v>
      </c>
      <c r="AO1" s="261"/>
      <c r="AP1" s="261"/>
      <c r="AQ1" s="261"/>
      <c r="AR1" s="226"/>
      <c r="AU1" s="261"/>
      <c r="AV1" s="261"/>
      <c r="AW1" s="261"/>
      <c r="AX1" s="261"/>
      <c r="AY1" s="261"/>
      <c r="AZ1" s="261"/>
      <c r="BA1" s="261"/>
      <c r="BB1" s="261"/>
      <c r="BC1" s="226"/>
      <c r="BD1" s="226"/>
    </row>
    <row r="2" spans="1:61" ht="15.5" x14ac:dyDescent="0.35">
      <c r="A2" s="8"/>
      <c r="B2" s="2"/>
      <c r="C2" s="101"/>
      <c r="E2" s="201" t="s">
        <v>8</v>
      </c>
      <c r="Q2" s="226"/>
      <c r="R2" s="226"/>
      <c r="S2" s="226"/>
      <c r="T2" s="226"/>
      <c r="U2" s="226"/>
      <c r="V2" s="226"/>
      <c r="W2" s="226"/>
      <c r="AF2" s="226"/>
      <c r="AG2" s="226"/>
      <c r="AH2" s="226"/>
      <c r="AI2" s="226"/>
      <c r="AJ2" s="226"/>
      <c r="AK2" s="226"/>
      <c r="AN2" s="203">
        <f ca="1">NOW()</f>
        <v>43467.616455671297</v>
      </c>
      <c r="AR2" s="226"/>
      <c r="BC2" s="226"/>
      <c r="BD2" s="226"/>
    </row>
    <row r="3" spans="1:61" ht="15.5" x14ac:dyDescent="0.35">
      <c r="A3" s="1" t="str">
        <f>[1]CompDetail!A3</f>
        <v>October 4 to 7 2018</v>
      </c>
      <c r="B3" s="51"/>
      <c r="C3" s="101"/>
      <c r="E3" s="201" t="s">
        <v>7</v>
      </c>
      <c r="J3" s="183"/>
      <c r="K3" s="182"/>
      <c r="L3" s="183"/>
      <c r="M3" s="183"/>
      <c r="N3" s="183"/>
      <c r="O3" s="183"/>
      <c r="Q3" s="226"/>
      <c r="R3" s="226"/>
      <c r="S3" s="226"/>
      <c r="T3" s="226"/>
      <c r="U3" s="226"/>
      <c r="V3" s="226"/>
      <c r="W3" s="226"/>
      <c r="AF3" s="226"/>
      <c r="AG3" s="226"/>
      <c r="AH3" s="226"/>
      <c r="AI3" s="226"/>
      <c r="AJ3" s="226"/>
      <c r="AK3" s="226"/>
      <c r="AR3" s="226"/>
      <c r="BC3" s="226"/>
      <c r="BD3" s="226"/>
      <c r="BI3" s="203"/>
    </row>
    <row r="4" spans="1:61" ht="15.5" x14ac:dyDescent="0.35">
      <c r="A4" s="13"/>
      <c r="B4" s="14"/>
      <c r="C4" s="101"/>
      <c r="E4" s="199" t="s">
        <v>10</v>
      </c>
      <c r="F4" s="199"/>
      <c r="G4" s="199"/>
      <c r="H4" s="199"/>
      <c r="I4" s="199"/>
      <c r="Q4" s="226"/>
      <c r="S4" s="226"/>
      <c r="T4" s="226"/>
      <c r="U4" s="226"/>
      <c r="V4" s="226"/>
      <c r="W4" s="226"/>
      <c r="AF4" s="226"/>
      <c r="AH4" s="226"/>
      <c r="AI4" s="226"/>
      <c r="AJ4" s="226"/>
      <c r="AK4" s="226"/>
      <c r="AR4" s="226"/>
      <c r="BC4" s="226"/>
      <c r="BD4" s="226"/>
      <c r="BI4" s="203"/>
    </row>
    <row r="5" spans="1:61" ht="15.5" x14ac:dyDescent="0.35">
      <c r="A5" s="1" t="s">
        <v>4</v>
      </c>
      <c r="B5" s="2"/>
      <c r="C5" s="103"/>
      <c r="K5" s="204" t="s">
        <v>321</v>
      </c>
      <c r="L5" s="201" t="str">
        <f>E1</f>
        <v>Mimmi Wickholm</v>
      </c>
      <c r="Q5" s="263"/>
      <c r="R5" s="204" t="s">
        <v>322</v>
      </c>
      <c r="S5" s="201" t="str">
        <f>E2</f>
        <v>Rob de Bruin</v>
      </c>
      <c r="V5" s="204"/>
      <c r="W5" s="204"/>
      <c r="X5" s="204" t="s">
        <v>323</v>
      </c>
      <c r="Y5" s="201" t="str">
        <f>E3</f>
        <v>Nina Fritzel</v>
      </c>
      <c r="AD5" s="204"/>
      <c r="AE5" s="204"/>
      <c r="AF5" s="263"/>
      <c r="AG5" s="204" t="s">
        <v>426</v>
      </c>
      <c r="AH5" s="201" t="str">
        <f>E4</f>
        <v>Darryn Fedrick</v>
      </c>
      <c r="AK5" s="204"/>
      <c r="AM5" s="204"/>
      <c r="AR5" s="226"/>
      <c r="BC5" s="226"/>
      <c r="BD5" s="226"/>
    </row>
    <row r="6" spans="1:61" ht="15.5" x14ac:dyDescent="0.35">
      <c r="A6" s="8" t="s">
        <v>6</v>
      </c>
      <c r="B6" s="17"/>
      <c r="C6" s="103"/>
      <c r="Q6" s="226"/>
      <c r="AF6" s="226"/>
      <c r="AL6" s="207"/>
      <c r="AR6" s="226"/>
      <c r="BC6" s="226"/>
      <c r="BD6" s="226"/>
    </row>
    <row r="7" spans="1:61" ht="15" customHeight="1" x14ac:dyDescent="0.35">
      <c r="F7" s="201" t="str">
        <f>K5</f>
        <v>Judge A</v>
      </c>
      <c r="G7" s="201" t="str">
        <f>R5</f>
        <v>Judge B</v>
      </c>
      <c r="H7" s="201" t="str">
        <f>X5</f>
        <v>Judge C</v>
      </c>
      <c r="I7" s="201" t="str">
        <f>AG5</f>
        <v>Judge D</v>
      </c>
      <c r="K7" s="204" t="s">
        <v>325</v>
      </c>
      <c r="P7" s="261"/>
      <c r="Q7" s="239"/>
      <c r="R7" s="209" t="s">
        <v>328</v>
      </c>
      <c r="S7" s="210"/>
      <c r="T7" s="210"/>
      <c r="U7" s="210"/>
      <c r="V7" s="211" t="s">
        <v>376</v>
      </c>
      <c r="W7" s="205"/>
      <c r="X7" s="264" t="s">
        <v>377</v>
      </c>
      <c r="AE7" s="241" t="s">
        <v>329</v>
      </c>
      <c r="AF7" s="239"/>
      <c r="AG7" s="209" t="s">
        <v>328</v>
      </c>
      <c r="AH7" s="210"/>
      <c r="AI7" s="210"/>
      <c r="AJ7" s="210"/>
      <c r="AK7" s="211" t="s">
        <v>376</v>
      </c>
      <c r="AL7" s="207"/>
      <c r="AM7" s="241" t="s">
        <v>423</v>
      </c>
    </row>
    <row r="8" spans="1:61" s="205" customFormat="1" ht="15" customHeight="1" x14ac:dyDescent="0.35">
      <c r="A8" s="215" t="s">
        <v>333</v>
      </c>
      <c r="B8" s="215" t="s">
        <v>334</v>
      </c>
      <c r="C8" s="215" t="s">
        <v>325</v>
      </c>
      <c r="D8" s="215" t="s">
        <v>335</v>
      </c>
      <c r="E8" s="215" t="s">
        <v>336</v>
      </c>
      <c r="F8" s="215"/>
      <c r="G8" s="215"/>
      <c r="H8" s="215"/>
      <c r="I8" s="215"/>
      <c r="J8" s="278"/>
      <c r="K8" s="213" t="s">
        <v>337</v>
      </c>
      <c r="L8" s="213" t="s">
        <v>338</v>
      </c>
      <c r="M8" s="213" t="s">
        <v>339</v>
      </c>
      <c r="N8" s="213" t="s">
        <v>340</v>
      </c>
      <c r="O8" s="213" t="s">
        <v>341</v>
      </c>
      <c r="P8" s="245" t="s">
        <v>325</v>
      </c>
      <c r="Q8" s="279"/>
      <c r="R8" s="265" t="s">
        <v>327</v>
      </c>
      <c r="S8" s="265" t="s">
        <v>349</v>
      </c>
      <c r="T8" s="265" t="s">
        <v>264</v>
      </c>
      <c r="U8" s="265" t="s">
        <v>265</v>
      </c>
      <c r="V8" s="280" t="s">
        <v>352</v>
      </c>
      <c r="W8" s="278"/>
      <c r="X8" s="245" t="s">
        <v>353</v>
      </c>
      <c r="Y8" s="213" t="s">
        <v>354</v>
      </c>
      <c r="Z8" s="213" t="s">
        <v>355</v>
      </c>
      <c r="AA8" s="213" t="s">
        <v>356</v>
      </c>
      <c r="AB8" s="213" t="s">
        <v>357</v>
      </c>
      <c r="AC8" s="213" t="s">
        <v>358</v>
      </c>
      <c r="AD8" s="215" t="s">
        <v>443</v>
      </c>
      <c r="AE8" s="268" t="s">
        <v>352</v>
      </c>
      <c r="AF8" s="279"/>
      <c r="AG8" s="265" t="s">
        <v>327</v>
      </c>
      <c r="AH8" s="265" t="s">
        <v>349</v>
      </c>
      <c r="AI8" s="265" t="s">
        <v>264</v>
      </c>
      <c r="AJ8" s="265" t="s">
        <v>265</v>
      </c>
      <c r="AK8" s="280" t="s">
        <v>352</v>
      </c>
      <c r="AL8" s="266"/>
      <c r="AM8" s="268" t="s">
        <v>418</v>
      </c>
      <c r="AN8" s="215" t="s">
        <v>363</v>
      </c>
    </row>
    <row r="9" spans="1:61" s="205" customFormat="1" ht="15" customHeight="1" x14ac:dyDescent="0.35">
      <c r="A9" s="269"/>
      <c r="B9" s="269"/>
      <c r="C9" s="269"/>
      <c r="D9" s="269"/>
      <c r="E9" s="269"/>
      <c r="F9" s="269"/>
      <c r="G9" s="269"/>
      <c r="H9" s="269"/>
      <c r="I9" s="269"/>
      <c r="J9" s="281"/>
      <c r="K9" s="270"/>
      <c r="L9" s="270"/>
      <c r="M9" s="270"/>
      <c r="N9" s="270"/>
      <c r="O9" s="270"/>
      <c r="P9" s="267"/>
      <c r="Q9" s="282"/>
      <c r="R9" s="271"/>
      <c r="S9" s="271"/>
      <c r="T9" s="271"/>
      <c r="U9" s="271"/>
      <c r="V9" s="271"/>
      <c r="W9" s="281"/>
      <c r="X9" s="267"/>
      <c r="Y9" s="270"/>
      <c r="Z9" s="270"/>
      <c r="AA9" s="270"/>
      <c r="AB9" s="270"/>
      <c r="AC9" s="270"/>
      <c r="AD9" s="269"/>
      <c r="AE9" s="269"/>
      <c r="AF9" s="282"/>
      <c r="AG9" s="271"/>
      <c r="AH9" s="271"/>
      <c r="AI9" s="271"/>
      <c r="AJ9" s="271"/>
      <c r="AK9" s="271"/>
      <c r="AL9" s="266"/>
      <c r="AM9" s="264"/>
      <c r="AN9" s="269"/>
    </row>
    <row r="10" spans="1:61" x14ac:dyDescent="0.35">
      <c r="A10" s="511">
        <v>101</v>
      </c>
      <c r="B10" s="426" t="s">
        <v>80</v>
      </c>
      <c r="C10" s="491"/>
      <c r="D10" s="491"/>
      <c r="E10" s="491"/>
      <c r="F10" s="556"/>
      <c r="G10" s="556"/>
      <c r="H10" s="556"/>
      <c r="I10" s="556"/>
      <c r="J10" s="250"/>
      <c r="K10" s="558"/>
      <c r="L10" s="558"/>
      <c r="M10" s="558"/>
      <c r="N10" s="558"/>
      <c r="O10" s="558"/>
      <c r="P10" s="254"/>
      <c r="Q10" s="250"/>
      <c r="R10" s="559"/>
      <c r="S10" s="308"/>
      <c r="T10" s="308"/>
      <c r="U10" s="308"/>
      <c r="V10" s="560"/>
      <c r="W10" s="252"/>
      <c r="X10" s="252"/>
      <c r="Y10" s="252"/>
      <c r="Z10" s="252"/>
      <c r="AA10" s="252"/>
      <c r="AB10" s="252"/>
      <c r="AC10" s="254"/>
      <c r="AD10" s="252"/>
      <c r="AE10" s="252"/>
      <c r="AF10" s="250"/>
      <c r="AG10" s="559"/>
      <c r="AH10" s="308"/>
      <c r="AI10" s="308"/>
      <c r="AJ10" s="308"/>
      <c r="AK10" s="560"/>
      <c r="AL10" s="220"/>
      <c r="AM10" s="254"/>
      <c r="AN10" s="250"/>
    </row>
    <row r="11" spans="1:61" x14ac:dyDescent="0.35">
      <c r="A11" s="512">
        <v>99</v>
      </c>
      <c r="B11" s="490" t="s">
        <v>81</v>
      </c>
      <c r="C11" s="490" t="s">
        <v>84</v>
      </c>
      <c r="D11" s="490" t="s">
        <v>245</v>
      </c>
      <c r="E11" s="490" t="s">
        <v>390</v>
      </c>
      <c r="F11" s="557">
        <f t="shared" ref="F11" si="0">P11</f>
        <v>5.9049999999999994</v>
      </c>
      <c r="G11" s="557">
        <f t="shared" ref="G11" si="1">V11</f>
        <v>5.1999999999999993</v>
      </c>
      <c r="H11" s="557">
        <f t="shared" ref="H11" si="2">AE11</f>
        <v>4.4000000000000004</v>
      </c>
      <c r="I11" s="557">
        <f t="shared" ref="I11" si="3">AK11</f>
        <v>4.75</v>
      </c>
      <c r="J11" s="561"/>
      <c r="K11" s="231">
        <v>5.6</v>
      </c>
      <c r="L11" s="231">
        <v>5.8</v>
      </c>
      <c r="M11" s="231">
        <v>6</v>
      </c>
      <c r="N11" s="231">
        <v>6</v>
      </c>
      <c r="O11" s="231">
        <v>7.5</v>
      </c>
      <c r="P11" s="237">
        <f>SUM((K11*0.3),(L11*0.25),(M11*0.25),(N11*0.15),(O11*0.05))</f>
        <v>5.9049999999999994</v>
      </c>
      <c r="Q11" s="561"/>
      <c r="R11" s="562">
        <v>6.4</v>
      </c>
      <c r="S11" s="563"/>
      <c r="T11" s="564">
        <f>R11-S11</f>
        <v>6.4</v>
      </c>
      <c r="U11" s="563">
        <v>2.4</v>
      </c>
      <c r="V11" s="565">
        <f>SUM((T11*0.7),(U11*0.3))</f>
        <v>5.1999999999999993</v>
      </c>
      <c r="W11" s="566"/>
      <c r="X11" s="256">
        <v>5</v>
      </c>
      <c r="Y11" s="256">
        <v>5</v>
      </c>
      <c r="Z11" s="256">
        <v>4.5</v>
      </c>
      <c r="AA11" s="256">
        <v>3</v>
      </c>
      <c r="AB11" s="256">
        <v>4</v>
      </c>
      <c r="AC11" s="237">
        <f>SUM((X11*0.25),(Y11*0.25),(Z11*0.2),(AA11*0.2),(AB11*0.1))</f>
        <v>4.4000000000000004</v>
      </c>
      <c r="AD11" s="256"/>
      <c r="AE11" s="232">
        <f>AC11-AD11</f>
        <v>4.4000000000000004</v>
      </c>
      <c r="AF11" s="561"/>
      <c r="AG11" s="562">
        <v>6.1</v>
      </c>
      <c r="AH11" s="563"/>
      <c r="AI11" s="564">
        <f>AG11-AH11</f>
        <v>6.1</v>
      </c>
      <c r="AJ11" s="563">
        <v>1.6</v>
      </c>
      <c r="AK11" s="565">
        <f>SUM((AI11*0.7),(AJ11*0.3))</f>
        <v>4.75</v>
      </c>
      <c r="AL11" s="567"/>
      <c r="AM11" s="235">
        <f>SUM((P11*0.25)+(V11*0.25)+(AE11*0.25)+(AK11*0.25))</f>
        <v>5.0637499999999998</v>
      </c>
      <c r="AN11" s="260">
        <v>1</v>
      </c>
    </row>
    <row r="12" spans="1:61" s="656" customFormat="1" x14ac:dyDescent="0.35">
      <c r="A12" s="645">
        <v>145</v>
      </c>
      <c r="B12" s="616" t="s">
        <v>82</v>
      </c>
      <c r="C12" s="646"/>
      <c r="D12" s="646"/>
      <c r="E12" s="647" t="s">
        <v>285</v>
      </c>
      <c r="F12" s="648"/>
      <c r="G12" s="648"/>
      <c r="H12" s="648"/>
      <c r="I12" s="648"/>
      <c r="J12" s="649"/>
      <c r="K12" s="650"/>
      <c r="L12" s="650"/>
      <c r="M12" s="650"/>
      <c r="N12" s="650"/>
      <c r="O12" s="650"/>
      <c r="P12" s="651"/>
      <c r="Q12" s="649"/>
      <c r="R12" s="652"/>
      <c r="S12" s="622"/>
      <c r="T12" s="622"/>
      <c r="U12" s="622"/>
      <c r="V12" s="653"/>
      <c r="W12" s="654"/>
      <c r="X12" s="654"/>
      <c r="Y12" s="654"/>
      <c r="Z12" s="654"/>
      <c r="AA12" s="654"/>
      <c r="AB12" s="654"/>
      <c r="AC12" s="651"/>
      <c r="AD12" s="654"/>
      <c r="AE12" s="654"/>
      <c r="AF12" s="649"/>
      <c r="AG12" s="652"/>
      <c r="AH12" s="622"/>
      <c r="AI12" s="622"/>
      <c r="AJ12" s="622"/>
      <c r="AK12" s="653"/>
      <c r="AL12" s="655"/>
      <c r="AM12" s="651"/>
      <c r="AN12" s="649"/>
    </row>
    <row r="13" spans="1:61" s="656" customFormat="1" x14ac:dyDescent="0.35">
      <c r="A13" s="657">
        <v>37</v>
      </c>
      <c r="B13" s="658" t="s">
        <v>83</v>
      </c>
      <c r="C13" s="658" t="s">
        <v>70</v>
      </c>
      <c r="D13" s="658" t="s">
        <v>284</v>
      </c>
      <c r="E13" s="658" t="s">
        <v>371</v>
      </c>
      <c r="F13" s="659">
        <f t="shared" ref="F13" si="4">P13</f>
        <v>0</v>
      </c>
      <c r="G13" s="659">
        <f t="shared" ref="G13" si="5">V13</f>
        <v>0</v>
      </c>
      <c r="H13" s="659">
        <f t="shared" ref="H13" si="6">AE13</f>
        <v>0</v>
      </c>
      <c r="I13" s="659">
        <f t="shared" ref="I13" si="7">AK13</f>
        <v>0</v>
      </c>
      <c r="J13" s="660"/>
      <c r="K13" s="661"/>
      <c r="L13" s="661"/>
      <c r="M13" s="661"/>
      <c r="N13" s="661"/>
      <c r="O13" s="661"/>
      <c r="P13" s="662">
        <f>SUM((K13*0.3),(L13*0.25),(M13*0.25),(N13*0.15),(O13*0.05))</f>
        <v>0</v>
      </c>
      <c r="Q13" s="660"/>
      <c r="R13" s="663"/>
      <c r="S13" s="664"/>
      <c r="T13" s="665">
        <f>R13-S13</f>
        <v>0</v>
      </c>
      <c r="U13" s="664"/>
      <c r="V13" s="666">
        <f>SUM((T13*0.7),(U13*0.3))</f>
        <v>0</v>
      </c>
      <c r="W13" s="667"/>
      <c r="X13" s="668"/>
      <c r="Y13" s="668"/>
      <c r="Z13" s="668"/>
      <c r="AA13" s="668"/>
      <c r="AB13" s="668"/>
      <c r="AC13" s="662">
        <f>SUM((X13*0.25),(Y13*0.25),(Z13*0.2),(AA13*0.2),(AB13*0.1))</f>
        <v>0</v>
      </c>
      <c r="AD13" s="668"/>
      <c r="AE13" s="669">
        <f>AC13-AD13</f>
        <v>0</v>
      </c>
      <c r="AF13" s="660"/>
      <c r="AG13" s="663"/>
      <c r="AH13" s="664"/>
      <c r="AI13" s="665">
        <f>AG13-AH13</f>
        <v>0</v>
      </c>
      <c r="AJ13" s="664"/>
      <c r="AK13" s="666">
        <f>SUM((AI13*0.7),(AJ13*0.3))</f>
        <v>0</v>
      </c>
      <c r="AL13" s="670"/>
      <c r="AM13" s="672" t="s">
        <v>13</v>
      </c>
      <c r="AN13" s="671"/>
    </row>
  </sheetData>
  <sortState xmlns:xlrd2="http://schemas.microsoft.com/office/spreadsheetml/2017/richdata2" ref="A10:BI12">
    <sortCondition ref="AN10:AN12"/>
  </sortState>
  <pageMargins left="0.70866141732283472" right="0.70866141732283472" top="0.74803149606299213" bottom="0.74803149606299213" header="0.31496062992125984" footer="0.31496062992125984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A83"/>
  <sheetViews>
    <sheetView workbookViewId="0">
      <pane xSplit="2" ySplit="7" topLeftCell="N14" activePane="bottomRight" state="frozen"/>
      <selection pane="topRight" activeCell="C1" sqref="C1"/>
      <selection pane="bottomLeft" activeCell="A9" sqref="A9"/>
      <selection pane="bottomRight" activeCell="AE23" sqref="AE23"/>
    </sheetView>
  </sheetViews>
  <sheetFormatPr defaultColWidth="8.81640625" defaultRowHeight="14.5" x14ac:dyDescent="0.35"/>
  <cols>
    <col min="1" max="1" width="7.6328125" style="201" customWidth="1"/>
    <col min="2" max="2" width="29.1796875" style="201" customWidth="1"/>
    <col min="3" max="3" width="27.36328125" style="201" customWidth="1"/>
    <col min="4" max="4" width="19.453125" style="201" customWidth="1"/>
    <col min="5" max="5" width="26.453125" style="201" customWidth="1"/>
    <col min="6" max="6" width="3" style="201" customWidth="1"/>
    <col min="7" max="7" width="8.81640625" style="201" customWidth="1"/>
    <col min="8" max="11" width="5.453125" style="201" customWidth="1"/>
    <col min="12" max="12" width="8.81640625" style="201"/>
    <col min="13" max="13" width="3.1796875" style="201" customWidth="1"/>
    <col min="14" max="14" width="8.453125" style="201" customWidth="1"/>
    <col min="15" max="15" width="10" style="201" customWidth="1"/>
    <col min="16" max="16" width="9.36328125" style="201" customWidth="1"/>
    <col min="17" max="17" width="10.81640625" style="201" customWidth="1"/>
    <col min="18" max="18" width="8.453125" style="201" customWidth="1"/>
    <col min="19" max="23" width="5.81640625" style="201" customWidth="1"/>
    <col min="24" max="24" width="8.81640625" style="201"/>
    <col min="25" max="25" width="10.453125" style="201" customWidth="1"/>
    <col min="26" max="26" width="5.6328125" style="201" customWidth="1"/>
    <col min="27" max="27" width="6.453125" style="201" customWidth="1"/>
    <col min="28" max="28" width="7.81640625" style="201" customWidth="1"/>
    <col min="29" max="29" width="9" style="201" customWidth="1"/>
    <col min="30" max="30" width="9.453125" style="201" customWidth="1"/>
    <col min="31" max="31" width="13.453125" style="201" customWidth="1"/>
    <col min="32" max="32" width="12.453125" style="201" customWidth="1"/>
    <col min="33" max="52" width="8.81640625" style="201"/>
    <col min="53" max="53" width="10.453125" style="201" customWidth="1"/>
    <col min="54" max="16384" width="8.81640625" style="201"/>
  </cols>
  <sheetData>
    <row r="1" spans="1:53" ht="15.5" x14ac:dyDescent="0.35">
      <c r="A1" s="1" t="str">
        <f>[1]CompDetail!A1</f>
        <v>22nd Australian Vaulting Championships 2018</v>
      </c>
      <c r="B1" s="2"/>
      <c r="C1" s="101"/>
      <c r="D1" s="201" t="s">
        <v>436</v>
      </c>
      <c r="E1" s="201" t="s">
        <v>10</v>
      </c>
      <c r="M1" s="226"/>
      <c r="N1" s="226"/>
      <c r="O1" s="226"/>
      <c r="P1" s="226"/>
      <c r="Q1" s="226"/>
      <c r="R1" s="226"/>
      <c r="AF1" s="200">
        <f ca="1">NOW()</f>
        <v>43467.616455671297</v>
      </c>
      <c r="AG1" s="261"/>
      <c r="AH1" s="261"/>
      <c r="AI1" s="261"/>
      <c r="AJ1" s="226"/>
      <c r="AM1" s="261"/>
      <c r="AN1" s="261"/>
      <c r="AO1" s="261"/>
      <c r="AP1" s="261"/>
      <c r="AQ1" s="261"/>
      <c r="AR1" s="261"/>
      <c r="AS1" s="261"/>
      <c r="AT1" s="261"/>
      <c r="AU1" s="226"/>
      <c r="AV1" s="226"/>
    </row>
    <row r="2" spans="1:53" ht="15.5" x14ac:dyDescent="0.35">
      <c r="A2" s="8"/>
      <c r="B2" s="2"/>
      <c r="C2" s="101"/>
      <c r="E2" s="201" t="s">
        <v>7</v>
      </c>
      <c r="M2" s="226"/>
      <c r="N2" s="226"/>
      <c r="O2" s="226"/>
      <c r="P2" s="226"/>
      <c r="Q2" s="226"/>
      <c r="R2" s="226"/>
      <c r="AF2" s="203">
        <f ca="1">NOW()</f>
        <v>43467.616455671297</v>
      </c>
      <c r="AJ2" s="226"/>
      <c r="AU2" s="226"/>
      <c r="AV2" s="226"/>
    </row>
    <row r="3" spans="1:53" ht="15.5" x14ac:dyDescent="0.35">
      <c r="A3" s="1" t="str">
        <f>[1]CompDetail!A3</f>
        <v>October 4 to 7 2018</v>
      </c>
      <c r="B3" s="51"/>
      <c r="C3" s="101"/>
      <c r="E3" s="201" t="s">
        <v>8</v>
      </c>
      <c r="G3" s="262"/>
      <c r="M3" s="226"/>
      <c r="N3" s="226"/>
      <c r="O3" s="226"/>
      <c r="P3" s="226"/>
      <c r="Q3" s="226"/>
      <c r="R3" s="226"/>
      <c r="AJ3" s="226"/>
      <c r="AU3" s="226"/>
      <c r="AV3" s="226"/>
      <c r="BA3" s="203"/>
    </row>
    <row r="4" spans="1:53" ht="15.5" x14ac:dyDescent="0.35">
      <c r="A4" s="13"/>
      <c r="B4" s="14"/>
      <c r="C4" s="101"/>
      <c r="E4" s="199"/>
      <c r="M4" s="226"/>
      <c r="O4" s="226"/>
      <c r="P4" s="226"/>
      <c r="Q4" s="226"/>
      <c r="R4" s="226"/>
      <c r="AJ4" s="226"/>
      <c r="AU4" s="226"/>
      <c r="AV4" s="226"/>
      <c r="BA4" s="203"/>
    </row>
    <row r="5" spans="1:53" s="541" customFormat="1" ht="15.5" x14ac:dyDescent="0.35">
      <c r="A5" s="1" t="s">
        <v>441</v>
      </c>
      <c r="B5" s="1"/>
      <c r="G5" s="568" t="s">
        <v>321</v>
      </c>
      <c r="H5" s="541" t="str">
        <f>E1</f>
        <v>Darryn Fedrick</v>
      </c>
      <c r="M5" s="569"/>
      <c r="N5" s="568" t="s">
        <v>322</v>
      </c>
      <c r="O5" s="541" t="str">
        <f>E2</f>
        <v>Nina Fritzel</v>
      </c>
      <c r="P5" s="568"/>
      <c r="Q5" s="568"/>
      <c r="R5" s="568" t="s">
        <v>323</v>
      </c>
      <c r="S5" s="541" t="str">
        <f>E3</f>
        <v>Rob de Bruin</v>
      </c>
      <c r="X5" s="568"/>
      <c r="Y5" s="568"/>
      <c r="AA5" s="199"/>
      <c r="AB5" s="199"/>
      <c r="AC5" s="199"/>
      <c r="AD5" s="568"/>
      <c r="AG5" s="570"/>
      <c r="AR5" s="570"/>
      <c r="AS5" s="570"/>
    </row>
    <row r="6" spans="1:53" s="541" customFormat="1" ht="15.5" x14ac:dyDescent="0.35">
      <c r="A6" s="8" t="s">
        <v>143</v>
      </c>
      <c r="B6" s="8"/>
      <c r="M6" s="570"/>
      <c r="Z6" s="571"/>
      <c r="AA6" s="199"/>
      <c r="AB6" s="199"/>
      <c r="AC6" s="199"/>
      <c r="AG6" s="570"/>
      <c r="AR6" s="570"/>
      <c r="AS6" s="570"/>
    </row>
    <row r="7" spans="1:53" s="541" customFormat="1" ht="15" customHeight="1" x14ac:dyDescent="0.35">
      <c r="G7" s="568" t="s">
        <v>325</v>
      </c>
      <c r="L7" s="572"/>
      <c r="M7" s="573"/>
      <c r="N7" s="574" t="s">
        <v>328</v>
      </c>
      <c r="O7" s="575"/>
      <c r="P7" s="576" t="s">
        <v>376</v>
      </c>
      <c r="Q7" s="530"/>
      <c r="R7" s="503" t="s">
        <v>377</v>
      </c>
      <c r="Y7" s="577" t="s">
        <v>329</v>
      </c>
      <c r="Z7" s="571"/>
      <c r="AA7" s="472"/>
      <c r="AB7" s="472"/>
      <c r="AC7" s="472"/>
      <c r="AD7" s="577" t="s">
        <v>423</v>
      </c>
    </row>
    <row r="8" spans="1:53" s="530" customFormat="1" ht="15" customHeight="1" x14ac:dyDescent="0.35">
      <c r="A8" s="520" t="s">
        <v>333</v>
      </c>
      <c r="B8" s="520" t="s">
        <v>334</v>
      </c>
      <c r="C8" s="520" t="s">
        <v>325</v>
      </c>
      <c r="D8" s="520" t="s">
        <v>335</v>
      </c>
      <c r="E8" s="520" t="s">
        <v>336</v>
      </c>
      <c r="F8" s="521"/>
      <c r="G8" s="522" t="s">
        <v>337</v>
      </c>
      <c r="H8" s="522" t="s">
        <v>338</v>
      </c>
      <c r="I8" s="522" t="s">
        <v>339</v>
      </c>
      <c r="J8" s="522" t="s">
        <v>340</v>
      </c>
      <c r="K8" s="522" t="s">
        <v>341</v>
      </c>
      <c r="L8" s="523" t="s">
        <v>325</v>
      </c>
      <c r="M8" s="524"/>
      <c r="N8" s="525" t="s">
        <v>327</v>
      </c>
      <c r="O8" s="525" t="s">
        <v>349</v>
      </c>
      <c r="P8" s="526" t="s">
        <v>352</v>
      </c>
      <c r="Q8" s="521"/>
      <c r="R8" s="523" t="s">
        <v>353</v>
      </c>
      <c r="S8" s="522" t="s">
        <v>354</v>
      </c>
      <c r="T8" s="522" t="s">
        <v>355</v>
      </c>
      <c r="U8" s="522" t="s">
        <v>356</v>
      </c>
      <c r="V8" s="522" t="s">
        <v>357</v>
      </c>
      <c r="W8" s="522" t="s">
        <v>358</v>
      </c>
      <c r="X8" s="520" t="s">
        <v>326</v>
      </c>
      <c r="Y8" s="527" t="s">
        <v>352</v>
      </c>
      <c r="Z8" s="528"/>
      <c r="AA8" s="529"/>
      <c r="AB8" s="529"/>
      <c r="AC8" s="529"/>
      <c r="AD8" s="527" t="s">
        <v>418</v>
      </c>
      <c r="AE8" s="520" t="s">
        <v>363</v>
      </c>
    </row>
    <row r="9" spans="1:53" s="530" customFormat="1" ht="15" customHeight="1" x14ac:dyDescent="0.35">
      <c r="A9" s="502"/>
      <c r="B9" s="502"/>
      <c r="C9" s="502"/>
      <c r="D9" s="502"/>
      <c r="E9" s="502"/>
      <c r="F9" s="531"/>
      <c r="G9" s="532"/>
      <c r="H9" s="532"/>
      <c r="I9" s="532"/>
      <c r="J9" s="532"/>
      <c r="K9" s="532"/>
      <c r="L9" s="533"/>
      <c r="M9" s="524"/>
      <c r="N9" s="534"/>
      <c r="O9" s="534"/>
      <c r="P9" s="534"/>
      <c r="Q9" s="531"/>
      <c r="R9" s="533"/>
      <c r="S9" s="532"/>
      <c r="T9" s="532"/>
      <c r="U9" s="532"/>
      <c r="V9" s="532"/>
      <c r="W9" s="532"/>
      <c r="X9" s="502"/>
      <c r="Y9" s="502"/>
      <c r="Z9" s="528"/>
      <c r="AA9" s="472" t="s">
        <v>438</v>
      </c>
      <c r="AB9" s="472" t="s">
        <v>439</v>
      </c>
      <c r="AC9" s="472" t="s">
        <v>440</v>
      </c>
      <c r="AD9" s="503"/>
      <c r="AE9" s="502"/>
    </row>
    <row r="10" spans="1:53" s="541" customFormat="1" x14ac:dyDescent="0.35">
      <c r="A10" s="511">
        <v>93</v>
      </c>
      <c r="B10" s="426" t="s">
        <v>182</v>
      </c>
      <c r="C10" s="513"/>
      <c r="D10" s="513"/>
      <c r="E10" s="513"/>
      <c r="F10" s="535"/>
      <c r="G10" s="535"/>
      <c r="H10" s="535"/>
      <c r="I10" s="535"/>
      <c r="J10" s="535"/>
      <c r="K10" s="535"/>
      <c r="L10" s="536"/>
      <c r="M10" s="536"/>
      <c r="N10" s="537"/>
      <c r="O10" s="537"/>
      <c r="P10" s="537"/>
      <c r="Q10" s="538"/>
      <c r="R10" s="535"/>
      <c r="S10" s="535"/>
      <c r="T10" s="535"/>
      <c r="U10" s="535"/>
      <c r="V10" s="535"/>
      <c r="W10" s="535"/>
      <c r="X10" s="535"/>
      <c r="Y10" s="535"/>
      <c r="Z10" s="539"/>
      <c r="AA10" s="299"/>
      <c r="AB10" s="283"/>
      <c r="AC10" s="283"/>
      <c r="AD10" s="540"/>
      <c r="AE10" s="535"/>
    </row>
    <row r="11" spans="1:53" s="541" customFormat="1" x14ac:dyDescent="0.35">
      <c r="A11" s="512">
        <v>92</v>
      </c>
      <c r="B11" s="490" t="s">
        <v>388</v>
      </c>
      <c r="C11" s="490" t="s">
        <v>192</v>
      </c>
      <c r="D11" s="490" t="s">
        <v>378</v>
      </c>
      <c r="E11" s="490" t="s">
        <v>389</v>
      </c>
      <c r="F11" s="535"/>
      <c r="G11" s="543">
        <v>6</v>
      </c>
      <c r="H11" s="543">
        <v>5.7</v>
      </c>
      <c r="I11" s="543">
        <v>6</v>
      </c>
      <c r="J11" s="543">
        <v>7</v>
      </c>
      <c r="K11" s="543">
        <v>6</v>
      </c>
      <c r="L11" s="544">
        <f t="shared" ref="L11" si="0">SUM((G11*0.1),(H11*0.1),(I11*0.3),(J11*0.3),(K11*0.2))</f>
        <v>6.2700000000000005</v>
      </c>
      <c r="M11" s="545"/>
      <c r="N11" s="546">
        <v>8.5</v>
      </c>
      <c r="O11" s="547"/>
      <c r="P11" s="548">
        <f t="shared" ref="P11" si="1">N11-O11</f>
        <v>8.5</v>
      </c>
      <c r="Q11" s="549"/>
      <c r="R11" s="550">
        <v>7.5</v>
      </c>
      <c r="S11" s="550">
        <v>8</v>
      </c>
      <c r="T11" s="550">
        <v>7.2</v>
      </c>
      <c r="U11" s="550">
        <v>8</v>
      </c>
      <c r="V11" s="550">
        <v>6.7</v>
      </c>
      <c r="W11" s="544">
        <f t="shared" ref="W11" si="2">SUM((R11*0.25),(S11*0.25),(T11*0.2),(U11*0.2),(V11*0.1))</f>
        <v>7.5850000000000009</v>
      </c>
      <c r="X11" s="550"/>
      <c r="Y11" s="551">
        <f t="shared" ref="Y11" si="3">W11-X11</f>
        <v>7.5850000000000009</v>
      </c>
      <c r="Z11" s="552"/>
      <c r="AA11" s="553">
        <f t="shared" ref="AA11" si="4">L11</f>
        <v>6.2700000000000005</v>
      </c>
      <c r="AB11" s="553">
        <f t="shared" ref="AB11" si="5">P11</f>
        <v>8.5</v>
      </c>
      <c r="AC11" s="553">
        <f t="shared" ref="AC11" si="6">Y11</f>
        <v>7.5850000000000009</v>
      </c>
      <c r="AD11" s="554">
        <f t="shared" ref="AD11" si="7">SUM((L11*0.25)+(P11*0.5)+(Y11*0.25))</f>
        <v>7.7137500000000001</v>
      </c>
      <c r="AE11" s="555">
        <v>1</v>
      </c>
    </row>
    <row r="12" spans="1:53" s="541" customFormat="1" x14ac:dyDescent="0.35">
      <c r="A12" s="511">
        <v>58</v>
      </c>
      <c r="B12" s="426" t="s">
        <v>209</v>
      </c>
      <c r="C12" s="513"/>
      <c r="D12" s="513"/>
      <c r="E12" s="581"/>
      <c r="F12" s="535"/>
      <c r="G12" s="535"/>
      <c r="H12" s="535"/>
      <c r="I12" s="535"/>
      <c r="J12" s="535"/>
      <c r="K12" s="535"/>
      <c r="L12" s="536"/>
      <c r="M12" s="536"/>
      <c r="N12" s="537"/>
      <c r="O12" s="537"/>
      <c r="P12" s="537"/>
      <c r="Q12" s="538"/>
      <c r="R12" s="535"/>
      <c r="S12" s="535"/>
      <c r="T12" s="535"/>
      <c r="U12" s="535"/>
      <c r="V12" s="535"/>
      <c r="W12" s="535"/>
      <c r="X12" s="535"/>
      <c r="Y12" s="535"/>
      <c r="Z12" s="539"/>
      <c r="AA12" s="299"/>
      <c r="AB12" s="283"/>
      <c r="AC12" s="283"/>
      <c r="AD12" s="540"/>
      <c r="AE12" s="535"/>
    </row>
    <row r="13" spans="1:53" s="541" customFormat="1" x14ac:dyDescent="0.35">
      <c r="A13" s="512">
        <v>55</v>
      </c>
      <c r="B13" s="490" t="s">
        <v>219</v>
      </c>
      <c r="C13" s="490" t="s">
        <v>158</v>
      </c>
      <c r="D13" s="490" t="s">
        <v>73</v>
      </c>
      <c r="E13" s="490" t="s">
        <v>367</v>
      </c>
      <c r="F13" s="535"/>
      <c r="G13" s="543">
        <v>5.8</v>
      </c>
      <c r="H13" s="543">
        <v>5.7</v>
      </c>
      <c r="I13" s="543">
        <v>6</v>
      </c>
      <c r="J13" s="543">
        <v>5.6</v>
      </c>
      <c r="K13" s="543">
        <v>6</v>
      </c>
      <c r="L13" s="544">
        <f t="shared" ref="L13" si="8">SUM((G13*0.1),(H13*0.1),(I13*0.3),(J13*0.3),(K13*0.2))</f>
        <v>5.83</v>
      </c>
      <c r="M13" s="545"/>
      <c r="N13" s="546">
        <v>7.2</v>
      </c>
      <c r="O13" s="547"/>
      <c r="P13" s="548">
        <f t="shared" ref="P13" si="9">N13-O13</f>
        <v>7.2</v>
      </c>
      <c r="Q13" s="549"/>
      <c r="R13" s="550">
        <v>7</v>
      </c>
      <c r="S13" s="550">
        <v>7.5</v>
      </c>
      <c r="T13" s="550">
        <v>7.2</v>
      </c>
      <c r="U13" s="550">
        <v>7</v>
      </c>
      <c r="V13" s="550">
        <v>6.5</v>
      </c>
      <c r="W13" s="544">
        <f t="shared" ref="W13" si="10">SUM((R13*0.25),(S13*0.25),(T13*0.2),(U13*0.2),(V13*0.1))</f>
        <v>7.1150000000000011</v>
      </c>
      <c r="X13" s="550"/>
      <c r="Y13" s="551">
        <f t="shared" ref="Y13" si="11">W13-X13</f>
        <v>7.1150000000000011</v>
      </c>
      <c r="Z13" s="552"/>
      <c r="AA13" s="553">
        <f t="shared" ref="AA13" si="12">L13</f>
        <v>5.83</v>
      </c>
      <c r="AB13" s="553">
        <f t="shared" ref="AB13" si="13">P13</f>
        <v>7.2</v>
      </c>
      <c r="AC13" s="553">
        <f t="shared" ref="AC13" si="14">Y13</f>
        <v>7.1150000000000011</v>
      </c>
      <c r="AD13" s="554">
        <f t="shared" ref="AD13" si="15">SUM((L13*0.25)+(P13*0.5)+(Y13*0.25))</f>
        <v>6.8362500000000006</v>
      </c>
      <c r="AE13" s="555">
        <v>2</v>
      </c>
    </row>
    <row r="14" spans="1:53" s="541" customFormat="1" x14ac:dyDescent="0.35">
      <c r="A14" s="511">
        <v>132</v>
      </c>
      <c r="B14" s="426" t="s">
        <v>76</v>
      </c>
      <c r="C14" s="513"/>
      <c r="D14" s="513"/>
      <c r="E14" s="513"/>
      <c r="F14" s="535"/>
      <c r="G14" s="535"/>
      <c r="H14" s="535"/>
      <c r="I14" s="535"/>
      <c r="J14" s="535"/>
      <c r="K14" s="535"/>
      <c r="L14" s="536"/>
      <c r="M14" s="536"/>
      <c r="N14" s="537"/>
      <c r="O14" s="537"/>
      <c r="P14" s="537"/>
      <c r="Q14" s="538"/>
      <c r="R14" s="535"/>
      <c r="S14" s="535"/>
      <c r="T14" s="535"/>
      <c r="U14" s="535"/>
      <c r="V14" s="535"/>
      <c r="W14" s="535"/>
      <c r="X14" s="535"/>
      <c r="Y14" s="535"/>
      <c r="Z14" s="539"/>
      <c r="AA14" s="299"/>
      <c r="AB14" s="283"/>
      <c r="AC14" s="283"/>
      <c r="AD14" s="540"/>
      <c r="AE14" s="535"/>
    </row>
    <row r="15" spans="1:53" s="541" customFormat="1" x14ac:dyDescent="0.35">
      <c r="A15" s="512">
        <v>131</v>
      </c>
      <c r="B15" s="490" t="s">
        <v>77</v>
      </c>
      <c r="C15" s="490" t="s">
        <v>88</v>
      </c>
      <c r="D15" s="490" t="s">
        <v>79</v>
      </c>
      <c r="E15" s="490" t="s">
        <v>435</v>
      </c>
      <c r="F15" s="542"/>
      <c r="G15" s="543">
        <v>5.7</v>
      </c>
      <c r="H15" s="543">
        <v>5.7</v>
      </c>
      <c r="I15" s="543">
        <v>6</v>
      </c>
      <c r="J15" s="543">
        <v>6</v>
      </c>
      <c r="K15" s="543">
        <v>6</v>
      </c>
      <c r="L15" s="544">
        <f>SUM((G15*0.1),(H15*0.1),(I15*0.3),(J15*0.3),(K15*0.2))</f>
        <v>5.94</v>
      </c>
      <c r="M15" s="545"/>
      <c r="N15" s="546">
        <v>7.5</v>
      </c>
      <c r="O15" s="547"/>
      <c r="P15" s="548">
        <f>N15-O15</f>
        <v>7.5</v>
      </c>
      <c r="Q15" s="549"/>
      <c r="R15" s="550">
        <v>6</v>
      </c>
      <c r="S15" s="550">
        <v>6.5</v>
      </c>
      <c r="T15" s="550">
        <v>6</v>
      </c>
      <c r="U15" s="550">
        <v>7.2</v>
      </c>
      <c r="V15" s="550">
        <v>6</v>
      </c>
      <c r="W15" s="544">
        <f>SUM((R15*0.25),(S15*0.25),(T15*0.2),(U15*0.2),(V15*0.1))</f>
        <v>6.3650000000000002</v>
      </c>
      <c r="X15" s="550"/>
      <c r="Y15" s="551">
        <f>W15-X15</f>
        <v>6.3650000000000002</v>
      </c>
      <c r="Z15" s="552"/>
      <c r="AA15" s="553">
        <f>L15</f>
        <v>5.94</v>
      </c>
      <c r="AB15" s="553">
        <f>P15</f>
        <v>7.5</v>
      </c>
      <c r="AC15" s="553">
        <f>Y15</f>
        <v>6.3650000000000002</v>
      </c>
      <c r="AD15" s="554">
        <f>SUM((L15*0.25)+(P15*0.5)+(Y15*0.25))</f>
        <v>6.8262499999999999</v>
      </c>
      <c r="AE15" s="555">
        <v>3</v>
      </c>
    </row>
    <row r="16" spans="1:53" s="541" customFormat="1" x14ac:dyDescent="0.35">
      <c r="A16" s="511">
        <v>106</v>
      </c>
      <c r="B16" s="426" t="s">
        <v>394</v>
      </c>
      <c r="C16" s="513"/>
      <c r="D16" s="513"/>
      <c r="E16" s="513"/>
      <c r="F16" s="535"/>
      <c r="G16" s="535"/>
      <c r="H16" s="535"/>
      <c r="I16" s="535"/>
      <c r="J16" s="535"/>
      <c r="K16" s="535"/>
      <c r="L16" s="536"/>
      <c r="M16" s="536"/>
      <c r="N16" s="537"/>
      <c r="O16" s="537"/>
      <c r="P16" s="537"/>
      <c r="Q16" s="538"/>
      <c r="R16" s="535"/>
      <c r="S16" s="535"/>
      <c r="T16" s="535"/>
      <c r="U16" s="535"/>
      <c r="V16" s="535"/>
      <c r="W16" s="535"/>
      <c r="X16" s="535"/>
      <c r="Y16" s="535"/>
      <c r="Z16" s="539"/>
      <c r="AA16" s="299"/>
      <c r="AB16" s="283"/>
      <c r="AC16" s="283"/>
      <c r="AD16" s="540"/>
      <c r="AE16" s="535"/>
    </row>
    <row r="17" spans="1:31" s="541" customFormat="1" x14ac:dyDescent="0.35">
      <c r="A17" s="512">
        <v>105</v>
      </c>
      <c r="B17" s="490" t="s">
        <v>392</v>
      </c>
      <c r="C17" s="582" t="s">
        <v>156</v>
      </c>
      <c r="D17" s="490" t="s">
        <v>297</v>
      </c>
      <c r="E17" s="490" t="s">
        <v>298</v>
      </c>
      <c r="F17" s="535"/>
      <c r="G17" s="543">
        <v>5.9</v>
      </c>
      <c r="H17" s="543">
        <v>5.7</v>
      </c>
      <c r="I17" s="543">
        <v>6</v>
      </c>
      <c r="J17" s="543">
        <v>6.2</v>
      </c>
      <c r="K17" s="543">
        <v>6</v>
      </c>
      <c r="L17" s="544">
        <f t="shared" ref="L17" si="16">SUM((G17*0.1),(H17*0.1),(I17*0.3),(J17*0.3),(K17*0.2))</f>
        <v>6.0200000000000005</v>
      </c>
      <c r="M17" s="545"/>
      <c r="N17" s="546">
        <v>7.3</v>
      </c>
      <c r="O17" s="547"/>
      <c r="P17" s="548">
        <f t="shared" ref="P17" si="17">N17-O17</f>
        <v>7.3</v>
      </c>
      <c r="Q17" s="549"/>
      <c r="R17" s="550">
        <v>5</v>
      </c>
      <c r="S17" s="550">
        <v>7.5</v>
      </c>
      <c r="T17" s="550">
        <v>6.5</v>
      </c>
      <c r="U17" s="550">
        <v>7.2</v>
      </c>
      <c r="V17" s="550">
        <v>6</v>
      </c>
      <c r="W17" s="544">
        <f t="shared" ref="W17" si="18">SUM((R17*0.25),(S17*0.25),(T17*0.2),(U17*0.2),(V17*0.1))</f>
        <v>6.4649999999999999</v>
      </c>
      <c r="X17" s="550"/>
      <c r="Y17" s="551">
        <f t="shared" ref="Y17" si="19">W17-X17</f>
        <v>6.4649999999999999</v>
      </c>
      <c r="Z17" s="552"/>
      <c r="AA17" s="553">
        <f t="shared" ref="AA17" si="20">L17</f>
        <v>6.0200000000000005</v>
      </c>
      <c r="AB17" s="553">
        <f t="shared" ref="AB17" si="21">P17</f>
        <v>7.3</v>
      </c>
      <c r="AC17" s="553">
        <f t="shared" ref="AC17" si="22">Y17</f>
        <v>6.4649999999999999</v>
      </c>
      <c r="AD17" s="554">
        <f t="shared" ref="AD17" si="23">SUM((L17*0.25)+(P17*0.5)+(Y17*0.25))</f>
        <v>6.7712500000000002</v>
      </c>
      <c r="AE17" s="555">
        <v>4</v>
      </c>
    </row>
    <row r="18" spans="1:31" s="541" customFormat="1" x14ac:dyDescent="0.35">
      <c r="A18" s="579">
        <v>117</v>
      </c>
      <c r="B18" s="489" t="s">
        <v>86</v>
      </c>
      <c r="C18" s="517"/>
      <c r="D18" s="517"/>
      <c r="E18" s="580"/>
      <c r="F18" s="535"/>
      <c r="G18" s="535"/>
      <c r="H18" s="535"/>
      <c r="I18" s="535"/>
      <c r="J18" s="535"/>
      <c r="K18" s="535"/>
      <c r="L18" s="536"/>
      <c r="M18" s="536"/>
      <c r="N18" s="537"/>
      <c r="O18" s="537"/>
      <c r="P18" s="537"/>
      <c r="Q18" s="538"/>
      <c r="R18" s="535"/>
      <c r="S18" s="535"/>
      <c r="T18" s="535"/>
      <c r="U18" s="535"/>
      <c r="V18" s="535"/>
      <c r="W18" s="535"/>
      <c r="X18" s="535"/>
      <c r="Y18" s="535"/>
      <c r="Z18" s="539"/>
      <c r="AA18" s="299"/>
      <c r="AB18" s="283"/>
      <c r="AC18" s="283"/>
      <c r="AD18" s="540"/>
      <c r="AE18" s="535"/>
    </row>
    <row r="19" spans="1:31" s="541" customFormat="1" x14ac:dyDescent="0.35">
      <c r="A19" s="512">
        <v>119</v>
      </c>
      <c r="B19" s="490" t="s">
        <v>211</v>
      </c>
      <c r="C19" s="490" t="s">
        <v>157</v>
      </c>
      <c r="D19" s="490" t="s">
        <v>293</v>
      </c>
      <c r="E19" s="490" t="s">
        <v>370</v>
      </c>
      <c r="F19" s="542"/>
      <c r="G19" s="543">
        <v>5.6</v>
      </c>
      <c r="H19" s="543">
        <v>5.4</v>
      </c>
      <c r="I19" s="543">
        <v>5.6</v>
      </c>
      <c r="J19" s="543">
        <v>4.9000000000000004</v>
      </c>
      <c r="K19" s="543">
        <v>6</v>
      </c>
      <c r="L19" s="544">
        <f>SUM((G19*0.1),(H19*0.1),(I19*0.3),(J19*0.3),(K19*0.2))</f>
        <v>5.45</v>
      </c>
      <c r="M19" s="545"/>
      <c r="N19" s="546">
        <v>7.3</v>
      </c>
      <c r="O19" s="547"/>
      <c r="P19" s="548">
        <f>N19-O19</f>
        <v>7.3</v>
      </c>
      <c r="Q19" s="549"/>
      <c r="R19" s="550">
        <v>7</v>
      </c>
      <c r="S19" s="550">
        <v>7</v>
      </c>
      <c r="T19" s="550">
        <v>6.7</v>
      </c>
      <c r="U19" s="550">
        <v>7.5</v>
      </c>
      <c r="V19" s="550">
        <v>6.7</v>
      </c>
      <c r="W19" s="544">
        <f>SUM((R19*0.25),(S19*0.25),(T19*0.2),(U19*0.2),(V19*0.1))</f>
        <v>7.01</v>
      </c>
      <c r="X19" s="550"/>
      <c r="Y19" s="551">
        <f>W19-X19</f>
        <v>7.01</v>
      </c>
      <c r="Z19" s="552"/>
      <c r="AA19" s="553">
        <f>L19</f>
        <v>5.45</v>
      </c>
      <c r="AB19" s="553">
        <f>P19</f>
        <v>7.3</v>
      </c>
      <c r="AC19" s="553">
        <f>Y19</f>
        <v>7.01</v>
      </c>
      <c r="AD19" s="554">
        <f>SUM((L19*0.25)+(P19*0.5)+(Y19*0.25))</f>
        <v>6.7650000000000006</v>
      </c>
      <c r="AE19" s="555">
        <v>5</v>
      </c>
    </row>
    <row r="20" spans="1:31" s="541" customFormat="1" ht="15" customHeight="1" x14ac:dyDescent="0.35">
      <c r="A20" s="511">
        <v>102</v>
      </c>
      <c r="B20" s="426" t="s">
        <v>217</v>
      </c>
      <c r="C20" s="513"/>
      <c r="D20" s="513"/>
      <c r="E20" s="513"/>
      <c r="F20" s="535"/>
      <c r="G20" s="535"/>
      <c r="H20" s="535"/>
      <c r="I20" s="535"/>
      <c r="J20" s="535"/>
      <c r="K20" s="535"/>
      <c r="L20" s="536"/>
      <c r="M20" s="536"/>
      <c r="N20" s="537"/>
      <c r="O20" s="537"/>
      <c r="P20" s="537"/>
      <c r="Q20" s="538"/>
      <c r="R20" s="535"/>
      <c r="S20" s="535"/>
      <c r="T20" s="535"/>
      <c r="U20" s="535"/>
      <c r="V20" s="535"/>
      <c r="W20" s="535"/>
      <c r="X20" s="535"/>
      <c r="Y20" s="535"/>
      <c r="Z20" s="539"/>
      <c r="AA20" s="299"/>
      <c r="AB20" s="283"/>
      <c r="AC20" s="283"/>
      <c r="AD20" s="540"/>
      <c r="AE20" s="535"/>
    </row>
    <row r="21" spans="1:31" s="541" customFormat="1" ht="15" customHeight="1" x14ac:dyDescent="0.35">
      <c r="A21" s="512">
        <v>100</v>
      </c>
      <c r="B21" s="490" t="s">
        <v>316</v>
      </c>
      <c r="C21" s="490" t="s">
        <v>84</v>
      </c>
      <c r="D21" s="490" t="s">
        <v>424</v>
      </c>
      <c r="E21" s="490" t="s">
        <v>390</v>
      </c>
      <c r="F21" s="542"/>
      <c r="G21" s="543">
        <v>5.9</v>
      </c>
      <c r="H21" s="543">
        <v>5.7</v>
      </c>
      <c r="I21" s="543">
        <v>6</v>
      </c>
      <c r="J21" s="543">
        <v>6.5</v>
      </c>
      <c r="K21" s="543">
        <v>6</v>
      </c>
      <c r="L21" s="544">
        <f>SUM((G21*0.1),(H21*0.1),(I21*0.3),(J21*0.3),(K21*0.2))</f>
        <v>6.11</v>
      </c>
      <c r="M21" s="545"/>
      <c r="N21" s="546">
        <v>7.4</v>
      </c>
      <c r="O21" s="547"/>
      <c r="P21" s="548">
        <f>N21-O21</f>
        <v>7.4</v>
      </c>
      <c r="Q21" s="549"/>
      <c r="R21" s="550">
        <v>6</v>
      </c>
      <c r="S21" s="550">
        <v>6</v>
      </c>
      <c r="T21" s="550">
        <v>5.7</v>
      </c>
      <c r="U21" s="550">
        <v>5.5</v>
      </c>
      <c r="V21" s="550">
        <v>7.5</v>
      </c>
      <c r="W21" s="544">
        <f>SUM((R21*0.25),(S21*0.25),(T21*0.2),(U21*0.2),(V21*0.1))</f>
        <v>5.99</v>
      </c>
      <c r="X21" s="550"/>
      <c r="Y21" s="551">
        <f>W21-X21</f>
        <v>5.99</v>
      </c>
      <c r="Z21" s="552"/>
      <c r="AA21" s="553">
        <f>L21</f>
        <v>6.11</v>
      </c>
      <c r="AB21" s="553">
        <f>P21</f>
        <v>7.4</v>
      </c>
      <c r="AC21" s="553">
        <f>Y21</f>
        <v>5.99</v>
      </c>
      <c r="AD21" s="554">
        <f>SUM((L21*0.25)+(P21*0.5)+(Y21*0.25))</f>
        <v>6.7249999999999996</v>
      </c>
      <c r="AE21" s="555">
        <v>6</v>
      </c>
    </row>
    <row r="22" spans="1:31" s="541" customFormat="1" x14ac:dyDescent="0.35">
      <c r="A22" s="511">
        <v>57</v>
      </c>
      <c r="B22" s="426" t="s">
        <v>85</v>
      </c>
      <c r="C22" s="491"/>
      <c r="D22" s="491"/>
      <c r="E22" s="491"/>
      <c r="F22" s="535"/>
      <c r="G22" s="535"/>
      <c r="H22" s="535"/>
      <c r="I22" s="535"/>
      <c r="J22" s="535"/>
      <c r="K22" s="535"/>
      <c r="L22" s="536"/>
      <c r="M22" s="536"/>
      <c r="N22" s="537"/>
      <c r="O22" s="537"/>
      <c r="P22" s="537"/>
      <c r="Q22" s="538"/>
      <c r="R22" s="535"/>
      <c r="S22" s="535"/>
      <c r="T22" s="535"/>
      <c r="U22" s="535"/>
      <c r="V22" s="535"/>
      <c r="W22" s="535"/>
      <c r="X22" s="535"/>
      <c r="Y22" s="535"/>
      <c r="Z22" s="539"/>
      <c r="AA22" s="299"/>
      <c r="AB22" s="283"/>
      <c r="AC22" s="283"/>
      <c r="AD22" s="540"/>
      <c r="AE22" s="535"/>
    </row>
    <row r="23" spans="1:31" s="541" customFormat="1" x14ac:dyDescent="0.35">
      <c r="A23" s="512">
        <v>56</v>
      </c>
      <c r="B23" s="490" t="s">
        <v>317</v>
      </c>
      <c r="C23" s="490" t="s">
        <v>158</v>
      </c>
      <c r="D23" s="490" t="s">
        <v>73</v>
      </c>
      <c r="E23" s="490" t="s">
        <v>367</v>
      </c>
      <c r="F23" s="542"/>
      <c r="G23" s="543">
        <v>5.8</v>
      </c>
      <c r="H23" s="543">
        <v>5.7</v>
      </c>
      <c r="I23" s="543">
        <v>6</v>
      </c>
      <c r="J23" s="543">
        <v>5.6</v>
      </c>
      <c r="K23" s="543">
        <v>6</v>
      </c>
      <c r="L23" s="544">
        <f>SUM((G23*0.1),(H23*0.1),(I23*0.3),(J23*0.3),(K23*0.2))</f>
        <v>5.83</v>
      </c>
      <c r="M23" s="545"/>
      <c r="N23" s="546">
        <v>7.1</v>
      </c>
      <c r="O23" s="547"/>
      <c r="P23" s="548">
        <f>N23-O23</f>
        <v>7.1</v>
      </c>
      <c r="Q23" s="549"/>
      <c r="R23" s="550">
        <v>6</v>
      </c>
      <c r="S23" s="550">
        <v>7</v>
      </c>
      <c r="T23" s="550">
        <v>7</v>
      </c>
      <c r="U23" s="550">
        <v>6.7</v>
      </c>
      <c r="V23" s="550">
        <v>6.2</v>
      </c>
      <c r="W23" s="544">
        <f>SUM((R23*0.25),(S23*0.25),(T23*0.2),(U23*0.2),(V23*0.1))</f>
        <v>6.61</v>
      </c>
      <c r="X23" s="550"/>
      <c r="Y23" s="551">
        <f>W23-X23</f>
        <v>6.61</v>
      </c>
      <c r="Z23" s="552"/>
      <c r="AA23" s="553">
        <f>L23</f>
        <v>5.83</v>
      </c>
      <c r="AB23" s="553">
        <f>P23</f>
        <v>7.1</v>
      </c>
      <c r="AC23" s="553">
        <f>Y23</f>
        <v>6.61</v>
      </c>
      <c r="AD23" s="554">
        <f>SUM((L23*0.25)+(P23*0.5)+(Y23*0.25))</f>
        <v>6.66</v>
      </c>
      <c r="AE23" s="555"/>
    </row>
    <row r="24" spans="1:31" s="541" customFormat="1" ht="15" customHeight="1" x14ac:dyDescent="0.35">
      <c r="A24" s="511">
        <v>64</v>
      </c>
      <c r="B24" s="426" t="s">
        <v>220</v>
      </c>
      <c r="C24" s="513"/>
      <c r="D24" s="513"/>
      <c r="E24" s="513"/>
      <c r="F24" s="535"/>
      <c r="G24" s="535"/>
      <c r="H24" s="535"/>
      <c r="I24" s="535"/>
      <c r="J24" s="535"/>
      <c r="K24" s="535"/>
      <c r="L24" s="536"/>
      <c r="M24" s="536"/>
      <c r="N24" s="537"/>
      <c r="O24" s="537"/>
      <c r="P24" s="537"/>
      <c r="Q24" s="538"/>
      <c r="R24" s="535"/>
      <c r="S24" s="535"/>
      <c r="T24" s="535"/>
      <c r="U24" s="535"/>
      <c r="V24" s="535"/>
      <c r="W24" s="535"/>
      <c r="X24" s="535"/>
      <c r="Y24" s="535"/>
      <c r="Z24" s="539"/>
      <c r="AA24" s="299"/>
      <c r="AB24" s="283"/>
      <c r="AC24" s="283"/>
      <c r="AD24" s="540"/>
      <c r="AE24" s="535"/>
    </row>
    <row r="25" spans="1:31" s="541" customFormat="1" ht="15" customHeight="1" x14ac:dyDescent="0.35">
      <c r="A25" s="512">
        <v>67</v>
      </c>
      <c r="B25" s="490" t="s">
        <v>212</v>
      </c>
      <c r="C25" s="490" t="s">
        <v>90</v>
      </c>
      <c r="D25" s="490" t="s">
        <v>74</v>
      </c>
      <c r="E25" s="490" t="s">
        <v>52</v>
      </c>
      <c r="F25" s="542"/>
      <c r="G25" s="543">
        <v>5.6</v>
      </c>
      <c r="H25" s="543">
        <v>6</v>
      </c>
      <c r="I25" s="543">
        <v>5.6</v>
      </c>
      <c r="J25" s="543">
        <v>5.8</v>
      </c>
      <c r="K25" s="543">
        <v>5.6</v>
      </c>
      <c r="L25" s="544">
        <f>SUM((G25*0.1),(H25*0.1),(I25*0.3),(J25*0.3),(K25*0.2))</f>
        <v>5.7</v>
      </c>
      <c r="M25" s="545"/>
      <c r="N25" s="546">
        <v>7.2</v>
      </c>
      <c r="O25" s="547"/>
      <c r="P25" s="548">
        <f>N25-O25</f>
        <v>7.2</v>
      </c>
      <c r="Q25" s="549"/>
      <c r="R25" s="550">
        <v>6</v>
      </c>
      <c r="S25" s="550">
        <v>7</v>
      </c>
      <c r="T25" s="550">
        <v>6.2</v>
      </c>
      <c r="U25" s="550">
        <v>6.7</v>
      </c>
      <c r="V25" s="550">
        <v>6.5</v>
      </c>
      <c r="W25" s="544">
        <f>SUM((R25*0.25),(S25*0.25),(T25*0.2),(U25*0.2),(V25*0.1))</f>
        <v>6.48</v>
      </c>
      <c r="X25" s="550"/>
      <c r="Y25" s="551">
        <f>W25-X25</f>
        <v>6.48</v>
      </c>
      <c r="Z25" s="552"/>
      <c r="AA25" s="553">
        <f>L25</f>
        <v>5.7</v>
      </c>
      <c r="AB25" s="553">
        <f>P25</f>
        <v>7.2</v>
      </c>
      <c r="AC25" s="553">
        <f>Y25</f>
        <v>6.48</v>
      </c>
      <c r="AD25" s="554">
        <f>SUM((L25*0.25)+(P25*0.5)+(Y25*0.25))</f>
        <v>6.6450000000000005</v>
      </c>
      <c r="AE25" s="555"/>
    </row>
    <row r="26" spans="1:31" s="541" customFormat="1" x14ac:dyDescent="0.35">
      <c r="A26" s="511">
        <v>110</v>
      </c>
      <c r="B26" s="426" t="s">
        <v>204</v>
      </c>
      <c r="C26" s="513"/>
      <c r="D26" s="513"/>
      <c r="E26" s="513"/>
      <c r="F26" s="535"/>
      <c r="G26" s="535"/>
      <c r="H26" s="535"/>
      <c r="I26" s="535"/>
      <c r="J26" s="535"/>
      <c r="K26" s="535"/>
      <c r="L26" s="536"/>
      <c r="M26" s="536"/>
      <c r="N26" s="537"/>
      <c r="O26" s="537"/>
      <c r="P26" s="537"/>
      <c r="Q26" s="538"/>
      <c r="R26" s="535"/>
      <c r="S26" s="535"/>
      <c r="T26" s="535"/>
      <c r="U26" s="535"/>
      <c r="V26" s="535"/>
      <c r="W26" s="535"/>
      <c r="X26" s="535"/>
      <c r="Y26" s="535"/>
      <c r="Z26" s="539"/>
      <c r="AA26" s="299"/>
      <c r="AB26" s="283"/>
      <c r="AC26" s="283"/>
      <c r="AD26" s="540"/>
      <c r="AE26" s="535"/>
    </row>
    <row r="27" spans="1:31" s="541" customFormat="1" x14ac:dyDescent="0.35">
      <c r="A27" s="512">
        <v>109</v>
      </c>
      <c r="B27" s="490" t="s">
        <v>205</v>
      </c>
      <c r="C27" s="490" t="s">
        <v>158</v>
      </c>
      <c r="D27" s="490" t="s">
        <v>73</v>
      </c>
      <c r="E27" s="490" t="s">
        <v>153</v>
      </c>
      <c r="F27" s="535"/>
      <c r="G27" s="543">
        <v>6</v>
      </c>
      <c r="H27" s="543">
        <v>5.8</v>
      </c>
      <c r="I27" s="543">
        <v>5.6</v>
      </c>
      <c r="J27" s="543">
        <v>6</v>
      </c>
      <c r="K27" s="543">
        <v>6</v>
      </c>
      <c r="L27" s="544">
        <f t="shared" ref="L27" si="24">SUM((G27*0.1),(H27*0.1),(I27*0.3),(J27*0.3),(K27*0.2))</f>
        <v>5.86</v>
      </c>
      <c r="M27" s="545"/>
      <c r="N27" s="546">
        <v>7.4</v>
      </c>
      <c r="O27" s="547"/>
      <c r="P27" s="548">
        <f t="shared" ref="P27" si="25">N27-O27</f>
        <v>7.4</v>
      </c>
      <c r="Q27" s="549"/>
      <c r="R27" s="550">
        <v>4</v>
      </c>
      <c r="S27" s="550">
        <v>7</v>
      </c>
      <c r="T27" s="550">
        <v>6.2</v>
      </c>
      <c r="U27" s="550">
        <v>6.7</v>
      </c>
      <c r="V27" s="550">
        <v>5</v>
      </c>
      <c r="W27" s="544">
        <f t="shared" ref="W27" si="26">SUM((R27*0.25),(S27*0.25),(T27*0.2),(U27*0.2),(V27*0.1))</f>
        <v>5.83</v>
      </c>
      <c r="X27" s="550"/>
      <c r="Y27" s="551">
        <f t="shared" ref="Y27" si="27">W27-X27</f>
        <v>5.83</v>
      </c>
      <c r="Z27" s="552"/>
      <c r="AA27" s="553">
        <f t="shared" ref="AA27" si="28">L27</f>
        <v>5.86</v>
      </c>
      <c r="AB27" s="553">
        <f t="shared" ref="AB27" si="29">P27</f>
        <v>7.4</v>
      </c>
      <c r="AC27" s="553">
        <f t="shared" ref="AC27" si="30">Y27</f>
        <v>5.83</v>
      </c>
      <c r="AD27" s="554">
        <f t="shared" ref="AD27" si="31">SUM((L27*0.25)+(P27*0.5)+(Y27*0.25))</f>
        <v>6.6225000000000005</v>
      </c>
      <c r="AE27" s="555"/>
    </row>
    <row r="28" spans="1:31" s="541" customFormat="1" x14ac:dyDescent="0.35">
      <c r="A28" s="511">
        <v>83</v>
      </c>
      <c r="B28" s="426" t="s">
        <v>228</v>
      </c>
      <c r="C28" s="513"/>
      <c r="D28" s="513"/>
      <c r="E28" s="513"/>
      <c r="F28" s="535"/>
      <c r="G28" s="535"/>
      <c r="H28" s="535"/>
      <c r="I28" s="535"/>
      <c r="J28" s="535"/>
      <c r="K28" s="535"/>
      <c r="L28" s="536"/>
      <c r="M28" s="536"/>
      <c r="N28" s="537"/>
      <c r="O28" s="537"/>
      <c r="P28" s="537"/>
      <c r="Q28" s="538"/>
      <c r="R28" s="535"/>
      <c r="S28" s="535"/>
      <c r="T28" s="535"/>
      <c r="U28" s="535"/>
      <c r="V28" s="535"/>
      <c r="W28" s="535"/>
      <c r="X28" s="535"/>
      <c r="Y28" s="535"/>
      <c r="Z28" s="539"/>
      <c r="AA28" s="299"/>
      <c r="AB28" s="283"/>
      <c r="AC28" s="283"/>
      <c r="AD28" s="540"/>
      <c r="AE28" s="535"/>
    </row>
    <row r="29" spans="1:31" s="541" customFormat="1" x14ac:dyDescent="0.35">
      <c r="A29" s="512">
        <v>81</v>
      </c>
      <c r="B29" s="490" t="s">
        <v>218</v>
      </c>
      <c r="C29" s="490" t="s">
        <v>89</v>
      </c>
      <c r="D29" s="490" t="s">
        <v>87</v>
      </c>
      <c r="E29" s="490" t="s">
        <v>296</v>
      </c>
      <c r="F29" s="542"/>
      <c r="G29" s="543">
        <v>5.4</v>
      </c>
      <c r="H29" s="543">
        <v>5.2</v>
      </c>
      <c r="I29" s="543">
        <v>5.8</v>
      </c>
      <c r="J29" s="543">
        <v>6.4</v>
      </c>
      <c r="K29" s="543">
        <v>6</v>
      </c>
      <c r="L29" s="544">
        <f>SUM((G29*0.1),(H29*0.1),(I29*0.3),(J29*0.3),(K29*0.2))</f>
        <v>5.92</v>
      </c>
      <c r="M29" s="545"/>
      <c r="N29" s="546">
        <v>7.1</v>
      </c>
      <c r="O29" s="547"/>
      <c r="P29" s="548">
        <f>N29-O29</f>
        <v>7.1</v>
      </c>
      <c r="Q29" s="549"/>
      <c r="R29" s="550">
        <v>6</v>
      </c>
      <c r="S29" s="550">
        <v>6</v>
      </c>
      <c r="T29" s="550">
        <v>6.5</v>
      </c>
      <c r="U29" s="550">
        <v>6.7</v>
      </c>
      <c r="V29" s="550">
        <v>5</v>
      </c>
      <c r="W29" s="544">
        <f>SUM((R29*0.25),(S29*0.25),(T29*0.2),(U29*0.2),(V29*0.1))</f>
        <v>6.14</v>
      </c>
      <c r="X29" s="550"/>
      <c r="Y29" s="551">
        <f>W29-X29</f>
        <v>6.14</v>
      </c>
      <c r="Z29" s="552"/>
      <c r="AA29" s="553">
        <f>L29</f>
        <v>5.92</v>
      </c>
      <c r="AB29" s="553">
        <f>P29</f>
        <v>7.1</v>
      </c>
      <c r="AC29" s="553">
        <f>Y29</f>
        <v>6.14</v>
      </c>
      <c r="AD29" s="554">
        <f>SUM((L29*0.25)+(P29*0.5)+(Y29*0.25))</f>
        <v>6.5649999999999995</v>
      </c>
      <c r="AE29" s="555"/>
    </row>
    <row r="30" spans="1:31" s="541" customFormat="1" x14ac:dyDescent="0.35">
      <c r="A30" s="511">
        <v>59</v>
      </c>
      <c r="B30" s="426" t="s">
        <v>213</v>
      </c>
      <c r="C30" s="513"/>
      <c r="D30" s="513"/>
      <c r="E30" s="513"/>
      <c r="F30" s="535"/>
      <c r="G30" s="535"/>
      <c r="H30" s="535"/>
      <c r="I30" s="535"/>
      <c r="J30" s="535"/>
      <c r="K30" s="535"/>
      <c r="L30" s="536"/>
      <c r="M30" s="536"/>
      <c r="N30" s="537"/>
      <c r="O30" s="537"/>
      <c r="P30" s="537"/>
      <c r="Q30" s="538"/>
      <c r="R30" s="535"/>
      <c r="S30" s="535"/>
      <c r="T30" s="535"/>
      <c r="U30" s="535"/>
      <c r="V30" s="535"/>
      <c r="W30" s="535"/>
      <c r="X30" s="535"/>
      <c r="Y30" s="535"/>
      <c r="Z30" s="539"/>
      <c r="AA30" s="299"/>
      <c r="AB30" s="283"/>
      <c r="AC30" s="283"/>
      <c r="AD30" s="540"/>
      <c r="AE30" s="535"/>
    </row>
    <row r="31" spans="1:31" s="541" customFormat="1" x14ac:dyDescent="0.35">
      <c r="A31" s="512">
        <v>62</v>
      </c>
      <c r="B31" s="490" t="s">
        <v>221</v>
      </c>
      <c r="C31" s="490" t="s">
        <v>90</v>
      </c>
      <c r="D31" s="490" t="s">
        <v>74</v>
      </c>
      <c r="E31" s="490" t="s">
        <v>52</v>
      </c>
      <c r="F31" s="542"/>
      <c r="G31" s="543">
        <v>5.6</v>
      </c>
      <c r="H31" s="543">
        <v>6</v>
      </c>
      <c r="I31" s="543">
        <v>5.6</v>
      </c>
      <c r="J31" s="543">
        <v>5.8</v>
      </c>
      <c r="K31" s="543">
        <v>5.5</v>
      </c>
      <c r="L31" s="544">
        <f>SUM((G31*0.1),(H31*0.1),(I31*0.3),(J31*0.3),(K31*0.2))</f>
        <v>5.68</v>
      </c>
      <c r="M31" s="545"/>
      <c r="N31" s="546">
        <v>7.5</v>
      </c>
      <c r="O31" s="547"/>
      <c r="P31" s="548">
        <f>N31-O31</f>
        <v>7.5</v>
      </c>
      <c r="Q31" s="549"/>
      <c r="R31" s="550">
        <v>3</v>
      </c>
      <c r="S31" s="550">
        <v>7</v>
      </c>
      <c r="T31" s="550">
        <v>6</v>
      </c>
      <c r="U31" s="550">
        <v>6</v>
      </c>
      <c r="V31" s="550">
        <v>5.5</v>
      </c>
      <c r="W31" s="544">
        <f>SUM((R31*0.25),(S31*0.25),(T31*0.2),(U31*0.2),(V31*0.1))</f>
        <v>5.45</v>
      </c>
      <c r="X31" s="550"/>
      <c r="Y31" s="551">
        <f>W31-X31</f>
        <v>5.45</v>
      </c>
      <c r="Z31" s="552"/>
      <c r="AA31" s="553">
        <f>L31</f>
        <v>5.68</v>
      </c>
      <c r="AB31" s="553">
        <f>P31</f>
        <v>7.5</v>
      </c>
      <c r="AC31" s="553">
        <f>Y31</f>
        <v>5.45</v>
      </c>
      <c r="AD31" s="554">
        <f>SUM((L31*0.25)+(P31*0.5)+(Y31*0.25))</f>
        <v>6.5324999999999998</v>
      </c>
      <c r="AE31" s="555"/>
    </row>
    <row r="32" spans="1:31" s="541" customFormat="1" x14ac:dyDescent="0.35">
      <c r="A32" s="511">
        <v>47</v>
      </c>
      <c r="B32" s="426" t="s">
        <v>208</v>
      </c>
      <c r="C32" s="513"/>
      <c r="D32" s="513"/>
      <c r="E32" s="513" t="s">
        <v>309</v>
      </c>
      <c r="F32" s="535"/>
      <c r="G32" s="535"/>
      <c r="H32" s="535"/>
      <c r="I32" s="535"/>
      <c r="J32" s="535"/>
      <c r="K32" s="535"/>
      <c r="L32" s="536"/>
      <c r="M32" s="536"/>
      <c r="N32" s="537"/>
      <c r="O32" s="537"/>
      <c r="P32" s="537"/>
      <c r="Q32" s="538"/>
      <c r="R32" s="535"/>
      <c r="S32" s="535"/>
      <c r="T32" s="535"/>
      <c r="U32" s="535"/>
      <c r="V32" s="535"/>
      <c r="W32" s="535"/>
      <c r="X32" s="535"/>
      <c r="Y32" s="535"/>
      <c r="Z32" s="539"/>
      <c r="AA32" s="299"/>
      <c r="AB32" s="283"/>
      <c r="AC32" s="283"/>
      <c r="AD32" s="540"/>
      <c r="AE32" s="535"/>
    </row>
    <row r="33" spans="1:31" s="541" customFormat="1" x14ac:dyDescent="0.35">
      <c r="A33" s="512">
        <v>135</v>
      </c>
      <c r="B33" s="490" t="s">
        <v>305</v>
      </c>
      <c r="C33" s="490" t="s">
        <v>160</v>
      </c>
      <c r="D33" s="490" t="s">
        <v>442</v>
      </c>
      <c r="E33" s="426" t="s">
        <v>435</v>
      </c>
      <c r="F33" s="542"/>
      <c r="G33" s="543">
        <v>5.7</v>
      </c>
      <c r="H33" s="543">
        <v>5.9</v>
      </c>
      <c r="I33" s="543">
        <v>6</v>
      </c>
      <c r="J33" s="543">
        <v>5.8</v>
      </c>
      <c r="K33" s="543">
        <v>6</v>
      </c>
      <c r="L33" s="544">
        <f>SUM((G33*0.1),(H33*0.1),(I33*0.3),(J33*0.3),(K33*0.2))</f>
        <v>5.9</v>
      </c>
      <c r="M33" s="545"/>
      <c r="N33" s="546">
        <v>7.3</v>
      </c>
      <c r="O33" s="547"/>
      <c r="P33" s="548">
        <f>N33-O33</f>
        <v>7.3</v>
      </c>
      <c r="Q33" s="549"/>
      <c r="R33" s="550">
        <v>4</v>
      </c>
      <c r="S33" s="550">
        <v>7</v>
      </c>
      <c r="T33" s="550">
        <v>6</v>
      </c>
      <c r="U33" s="550">
        <v>5</v>
      </c>
      <c r="V33" s="550">
        <v>5</v>
      </c>
      <c r="W33" s="544">
        <f>SUM((R33*0.25),(S33*0.25),(T33*0.2),(U33*0.2),(V33*0.1))</f>
        <v>5.45</v>
      </c>
      <c r="X33" s="550"/>
      <c r="Y33" s="551">
        <f>W33-X33</f>
        <v>5.45</v>
      </c>
      <c r="Z33" s="552"/>
      <c r="AA33" s="553">
        <f>L33</f>
        <v>5.9</v>
      </c>
      <c r="AB33" s="553">
        <f>P33</f>
        <v>7.3</v>
      </c>
      <c r="AC33" s="553">
        <f>Y33</f>
        <v>5.45</v>
      </c>
      <c r="AD33" s="554">
        <f>SUM((L33*0.25)+(P33*0.5)+(Y33*0.25))</f>
        <v>6.4874999999999998</v>
      </c>
      <c r="AE33" s="555"/>
    </row>
    <row r="34" spans="1:31" s="541" customFormat="1" x14ac:dyDescent="0.35">
      <c r="A34" s="511">
        <v>113</v>
      </c>
      <c r="B34" s="426" t="s">
        <v>225</v>
      </c>
      <c r="C34" s="513"/>
      <c r="D34" s="513"/>
      <c r="E34" s="513"/>
      <c r="F34" s="535"/>
      <c r="G34" s="535"/>
      <c r="H34" s="535"/>
      <c r="I34" s="535"/>
      <c r="J34" s="535"/>
      <c r="K34" s="535"/>
      <c r="L34" s="536"/>
      <c r="M34" s="536"/>
      <c r="N34" s="537"/>
      <c r="O34" s="537"/>
      <c r="P34" s="537"/>
      <c r="Q34" s="538"/>
      <c r="R34" s="535"/>
      <c r="S34" s="535"/>
      <c r="T34" s="535"/>
      <c r="U34" s="535"/>
      <c r="V34" s="535"/>
      <c r="W34" s="535"/>
      <c r="X34" s="535"/>
      <c r="Y34" s="535"/>
      <c r="Z34" s="539"/>
      <c r="AA34" s="299"/>
      <c r="AB34" s="283"/>
      <c r="AC34" s="283"/>
      <c r="AD34" s="540"/>
      <c r="AE34" s="535"/>
    </row>
    <row r="35" spans="1:31" s="541" customFormat="1" x14ac:dyDescent="0.35">
      <c r="A35" s="512">
        <v>114</v>
      </c>
      <c r="B35" s="490" t="s">
        <v>224</v>
      </c>
      <c r="C35" s="490" t="s">
        <v>158</v>
      </c>
      <c r="D35" s="490" t="s">
        <v>73</v>
      </c>
      <c r="E35" s="490" t="s">
        <v>153</v>
      </c>
      <c r="F35" s="535"/>
      <c r="G35" s="543">
        <v>6</v>
      </c>
      <c r="H35" s="543">
        <v>5.8</v>
      </c>
      <c r="I35" s="543">
        <v>5.6</v>
      </c>
      <c r="J35" s="543">
        <v>6</v>
      </c>
      <c r="K35" s="543">
        <v>6</v>
      </c>
      <c r="L35" s="544">
        <f t="shared" ref="L35" si="32">SUM((G35*0.1),(H35*0.1),(I35*0.3),(J35*0.3),(K35*0.2))</f>
        <v>5.86</v>
      </c>
      <c r="M35" s="545"/>
      <c r="N35" s="546">
        <v>6.6</v>
      </c>
      <c r="O35" s="547"/>
      <c r="P35" s="548">
        <f t="shared" ref="P35" si="33">N35-O35</f>
        <v>6.6</v>
      </c>
      <c r="Q35" s="549"/>
      <c r="R35" s="550">
        <v>6</v>
      </c>
      <c r="S35" s="550">
        <v>7.5</v>
      </c>
      <c r="T35" s="550">
        <v>6.5</v>
      </c>
      <c r="U35" s="550">
        <v>7</v>
      </c>
      <c r="V35" s="550">
        <v>7</v>
      </c>
      <c r="W35" s="544">
        <f t="shared" ref="W35" si="34">SUM((R35*0.25),(S35*0.25),(T35*0.2),(U35*0.2),(V35*0.1))</f>
        <v>6.7750000000000004</v>
      </c>
      <c r="X35" s="550"/>
      <c r="Y35" s="551">
        <f t="shared" ref="Y35" si="35">W35-X35</f>
        <v>6.7750000000000004</v>
      </c>
      <c r="Z35" s="552"/>
      <c r="AA35" s="553">
        <f t="shared" ref="AA35" si="36">L35</f>
        <v>5.86</v>
      </c>
      <c r="AB35" s="553">
        <f t="shared" ref="AB35" si="37">P35</f>
        <v>6.6</v>
      </c>
      <c r="AC35" s="553">
        <f t="shared" ref="AC35" si="38">Y35</f>
        <v>6.7750000000000004</v>
      </c>
      <c r="AD35" s="554">
        <f t="shared" ref="AD35" si="39">SUM((L35*0.25)+(P35*0.5)+(Y35*0.25))</f>
        <v>6.4587500000000002</v>
      </c>
      <c r="AE35" s="555"/>
    </row>
    <row r="36" spans="1:31" s="541" customFormat="1" x14ac:dyDescent="0.35">
      <c r="A36" s="511">
        <v>49</v>
      </c>
      <c r="B36" s="426" t="s">
        <v>380</v>
      </c>
      <c r="C36" s="513"/>
      <c r="D36" s="513"/>
      <c r="E36" s="513" t="s">
        <v>294</v>
      </c>
      <c r="F36" s="535"/>
      <c r="G36" s="535"/>
      <c r="H36" s="535"/>
      <c r="I36" s="535"/>
      <c r="J36" s="535"/>
      <c r="K36" s="535"/>
      <c r="L36" s="536"/>
      <c r="M36" s="536"/>
      <c r="N36" s="537"/>
      <c r="O36" s="537"/>
      <c r="P36" s="537"/>
      <c r="Q36" s="538"/>
      <c r="R36" s="535"/>
      <c r="S36" s="535"/>
      <c r="T36" s="535"/>
      <c r="U36" s="535"/>
      <c r="V36" s="535"/>
      <c r="W36" s="535"/>
      <c r="X36" s="535"/>
      <c r="Y36" s="535"/>
      <c r="Z36" s="539"/>
      <c r="AA36" s="299"/>
      <c r="AB36" s="283"/>
      <c r="AC36" s="283"/>
      <c r="AD36" s="540"/>
      <c r="AE36" s="535"/>
    </row>
    <row r="37" spans="1:31" s="541" customFormat="1" x14ac:dyDescent="0.35">
      <c r="A37" s="512">
        <v>38</v>
      </c>
      <c r="B37" s="490" t="s">
        <v>397</v>
      </c>
      <c r="C37" s="490" t="s">
        <v>157</v>
      </c>
      <c r="D37" s="490" t="s">
        <v>293</v>
      </c>
      <c r="E37" s="490" t="s">
        <v>372</v>
      </c>
      <c r="F37" s="542"/>
      <c r="G37" s="543">
        <v>5.6</v>
      </c>
      <c r="H37" s="543">
        <v>5.4</v>
      </c>
      <c r="I37" s="543">
        <v>5.6</v>
      </c>
      <c r="J37" s="543">
        <v>4.9000000000000004</v>
      </c>
      <c r="K37" s="543">
        <v>6</v>
      </c>
      <c r="L37" s="544">
        <f>SUM((G37*0.1),(H37*0.1),(I37*0.3),(J37*0.3),(K37*0.2))</f>
        <v>5.45</v>
      </c>
      <c r="M37" s="545"/>
      <c r="N37" s="546">
        <v>7.7</v>
      </c>
      <c r="O37" s="547">
        <v>0.6</v>
      </c>
      <c r="P37" s="548">
        <f>N37-O37</f>
        <v>7.1000000000000005</v>
      </c>
      <c r="Q37" s="549"/>
      <c r="R37" s="550">
        <v>7</v>
      </c>
      <c r="S37" s="550">
        <v>7</v>
      </c>
      <c r="T37" s="550">
        <v>5.7</v>
      </c>
      <c r="U37" s="550">
        <v>7.2</v>
      </c>
      <c r="V37" s="550">
        <v>7</v>
      </c>
      <c r="W37" s="544">
        <f>SUM((R37*0.25),(S37*0.25),(T37*0.2),(U37*0.2),(V37*0.1))</f>
        <v>6.7800000000000011</v>
      </c>
      <c r="X37" s="550">
        <v>1</v>
      </c>
      <c r="Y37" s="551">
        <f>W37-X37</f>
        <v>5.7800000000000011</v>
      </c>
      <c r="Z37" s="552"/>
      <c r="AA37" s="553">
        <f>L37</f>
        <v>5.45</v>
      </c>
      <c r="AB37" s="553">
        <f>P37</f>
        <v>7.1000000000000005</v>
      </c>
      <c r="AC37" s="553">
        <f>Y37</f>
        <v>5.7800000000000011</v>
      </c>
      <c r="AD37" s="554">
        <f>SUM((L37*0.25)+(P37*0.5)+(Y37*0.25))</f>
        <v>6.3575000000000008</v>
      </c>
      <c r="AE37" s="555"/>
    </row>
    <row r="38" spans="1:31" s="541" customFormat="1" x14ac:dyDescent="0.35">
      <c r="A38" s="511">
        <v>64</v>
      </c>
      <c r="B38" s="426" t="s">
        <v>223</v>
      </c>
      <c r="C38" s="513"/>
      <c r="D38" s="513"/>
      <c r="E38" s="513"/>
      <c r="F38" s="535"/>
      <c r="G38" s="535"/>
      <c r="H38" s="535"/>
      <c r="I38" s="535"/>
      <c r="J38" s="535"/>
      <c r="K38" s="535"/>
      <c r="L38" s="536"/>
      <c r="M38" s="536"/>
      <c r="N38" s="537"/>
      <c r="O38" s="537"/>
      <c r="P38" s="537"/>
      <c r="Q38" s="538"/>
      <c r="R38" s="535"/>
      <c r="S38" s="535"/>
      <c r="T38" s="535"/>
      <c r="U38" s="535"/>
      <c r="V38" s="535"/>
      <c r="W38" s="535"/>
      <c r="X38" s="535"/>
      <c r="Y38" s="535"/>
      <c r="Z38" s="539"/>
      <c r="AA38" s="299"/>
      <c r="AB38" s="283"/>
      <c r="AC38" s="283"/>
      <c r="AD38" s="540"/>
      <c r="AE38" s="535"/>
    </row>
    <row r="39" spans="1:31" s="541" customFormat="1" x14ac:dyDescent="0.35">
      <c r="A39" s="512">
        <v>60</v>
      </c>
      <c r="B39" s="490" t="s">
        <v>215</v>
      </c>
      <c r="C39" s="490" t="s">
        <v>90</v>
      </c>
      <c r="D39" s="490" t="s">
        <v>74</v>
      </c>
      <c r="E39" s="490" t="s">
        <v>52</v>
      </c>
      <c r="F39" s="542"/>
      <c r="G39" s="543">
        <v>5.6</v>
      </c>
      <c r="H39" s="543">
        <v>6</v>
      </c>
      <c r="I39" s="543">
        <v>5.6</v>
      </c>
      <c r="J39" s="543">
        <v>5.8</v>
      </c>
      <c r="K39" s="543">
        <v>5.5</v>
      </c>
      <c r="L39" s="544">
        <f>SUM((G39*0.1),(H39*0.1),(I39*0.3),(J39*0.3),(K39*0.2))</f>
        <v>5.68</v>
      </c>
      <c r="M39" s="545"/>
      <c r="N39" s="546">
        <v>6.7</v>
      </c>
      <c r="O39" s="547"/>
      <c r="P39" s="548">
        <f>N39-O39</f>
        <v>6.7</v>
      </c>
      <c r="Q39" s="549"/>
      <c r="R39" s="550">
        <v>4</v>
      </c>
      <c r="S39" s="550">
        <v>8</v>
      </c>
      <c r="T39" s="550">
        <v>6.5</v>
      </c>
      <c r="U39" s="550">
        <v>6</v>
      </c>
      <c r="V39" s="550">
        <v>5.7</v>
      </c>
      <c r="W39" s="544">
        <f>SUM((R39*0.25),(S39*0.25),(T39*0.2),(U39*0.2),(V39*0.1))</f>
        <v>6.07</v>
      </c>
      <c r="X39" s="550"/>
      <c r="Y39" s="551">
        <f>W39-X39</f>
        <v>6.07</v>
      </c>
      <c r="Z39" s="552"/>
      <c r="AA39" s="553">
        <f>L39</f>
        <v>5.68</v>
      </c>
      <c r="AB39" s="553">
        <f>P39</f>
        <v>6.7</v>
      </c>
      <c r="AC39" s="553">
        <f>Y39</f>
        <v>6.07</v>
      </c>
      <c r="AD39" s="554">
        <f>SUM((L39*0.25)+(P39*0.5)+(Y39*0.25))</f>
        <v>6.2874999999999996</v>
      </c>
      <c r="AE39" s="555"/>
    </row>
    <row r="40" spans="1:31" s="541" customFormat="1" x14ac:dyDescent="0.35">
      <c r="A40" s="511">
        <v>65</v>
      </c>
      <c r="B40" s="426" t="s">
        <v>222</v>
      </c>
      <c r="C40" s="513"/>
      <c r="D40" s="513"/>
      <c r="E40" s="513"/>
      <c r="F40" s="535"/>
      <c r="G40" s="535"/>
      <c r="H40" s="535"/>
      <c r="I40" s="535"/>
      <c r="J40" s="535"/>
      <c r="K40" s="535"/>
      <c r="L40" s="536"/>
      <c r="M40" s="536"/>
      <c r="N40" s="537"/>
      <c r="O40" s="537"/>
      <c r="P40" s="537"/>
      <c r="Q40" s="538"/>
      <c r="R40" s="535"/>
      <c r="S40" s="535"/>
      <c r="T40" s="535"/>
      <c r="U40" s="535"/>
      <c r="V40" s="535"/>
      <c r="W40" s="535"/>
      <c r="X40" s="535"/>
      <c r="Y40" s="535"/>
      <c r="Z40" s="539"/>
      <c r="AA40" s="299"/>
      <c r="AB40" s="283"/>
      <c r="AC40" s="283"/>
      <c r="AD40" s="540"/>
      <c r="AE40" s="535"/>
    </row>
    <row r="41" spans="1:31" s="541" customFormat="1" x14ac:dyDescent="0.35">
      <c r="A41" s="512">
        <v>61</v>
      </c>
      <c r="B41" s="490" t="s">
        <v>214</v>
      </c>
      <c r="C41" s="490" t="s">
        <v>90</v>
      </c>
      <c r="D41" s="490" t="s">
        <v>74</v>
      </c>
      <c r="E41" s="490" t="s">
        <v>52</v>
      </c>
      <c r="F41" s="542"/>
      <c r="G41" s="543">
        <v>5.6</v>
      </c>
      <c r="H41" s="543">
        <v>6</v>
      </c>
      <c r="I41" s="543">
        <v>5.4</v>
      </c>
      <c r="J41" s="543">
        <v>5.8</v>
      </c>
      <c r="K41" s="543">
        <v>5.6</v>
      </c>
      <c r="L41" s="544">
        <f>SUM((G41*0.1),(H41*0.1),(I41*0.3),(J41*0.3),(K41*0.2))</f>
        <v>5.6400000000000006</v>
      </c>
      <c r="M41" s="545"/>
      <c r="N41" s="546">
        <v>7.3</v>
      </c>
      <c r="O41" s="547">
        <v>0.6</v>
      </c>
      <c r="P41" s="548">
        <f>N41-O41</f>
        <v>6.7</v>
      </c>
      <c r="Q41" s="549"/>
      <c r="R41" s="550">
        <v>4.5</v>
      </c>
      <c r="S41" s="550">
        <v>7</v>
      </c>
      <c r="T41" s="550">
        <v>6</v>
      </c>
      <c r="U41" s="550">
        <v>6.5</v>
      </c>
      <c r="V41" s="550">
        <v>7</v>
      </c>
      <c r="W41" s="544">
        <f>SUM((R41*0.25),(S41*0.25),(T41*0.2),(U41*0.2),(V41*0.1))</f>
        <v>6.0750000000000002</v>
      </c>
      <c r="X41" s="550"/>
      <c r="Y41" s="551">
        <f>W41-X41</f>
        <v>6.0750000000000002</v>
      </c>
      <c r="Z41" s="552"/>
      <c r="AA41" s="553">
        <f>L41</f>
        <v>5.6400000000000006</v>
      </c>
      <c r="AB41" s="553">
        <f>P41</f>
        <v>6.7</v>
      </c>
      <c r="AC41" s="553">
        <f>Y41</f>
        <v>6.0750000000000002</v>
      </c>
      <c r="AD41" s="554">
        <f>SUM((L41*0.25)+(P41*0.5)+(Y41*0.25))</f>
        <v>6.2787499999999996</v>
      </c>
      <c r="AE41" s="555"/>
    </row>
    <row r="42" spans="1:31" s="541" customFormat="1" x14ac:dyDescent="0.35">
      <c r="A42" s="511">
        <v>141</v>
      </c>
      <c r="B42" s="426" t="s">
        <v>59</v>
      </c>
      <c r="C42" s="513"/>
      <c r="D42" s="513"/>
      <c r="E42" s="513"/>
      <c r="F42" s="535"/>
      <c r="G42" s="535"/>
      <c r="H42" s="535"/>
      <c r="I42" s="535"/>
      <c r="J42" s="535"/>
      <c r="K42" s="535"/>
      <c r="L42" s="536"/>
      <c r="M42" s="536"/>
      <c r="N42" s="537"/>
      <c r="O42" s="537"/>
      <c r="P42" s="537"/>
      <c r="Q42" s="538"/>
      <c r="R42" s="535"/>
      <c r="S42" s="535"/>
      <c r="T42" s="535"/>
      <c r="U42" s="535"/>
      <c r="V42" s="535"/>
      <c r="W42" s="535"/>
      <c r="X42" s="535"/>
      <c r="Y42" s="535"/>
      <c r="Z42" s="539"/>
      <c r="AA42" s="299"/>
      <c r="AB42" s="283"/>
      <c r="AC42" s="283"/>
      <c r="AD42" s="540"/>
      <c r="AE42" s="535"/>
    </row>
    <row r="43" spans="1:31" s="541" customFormat="1" x14ac:dyDescent="0.35">
      <c r="A43" s="512">
        <v>139</v>
      </c>
      <c r="B43" s="490" t="s">
        <v>393</v>
      </c>
      <c r="C43" s="582" t="s">
        <v>156</v>
      </c>
      <c r="D43" s="582" t="s">
        <v>297</v>
      </c>
      <c r="E43" s="582" t="s">
        <v>299</v>
      </c>
      <c r="F43" s="535"/>
      <c r="G43" s="543">
        <v>5.9</v>
      </c>
      <c r="H43" s="543">
        <v>5.7</v>
      </c>
      <c r="I43" s="543">
        <v>6</v>
      </c>
      <c r="J43" s="543">
        <v>6.2</v>
      </c>
      <c r="K43" s="543">
        <v>6</v>
      </c>
      <c r="L43" s="544">
        <f t="shared" ref="L43" si="40">SUM((G43*0.1),(H43*0.1),(I43*0.3),(J43*0.3),(K43*0.2))</f>
        <v>6.0200000000000005</v>
      </c>
      <c r="M43" s="545"/>
      <c r="N43" s="546">
        <v>6.8</v>
      </c>
      <c r="O43" s="547"/>
      <c r="P43" s="548">
        <f t="shared" ref="P43" si="41">N43-O43</f>
        <v>6.8</v>
      </c>
      <c r="Q43" s="549"/>
      <c r="R43" s="550">
        <v>4</v>
      </c>
      <c r="S43" s="550">
        <v>7</v>
      </c>
      <c r="T43" s="550">
        <v>6.5</v>
      </c>
      <c r="U43" s="550">
        <v>6.7</v>
      </c>
      <c r="V43" s="550">
        <v>4.7</v>
      </c>
      <c r="W43" s="544">
        <f t="shared" ref="W43" si="42">SUM((R43*0.25),(S43*0.25),(T43*0.2),(U43*0.2),(V43*0.1))</f>
        <v>5.8599999999999994</v>
      </c>
      <c r="X43" s="550">
        <v>1</v>
      </c>
      <c r="Y43" s="551">
        <f t="shared" ref="Y43" si="43">W43-X43</f>
        <v>4.8599999999999994</v>
      </c>
      <c r="Z43" s="552"/>
      <c r="AA43" s="553">
        <f t="shared" ref="AA43" si="44">L43</f>
        <v>6.0200000000000005</v>
      </c>
      <c r="AB43" s="553">
        <f t="shared" ref="AB43" si="45">P43</f>
        <v>6.8</v>
      </c>
      <c r="AC43" s="553">
        <f t="shared" ref="AC43" si="46">Y43</f>
        <v>4.8599999999999994</v>
      </c>
      <c r="AD43" s="554">
        <f t="shared" ref="AD43" si="47">SUM((L43*0.25)+(P43*0.5)+(Y43*0.25))</f>
        <v>6.12</v>
      </c>
      <c r="AE43" s="555"/>
    </row>
    <row r="44" spans="1:31" s="541" customFormat="1" x14ac:dyDescent="0.35">
      <c r="A44" s="511">
        <v>108</v>
      </c>
      <c r="B44" s="426" t="s">
        <v>383</v>
      </c>
      <c r="C44" s="513"/>
      <c r="D44" s="513"/>
      <c r="E44" s="513" t="s">
        <v>300</v>
      </c>
      <c r="F44" s="535"/>
      <c r="G44" s="535"/>
      <c r="H44" s="535"/>
      <c r="I44" s="535"/>
      <c r="J44" s="535"/>
      <c r="K44" s="535"/>
      <c r="L44" s="536"/>
      <c r="M44" s="536"/>
      <c r="N44" s="537"/>
      <c r="O44" s="537"/>
      <c r="P44" s="537"/>
      <c r="Q44" s="538"/>
      <c r="R44" s="535"/>
      <c r="S44" s="535"/>
      <c r="T44" s="535"/>
      <c r="U44" s="535"/>
      <c r="V44" s="535"/>
      <c r="W44" s="535"/>
      <c r="X44" s="535"/>
      <c r="Y44" s="535"/>
      <c r="Z44" s="539"/>
      <c r="AA44" s="299"/>
      <c r="AB44" s="283"/>
      <c r="AC44" s="283"/>
      <c r="AD44" s="540"/>
      <c r="AE44" s="535"/>
    </row>
    <row r="45" spans="1:31" s="541" customFormat="1" x14ac:dyDescent="0.35">
      <c r="A45" s="512">
        <v>39</v>
      </c>
      <c r="B45" s="490" t="s">
        <v>57</v>
      </c>
      <c r="C45" s="490" t="s">
        <v>157</v>
      </c>
      <c r="D45" s="490" t="s">
        <v>293</v>
      </c>
      <c r="E45" s="490" t="s">
        <v>372</v>
      </c>
      <c r="F45" s="535"/>
      <c r="G45" s="543">
        <v>5.6</v>
      </c>
      <c r="H45" s="543">
        <v>5.4</v>
      </c>
      <c r="I45" s="543">
        <v>5.8</v>
      </c>
      <c r="J45" s="543">
        <v>5</v>
      </c>
      <c r="K45" s="543">
        <v>6</v>
      </c>
      <c r="L45" s="544">
        <f t="shared" ref="L45" si="48">SUM((G45*0.1),(H45*0.1),(I45*0.3),(J45*0.3),(K45*0.2))</f>
        <v>5.54</v>
      </c>
      <c r="M45" s="545"/>
      <c r="N45" s="546">
        <v>5.9</v>
      </c>
      <c r="O45" s="547">
        <v>0.6</v>
      </c>
      <c r="P45" s="548">
        <f t="shared" ref="P45" si="49">N45-O45</f>
        <v>5.3000000000000007</v>
      </c>
      <c r="Q45" s="549"/>
      <c r="R45" s="550">
        <v>6</v>
      </c>
      <c r="S45" s="550">
        <v>6</v>
      </c>
      <c r="T45" s="550">
        <v>5.2</v>
      </c>
      <c r="U45" s="550">
        <v>5</v>
      </c>
      <c r="V45" s="550">
        <v>5.2</v>
      </c>
      <c r="W45" s="544">
        <f t="shared" ref="W45" si="50">SUM((R45*0.25),(S45*0.25),(T45*0.2),(U45*0.2),(V45*0.1))</f>
        <v>5.5600000000000005</v>
      </c>
      <c r="X45" s="550"/>
      <c r="Y45" s="551">
        <f t="shared" ref="Y45" si="51">W45-X45</f>
        <v>5.5600000000000005</v>
      </c>
      <c r="Z45" s="552"/>
      <c r="AA45" s="553">
        <f t="shared" ref="AA45" si="52">L45</f>
        <v>5.54</v>
      </c>
      <c r="AB45" s="553">
        <f t="shared" ref="AB45" si="53">P45</f>
        <v>5.3000000000000007</v>
      </c>
      <c r="AC45" s="553">
        <f t="shared" ref="AC45" si="54">Y45</f>
        <v>5.5600000000000005</v>
      </c>
      <c r="AD45" s="554">
        <f t="shared" ref="AD45" si="55">SUM((L45*0.25)+(P45*0.5)+(Y45*0.25))</f>
        <v>5.4250000000000007</v>
      </c>
      <c r="AE45" s="555"/>
    </row>
    <row r="46" spans="1:31" s="541" customFormat="1" x14ac:dyDescent="0.35">
      <c r="A46" s="578"/>
      <c r="B46" s="578"/>
      <c r="C46" s="578"/>
      <c r="D46" s="578"/>
      <c r="E46" s="578"/>
      <c r="AA46" s="199"/>
      <c r="AB46" s="199"/>
      <c r="AC46" s="199"/>
    </row>
    <row r="47" spans="1:31" s="541" customFormat="1" x14ac:dyDescent="0.35">
      <c r="A47" s="578"/>
      <c r="B47" s="578"/>
      <c r="AA47" s="199"/>
      <c r="AB47" s="199"/>
      <c r="AC47" s="199"/>
    </row>
    <row r="48" spans="1:31" s="541" customFormat="1" x14ac:dyDescent="0.35">
      <c r="AA48" s="199"/>
      <c r="AB48" s="199"/>
      <c r="AC48" s="199"/>
    </row>
    <row r="49" spans="27:29" s="541" customFormat="1" x14ac:dyDescent="0.35">
      <c r="AA49" s="199"/>
      <c r="AB49" s="199"/>
      <c r="AC49" s="199"/>
    </row>
    <row r="50" spans="27:29" s="541" customFormat="1" x14ac:dyDescent="0.35">
      <c r="AA50" s="199"/>
      <c r="AB50" s="199"/>
      <c r="AC50" s="199"/>
    </row>
    <row r="51" spans="27:29" s="541" customFormat="1" x14ac:dyDescent="0.35">
      <c r="AA51" s="199"/>
      <c r="AB51" s="199"/>
      <c r="AC51" s="199"/>
    </row>
    <row r="52" spans="27:29" s="541" customFormat="1" x14ac:dyDescent="0.35">
      <c r="AA52" s="199"/>
      <c r="AB52" s="199"/>
      <c r="AC52" s="199"/>
    </row>
    <row r="53" spans="27:29" s="541" customFormat="1" x14ac:dyDescent="0.35">
      <c r="AA53" s="199"/>
      <c r="AB53" s="199"/>
      <c r="AC53" s="199"/>
    </row>
    <row r="54" spans="27:29" s="541" customFormat="1" x14ac:dyDescent="0.35">
      <c r="AA54" s="199"/>
      <c r="AB54" s="199"/>
      <c r="AC54" s="199"/>
    </row>
    <row r="55" spans="27:29" s="541" customFormat="1" x14ac:dyDescent="0.35">
      <c r="AA55" s="199"/>
      <c r="AB55" s="199"/>
      <c r="AC55" s="199"/>
    </row>
    <row r="56" spans="27:29" s="541" customFormat="1" x14ac:dyDescent="0.35">
      <c r="AA56" s="199"/>
      <c r="AB56" s="199"/>
      <c r="AC56" s="199"/>
    </row>
    <row r="57" spans="27:29" s="541" customFormat="1" x14ac:dyDescent="0.35">
      <c r="AA57" s="199"/>
      <c r="AB57" s="199"/>
      <c r="AC57" s="199"/>
    </row>
    <row r="58" spans="27:29" s="541" customFormat="1" x14ac:dyDescent="0.35">
      <c r="AA58" s="199"/>
      <c r="AB58" s="199"/>
      <c r="AC58" s="199"/>
    </row>
    <row r="59" spans="27:29" s="541" customFormat="1" x14ac:dyDescent="0.35">
      <c r="AA59" s="199"/>
      <c r="AB59" s="199"/>
      <c r="AC59" s="199"/>
    </row>
    <row r="60" spans="27:29" s="541" customFormat="1" x14ac:dyDescent="0.35">
      <c r="AA60" s="199"/>
      <c r="AB60" s="199"/>
      <c r="AC60" s="199"/>
    </row>
    <row r="61" spans="27:29" s="541" customFormat="1" x14ac:dyDescent="0.35">
      <c r="AA61" s="199"/>
      <c r="AB61" s="199"/>
      <c r="AC61" s="199"/>
    </row>
    <row r="62" spans="27:29" s="541" customFormat="1" x14ac:dyDescent="0.35">
      <c r="AA62" s="199"/>
      <c r="AB62" s="199"/>
      <c r="AC62" s="199"/>
    </row>
    <row r="63" spans="27:29" s="541" customFormat="1" x14ac:dyDescent="0.35">
      <c r="AA63" s="199"/>
      <c r="AB63" s="199"/>
      <c r="AC63" s="199"/>
    </row>
    <row r="64" spans="27:29" s="541" customFormat="1" x14ac:dyDescent="0.35">
      <c r="AA64" s="199"/>
      <c r="AB64" s="199"/>
      <c r="AC64" s="199"/>
    </row>
    <row r="65" spans="27:29" s="541" customFormat="1" x14ac:dyDescent="0.35">
      <c r="AA65" s="199"/>
      <c r="AB65" s="199"/>
      <c r="AC65" s="199"/>
    </row>
    <row r="66" spans="27:29" s="541" customFormat="1" x14ac:dyDescent="0.35">
      <c r="AA66" s="199"/>
      <c r="AB66" s="199"/>
      <c r="AC66" s="199"/>
    </row>
    <row r="67" spans="27:29" s="541" customFormat="1" x14ac:dyDescent="0.35">
      <c r="AA67" s="199"/>
      <c r="AB67" s="199"/>
      <c r="AC67" s="199"/>
    </row>
    <row r="68" spans="27:29" s="541" customFormat="1" x14ac:dyDescent="0.35">
      <c r="AA68" s="199"/>
      <c r="AB68" s="199"/>
      <c r="AC68" s="199"/>
    </row>
    <row r="69" spans="27:29" s="541" customFormat="1" x14ac:dyDescent="0.35">
      <c r="AA69" s="199"/>
      <c r="AB69" s="199"/>
      <c r="AC69" s="199"/>
    </row>
    <row r="70" spans="27:29" s="541" customFormat="1" x14ac:dyDescent="0.35">
      <c r="AA70" s="199"/>
      <c r="AB70" s="199"/>
      <c r="AC70" s="199"/>
    </row>
    <row r="71" spans="27:29" s="541" customFormat="1" x14ac:dyDescent="0.35">
      <c r="AA71" s="199"/>
      <c r="AB71" s="199"/>
      <c r="AC71" s="199"/>
    </row>
    <row r="72" spans="27:29" s="541" customFormat="1" x14ac:dyDescent="0.35">
      <c r="AA72" s="199"/>
      <c r="AB72" s="199"/>
      <c r="AC72" s="199"/>
    </row>
    <row r="73" spans="27:29" s="541" customFormat="1" x14ac:dyDescent="0.35">
      <c r="AA73" s="199"/>
      <c r="AB73" s="199"/>
      <c r="AC73" s="199"/>
    </row>
    <row r="74" spans="27:29" s="541" customFormat="1" x14ac:dyDescent="0.35">
      <c r="AA74" s="199"/>
      <c r="AB74" s="199"/>
      <c r="AC74" s="199"/>
    </row>
    <row r="75" spans="27:29" s="541" customFormat="1" x14ac:dyDescent="0.35">
      <c r="AA75" s="199"/>
      <c r="AB75" s="199"/>
      <c r="AC75" s="199"/>
    </row>
    <row r="76" spans="27:29" s="541" customFormat="1" x14ac:dyDescent="0.35">
      <c r="AA76" s="199"/>
      <c r="AB76" s="199"/>
      <c r="AC76" s="199"/>
    </row>
    <row r="77" spans="27:29" s="541" customFormat="1" x14ac:dyDescent="0.35">
      <c r="AA77" s="199"/>
      <c r="AB77" s="199"/>
      <c r="AC77" s="199"/>
    </row>
    <row r="78" spans="27:29" s="541" customFormat="1" x14ac:dyDescent="0.35">
      <c r="AA78" s="199"/>
      <c r="AB78" s="199"/>
      <c r="AC78" s="199"/>
    </row>
    <row r="79" spans="27:29" s="541" customFormat="1" x14ac:dyDescent="0.35">
      <c r="AA79" s="199"/>
      <c r="AB79" s="199"/>
      <c r="AC79" s="199"/>
    </row>
    <row r="80" spans="27:29" s="541" customFormat="1" x14ac:dyDescent="0.35">
      <c r="AA80" s="199"/>
      <c r="AB80" s="199"/>
      <c r="AC80" s="199"/>
    </row>
    <row r="81" spans="27:29" s="541" customFormat="1" x14ac:dyDescent="0.35">
      <c r="AA81" s="199"/>
      <c r="AB81" s="199"/>
      <c r="AC81" s="199"/>
    </row>
    <row r="82" spans="27:29" s="541" customFormat="1" x14ac:dyDescent="0.35">
      <c r="AA82" s="199"/>
      <c r="AB82" s="199"/>
      <c r="AC82" s="199"/>
    </row>
    <row r="83" spans="27:29" s="541" customFormat="1" x14ac:dyDescent="0.35">
      <c r="AA83" s="199"/>
      <c r="AB83" s="199"/>
      <c r="AC83" s="199"/>
    </row>
  </sheetData>
  <pageMargins left="0.70866141732283472" right="0.70866141732283472" top="0.74803149606299213" bottom="0.74803149606299213" header="0.31496062992125984" footer="0.31496062992125984"/>
  <headerFooter alignWithMargins="0">
    <oddFooter>&amp;L&amp;A&amp;C&amp;A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A93"/>
  <sheetViews>
    <sheetView topLeftCell="N1" workbookViewId="0">
      <selection activeCell="AE23" sqref="AE23"/>
    </sheetView>
  </sheetViews>
  <sheetFormatPr defaultColWidth="8.81640625" defaultRowHeight="14.5" x14ac:dyDescent="0.35"/>
  <cols>
    <col min="1" max="1" width="7.1796875" customWidth="1"/>
    <col min="2" max="2" width="22" customWidth="1"/>
    <col min="3" max="3" width="24.1796875" customWidth="1"/>
    <col min="4" max="4" width="14.453125" customWidth="1"/>
    <col min="5" max="5" width="18.81640625" customWidth="1"/>
    <col min="31" max="31" width="10.81640625" customWidth="1"/>
  </cols>
  <sheetData>
    <row r="1" spans="1:53" s="201" customFormat="1" ht="15.5" x14ac:dyDescent="0.35">
      <c r="A1" s="1" t="str">
        <f>[1]CompDetail!A1</f>
        <v>22nd Australian Vaulting Championships 2018</v>
      </c>
      <c r="B1" s="2"/>
      <c r="C1" s="101"/>
      <c r="D1" s="201" t="s">
        <v>318</v>
      </c>
      <c r="E1" s="201" t="s">
        <v>261</v>
      </c>
      <c r="M1" s="226"/>
      <c r="N1" s="226"/>
      <c r="O1" s="226"/>
      <c r="P1" s="226"/>
      <c r="Q1" s="226"/>
      <c r="R1" s="226"/>
      <c r="AE1" s="200">
        <f ca="1">NOW()</f>
        <v>43467.616455671297</v>
      </c>
      <c r="AG1" s="261"/>
      <c r="AH1" s="261"/>
      <c r="AI1" s="261"/>
      <c r="AJ1" s="226"/>
      <c r="AM1" s="261"/>
      <c r="AN1" s="261"/>
      <c r="AO1" s="261"/>
      <c r="AP1" s="261"/>
      <c r="AQ1" s="261"/>
      <c r="AR1" s="261"/>
      <c r="AS1" s="261"/>
      <c r="AT1" s="261"/>
      <c r="AU1" s="226"/>
      <c r="AV1" s="226"/>
    </row>
    <row r="2" spans="1:53" s="201" customFormat="1" ht="15.5" x14ac:dyDescent="0.35">
      <c r="A2" s="8"/>
      <c r="B2" s="2"/>
      <c r="C2" s="101"/>
      <c r="E2" s="201" t="s">
        <v>9</v>
      </c>
      <c r="M2" s="226"/>
      <c r="N2" s="226"/>
      <c r="O2" s="226"/>
      <c r="P2" s="226"/>
      <c r="Q2" s="226"/>
      <c r="R2" s="226"/>
      <c r="AE2" s="203">
        <f ca="1">NOW()</f>
        <v>43467.616455671297</v>
      </c>
      <c r="AJ2" s="226"/>
      <c r="AU2" s="226"/>
      <c r="AV2" s="226"/>
    </row>
    <row r="3" spans="1:53" s="201" customFormat="1" ht="15.5" x14ac:dyDescent="0.35">
      <c r="A3" s="1" t="str">
        <f>[1]CompDetail!A3</f>
        <v>October 4 to 7 2018</v>
      </c>
      <c r="B3" s="51"/>
      <c r="C3" s="101"/>
      <c r="E3" s="201" t="s">
        <v>7</v>
      </c>
      <c r="G3" s="262"/>
      <c r="M3" s="226"/>
      <c r="N3" s="226"/>
      <c r="O3" s="226"/>
      <c r="P3" s="226"/>
      <c r="Q3" s="226"/>
      <c r="R3" s="226"/>
      <c r="AJ3" s="226"/>
      <c r="AU3" s="226"/>
      <c r="AV3" s="226"/>
      <c r="BA3" s="203"/>
    </row>
    <row r="4" spans="1:53" s="201" customFormat="1" ht="15.5" x14ac:dyDescent="0.35">
      <c r="A4" s="13"/>
      <c r="B4" s="14"/>
      <c r="C4" s="101"/>
      <c r="E4" s="199"/>
      <c r="M4" s="226"/>
      <c r="O4" s="226"/>
      <c r="P4" s="226"/>
      <c r="Q4" s="226"/>
      <c r="R4" s="226"/>
      <c r="AJ4" s="226"/>
      <c r="AU4" s="226"/>
      <c r="AV4" s="226"/>
      <c r="BA4" s="203"/>
    </row>
    <row r="5" spans="1:53" s="541" customFormat="1" ht="15.5" x14ac:dyDescent="0.35">
      <c r="A5" s="1" t="s">
        <v>138</v>
      </c>
      <c r="B5" s="1"/>
      <c r="G5" s="568" t="s">
        <v>321</v>
      </c>
      <c r="H5" s="541" t="str">
        <f>E1</f>
        <v>Angie Deeks</v>
      </c>
      <c r="M5" s="569"/>
      <c r="N5" s="568" t="s">
        <v>322</v>
      </c>
      <c r="O5" s="541" t="str">
        <f>E2</f>
        <v>Mimmi Wickholm</v>
      </c>
      <c r="P5" s="568"/>
      <c r="Q5" s="568"/>
      <c r="R5" s="568" t="s">
        <v>323</v>
      </c>
      <c r="S5" s="541" t="str">
        <f>E3</f>
        <v>Nina Fritzel</v>
      </c>
      <c r="X5" s="568"/>
      <c r="Y5" s="568"/>
      <c r="AA5" s="199"/>
      <c r="AB5" s="199"/>
      <c r="AC5" s="199"/>
      <c r="AD5" s="568"/>
      <c r="AG5" s="570"/>
      <c r="AR5" s="570"/>
      <c r="AS5" s="570"/>
    </row>
    <row r="6" spans="1:53" s="541" customFormat="1" ht="15.5" x14ac:dyDescent="0.35">
      <c r="A6" s="8" t="s">
        <v>144</v>
      </c>
      <c r="B6" s="8"/>
      <c r="M6" s="570"/>
      <c r="Z6" s="571"/>
      <c r="AA6" s="199"/>
      <c r="AB6" s="199"/>
      <c r="AC6" s="199"/>
      <c r="AG6" s="570"/>
      <c r="AR6" s="570"/>
      <c r="AS6" s="570"/>
    </row>
    <row r="7" spans="1:53" s="541" customFormat="1" ht="15" customHeight="1" x14ac:dyDescent="0.35">
      <c r="G7" s="568" t="s">
        <v>325</v>
      </c>
      <c r="L7" s="572"/>
      <c r="M7" s="573"/>
      <c r="N7" s="574" t="s">
        <v>328</v>
      </c>
      <c r="O7" s="575"/>
      <c r="P7" s="576" t="s">
        <v>376</v>
      </c>
      <c r="Q7" s="530"/>
      <c r="R7" s="503" t="s">
        <v>377</v>
      </c>
      <c r="Y7" s="577" t="s">
        <v>329</v>
      </c>
      <c r="Z7" s="571"/>
      <c r="AA7" s="475"/>
      <c r="AB7" s="475"/>
      <c r="AC7" s="475"/>
      <c r="AD7" s="577" t="s">
        <v>423</v>
      </c>
    </row>
    <row r="8" spans="1:53" s="530" customFormat="1" ht="15" customHeight="1" x14ac:dyDescent="0.35">
      <c r="A8" s="502" t="s">
        <v>333</v>
      </c>
      <c r="B8" s="502" t="s">
        <v>334</v>
      </c>
      <c r="C8" s="502" t="s">
        <v>325</v>
      </c>
      <c r="D8" s="502" t="s">
        <v>335</v>
      </c>
      <c r="E8" s="502" t="s">
        <v>336</v>
      </c>
      <c r="F8" s="521"/>
      <c r="G8" s="522" t="s">
        <v>337</v>
      </c>
      <c r="H8" s="522" t="s">
        <v>338</v>
      </c>
      <c r="I8" s="522" t="s">
        <v>339</v>
      </c>
      <c r="J8" s="522" t="s">
        <v>340</v>
      </c>
      <c r="K8" s="522" t="s">
        <v>341</v>
      </c>
      <c r="L8" s="523" t="s">
        <v>325</v>
      </c>
      <c r="M8" s="524"/>
      <c r="N8" s="525" t="s">
        <v>327</v>
      </c>
      <c r="O8" s="525" t="s">
        <v>349</v>
      </c>
      <c r="P8" s="526" t="s">
        <v>352</v>
      </c>
      <c r="Q8" s="521"/>
      <c r="R8" s="523" t="s">
        <v>353</v>
      </c>
      <c r="S8" s="522" t="s">
        <v>354</v>
      </c>
      <c r="T8" s="522" t="s">
        <v>355</v>
      </c>
      <c r="U8" s="522" t="s">
        <v>356</v>
      </c>
      <c r="V8" s="522" t="s">
        <v>357</v>
      </c>
      <c r="W8" s="522" t="s">
        <v>358</v>
      </c>
      <c r="X8" s="520" t="s">
        <v>326</v>
      </c>
      <c r="Y8" s="527" t="s">
        <v>352</v>
      </c>
      <c r="Z8" s="528"/>
      <c r="AA8" s="529"/>
      <c r="AB8" s="529"/>
      <c r="AC8" s="529"/>
      <c r="AD8" s="527" t="s">
        <v>418</v>
      </c>
      <c r="AE8" s="520" t="s">
        <v>363</v>
      </c>
    </row>
    <row r="9" spans="1:53" s="530" customFormat="1" ht="15" customHeight="1" x14ac:dyDescent="0.35">
      <c r="A9" s="502"/>
      <c r="B9" s="502"/>
      <c r="C9" s="502"/>
      <c r="D9" s="502"/>
      <c r="E9" s="502"/>
      <c r="F9" s="531"/>
      <c r="G9" s="532"/>
      <c r="H9" s="532"/>
      <c r="I9" s="532"/>
      <c r="J9" s="532"/>
      <c r="K9" s="532"/>
      <c r="L9" s="533"/>
      <c r="M9" s="524"/>
      <c r="N9" s="534"/>
      <c r="O9" s="534"/>
      <c r="P9" s="534"/>
      <c r="Q9" s="531"/>
      <c r="R9" s="533"/>
      <c r="S9" s="532"/>
      <c r="T9" s="532"/>
      <c r="U9" s="532"/>
      <c r="V9" s="532"/>
      <c r="W9" s="532"/>
      <c r="X9" s="502"/>
      <c r="Y9" s="502"/>
      <c r="Z9" s="528"/>
      <c r="AA9" s="475" t="s">
        <v>438</v>
      </c>
      <c r="AB9" s="475" t="s">
        <v>439</v>
      </c>
      <c r="AC9" s="475" t="s">
        <v>440</v>
      </c>
      <c r="AD9" s="503"/>
      <c r="AE9" s="502"/>
    </row>
    <row r="10" spans="1:53" x14ac:dyDescent="0.35">
      <c r="A10" s="508">
        <v>78</v>
      </c>
      <c r="B10" s="426" t="s">
        <v>54</v>
      </c>
      <c r="C10" s="513"/>
      <c r="D10" s="513"/>
      <c r="E10" s="513"/>
      <c r="F10" s="535"/>
      <c r="G10" s="535"/>
      <c r="H10" s="535"/>
      <c r="I10" s="535"/>
      <c r="J10" s="535"/>
      <c r="K10" s="535"/>
      <c r="L10" s="536"/>
      <c r="M10" s="536"/>
      <c r="N10" s="537"/>
      <c r="O10" s="537"/>
      <c r="P10" s="537"/>
      <c r="Q10" s="538"/>
      <c r="R10" s="535"/>
      <c r="S10" s="535"/>
      <c r="T10" s="535"/>
      <c r="U10" s="535"/>
      <c r="V10" s="535"/>
      <c r="W10" s="535"/>
      <c r="X10" s="535"/>
      <c r="Y10" s="535"/>
      <c r="Z10" s="539"/>
      <c r="AA10" s="299"/>
      <c r="AB10" s="283"/>
      <c r="AC10" s="283"/>
      <c r="AD10" s="540"/>
      <c r="AE10" s="535"/>
    </row>
    <row r="11" spans="1:53" x14ac:dyDescent="0.35">
      <c r="A11" s="507">
        <v>76</v>
      </c>
      <c r="B11" s="490" t="s">
        <v>55</v>
      </c>
      <c r="C11" s="490" t="s">
        <v>5</v>
      </c>
      <c r="D11" s="490" t="s">
        <v>73</v>
      </c>
      <c r="E11" s="490" t="s">
        <v>395</v>
      </c>
      <c r="F11" s="542"/>
      <c r="G11" s="543">
        <v>5.2</v>
      </c>
      <c r="H11" s="543">
        <v>5</v>
      </c>
      <c r="I11" s="543">
        <v>6</v>
      </c>
      <c r="J11" s="543">
        <v>6.2</v>
      </c>
      <c r="K11" s="543">
        <v>7</v>
      </c>
      <c r="L11" s="544">
        <f t="shared" ref="L11" si="0">SUM((G11*0.1),(H11*0.1),(I11*0.3),(J11*0.3),(K11*0.2))</f>
        <v>6.08</v>
      </c>
      <c r="M11" s="545"/>
      <c r="N11" s="546">
        <v>8.3000000000000007</v>
      </c>
      <c r="O11" s="547"/>
      <c r="P11" s="548">
        <f t="shared" ref="P11" si="1">N11-O11</f>
        <v>8.3000000000000007</v>
      </c>
      <c r="Q11" s="549"/>
      <c r="R11" s="550">
        <v>4</v>
      </c>
      <c r="S11" s="550">
        <v>5.5</v>
      </c>
      <c r="T11" s="550">
        <v>4.5</v>
      </c>
      <c r="U11" s="550">
        <v>4.5</v>
      </c>
      <c r="V11" s="550">
        <v>4</v>
      </c>
      <c r="W11" s="544">
        <f t="shared" ref="W11" si="2">SUM((R11*0.25),(S11*0.25),(T11*0.2),(U11*0.2),(V11*0.1))</f>
        <v>4.5750000000000002</v>
      </c>
      <c r="X11" s="550"/>
      <c r="Y11" s="551">
        <f t="shared" ref="Y11" si="3">W11-X11</f>
        <v>4.5750000000000002</v>
      </c>
      <c r="Z11" s="552"/>
      <c r="AA11" s="553">
        <f t="shared" ref="AA11" si="4">L11</f>
        <v>6.08</v>
      </c>
      <c r="AB11" s="553">
        <f t="shared" ref="AB11" si="5">P11</f>
        <v>8.3000000000000007</v>
      </c>
      <c r="AC11" s="553">
        <f t="shared" ref="AC11" si="6">Y11</f>
        <v>4.5750000000000002</v>
      </c>
      <c r="AD11" s="554">
        <f t="shared" ref="AD11" si="7">SUM((L11*0.25)+(P11*0.5)+(Y11*0.25))</f>
        <v>6.8137499999999998</v>
      </c>
      <c r="AE11" s="555">
        <v>1</v>
      </c>
    </row>
    <row r="12" spans="1:53" x14ac:dyDescent="0.35">
      <c r="A12" s="508">
        <v>143</v>
      </c>
      <c r="B12" s="426" t="s">
        <v>134</v>
      </c>
      <c r="C12" s="513"/>
      <c r="D12" s="513"/>
      <c r="E12" s="513"/>
      <c r="F12" s="535"/>
      <c r="G12" s="535"/>
      <c r="H12" s="535"/>
      <c r="I12" s="535"/>
      <c r="J12" s="535"/>
      <c r="K12" s="535"/>
      <c r="L12" s="536"/>
      <c r="M12" s="536"/>
      <c r="N12" s="537"/>
      <c r="O12" s="537"/>
      <c r="P12" s="537"/>
      <c r="Q12" s="538"/>
      <c r="R12" s="535"/>
      <c r="S12" s="535"/>
      <c r="T12" s="535"/>
      <c r="U12" s="535"/>
      <c r="V12" s="535"/>
      <c r="W12" s="535"/>
      <c r="X12" s="535"/>
      <c r="Y12" s="535"/>
      <c r="Z12" s="539"/>
      <c r="AA12" s="299"/>
      <c r="AB12" s="283"/>
      <c r="AC12" s="283"/>
      <c r="AD12" s="540"/>
      <c r="AE12" s="535"/>
    </row>
    <row r="13" spans="1:53" x14ac:dyDescent="0.35">
      <c r="A13" s="507">
        <v>144</v>
      </c>
      <c r="B13" s="490" t="s">
        <v>135</v>
      </c>
      <c r="C13" s="490" t="s">
        <v>162</v>
      </c>
      <c r="D13" s="490" t="s">
        <v>284</v>
      </c>
      <c r="E13" s="490" t="s">
        <v>285</v>
      </c>
      <c r="F13" s="542"/>
      <c r="G13" s="543">
        <v>6.8</v>
      </c>
      <c r="H13" s="543">
        <v>6.7</v>
      </c>
      <c r="I13" s="543">
        <v>6.8</v>
      </c>
      <c r="J13" s="543">
        <v>6.8</v>
      </c>
      <c r="K13" s="543">
        <v>7.5</v>
      </c>
      <c r="L13" s="544">
        <f t="shared" ref="L13" si="8">SUM((G13*0.1),(H13*0.1),(I13*0.3),(J13*0.3),(K13*0.2))</f>
        <v>6.93</v>
      </c>
      <c r="M13" s="545"/>
      <c r="N13" s="546">
        <v>7.6</v>
      </c>
      <c r="O13" s="547"/>
      <c r="P13" s="548">
        <f t="shared" ref="P13" si="9">N13-O13</f>
        <v>7.6</v>
      </c>
      <c r="Q13" s="549"/>
      <c r="R13" s="550">
        <v>3.5</v>
      </c>
      <c r="S13" s="550">
        <v>6.5</v>
      </c>
      <c r="T13" s="550">
        <v>5</v>
      </c>
      <c r="U13" s="550">
        <v>3</v>
      </c>
      <c r="V13" s="550">
        <v>4</v>
      </c>
      <c r="W13" s="544">
        <f t="shared" ref="W13" si="10">SUM((R13*0.25),(S13*0.25),(T13*0.2),(U13*0.2),(V13*0.1))</f>
        <v>4.5</v>
      </c>
      <c r="X13" s="550"/>
      <c r="Y13" s="551">
        <f t="shared" ref="Y13" si="11">W13-X13</f>
        <v>4.5</v>
      </c>
      <c r="Z13" s="552"/>
      <c r="AA13" s="553">
        <f t="shared" ref="AA13" si="12">L13</f>
        <v>6.93</v>
      </c>
      <c r="AB13" s="553">
        <f t="shared" ref="AB13" si="13">P13</f>
        <v>7.6</v>
      </c>
      <c r="AC13" s="553">
        <f t="shared" ref="AC13" si="14">Y13</f>
        <v>4.5</v>
      </c>
      <c r="AD13" s="554">
        <f t="shared" ref="AD13" si="15">SUM((L13*0.25)+(P13*0.5)+(Y13*0.25))</f>
        <v>6.6574999999999998</v>
      </c>
      <c r="AE13" s="555">
        <v>2</v>
      </c>
    </row>
    <row r="14" spans="1:53" x14ac:dyDescent="0.35">
      <c r="A14" s="508">
        <v>103</v>
      </c>
      <c r="B14" s="426" t="s">
        <v>56</v>
      </c>
      <c r="C14" s="513"/>
      <c r="D14" s="513"/>
      <c r="E14" s="513"/>
      <c r="F14" s="535"/>
      <c r="G14" s="535"/>
      <c r="H14" s="535"/>
      <c r="I14" s="535"/>
      <c r="J14" s="535"/>
      <c r="K14" s="535"/>
      <c r="L14" s="536"/>
      <c r="M14" s="536"/>
      <c r="N14" s="537"/>
      <c r="O14" s="537"/>
      <c r="P14" s="537"/>
      <c r="Q14" s="538"/>
      <c r="R14" s="535"/>
      <c r="S14" s="535"/>
      <c r="T14" s="535"/>
      <c r="U14" s="535"/>
      <c r="V14" s="535"/>
      <c r="W14" s="535"/>
      <c r="X14" s="535"/>
      <c r="Y14" s="535"/>
      <c r="Z14" s="539"/>
      <c r="AA14" s="299"/>
      <c r="AB14" s="283"/>
      <c r="AC14" s="283"/>
      <c r="AD14" s="540"/>
      <c r="AE14" s="535"/>
    </row>
    <row r="15" spans="1:53" x14ac:dyDescent="0.35">
      <c r="A15" s="507">
        <v>107</v>
      </c>
      <c r="B15" s="490" t="s">
        <v>391</v>
      </c>
      <c r="C15" s="490" t="s">
        <v>156</v>
      </c>
      <c r="D15" s="490" t="s">
        <v>297</v>
      </c>
      <c r="E15" s="490" t="s">
        <v>298</v>
      </c>
      <c r="F15" s="542"/>
      <c r="G15" s="543">
        <v>5</v>
      </c>
      <c r="H15" s="543">
        <v>5.3</v>
      </c>
      <c r="I15" s="543">
        <v>5</v>
      </c>
      <c r="J15" s="543">
        <v>6</v>
      </c>
      <c r="K15" s="543">
        <v>6.5</v>
      </c>
      <c r="L15" s="544">
        <f>SUM((G15*0.1),(H15*0.1),(I15*0.3),(J15*0.3),(K15*0.2))</f>
        <v>5.63</v>
      </c>
      <c r="M15" s="545"/>
      <c r="N15" s="546">
        <v>7.6</v>
      </c>
      <c r="O15" s="547"/>
      <c r="P15" s="548">
        <f>N15-O15</f>
        <v>7.6</v>
      </c>
      <c r="Q15" s="549"/>
      <c r="R15" s="550">
        <v>6.5</v>
      </c>
      <c r="S15" s="550">
        <v>5.5</v>
      </c>
      <c r="T15" s="550">
        <v>6</v>
      </c>
      <c r="U15" s="550">
        <v>4</v>
      </c>
      <c r="V15" s="550">
        <v>5</v>
      </c>
      <c r="W15" s="544">
        <f>SUM((R15*0.25),(S15*0.25),(T15*0.2),(U15*0.2),(V15*0.1))</f>
        <v>5.5</v>
      </c>
      <c r="X15" s="550"/>
      <c r="Y15" s="551">
        <f>W15-X15</f>
        <v>5.5</v>
      </c>
      <c r="Z15" s="552"/>
      <c r="AA15" s="553">
        <f>L15</f>
        <v>5.63</v>
      </c>
      <c r="AB15" s="553">
        <f>P15</f>
        <v>7.6</v>
      </c>
      <c r="AC15" s="553">
        <f>Y15</f>
        <v>5.5</v>
      </c>
      <c r="AD15" s="554">
        <f>SUM((L15*0.25)+(P15*0.5)+(Y15*0.25))</f>
        <v>6.5824999999999996</v>
      </c>
      <c r="AE15" s="555">
        <v>3</v>
      </c>
    </row>
    <row r="16" spans="1:53" x14ac:dyDescent="0.35">
      <c r="A16" s="508">
        <v>91</v>
      </c>
      <c r="B16" s="426" t="s">
        <v>61</v>
      </c>
      <c r="C16" s="513"/>
      <c r="D16" s="513"/>
      <c r="E16" s="513"/>
      <c r="F16" s="535"/>
      <c r="G16" s="535"/>
      <c r="H16" s="535"/>
      <c r="I16" s="535"/>
      <c r="J16" s="535"/>
      <c r="K16" s="535"/>
      <c r="L16" s="536"/>
      <c r="M16" s="536"/>
      <c r="N16" s="537"/>
      <c r="O16" s="537"/>
      <c r="P16" s="537"/>
      <c r="Q16" s="538"/>
      <c r="R16" s="535"/>
      <c r="S16" s="535"/>
      <c r="T16" s="535"/>
      <c r="U16" s="535"/>
      <c r="V16" s="535"/>
      <c r="W16" s="535"/>
      <c r="X16" s="535"/>
      <c r="Y16" s="535"/>
      <c r="Z16" s="539"/>
      <c r="AA16" s="299"/>
      <c r="AB16" s="283"/>
      <c r="AC16" s="283"/>
      <c r="AD16" s="540"/>
      <c r="AE16" s="535"/>
    </row>
    <row r="17" spans="1:31" x14ac:dyDescent="0.35">
      <c r="A17" s="507">
        <v>89</v>
      </c>
      <c r="B17" s="490" t="s">
        <v>184</v>
      </c>
      <c r="C17" s="490" t="s">
        <v>192</v>
      </c>
      <c r="D17" s="490" t="s">
        <v>378</v>
      </c>
      <c r="E17" s="490" t="s">
        <v>96</v>
      </c>
      <c r="F17" s="542"/>
      <c r="G17" s="543">
        <v>7</v>
      </c>
      <c r="H17" s="543">
        <v>7</v>
      </c>
      <c r="I17" s="543">
        <v>7</v>
      </c>
      <c r="J17" s="543">
        <v>7</v>
      </c>
      <c r="K17" s="543">
        <v>6</v>
      </c>
      <c r="L17" s="544">
        <f t="shared" ref="L17" si="16">SUM((G17*0.1),(H17*0.1),(I17*0.3),(J17*0.3),(K17*0.2))</f>
        <v>6.8</v>
      </c>
      <c r="M17" s="545"/>
      <c r="N17" s="546">
        <v>7.1</v>
      </c>
      <c r="O17" s="547"/>
      <c r="P17" s="548">
        <f t="shared" ref="P17" si="17">N17-O17</f>
        <v>7.1</v>
      </c>
      <c r="Q17" s="549"/>
      <c r="R17" s="550">
        <v>5</v>
      </c>
      <c r="S17" s="550">
        <v>5.8</v>
      </c>
      <c r="T17" s="550">
        <v>4</v>
      </c>
      <c r="U17" s="550">
        <v>4.5</v>
      </c>
      <c r="V17" s="550">
        <v>4.8</v>
      </c>
      <c r="W17" s="544">
        <f t="shared" ref="W17" si="18">SUM((R17*0.25),(S17*0.25),(T17*0.2),(U17*0.2),(V17*0.1))</f>
        <v>4.8800000000000008</v>
      </c>
      <c r="X17" s="550"/>
      <c r="Y17" s="551">
        <f t="shared" ref="Y17" si="19">W17-X17</f>
        <v>4.8800000000000008</v>
      </c>
      <c r="Z17" s="552"/>
      <c r="AA17" s="553">
        <f t="shared" ref="AA17" si="20">L17</f>
        <v>6.8</v>
      </c>
      <c r="AB17" s="553">
        <f t="shared" ref="AB17" si="21">P17</f>
        <v>7.1</v>
      </c>
      <c r="AC17" s="553">
        <f t="shared" ref="AC17" si="22">Y17</f>
        <v>4.8800000000000008</v>
      </c>
      <c r="AD17" s="554">
        <f t="shared" ref="AD17" si="23">SUM((L17*0.25)+(P17*0.5)+(Y17*0.25))</f>
        <v>6.4700000000000006</v>
      </c>
      <c r="AE17" s="555">
        <v>4</v>
      </c>
    </row>
    <row r="18" spans="1:31" s="541" customFormat="1" x14ac:dyDescent="0.35">
      <c r="A18" s="508">
        <v>46</v>
      </c>
      <c r="B18" s="426" t="s">
        <v>233</v>
      </c>
      <c r="C18" s="491"/>
      <c r="D18" s="491"/>
      <c r="E18" s="491"/>
      <c r="F18" s="535"/>
      <c r="G18" s="535"/>
      <c r="H18" s="535"/>
      <c r="I18" s="535"/>
      <c r="J18" s="535"/>
      <c r="K18" s="535"/>
      <c r="L18" s="536"/>
      <c r="M18" s="536"/>
      <c r="N18" s="537"/>
      <c r="O18" s="537"/>
      <c r="P18" s="537"/>
      <c r="Q18" s="538"/>
      <c r="R18" s="535"/>
      <c r="S18" s="535"/>
      <c r="T18" s="535"/>
      <c r="U18" s="535"/>
      <c r="V18" s="535"/>
      <c r="W18" s="535"/>
      <c r="X18" s="535"/>
      <c r="Y18" s="535"/>
      <c r="Z18" s="539"/>
      <c r="AA18" s="299"/>
      <c r="AB18" s="283"/>
      <c r="AC18" s="283"/>
      <c r="AD18" s="540"/>
      <c r="AE18" s="535"/>
    </row>
    <row r="19" spans="1:31" s="541" customFormat="1" x14ac:dyDescent="0.35">
      <c r="A19" s="507">
        <v>41</v>
      </c>
      <c r="B19" s="490" t="s">
        <v>91</v>
      </c>
      <c r="C19" s="490" t="s">
        <v>160</v>
      </c>
      <c r="D19" s="490" t="s">
        <v>442</v>
      </c>
      <c r="E19" s="490" t="s">
        <v>309</v>
      </c>
      <c r="F19" s="542"/>
      <c r="G19" s="543">
        <v>5.3</v>
      </c>
      <c r="H19" s="543">
        <v>5</v>
      </c>
      <c r="I19" s="543">
        <v>5.8</v>
      </c>
      <c r="J19" s="543">
        <v>6.8</v>
      </c>
      <c r="K19" s="543">
        <v>7</v>
      </c>
      <c r="L19" s="544">
        <f>SUM((G19*0.1),(H19*0.1),(I19*0.3),(J19*0.3),(K19*0.2))</f>
        <v>6.2100000000000009</v>
      </c>
      <c r="M19" s="545"/>
      <c r="N19" s="546">
        <v>6.8</v>
      </c>
      <c r="O19" s="547"/>
      <c r="P19" s="548">
        <f>N19-O19</f>
        <v>6.8</v>
      </c>
      <c r="Q19" s="549"/>
      <c r="R19" s="550">
        <v>5</v>
      </c>
      <c r="S19" s="550">
        <v>6</v>
      </c>
      <c r="T19" s="550">
        <v>5</v>
      </c>
      <c r="U19" s="550">
        <v>3</v>
      </c>
      <c r="V19" s="550">
        <v>4</v>
      </c>
      <c r="W19" s="544">
        <f>SUM((R19*0.25),(S19*0.25),(T19*0.2),(U19*0.2),(V19*0.1))</f>
        <v>4.75</v>
      </c>
      <c r="X19" s="550"/>
      <c r="Y19" s="551">
        <f>W19-X19</f>
        <v>4.75</v>
      </c>
      <c r="Z19" s="552"/>
      <c r="AA19" s="553">
        <f>L19</f>
        <v>6.2100000000000009</v>
      </c>
      <c r="AB19" s="553">
        <f>P19</f>
        <v>6.8</v>
      </c>
      <c r="AC19" s="553">
        <f>Y19</f>
        <v>4.75</v>
      </c>
      <c r="AD19" s="554">
        <f>SUM((L19*0.25)+(P19*0.5)+(Y19*0.25))</f>
        <v>6.1400000000000006</v>
      </c>
      <c r="AE19" s="555">
        <v>5</v>
      </c>
    </row>
    <row r="20" spans="1:31" x14ac:dyDescent="0.35">
      <c r="A20" s="508">
        <v>79</v>
      </c>
      <c r="B20" s="426" t="s">
        <v>53</v>
      </c>
      <c r="C20" s="513"/>
      <c r="D20" s="513"/>
      <c r="E20" s="513"/>
      <c r="F20" s="535"/>
      <c r="G20" s="535"/>
      <c r="H20" s="535"/>
      <c r="I20" s="535"/>
      <c r="J20" s="535"/>
      <c r="K20" s="535"/>
      <c r="L20" s="536"/>
      <c r="M20" s="536"/>
      <c r="N20" s="537"/>
      <c r="O20" s="537"/>
      <c r="P20" s="537"/>
      <c r="Q20" s="538"/>
      <c r="R20" s="535"/>
      <c r="S20" s="535"/>
      <c r="T20" s="535"/>
      <c r="U20" s="535"/>
      <c r="V20" s="535"/>
      <c r="W20" s="535"/>
      <c r="X20" s="535"/>
      <c r="Y20" s="535"/>
      <c r="Z20" s="539"/>
      <c r="AA20" s="299"/>
      <c r="AB20" s="283"/>
      <c r="AC20" s="283"/>
      <c r="AD20" s="540"/>
      <c r="AE20" s="535"/>
    </row>
    <row r="21" spans="1:31" x14ac:dyDescent="0.35">
      <c r="A21" s="507">
        <v>75</v>
      </c>
      <c r="B21" s="490" t="s">
        <v>315</v>
      </c>
      <c r="C21" s="490" t="s">
        <v>5</v>
      </c>
      <c r="D21" s="490" t="s">
        <v>73</v>
      </c>
      <c r="E21" s="490" t="s">
        <v>395</v>
      </c>
      <c r="F21" s="542"/>
      <c r="G21" s="543">
        <v>5.5</v>
      </c>
      <c r="H21" s="543">
        <v>5.2</v>
      </c>
      <c r="I21" s="543">
        <v>5.7</v>
      </c>
      <c r="J21" s="543">
        <v>6.5</v>
      </c>
      <c r="K21" s="543">
        <v>7</v>
      </c>
      <c r="L21" s="544">
        <f t="shared" ref="L21" si="24">SUM((G21*0.1),(H21*0.1),(I21*0.3),(J21*0.3),(K21*0.2))</f>
        <v>6.1300000000000008</v>
      </c>
      <c r="M21" s="545"/>
      <c r="N21" s="546">
        <v>7.6</v>
      </c>
      <c r="O21" s="547">
        <v>1</v>
      </c>
      <c r="P21" s="548">
        <f t="shared" ref="P21" si="25">N21-O21</f>
        <v>6.6</v>
      </c>
      <c r="Q21" s="549"/>
      <c r="R21" s="550">
        <v>5.5</v>
      </c>
      <c r="S21" s="550">
        <v>6</v>
      </c>
      <c r="T21" s="550">
        <v>5</v>
      </c>
      <c r="U21" s="550">
        <v>4</v>
      </c>
      <c r="V21" s="550">
        <v>4</v>
      </c>
      <c r="W21" s="544">
        <f t="shared" ref="W21" si="26">SUM((R21*0.25),(S21*0.25),(T21*0.2),(U21*0.2),(V21*0.1))</f>
        <v>5.0750000000000002</v>
      </c>
      <c r="X21" s="550"/>
      <c r="Y21" s="551">
        <f t="shared" ref="Y21" si="27">W21-X21</f>
        <v>5.0750000000000002</v>
      </c>
      <c r="Z21" s="552"/>
      <c r="AA21" s="553">
        <f t="shared" ref="AA21" si="28">L21</f>
        <v>6.1300000000000008</v>
      </c>
      <c r="AB21" s="553">
        <f t="shared" ref="AB21" si="29">P21</f>
        <v>6.6</v>
      </c>
      <c r="AC21" s="553">
        <f t="shared" ref="AC21" si="30">Y21</f>
        <v>5.0750000000000002</v>
      </c>
      <c r="AD21" s="554">
        <f t="shared" ref="AD21" si="31">SUM((L21*0.25)+(P21*0.5)+(Y21*0.25))</f>
        <v>6.1012499999999994</v>
      </c>
      <c r="AE21" s="555">
        <v>6</v>
      </c>
    </row>
    <row r="22" spans="1:31" x14ac:dyDescent="0.35">
      <c r="A22" s="508">
        <v>136</v>
      </c>
      <c r="B22" s="426" t="s">
        <v>434</v>
      </c>
      <c r="C22" s="513"/>
      <c r="D22" s="513"/>
      <c r="E22" s="513"/>
      <c r="F22" s="535"/>
      <c r="G22" s="535"/>
      <c r="H22" s="535"/>
      <c r="I22" s="535"/>
      <c r="J22" s="535"/>
      <c r="K22" s="535"/>
      <c r="L22" s="536"/>
      <c r="M22" s="536"/>
      <c r="N22" s="537"/>
      <c r="O22" s="537"/>
      <c r="P22" s="537"/>
      <c r="Q22" s="538"/>
      <c r="R22" s="535"/>
      <c r="S22" s="535"/>
      <c r="T22" s="535"/>
      <c r="U22" s="535"/>
      <c r="V22" s="535"/>
      <c r="W22" s="535"/>
      <c r="X22" s="535"/>
      <c r="Y22" s="535"/>
      <c r="Z22" s="539"/>
      <c r="AA22" s="299"/>
      <c r="AB22" s="283"/>
      <c r="AC22" s="283"/>
      <c r="AD22" s="540"/>
      <c r="AE22" s="535"/>
    </row>
    <row r="23" spans="1:31" x14ac:dyDescent="0.35">
      <c r="A23" s="507">
        <v>43</v>
      </c>
      <c r="B23" s="490" t="s">
        <v>58</v>
      </c>
      <c r="C23" s="490" t="s">
        <v>160</v>
      </c>
      <c r="D23" s="490" t="s">
        <v>442</v>
      </c>
      <c r="E23" s="490" t="s">
        <v>309</v>
      </c>
      <c r="F23" s="542"/>
      <c r="G23" s="543">
        <v>5</v>
      </c>
      <c r="H23" s="543">
        <v>4.8</v>
      </c>
      <c r="I23" s="543">
        <v>5.5</v>
      </c>
      <c r="J23" s="543">
        <v>6</v>
      </c>
      <c r="K23" s="543">
        <v>7</v>
      </c>
      <c r="L23" s="544">
        <f>SUM((G23*0.1),(H23*0.1),(I23*0.3),(J23*0.3),(K23*0.2))</f>
        <v>5.83</v>
      </c>
      <c r="M23" s="545"/>
      <c r="N23" s="546">
        <v>7</v>
      </c>
      <c r="O23" s="547"/>
      <c r="P23" s="548">
        <f>N23-O23</f>
        <v>7</v>
      </c>
      <c r="Q23" s="549"/>
      <c r="R23" s="550">
        <v>6.5</v>
      </c>
      <c r="S23" s="550">
        <v>5.8</v>
      </c>
      <c r="T23" s="550">
        <v>4.5</v>
      </c>
      <c r="U23" s="550">
        <v>3</v>
      </c>
      <c r="V23" s="550">
        <v>4.2</v>
      </c>
      <c r="W23" s="544">
        <f>SUM((R23*0.25),(S23*0.25),(T23*0.2),(U23*0.2),(V23*0.1))</f>
        <v>4.9950000000000001</v>
      </c>
      <c r="X23" s="550">
        <v>1</v>
      </c>
      <c r="Y23" s="551">
        <f>W23-X23</f>
        <v>3.9950000000000001</v>
      </c>
      <c r="Z23" s="552"/>
      <c r="AA23" s="553">
        <f>L23</f>
        <v>5.83</v>
      </c>
      <c r="AB23" s="553">
        <f>P23</f>
        <v>7</v>
      </c>
      <c r="AC23" s="553">
        <f>Y23</f>
        <v>3.9950000000000001</v>
      </c>
      <c r="AD23" s="554">
        <f>SUM((L23*0.25)+(P23*0.5)+(Y23*0.25))</f>
        <v>5.9562499999999998</v>
      </c>
      <c r="AE23" s="555"/>
    </row>
    <row r="24" spans="1:31" x14ac:dyDescent="0.35">
      <c r="A24" s="508">
        <v>94</v>
      </c>
      <c r="B24" s="426" t="s">
        <v>207</v>
      </c>
      <c r="C24" s="513"/>
      <c r="D24" s="513"/>
      <c r="E24" s="513"/>
      <c r="F24" s="535"/>
      <c r="G24" s="535"/>
      <c r="H24" s="535"/>
      <c r="I24" s="535"/>
      <c r="J24" s="535"/>
      <c r="K24" s="535"/>
      <c r="L24" s="536"/>
      <c r="M24" s="536"/>
      <c r="N24" s="537"/>
      <c r="O24" s="537"/>
      <c r="P24" s="537"/>
      <c r="Q24" s="538"/>
      <c r="R24" s="535"/>
      <c r="S24" s="535"/>
      <c r="T24" s="535"/>
      <c r="U24" s="535"/>
      <c r="V24" s="535"/>
      <c r="W24" s="535"/>
      <c r="X24" s="535"/>
      <c r="Y24" s="535"/>
      <c r="Z24" s="539"/>
      <c r="AA24" s="299"/>
      <c r="AB24" s="283"/>
      <c r="AC24" s="283"/>
      <c r="AD24" s="540"/>
      <c r="AE24" s="535"/>
    </row>
    <row r="25" spans="1:31" x14ac:dyDescent="0.35">
      <c r="A25" s="507">
        <v>86</v>
      </c>
      <c r="B25" s="490" t="s">
        <v>292</v>
      </c>
      <c r="C25" s="490" t="s">
        <v>192</v>
      </c>
      <c r="D25" s="490" t="s">
        <v>378</v>
      </c>
      <c r="E25" s="490" t="s">
        <v>96</v>
      </c>
      <c r="F25" s="542"/>
      <c r="G25" s="543">
        <v>7</v>
      </c>
      <c r="H25" s="543">
        <v>7</v>
      </c>
      <c r="I25" s="543">
        <v>7</v>
      </c>
      <c r="J25" s="543">
        <v>7</v>
      </c>
      <c r="K25" s="543">
        <v>6</v>
      </c>
      <c r="L25" s="544">
        <f t="shared" ref="L25" si="32">SUM((G25*0.1),(H25*0.1),(I25*0.3),(J25*0.3),(K25*0.2))</f>
        <v>6.8</v>
      </c>
      <c r="M25" s="545"/>
      <c r="N25" s="546">
        <v>6.5</v>
      </c>
      <c r="O25" s="547">
        <v>0.4</v>
      </c>
      <c r="P25" s="548">
        <f t="shared" ref="P25" si="33">N25-O25</f>
        <v>6.1</v>
      </c>
      <c r="Q25" s="549"/>
      <c r="R25" s="550">
        <v>3</v>
      </c>
      <c r="S25" s="550">
        <v>5.5</v>
      </c>
      <c r="T25" s="550">
        <v>4</v>
      </c>
      <c r="U25" s="550">
        <v>3</v>
      </c>
      <c r="V25" s="550">
        <v>4</v>
      </c>
      <c r="W25" s="544">
        <f t="shared" ref="W25" si="34">SUM((R25*0.25),(S25*0.25),(T25*0.2),(U25*0.2),(V25*0.1))</f>
        <v>3.9249999999999998</v>
      </c>
      <c r="X25" s="550"/>
      <c r="Y25" s="551">
        <f t="shared" ref="Y25" si="35">W25-X25</f>
        <v>3.9249999999999998</v>
      </c>
      <c r="Z25" s="552"/>
      <c r="AA25" s="553">
        <f t="shared" ref="AA25" si="36">L25</f>
        <v>6.8</v>
      </c>
      <c r="AB25" s="553">
        <f t="shared" ref="AB25" si="37">P25</f>
        <v>6.1</v>
      </c>
      <c r="AC25" s="553">
        <f t="shared" ref="AC25" si="38">Y25</f>
        <v>3.9249999999999998</v>
      </c>
      <c r="AD25" s="554">
        <f t="shared" ref="AD25" si="39">SUM((L25*0.25)+(P25*0.5)+(Y25*0.25))</f>
        <v>5.7312500000000002</v>
      </c>
      <c r="AE25" s="555"/>
    </row>
    <row r="26" spans="1:31" s="541" customFormat="1" x14ac:dyDescent="0.35">
      <c r="A26" s="508">
        <v>45</v>
      </c>
      <c r="B26" s="426" t="s">
        <v>202</v>
      </c>
      <c r="C26" s="491"/>
      <c r="D26" s="513"/>
      <c r="E26" s="513"/>
      <c r="F26" s="535"/>
      <c r="G26" s="535"/>
      <c r="H26" s="535"/>
      <c r="I26" s="535"/>
      <c r="J26" s="535"/>
      <c r="K26" s="535"/>
      <c r="L26" s="536"/>
      <c r="M26" s="536"/>
      <c r="N26" s="537"/>
      <c r="O26" s="537"/>
      <c r="P26" s="537"/>
      <c r="Q26" s="538"/>
      <c r="R26" s="535"/>
      <c r="S26" s="535"/>
      <c r="T26" s="535"/>
      <c r="U26" s="535"/>
      <c r="V26" s="535"/>
      <c r="W26" s="535"/>
      <c r="X26" s="535"/>
      <c r="Y26" s="535"/>
      <c r="Z26" s="539"/>
      <c r="AA26" s="299"/>
      <c r="AB26" s="283"/>
      <c r="AC26" s="283"/>
      <c r="AD26" s="540"/>
      <c r="AE26" s="535"/>
    </row>
    <row r="27" spans="1:31" s="541" customFormat="1" x14ac:dyDescent="0.35">
      <c r="A27" s="507">
        <v>42</v>
      </c>
      <c r="B27" s="490" t="s">
        <v>201</v>
      </c>
      <c r="C27" s="490" t="s">
        <v>160</v>
      </c>
      <c r="D27" s="490" t="s">
        <v>442</v>
      </c>
      <c r="E27" s="490" t="s">
        <v>309</v>
      </c>
      <c r="F27" s="542"/>
      <c r="G27" s="543">
        <v>5.3</v>
      </c>
      <c r="H27" s="543">
        <v>5</v>
      </c>
      <c r="I27" s="543">
        <v>5.8</v>
      </c>
      <c r="J27" s="543">
        <v>6.8</v>
      </c>
      <c r="K27" s="543">
        <v>7</v>
      </c>
      <c r="L27" s="544">
        <f>SUM((G27*0.1),(H27*0.1),(I27*0.3),(J27*0.3),(K27*0.2))</f>
        <v>6.2100000000000009</v>
      </c>
      <c r="M27" s="545"/>
      <c r="N27" s="546">
        <v>6.2</v>
      </c>
      <c r="O27" s="547"/>
      <c r="P27" s="548">
        <f>N27-O27</f>
        <v>6.2</v>
      </c>
      <c r="Q27" s="549"/>
      <c r="R27" s="550">
        <v>4.5</v>
      </c>
      <c r="S27" s="550">
        <v>6.5</v>
      </c>
      <c r="T27" s="550">
        <v>4.5</v>
      </c>
      <c r="U27" s="550">
        <v>3</v>
      </c>
      <c r="V27" s="550">
        <v>4</v>
      </c>
      <c r="W27" s="544">
        <f>SUM((R27*0.25),(S27*0.25),(T27*0.2),(U27*0.2),(V27*0.1))</f>
        <v>4.6500000000000004</v>
      </c>
      <c r="X27" s="550">
        <v>1</v>
      </c>
      <c r="Y27" s="544">
        <f>W27-X27</f>
        <v>3.6500000000000004</v>
      </c>
      <c r="Z27" s="552"/>
      <c r="AA27" s="553">
        <f>L27</f>
        <v>6.2100000000000009</v>
      </c>
      <c r="AB27" s="553">
        <f>P27</f>
        <v>6.2</v>
      </c>
      <c r="AC27" s="553">
        <f>Y27</f>
        <v>3.6500000000000004</v>
      </c>
      <c r="AD27" s="554">
        <f>SUM((L27*0.25)+(P27*0.5)+(Y27*0.25))</f>
        <v>5.5649999999999995</v>
      </c>
      <c r="AE27" s="555"/>
    </row>
    <row r="28" spans="1:31" x14ac:dyDescent="0.35">
      <c r="A28" s="508">
        <v>85</v>
      </c>
      <c r="B28" s="426" t="s">
        <v>65</v>
      </c>
      <c r="C28" s="513"/>
      <c r="D28" s="513"/>
      <c r="E28" s="513"/>
      <c r="F28" s="535"/>
      <c r="G28" s="535"/>
      <c r="H28" s="535"/>
      <c r="I28" s="535"/>
      <c r="J28" s="535"/>
      <c r="K28" s="535"/>
      <c r="L28" s="536"/>
      <c r="M28" s="536"/>
      <c r="N28" s="537"/>
      <c r="O28" s="537"/>
      <c r="P28" s="537"/>
      <c r="Q28" s="538"/>
      <c r="R28" s="535"/>
      <c r="S28" s="535"/>
      <c r="T28" s="535"/>
      <c r="U28" s="535"/>
      <c r="V28" s="535"/>
      <c r="W28" s="535"/>
      <c r="X28" s="535"/>
      <c r="Y28" s="535"/>
      <c r="Z28" s="539"/>
      <c r="AA28" s="299"/>
      <c r="AB28" s="283"/>
      <c r="AC28" s="283"/>
      <c r="AD28" s="540"/>
      <c r="AE28" s="535"/>
    </row>
    <row r="29" spans="1:31" x14ac:dyDescent="0.35">
      <c r="A29" s="507">
        <v>84</v>
      </c>
      <c r="B29" s="490" t="s">
        <v>66</v>
      </c>
      <c r="C29" s="490" t="s">
        <v>89</v>
      </c>
      <c r="D29" s="490" t="s">
        <v>87</v>
      </c>
      <c r="E29" s="490" t="s">
        <v>170</v>
      </c>
      <c r="F29" s="542"/>
      <c r="G29" s="543">
        <v>5.5</v>
      </c>
      <c r="H29" s="543">
        <v>5</v>
      </c>
      <c r="I29" s="543">
        <v>5.6</v>
      </c>
      <c r="J29" s="543">
        <v>5.8</v>
      </c>
      <c r="K29" s="543">
        <v>6</v>
      </c>
      <c r="L29" s="544">
        <f t="shared" ref="L29" si="40">SUM((G29*0.1),(H29*0.1),(I29*0.3),(J29*0.3),(K29*0.2))</f>
        <v>5.67</v>
      </c>
      <c r="M29" s="545"/>
      <c r="N29" s="546">
        <v>6.2</v>
      </c>
      <c r="O29" s="547">
        <v>0.6</v>
      </c>
      <c r="P29" s="548">
        <f t="shared" ref="P29" si="41">N29-O29</f>
        <v>5.6000000000000005</v>
      </c>
      <c r="Q29" s="549"/>
      <c r="R29" s="550">
        <v>3.5</v>
      </c>
      <c r="S29" s="550">
        <v>5.8</v>
      </c>
      <c r="T29" s="550">
        <v>3.5</v>
      </c>
      <c r="U29" s="550">
        <v>3</v>
      </c>
      <c r="V29" s="550">
        <v>4</v>
      </c>
      <c r="W29" s="544">
        <f t="shared" ref="W29" si="42">SUM((R29*0.25),(S29*0.25),(T29*0.2),(U29*0.2),(V29*0.1))</f>
        <v>4.0250000000000004</v>
      </c>
      <c r="X29" s="550"/>
      <c r="Y29" s="551">
        <f t="shared" ref="Y29" si="43">W29-X29</f>
        <v>4.0250000000000004</v>
      </c>
      <c r="Z29" s="552"/>
      <c r="AA29" s="553">
        <f t="shared" ref="AA29" si="44">L29</f>
        <v>5.67</v>
      </c>
      <c r="AB29" s="553">
        <f t="shared" ref="AB29" si="45">P29</f>
        <v>5.6000000000000005</v>
      </c>
      <c r="AC29" s="553">
        <f t="shared" ref="AC29" si="46">Y29</f>
        <v>4.0250000000000004</v>
      </c>
      <c r="AD29" s="554">
        <f t="shared" ref="AD29" si="47">SUM((L29*0.25)+(P29*0.5)+(Y29*0.25))</f>
        <v>5.2237500000000008</v>
      </c>
      <c r="AE29" s="555"/>
    </row>
    <row r="30" spans="1:31" x14ac:dyDescent="0.35">
      <c r="A30" s="508">
        <v>130</v>
      </c>
      <c r="B30" s="426" t="s">
        <v>396</v>
      </c>
      <c r="C30" s="513"/>
      <c r="D30" s="513"/>
      <c r="E30" s="513"/>
      <c r="F30" s="535"/>
      <c r="G30" s="535"/>
      <c r="H30" s="535"/>
      <c r="I30" s="535"/>
      <c r="J30" s="535"/>
      <c r="K30" s="535"/>
      <c r="L30" s="536"/>
      <c r="M30" s="536"/>
      <c r="N30" s="537"/>
      <c r="O30" s="537"/>
      <c r="P30" s="537"/>
      <c r="Q30" s="538"/>
      <c r="R30" s="535"/>
      <c r="S30" s="535"/>
      <c r="T30" s="535"/>
      <c r="U30" s="535"/>
      <c r="V30" s="535"/>
      <c r="W30" s="535"/>
      <c r="X30" s="535"/>
      <c r="Y30" s="535"/>
      <c r="Z30" s="539"/>
      <c r="AA30" s="299"/>
      <c r="AB30" s="283"/>
      <c r="AC30" s="283"/>
      <c r="AD30" s="540"/>
      <c r="AE30" s="535"/>
    </row>
    <row r="31" spans="1:31" x14ac:dyDescent="0.35">
      <c r="A31" s="507">
        <v>128</v>
      </c>
      <c r="B31" s="490" t="s">
        <v>181</v>
      </c>
      <c r="C31" s="490" t="s">
        <v>161</v>
      </c>
      <c r="D31" s="490" t="s">
        <v>413</v>
      </c>
      <c r="E31" s="490" t="s">
        <v>95</v>
      </c>
      <c r="F31" s="542"/>
      <c r="G31" s="543">
        <v>6.8</v>
      </c>
      <c r="H31" s="543">
        <v>6.8</v>
      </c>
      <c r="I31" s="543">
        <v>4</v>
      </c>
      <c r="J31" s="543">
        <v>5</v>
      </c>
      <c r="K31" s="543">
        <v>5.8</v>
      </c>
      <c r="L31" s="544">
        <f t="shared" ref="L31" si="48">SUM((G31*0.1),(H31*0.1),(I31*0.3),(J31*0.3),(K31*0.2))</f>
        <v>5.2200000000000006</v>
      </c>
      <c r="M31" s="545"/>
      <c r="N31" s="546">
        <v>4.8</v>
      </c>
      <c r="O31" s="547"/>
      <c r="P31" s="548">
        <f t="shared" ref="P31" si="49">N31-O31</f>
        <v>4.8</v>
      </c>
      <c r="Q31" s="549"/>
      <c r="R31" s="550">
        <v>3</v>
      </c>
      <c r="S31" s="550">
        <v>4</v>
      </c>
      <c r="T31" s="550">
        <v>3</v>
      </c>
      <c r="U31" s="550">
        <v>3</v>
      </c>
      <c r="V31" s="550">
        <v>3</v>
      </c>
      <c r="W31" s="544">
        <f t="shared" ref="W31" si="50">SUM((R31*0.25),(S31*0.25),(T31*0.2),(U31*0.2),(V31*0.1))</f>
        <v>3.25</v>
      </c>
      <c r="X31" s="550"/>
      <c r="Y31" s="551">
        <f t="shared" ref="Y31" si="51">W31-X31</f>
        <v>3.25</v>
      </c>
      <c r="Z31" s="552"/>
      <c r="AA31" s="553">
        <f t="shared" ref="AA31" si="52">L31</f>
        <v>5.2200000000000006</v>
      </c>
      <c r="AB31" s="553">
        <f t="shared" ref="AB31" si="53">P31</f>
        <v>4.8</v>
      </c>
      <c r="AC31" s="553">
        <f t="shared" ref="AC31" si="54">Y31</f>
        <v>3.25</v>
      </c>
      <c r="AD31" s="554">
        <f t="shared" ref="AD31" si="55">SUM((L31*0.25)+(P31*0.5)+(Y31*0.25))</f>
        <v>4.5175000000000001</v>
      </c>
      <c r="AE31" s="555"/>
    </row>
    <row r="32" spans="1:31" x14ac:dyDescent="0.35">
      <c r="A32" s="508">
        <v>54</v>
      </c>
      <c r="B32" s="426" t="s">
        <v>203</v>
      </c>
      <c r="C32" s="513"/>
      <c r="D32" s="513"/>
      <c r="E32" s="513"/>
      <c r="F32" s="535"/>
      <c r="G32" s="535"/>
      <c r="H32" s="535"/>
      <c r="I32" s="535"/>
      <c r="J32" s="535"/>
      <c r="K32" s="535"/>
      <c r="L32" s="536"/>
      <c r="M32" s="536"/>
      <c r="N32" s="537"/>
      <c r="O32" s="537"/>
      <c r="P32" s="537"/>
      <c r="Q32" s="538"/>
      <c r="R32" s="535"/>
      <c r="S32" s="535"/>
      <c r="T32" s="535"/>
      <c r="U32" s="535"/>
      <c r="V32" s="535"/>
      <c r="W32" s="535"/>
      <c r="X32" s="535"/>
      <c r="Y32" s="535"/>
      <c r="Z32" s="539"/>
      <c r="AA32" s="299"/>
      <c r="AB32" s="283"/>
      <c r="AC32" s="283"/>
      <c r="AD32" s="540"/>
      <c r="AE32" s="535"/>
    </row>
    <row r="33" spans="1:31" x14ac:dyDescent="0.35">
      <c r="A33" s="507">
        <v>52</v>
      </c>
      <c r="B33" s="490" t="s">
        <v>216</v>
      </c>
      <c r="C33" s="490" t="s">
        <v>5</v>
      </c>
      <c r="D33" s="490" t="s">
        <v>73</v>
      </c>
      <c r="E33" s="490" t="s">
        <v>367</v>
      </c>
      <c r="F33" s="542"/>
      <c r="G33" s="543">
        <v>5.5</v>
      </c>
      <c r="H33" s="543">
        <v>5.2</v>
      </c>
      <c r="I33" s="543">
        <v>6</v>
      </c>
      <c r="J33" s="543">
        <v>6.5</v>
      </c>
      <c r="K33" s="543">
        <v>7</v>
      </c>
      <c r="L33" s="544">
        <f t="shared" ref="L33" si="56">SUM((G33*0.1),(H33*0.1),(I33*0.3),(J33*0.3),(K33*0.2))</f>
        <v>6.2200000000000006</v>
      </c>
      <c r="M33" s="545"/>
      <c r="N33" s="546">
        <v>6</v>
      </c>
      <c r="O33" s="547">
        <v>2</v>
      </c>
      <c r="P33" s="548">
        <f t="shared" ref="P33" si="57">N33-O33</f>
        <v>4</v>
      </c>
      <c r="Q33" s="549"/>
      <c r="R33" s="550">
        <v>5.5</v>
      </c>
      <c r="S33" s="550">
        <v>3.5</v>
      </c>
      <c r="T33" s="550">
        <v>4</v>
      </c>
      <c r="U33" s="550">
        <v>4.5</v>
      </c>
      <c r="V33" s="550">
        <v>4.5</v>
      </c>
      <c r="W33" s="544">
        <f t="shared" ref="W33" si="58">SUM((R33*0.25),(S33*0.25),(T33*0.2),(U33*0.2),(V33*0.1))</f>
        <v>4.3999999999999995</v>
      </c>
      <c r="X33" s="550">
        <v>1</v>
      </c>
      <c r="Y33" s="551">
        <f t="shared" ref="Y33" si="59">W33-X33</f>
        <v>3.3999999999999995</v>
      </c>
      <c r="Z33" s="552"/>
      <c r="AA33" s="553">
        <f t="shared" ref="AA33" si="60">L33</f>
        <v>6.2200000000000006</v>
      </c>
      <c r="AB33" s="553">
        <f t="shared" ref="AB33" si="61">P33</f>
        <v>4</v>
      </c>
      <c r="AC33" s="553">
        <f t="shared" ref="AC33" si="62">Y33</f>
        <v>3.3999999999999995</v>
      </c>
      <c r="AD33" s="554">
        <f t="shared" ref="AD33" si="63">SUM((L33*0.25)+(P33*0.5)+(Y33*0.25))</f>
        <v>4.4050000000000002</v>
      </c>
      <c r="AE33" s="555"/>
    </row>
    <row r="34" spans="1:31" s="682" customFormat="1" x14ac:dyDescent="0.35">
      <c r="A34" s="673">
        <v>70</v>
      </c>
      <c r="B34" s="616" t="s">
        <v>93</v>
      </c>
      <c r="C34" s="647"/>
      <c r="D34" s="647"/>
      <c r="E34" s="647"/>
      <c r="F34" s="674"/>
      <c r="G34" s="674"/>
      <c r="H34" s="674"/>
      <c r="I34" s="674"/>
      <c r="J34" s="674"/>
      <c r="K34" s="674"/>
      <c r="L34" s="675"/>
      <c r="M34" s="675"/>
      <c r="N34" s="676"/>
      <c r="O34" s="676"/>
      <c r="P34" s="676"/>
      <c r="Q34" s="677"/>
      <c r="R34" s="674"/>
      <c r="S34" s="674"/>
      <c r="T34" s="674"/>
      <c r="U34" s="674"/>
      <c r="V34" s="674"/>
      <c r="W34" s="674"/>
      <c r="X34" s="674"/>
      <c r="Y34" s="674"/>
      <c r="Z34" s="678"/>
      <c r="AA34" s="679"/>
      <c r="AB34" s="680"/>
      <c r="AC34" s="680"/>
      <c r="AD34" s="681"/>
      <c r="AE34" s="674"/>
    </row>
    <row r="35" spans="1:31" s="682" customFormat="1" x14ac:dyDescent="0.35">
      <c r="A35" s="683">
        <v>69</v>
      </c>
      <c r="B35" s="658" t="s">
        <v>63</v>
      </c>
      <c r="C35" s="658" t="s">
        <v>97</v>
      </c>
      <c r="D35" s="658" t="s">
        <v>94</v>
      </c>
      <c r="E35" s="658" t="s">
        <v>364</v>
      </c>
      <c r="F35" s="684"/>
      <c r="G35" s="685"/>
      <c r="H35" s="685"/>
      <c r="I35" s="685"/>
      <c r="J35" s="685"/>
      <c r="K35" s="685"/>
      <c r="L35" s="686">
        <f t="shared" ref="L35" si="64">SUM((G35*0.1),(H35*0.1),(I35*0.3),(J35*0.3),(K35*0.2))</f>
        <v>0</v>
      </c>
      <c r="M35" s="687"/>
      <c r="N35" s="688"/>
      <c r="O35" s="689"/>
      <c r="P35" s="690">
        <f t="shared" ref="P35" si="65">N35-O35</f>
        <v>0</v>
      </c>
      <c r="Q35" s="691"/>
      <c r="R35" s="692"/>
      <c r="S35" s="692"/>
      <c r="T35" s="692"/>
      <c r="U35" s="692"/>
      <c r="V35" s="692"/>
      <c r="W35" s="686">
        <f t="shared" ref="W35" si="66">SUM((R35*0.25),(S35*0.25),(T35*0.2),(U35*0.2),(V35*0.1))</f>
        <v>0</v>
      </c>
      <c r="X35" s="692"/>
      <c r="Y35" s="693">
        <f t="shared" ref="Y35" si="67">W35-X35</f>
        <v>0</v>
      </c>
      <c r="Z35" s="694"/>
      <c r="AA35" s="695">
        <f t="shared" ref="AA35" si="68">L35</f>
        <v>0</v>
      </c>
      <c r="AB35" s="695">
        <f t="shared" ref="AB35" si="69">P35</f>
        <v>0</v>
      </c>
      <c r="AC35" s="695">
        <f t="shared" ref="AC35" si="70">Y35</f>
        <v>0</v>
      </c>
      <c r="AD35" s="696">
        <f t="shared" ref="AD35" si="71">SUM((L35*0.25)+(P35*0.5)+(Y35*0.25))</f>
        <v>0</v>
      </c>
      <c r="AE35" s="697" t="s">
        <v>13</v>
      </c>
    </row>
    <row r="36" spans="1:31" s="682" customFormat="1" x14ac:dyDescent="0.35">
      <c r="A36" s="673">
        <v>126</v>
      </c>
      <c r="B36" s="616" t="s">
        <v>92</v>
      </c>
      <c r="C36" s="647"/>
      <c r="D36" s="647"/>
      <c r="E36" s="647"/>
      <c r="F36" s="674"/>
      <c r="G36" s="674"/>
      <c r="H36" s="674"/>
      <c r="I36" s="674"/>
      <c r="J36" s="674"/>
      <c r="K36" s="674"/>
      <c r="L36" s="675"/>
      <c r="M36" s="675"/>
      <c r="N36" s="676"/>
      <c r="O36" s="676"/>
      <c r="P36" s="676"/>
      <c r="Q36" s="677"/>
      <c r="R36" s="674"/>
      <c r="S36" s="674"/>
      <c r="T36" s="674"/>
      <c r="U36" s="674"/>
      <c r="V36" s="674"/>
      <c r="W36" s="674"/>
      <c r="X36" s="674"/>
      <c r="Y36" s="674"/>
      <c r="Z36" s="678"/>
      <c r="AA36" s="679"/>
      <c r="AB36" s="680"/>
      <c r="AC36" s="680"/>
      <c r="AD36" s="681"/>
      <c r="AE36" s="674"/>
    </row>
    <row r="37" spans="1:31" s="682" customFormat="1" x14ac:dyDescent="0.35">
      <c r="A37" s="683">
        <v>125</v>
      </c>
      <c r="B37" s="658" t="s">
        <v>179</v>
      </c>
      <c r="C37" s="658" t="s">
        <v>161</v>
      </c>
      <c r="D37" s="658" t="s">
        <v>413</v>
      </c>
      <c r="E37" s="658" t="s">
        <v>95</v>
      </c>
      <c r="F37" s="684"/>
      <c r="G37" s="685"/>
      <c r="H37" s="685"/>
      <c r="I37" s="685"/>
      <c r="J37" s="685"/>
      <c r="K37" s="685"/>
      <c r="L37" s="686">
        <f t="shared" ref="L37" si="72">SUM((G37*0.1),(H37*0.1),(I37*0.3),(J37*0.3),(K37*0.2))</f>
        <v>0</v>
      </c>
      <c r="M37" s="687"/>
      <c r="N37" s="688"/>
      <c r="O37" s="689"/>
      <c r="P37" s="690">
        <f t="shared" ref="P37" si="73">N37-O37</f>
        <v>0</v>
      </c>
      <c r="Q37" s="691"/>
      <c r="R37" s="692"/>
      <c r="S37" s="692"/>
      <c r="T37" s="692"/>
      <c r="U37" s="692"/>
      <c r="V37" s="692"/>
      <c r="W37" s="686">
        <f t="shared" ref="W37" si="74">SUM((R37*0.25),(S37*0.25),(T37*0.2),(U37*0.2),(V37*0.1))</f>
        <v>0</v>
      </c>
      <c r="X37" s="692"/>
      <c r="Y37" s="693">
        <f t="shared" ref="Y37" si="75">W37-X37</f>
        <v>0</v>
      </c>
      <c r="Z37" s="694"/>
      <c r="AA37" s="695">
        <f t="shared" ref="AA37" si="76">L37</f>
        <v>0</v>
      </c>
      <c r="AB37" s="695">
        <f t="shared" ref="AB37" si="77">P37</f>
        <v>0</v>
      </c>
      <c r="AC37" s="695">
        <f t="shared" ref="AC37" si="78">Y37</f>
        <v>0</v>
      </c>
      <c r="AD37" s="696">
        <f t="shared" ref="AD37" si="79">SUM((L37*0.25)+(P37*0.5)+(Y37*0.25))</f>
        <v>0</v>
      </c>
      <c r="AE37" s="697" t="s">
        <v>13</v>
      </c>
    </row>
    <row r="38" spans="1:31" x14ac:dyDescent="0.35">
      <c r="A38" s="419"/>
      <c r="B38" s="419"/>
      <c r="C38" s="419"/>
      <c r="D38" s="419"/>
      <c r="E38" s="419"/>
    </row>
    <row r="39" spans="1:31" x14ac:dyDescent="0.35">
      <c r="A39" s="419"/>
      <c r="B39" s="419"/>
      <c r="C39" s="419"/>
      <c r="D39" s="419"/>
      <c r="E39" s="419"/>
    </row>
    <row r="40" spans="1:31" x14ac:dyDescent="0.35">
      <c r="A40" s="419"/>
      <c r="B40" s="419"/>
      <c r="C40" s="419"/>
      <c r="D40" s="419"/>
      <c r="E40" s="419"/>
    </row>
    <row r="41" spans="1:31" x14ac:dyDescent="0.35">
      <c r="A41" s="419"/>
      <c r="B41" s="419"/>
      <c r="C41" s="419"/>
      <c r="D41" s="419"/>
      <c r="E41" s="419"/>
    </row>
    <row r="42" spans="1:31" x14ac:dyDescent="0.35">
      <c r="A42" s="419"/>
      <c r="B42" s="419"/>
      <c r="C42" s="419"/>
      <c r="D42" s="419"/>
      <c r="E42" s="419"/>
    </row>
    <row r="43" spans="1:31" x14ac:dyDescent="0.35">
      <c r="A43" s="419"/>
      <c r="B43" s="419"/>
      <c r="C43" s="419"/>
      <c r="D43" s="419"/>
      <c r="E43" s="419"/>
    </row>
    <row r="44" spans="1:31" x14ac:dyDescent="0.35">
      <c r="A44" s="419"/>
      <c r="B44" s="419"/>
      <c r="C44" s="419"/>
      <c r="D44" s="419"/>
      <c r="E44" s="419"/>
    </row>
    <row r="45" spans="1:31" x14ac:dyDescent="0.35">
      <c r="A45" s="419"/>
      <c r="B45" s="419"/>
      <c r="C45" s="419"/>
      <c r="D45" s="419"/>
      <c r="E45" s="419"/>
    </row>
    <row r="46" spans="1:31" x14ac:dyDescent="0.35">
      <c r="A46" s="419"/>
      <c r="B46" s="419"/>
      <c r="C46" s="419"/>
      <c r="D46" s="419"/>
      <c r="E46" s="419"/>
    </row>
    <row r="47" spans="1:31" x14ac:dyDescent="0.35">
      <c r="A47" s="419"/>
      <c r="B47" s="419"/>
      <c r="C47" s="419"/>
      <c r="D47" s="419"/>
      <c r="E47" s="419"/>
    </row>
    <row r="48" spans="1:31" x14ac:dyDescent="0.35">
      <c r="A48" s="419"/>
      <c r="B48" s="419"/>
      <c r="C48" s="419"/>
      <c r="D48" s="419"/>
      <c r="E48" s="419"/>
    </row>
    <row r="49" spans="1:5" x14ac:dyDescent="0.35">
      <c r="A49" s="419"/>
      <c r="B49" s="419"/>
      <c r="C49" s="419"/>
      <c r="D49" s="419"/>
      <c r="E49" s="419"/>
    </row>
    <row r="50" spans="1:5" x14ac:dyDescent="0.35">
      <c r="A50" s="419"/>
      <c r="B50" s="419"/>
      <c r="C50" s="419"/>
      <c r="D50" s="419"/>
      <c r="E50" s="419"/>
    </row>
    <row r="51" spans="1:5" x14ac:dyDescent="0.35">
      <c r="A51" s="419"/>
      <c r="B51" s="419"/>
      <c r="C51" s="419"/>
      <c r="D51" s="419"/>
      <c r="E51" s="419"/>
    </row>
    <row r="52" spans="1:5" x14ac:dyDescent="0.35">
      <c r="A52" s="419"/>
      <c r="B52" s="419"/>
      <c r="C52" s="419"/>
      <c r="D52" s="419"/>
      <c r="E52" s="419"/>
    </row>
    <row r="53" spans="1:5" x14ac:dyDescent="0.35">
      <c r="A53" s="419"/>
      <c r="B53" s="419"/>
      <c r="C53" s="419"/>
      <c r="D53" s="419"/>
      <c r="E53" s="419"/>
    </row>
    <row r="54" spans="1:5" x14ac:dyDescent="0.35">
      <c r="A54" s="419"/>
      <c r="B54" s="419"/>
      <c r="C54" s="419"/>
      <c r="D54" s="419"/>
      <c r="E54" s="419"/>
    </row>
    <row r="55" spans="1:5" x14ac:dyDescent="0.35">
      <c r="A55" s="419"/>
      <c r="B55" s="419"/>
      <c r="C55" s="419"/>
      <c r="D55" s="419"/>
      <c r="E55" s="419"/>
    </row>
    <row r="56" spans="1:5" x14ac:dyDescent="0.35">
      <c r="A56" s="419"/>
      <c r="B56" s="419"/>
      <c r="C56" s="419"/>
      <c r="D56" s="419"/>
      <c r="E56" s="419"/>
    </row>
    <row r="57" spans="1:5" x14ac:dyDescent="0.35">
      <c r="A57" s="419"/>
      <c r="B57" s="419"/>
      <c r="C57" s="419"/>
      <c r="D57" s="419"/>
      <c r="E57" s="419"/>
    </row>
    <row r="58" spans="1:5" x14ac:dyDescent="0.35">
      <c r="A58" s="419"/>
      <c r="B58" s="419"/>
      <c r="C58" s="419"/>
      <c r="D58" s="419"/>
      <c r="E58" s="419"/>
    </row>
    <row r="59" spans="1:5" x14ac:dyDescent="0.35">
      <c r="A59" s="419"/>
      <c r="B59" s="419"/>
      <c r="C59" s="419"/>
      <c r="D59" s="419"/>
      <c r="E59" s="419"/>
    </row>
    <row r="60" spans="1:5" x14ac:dyDescent="0.35">
      <c r="A60" s="419"/>
      <c r="B60" s="419"/>
      <c r="C60" s="419"/>
      <c r="D60" s="419"/>
      <c r="E60" s="419"/>
    </row>
    <row r="61" spans="1:5" x14ac:dyDescent="0.35">
      <c r="A61" s="419"/>
      <c r="B61" s="419"/>
      <c r="C61" s="419"/>
      <c r="D61" s="419"/>
      <c r="E61" s="419"/>
    </row>
    <row r="62" spans="1:5" x14ac:dyDescent="0.35">
      <c r="A62" s="419"/>
      <c r="B62" s="419"/>
      <c r="C62" s="419"/>
      <c r="D62" s="419"/>
      <c r="E62" s="419"/>
    </row>
    <row r="63" spans="1:5" x14ac:dyDescent="0.35">
      <c r="A63" s="419"/>
      <c r="B63" s="419"/>
      <c r="C63" s="419"/>
      <c r="D63" s="419"/>
      <c r="E63" s="419"/>
    </row>
    <row r="64" spans="1:5" x14ac:dyDescent="0.35">
      <c r="A64" s="419"/>
      <c r="B64" s="419"/>
      <c r="C64" s="419"/>
      <c r="D64" s="419"/>
      <c r="E64" s="419"/>
    </row>
    <row r="65" spans="1:5" x14ac:dyDescent="0.35">
      <c r="A65" s="419"/>
      <c r="B65" s="419"/>
      <c r="C65" s="419"/>
      <c r="D65" s="419"/>
      <c r="E65" s="419"/>
    </row>
    <row r="66" spans="1:5" x14ac:dyDescent="0.35">
      <c r="A66" s="419"/>
      <c r="B66" s="419"/>
      <c r="C66" s="419"/>
      <c r="D66" s="419"/>
      <c r="E66" s="419"/>
    </row>
    <row r="67" spans="1:5" x14ac:dyDescent="0.35">
      <c r="A67" s="419"/>
      <c r="B67" s="419"/>
      <c r="C67" s="419"/>
      <c r="D67" s="419"/>
      <c r="E67" s="419"/>
    </row>
    <row r="68" spans="1:5" x14ac:dyDescent="0.35">
      <c r="A68" s="419"/>
      <c r="B68" s="419"/>
      <c r="C68" s="419"/>
      <c r="D68" s="419"/>
      <c r="E68" s="419"/>
    </row>
    <row r="69" spans="1:5" x14ac:dyDescent="0.35">
      <c r="A69" s="419"/>
      <c r="B69" s="419"/>
      <c r="C69" s="419"/>
      <c r="D69" s="419"/>
      <c r="E69" s="419"/>
    </row>
    <row r="70" spans="1:5" x14ac:dyDescent="0.35">
      <c r="A70" s="419"/>
      <c r="B70" s="419"/>
      <c r="C70" s="419"/>
      <c r="D70" s="419"/>
      <c r="E70" s="419"/>
    </row>
    <row r="71" spans="1:5" x14ac:dyDescent="0.35">
      <c r="A71" s="419"/>
      <c r="B71" s="419"/>
      <c r="C71" s="419"/>
      <c r="D71" s="419"/>
      <c r="E71" s="419"/>
    </row>
    <row r="72" spans="1:5" x14ac:dyDescent="0.35">
      <c r="A72" s="419"/>
      <c r="B72" s="419"/>
      <c r="C72" s="419"/>
      <c r="D72" s="419"/>
      <c r="E72" s="419"/>
    </row>
    <row r="73" spans="1:5" x14ac:dyDescent="0.35">
      <c r="A73" s="419"/>
      <c r="B73" s="419"/>
      <c r="C73" s="419"/>
      <c r="D73" s="419"/>
      <c r="E73" s="419"/>
    </row>
    <row r="74" spans="1:5" x14ac:dyDescent="0.35">
      <c r="A74" s="419"/>
      <c r="B74" s="419"/>
      <c r="C74" s="419"/>
      <c r="D74" s="419"/>
      <c r="E74" s="419"/>
    </row>
    <row r="75" spans="1:5" x14ac:dyDescent="0.35">
      <c r="A75" s="419"/>
      <c r="B75" s="419"/>
      <c r="C75" s="419"/>
      <c r="D75" s="419"/>
      <c r="E75" s="419"/>
    </row>
    <row r="76" spans="1:5" x14ac:dyDescent="0.35">
      <c r="A76" s="419"/>
      <c r="B76" s="419"/>
      <c r="C76" s="419"/>
      <c r="D76" s="419"/>
      <c r="E76" s="419"/>
    </row>
    <row r="77" spans="1:5" x14ac:dyDescent="0.35">
      <c r="A77" s="419"/>
      <c r="B77" s="419"/>
      <c r="C77" s="419"/>
      <c r="D77" s="419"/>
      <c r="E77" s="419"/>
    </row>
    <row r="78" spans="1:5" x14ac:dyDescent="0.35">
      <c r="A78" s="419"/>
      <c r="B78" s="419"/>
      <c r="C78" s="419"/>
      <c r="D78" s="419"/>
      <c r="E78" s="419"/>
    </row>
    <row r="79" spans="1:5" x14ac:dyDescent="0.35">
      <c r="A79" s="419"/>
      <c r="B79" s="419"/>
      <c r="C79" s="419"/>
      <c r="D79" s="419"/>
      <c r="E79" s="419"/>
    </row>
    <row r="80" spans="1:5" x14ac:dyDescent="0.35">
      <c r="A80" s="419"/>
      <c r="B80" s="419"/>
      <c r="C80" s="419"/>
      <c r="D80" s="419"/>
      <c r="E80" s="419"/>
    </row>
    <row r="81" spans="1:5" x14ac:dyDescent="0.35">
      <c r="A81" s="419"/>
      <c r="B81" s="419"/>
      <c r="C81" s="419"/>
      <c r="D81" s="419"/>
      <c r="E81" s="419"/>
    </row>
    <row r="82" spans="1:5" x14ac:dyDescent="0.35">
      <c r="A82" s="419"/>
      <c r="B82" s="419"/>
      <c r="C82" s="419"/>
      <c r="D82" s="419"/>
      <c r="E82" s="419"/>
    </row>
    <row r="83" spans="1:5" x14ac:dyDescent="0.35">
      <c r="A83" s="419"/>
      <c r="B83" s="419"/>
      <c r="C83" s="419"/>
      <c r="D83" s="419"/>
      <c r="E83" s="419"/>
    </row>
    <row r="84" spans="1:5" x14ac:dyDescent="0.35">
      <c r="A84" s="419"/>
      <c r="B84" s="419"/>
      <c r="C84" s="419"/>
      <c r="D84" s="419"/>
      <c r="E84" s="419"/>
    </row>
    <row r="85" spans="1:5" x14ac:dyDescent="0.35">
      <c r="A85" s="419"/>
      <c r="B85" s="419"/>
      <c r="C85" s="419"/>
      <c r="D85" s="419"/>
      <c r="E85" s="419"/>
    </row>
    <row r="86" spans="1:5" x14ac:dyDescent="0.35">
      <c r="A86" s="419"/>
      <c r="B86" s="419"/>
      <c r="C86" s="419"/>
      <c r="D86" s="419"/>
      <c r="E86" s="419"/>
    </row>
    <row r="87" spans="1:5" x14ac:dyDescent="0.35">
      <c r="A87" s="419"/>
      <c r="B87" s="419"/>
      <c r="C87" s="419"/>
      <c r="D87" s="419"/>
      <c r="E87" s="419"/>
    </row>
    <row r="88" spans="1:5" x14ac:dyDescent="0.35">
      <c r="A88" s="419"/>
      <c r="B88" s="419"/>
      <c r="C88" s="419"/>
      <c r="D88" s="419"/>
      <c r="E88" s="419"/>
    </row>
    <row r="89" spans="1:5" x14ac:dyDescent="0.35">
      <c r="A89" s="419"/>
      <c r="B89" s="419"/>
      <c r="C89" s="419"/>
      <c r="D89" s="419"/>
      <c r="E89" s="419"/>
    </row>
    <row r="90" spans="1:5" x14ac:dyDescent="0.35">
      <c r="A90" s="419"/>
      <c r="B90" s="419"/>
      <c r="C90" s="419"/>
      <c r="D90" s="419"/>
      <c r="E90" s="419"/>
    </row>
    <row r="91" spans="1:5" x14ac:dyDescent="0.35">
      <c r="A91" s="419"/>
      <c r="B91" s="419"/>
      <c r="C91" s="419"/>
      <c r="D91" s="419"/>
      <c r="E91" s="419"/>
    </row>
    <row r="92" spans="1:5" x14ac:dyDescent="0.35">
      <c r="A92" s="419"/>
      <c r="B92" s="419"/>
      <c r="C92" s="419"/>
      <c r="D92" s="419"/>
      <c r="E92" s="419"/>
    </row>
    <row r="93" spans="1:5" x14ac:dyDescent="0.35">
      <c r="A93" s="419"/>
      <c r="B93" s="419"/>
      <c r="C93" s="419"/>
      <c r="D93" s="419"/>
      <c r="E93" s="419"/>
    </row>
  </sheetData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A13"/>
  <sheetViews>
    <sheetView workbookViewId="0">
      <selection activeCell="AE1" sqref="AE1:AE2"/>
    </sheetView>
  </sheetViews>
  <sheetFormatPr defaultColWidth="8.81640625" defaultRowHeight="14.5" x14ac:dyDescent="0.35"/>
  <cols>
    <col min="1" max="1" width="7.81640625" customWidth="1"/>
    <col min="2" max="2" width="17.81640625" customWidth="1"/>
    <col min="3" max="3" width="28" customWidth="1"/>
    <col min="4" max="4" width="11.453125" customWidth="1"/>
    <col min="5" max="5" width="15.81640625" customWidth="1"/>
    <col min="26" max="26" width="4.81640625" customWidth="1"/>
    <col min="31" max="31" width="10.6328125" customWidth="1"/>
    <col min="32" max="32" width="12" customWidth="1"/>
  </cols>
  <sheetData>
    <row r="1" spans="1:53" s="201" customFormat="1" ht="15.5" x14ac:dyDescent="0.35">
      <c r="A1" s="1" t="str">
        <f>[1]CompDetail!A1</f>
        <v>22nd Australian Vaulting Championships 2018</v>
      </c>
      <c r="B1" s="2"/>
      <c r="C1" s="101"/>
      <c r="D1" s="201" t="s">
        <v>318</v>
      </c>
      <c r="E1" s="201" t="s">
        <v>261</v>
      </c>
      <c r="M1" s="226"/>
      <c r="N1" s="226"/>
      <c r="O1" s="226"/>
      <c r="P1" s="226"/>
      <c r="Q1" s="226"/>
      <c r="R1" s="226"/>
      <c r="AE1" s="200">
        <f ca="1">NOW()</f>
        <v>43467.616455671297</v>
      </c>
      <c r="AG1" s="261"/>
      <c r="AH1" s="261"/>
      <c r="AI1" s="261"/>
      <c r="AJ1" s="226"/>
      <c r="AM1" s="261"/>
      <c r="AN1" s="261"/>
      <c r="AO1" s="261"/>
      <c r="AP1" s="261"/>
      <c r="AQ1" s="261"/>
      <c r="AR1" s="261"/>
      <c r="AS1" s="261"/>
      <c r="AT1" s="261"/>
      <c r="AU1" s="226"/>
      <c r="AV1" s="226"/>
    </row>
    <row r="2" spans="1:53" s="201" customFormat="1" ht="15.5" x14ac:dyDescent="0.35">
      <c r="A2" s="8"/>
      <c r="B2" s="2"/>
      <c r="C2" s="101"/>
      <c r="E2" s="201" t="s">
        <v>9</v>
      </c>
      <c r="M2" s="226"/>
      <c r="N2" s="226"/>
      <c r="O2" s="226"/>
      <c r="P2" s="226"/>
      <c r="Q2" s="226"/>
      <c r="R2" s="226"/>
      <c r="AE2" s="203">
        <f ca="1">NOW()</f>
        <v>43467.616455671297</v>
      </c>
      <c r="AJ2" s="226"/>
      <c r="AU2" s="226"/>
      <c r="AV2" s="226"/>
    </row>
    <row r="3" spans="1:53" s="201" customFormat="1" ht="15.5" x14ac:dyDescent="0.35">
      <c r="A3" s="1" t="str">
        <f>[1]CompDetail!A3</f>
        <v>October 4 to 7 2018</v>
      </c>
      <c r="B3" s="51"/>
      <c r="C3" s="101"/>
      <c r="E3" s="201" t="s">
        <v>7</v>
      </c>
      <c r="G3" s="262"/>
      <c r="M3" s="226"/>
      <c r="N3" s="226"/>
      <c r="O3" s="226"/>
      <c r="P3" s="226"/>
      <c r="Q3" s="226"/>
      <c r="R3" s="226"/>
      <c r="AJ3" s="226"/>
      <c r="AU3" s="226"/>
      <c r="AV3" s="226"/>
      <c r="BA3" s="203"/>
    </row>
    <row r="4" spans="1:53" s="201" customFormat="1" ht="15.5" x14ac:dyDescent="0.35">
      <c r="A4" s="13"/>
      <c r="B4" s="14"/>
      <c r="C4" s="101"/>
      <c r="E4" s="199"/>
      <c r="M4" s="226"/>
      <c r="O4" s="226"/>
      <c r="P4" s="226"/>
      <c r="Q4" s="226"/>
      <c r="R4" s="226"/>
      <c r="AJ4" s="226"/>
      <c r="AU4" s="226"/>
      <c r="AV4" s="226"/>
      <c r="BA4" s="203"/>
    </row>
    <row r="5" spans="1:53" s="541" customFormat="1" ht="15.5" x14ac:dyDescent="0.35">
      <c r="A5" s="1" t="s">
        <v>98</v>
      </c>
      <c r="B5" s="1"/>
      <c r="G5" s="568" t="s">
        <v>321</v>
      </c>
      <c r="H5" s="541" t="str">
        <f>E1</f>
        <v>Angie Deeks</v>
      </c>
      <c r="M5" s="569"/>
      <c r="N5" s="568" t="s">
        <v>322</v>
      </c>
      <c r="O5" s="541" t="str">
        <f>E2</f>
        <v>Mimmi Wickholm</v>
      </c>
      <c r="P5" s="568"/>
      <c r="Q5" s="568"/>
      <c r="R5" s="568" t="s">
        <v>323</v>
      </c>
      <c r="S5" s="541" t="str">
        <f>E3</f>
        <v>Nina Fritzel</v>
      </c>
      <c r="X5" s="568"/>
      <c r="Y5" s="568"/>
      <c r="AA5" s="199"/>
      <c r="AB5" s="199"/>
      <c r="AC5" s="199"/>
      <c r="AD5" s="568"/>
      <c r="AG5" s="570"/>
      <c r="AR5" s="570"/>
      <c r="AS5" s="570"/>
    </row>
    <row r="6" spans="1:53" s="541" customFormat="1" ht="15.5" x14ac:dyDescent="0.35">
      <c r="A6" s="8" t="s">
        <v>147</v>
      </c>
      <c r="B6" s="8"/>
      <c r="M6" s="570"/>
      <c r="Z6" s="571"/>
      <c r="AA6" s="199"/>
      <c r="AB6" s="199"/>
      <c r="AC6" s="199"/>
      <c r="AG6" s="570"/>
      <c r="AR6" s="570"/>
      <c r="AS6" s="570"/>
    </row>
    <row r="7" spans="1:53" s="541" customFormat="1" ht="15" customHeight="1" x14ac:dyDescent="0.35">
      <c r="G7" s="568" t="s">
        <v>325</v>
      </c>
      <c r="L7" s="572"/>
      <c r="M7" s="573"/>
      <c r="N7" s="574" t="s">
        <v>328</v>
      </c>
      <c r="O7" s="575"/>
      <c r="P7" s="576" t="s">
        <v>376</v>
      </c>
      <c r="Q7" s="530"/>
      <c r="R7" s="503" t="s">
        <v>377</v>
      </c>
      <c r="Y7" s="577" t="s">
        <v>329</v>
      </c>
      <c r="Z7" s="571"/>
      <c r="AA7" s="475"/>
      <c r="AB7" s="475"/>
      <c r="AC7" s="475"/>
      <c r="AD7" s="577" t="s">
        <v>423</v>
      </c>
    </row>
    <row r="8" spans="1:53" s="530" customFormat="1" ht="15" customHeight="1" x14ac:dyDescent="0.35">
      <c r="A8" s="520" t="s">
        <v>333</v>
      </c>
      <c r="B8" s="520" t="s">
        <v>334</v>
      </c>
      <c r="C8" s="520" t="s">
        <v>325</v>
      </c>
      <c r="D8" s="520" t="s">
        <v>335</v>
      </c>
      <c r="E8" s="520" t="s">
        <v>336</v>
      </c>
      <c r="F8" s="521"/>
      <c r="G8" s="522" t="s">
        <v>337</v>
      </c>
      <c r="H8" s="522" t="s">
        <v>338</v>
      </c>
      <c r="I8" s="522" t="s">
        <v>339</v>
      </c>
      <c r="J8" s="522" t="s">
        <v>340</v>
      </c>
      <c r="K8" s="522" t="s">
        <v>341</v>
      </c>
      <c r="L8" s="523" t="s">
        <v>325</v>
      </c>
      <c r="M8" s="524"/>
      <c r="N8" s="525" t="s">
        <v>327</v>
      </c>
      <c r="O8" s="525" t="s">
        <v>349</v>
      </c>
      <c r="P8" s="526" t="s">
        <v>352</v>
      </c>
      <c r="Q8" s="521"/>
      <c r="R8" s="523" t="s">
        <v>353</v>
      </c>
      <c r="S8" s="522" t="s">
        <v>354</v>
      </c>
      <c r="T8" s="522" t="s">
        <v>355</v>
      </c>
      <c r="U8" s="522" t="s">
        <v>356</v>
      </c>
      <c r="V8" s="522" t="s">
        <v>357</v>
      </c>
      <c r="W8" s="522" t="s">
        <v>358</v>
      </c>
      <c r="X8" s="520" t="s">
        <v>326</v>
      </c>
      <c r="Y8" s="527" t="s">
        <v>352</v>
      </c>
      <c r="Z8" s="528"/>
      <c r="AA8" s="529"/>
      <c r="AB8" s="529"/>
      <c r="AC8" s="529"/>
      <c r="AD8" s="527" t="s">
        <v>418</v>
      </c>
      <c r="AE8" s="520" t="s">
        <v>363</v>
      </c>
    </row>
    <row r="9" spans="1:53" s="530" customFormat="1" ht="15" customHeight="1" x14ac:dyDescent="0.35">
      <c r="A9" s="502"/>
      <c r="B9" s="502"/>
      <c r="C9" s="502"/>
      <c r="D9" s="502"/>
      <c r="E9" s="502"/>
      <c r="F9" s="531"/>
      <c r="G9" s="532"/>
      <c r="H9" s="532"/>
      <c r="I9" s="532"/>
      <c r="J9" s="532"/>
      <c r="K9" s="532"/>
      <c r="L9" s="533"/>
      <c r="M9" s="524"/>
      <c r="N9" s="534"/>
      <c r="O9" s="534"/>
      <c r="P9" s="534"/>
      <c r="Q9" s="531"/>
      <c r="R9" s="533"/>
      <c r="S9" s="532"/>
      <c r="T9" s="532"/>
      <c r="U9" s="532"/>
      <c r="V9" s="532"/>
      <c r="W9" s="532"/>
      <c r="X9" s="502"/>
      <c r="Y9" s="502"/>
      <c r="Z9" s="528"/>
      <c r="AA9" s="475" t="s">
        <v>438</v>
      </c>
      <c r="AB9" s="475" t="s">
        <v>439</v>
      </c>
      <c r="AC9" s="475" t="s">
        <v>440</v>
      </c>
      <c r="AD9" s="503"/>
      <c r="AE9" s="502"/>
    </row>
    <row r="10" spans="1:53" s="541" customFormat="1" x14ac:dyDescent="0.35">
      <c r="A10" s="511">
        <v>124</v>
      </c>
      <c r="B10" s="426" t="s">
        <v>69</v>
      </c>
      <c r="C10" s="513"/>
      <c r="D10" s="513"/>
      <c r="E10" s="513"/>
      <c r="F10" s="535"/>
      <c r="G10" s="535"/>
      <c r="H10" s="535"/>
      <c r="I10" s="535"/>
      <c r="J10" s="535"/>
      <c r="K10" s="535"/>
      <c r="L10" s="536"/>
      <c r="M10" s="536"/>
      <c r="N10" s="537"/>
      <c r="O10" s="537"/>
      <c r="P10" s="537"/>
      <c r="Q10" s="538"/>
      <c r="R10" s="535"/>
      <c r="S10" s="535"/>
      <c r="T10" s="535"/>
      <c r="U10" s="535"/>
      <c r="V10" s="535"/>
      <c r="W10" s="535"/>
      <c r="X10" s="535"/>
      <c r="Y10" s="535"/>
      <c r="Z10" s="539"/>
      <c r="AA10" s="299"/>
      <c r="AB10" s="283"/>
      <c r="AC10" s="283"/>
      <c r="AD10" s="540"/>
      <c r="AE10" s="535"/>
    </row>
    <row r="11" spans="1:53" s="541" customFormat="1" x14ac:dyDescent="0.35">
      <c r="A11" s="512">
        <v>123</v>
      </c>
      <c r="B11" s="490" t="s">
        <v>385</v>
      </c>
      <c r="C11" s="490" t="s">
        <v>161</v>
      </c>
      <c r="D11" s="490" t="s">
        <v>413</v>
      </c>
      <c r="E11" s="490" t="s">
        <v>95</v>
      </c>
      <c r="F11" s="542"/>
      <c r="G11" s="543">
        <v>6.8</v>
      </c>
      <c r="H11" s="543">
        <v>6.8</v>
      </c>
      <c r="I11" s="543">
        <v>4</v>
      </c>
      <c r="J11" s="543">
        <v>5</v>
      </c>
      <c r="K11" s="543">
        <v>5.8</v>
      </c>
      <c r="L11" s="544">
        <f>SUM((G11*0.1),(H11*0.1),(I11*0.3),(J11*0.3),(K11*0.2))</f>
        <v>5.2200000000000006</v>
      </c>
      <c r="M11" s="545"/>
      <c r="N11" s="546">
        <v>6.7</v>
      </c>
      <c r="O11" s="547">
        <v>0.4</v>
      </c>
      <c r="P11" s="548">
        <f>N11-O11</f>
        <v>6.3</v>
      </c>
      <c r="Q11" s="549"/>
      <c r="R11" s="550">
        <v>2.5</v>
      </c>
      <c r="S11" s="550">
        <v>4</v>
      </c>
      <c r="T11" s="550">
        <v>3.5</v>
      </c>
      <c r="U11" s="550">
        <v>3.5</v>
      </c>
      <c r="V11" s="550">
        <v>3</v>
      </c>
      <c r="W11" s="544">
        <f>SUM((R11*0.25),(S11*0.25),(T11*0.2),(U11*0.2),(V11*0.1))</f>
        <v>3.3250000000000002</v>
      </c>
      <c r="X11" s="550"/>
      <c r="Y11" s="551">
        <f>W11-X11</f>
        <v>3.3250000000000002</v>
      </c>
      <c r="Z11" s="552"/>
      <c r="AA11" s="553">
        <f>L11</f>
        <v>5.2200000000000006</v>
      </c>
      <c r="AB11" s="553">
        <f>P11</f>
        <v>6.3</v>
      </c>
      <c r="AC11" s="553">
        <f>Y11</f>
        <v>3.3250000000000002</v>
      </c>
      <c r="AD11" s="554">
        <f>SUM((L11*0.25)+(P11*0.5)+(Y11*0.25))</f>
        <v>5.2862499999999999</v>
      </c>
      <c r="AE11" s="555">
        <v>1</v>
      </c>
    </row>
    <row r="12" spans="1:53" s="698" customFormat="1" x14ac:dyDescent="0.35">
      <c r="A12" s="645">
        <v>127</v>
      </c>
      <c r="B12" s="616" t="s">
        <v>180</v>
      </c>
      <c r="C12" s="646"/>
      <c r="D12" s="646"/>
      <c r="E12" s="646"/>
      <c r="F12" s="674"/>
      <c r="G12" s="674"/>
      <c r="H12" s="674"/>
      <c r="I12" s="674"/>
      <c r="J12" s="674"/>
      <c r="K12" s="674"/>
      <c r="L12" s="675"/>
      <c r="M12" s="675"/>
      <c r="N12" s="676"/>
      <c r="O12" s="676"/>
      <c r="P12" s="676"/>
      <c r="Q12" s="677"/>
      <c r="R12" s="674"/>
      <c r="S12" s="674"/>
      <c r="T12" s="674"/>
      <c r="U12" s="674"/>
      <c r="V12" s="674"/>
      <c r="W12" s="674"/>
      <c r="X12" s="674"/>
      <c r="Y12" s="674"/>
      <c r="Z12" s="678"/>
      <c r="AA12" s="679"/>
      <c r="AB12" s="680"/>
      <c r="AC12" s="680"/>
      <c r="AD12" s="681"/>
      <c r="AE12" s="674"/>
    </row>
    <row r="13" spans="1:53" s="698" customFormat="1" x14ac:dyDescent="0.35">
      <c r="A13" s="657">
        <v>122</v>
      </c>
      <c r="B13" s="658" t="s">
        <v>177</v>
      </c>
      <c r="C13" s="658" t="s">
        <v>161</v>
      </c>
      <c r="D13" s="658" t="s">
        <v>413</v>
      </c>
      <c r="E13" s="658" t="s">
        <v>95</v>
      </c>
      <c r="F13" s="684"/>
      <c r="G13" s="685"/>
      <c r="H13" s="685"/>
      <c r="I13" s="685"/>
      <c r="J13" s="685"/>
      <c r="K13" s="685"/>
      <c r="L13" s="686">
        <f>SUM((G13*0.1),(H13*0.1),(I13*0.3),(J13*0.3),(K13*0.2))</f>
        <v>0</v>
      </c>
      <c r="M13" s="687"/>
      <c r="N13" s="688"/>
      <c r="O13" s="689"/>
      <c r="P13" s="690">
        <f>N13-O13</f>
        <v>0</v>
      </c>
      <c r="Q13" s="691"/>
      <c r="R13" s="692"/>
      <c r="S13" s="692"/>
      <c r="T13" s="692"/>
      <c r="U13" s="692"/>
      <c r="V13" s="692"/>
      <c r="W13" s="686">
        <f>SUM((R13*0.25),(S13*0.25),(T13*0.2),(U13*0.2),(V13*0.1))</f>
        <v>0</v>
      </c>
      <c r="X13" s="692"/>
      <c r="Y13" s="693">
        <f>W13-X13</f>
        <v>0</v>
      </c>
      <c r="Z13" s="694"/>
      <c r="AA13" s="695">
        <f>L13</f>
        <v>0</v>
      </c>
      <c r="AB13" s="695">
        <f>P13</f>
        <v>0</v>
      </c>
      <c r="AC13" s="695">
        <f>Y13</f>
        <v>0</v>
      </c>
      <c r="AD13" s="696">
        <f>SUM((L13*0.25)+(P13*0.5)+(Y13*0.25))</f>
        <v>0</v>
      </c>
      <c r="AE13" s="697" t="s">
        <v>13</v>
      </c>
    </row>
  </sheetData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CN100"/>
  <sheetViews>
    <sheetView workbookViewId="0">
      <pane xSplit="2" ySplit="10" topLeftCell="C11" activePane="bottomRight" state="frozen"/>
      <selection activeCell="U17" sqref="U17"/>
      <selection pane="topRight" activeCell="U17" sqref="U17"/>
      <selection pane="bottomLeft" activeCell="U17" sqref="U17"/>
      <selection pane="bottomRight" activeCell="C24" sqref="C24"/>
    </sheetView>
  </sheetViews>
  <sheetFormatPr defaultColWidth="8.81640625" defaultRowHeight="12.5" x14ac:dyDescent="0.25"/>
  <cols>
    <col min="1" max="1" width="5.453125" style="216" customWidth="1"/>
    <col min="2" max="2" width="19.36328125" style="216" customWidth="1"/>
    <col min="3" max="3" width="23.453125" style="216" customWidth="1"/>
    <col min="4" max="4" width="21" style="216" customWidth="1"/>
    <col min="5" max="5" width="18.81640625" style="216" customWidth="1"/>
    <col min="6" max="6" width="3.36328125" style="216" customWidth="1"/>
    <col min="7" max="11" width="7.6328125" style="216" customWidth="1"/>
    <col min="12" max="12" width="7.453125" style="216" customWidth="1"/>
    <col min="13" max="13" width="3.1796875" style="216" customWidth="1"/>
    <col min="14" max="21" width="7.6328125" style="216" customWidth="1"/>
    <col min="22" max="22" width="9.6328125" style="216" customWidth="1"/>
    <col min="23" max="23" width="6.453125" style="216" customWidth="1"/>
    <col min="24" max="24" width="3.1796875" style="216" customWidth="1"/>
    <col min="25" max="32" width="7.6328125" style="216" customWidth="1"/>
    <col min="33" max="33" width="10.81640625" style="216" customWidth="1"/>
    <col min="34" max="34" width="6.453125" style="216" customWidth="1"/>
    <col min="35" max="35" width="3.1796875" style="216" customWidth="1"/>
    <col min="36" max="43" width="7.6328125" style="216" customWidth="1"/>
    <col min="44" max="44" width="9.6328125" style="216" customWidth="1"/>
    <col min="45" max="45" width="6.453125" style="216" customWidth="1"/>
    <col min="46" max="46" width="3.1796875" style="225" customWidth="1"/>
    <col min="47" max="47" width="13.81640625" style="225" customWidth="1"/>
    <col min="48" max="48" width="2.81640625" style="216" customWidth="1"/>
    <col min="49" max="54" width="7.6328125" style="216" customWidth="1"/>
    <col min="55" max="55" width="3.36328125" style="216" customWidth="1"/>
    <col min="56" max="60" width="8.81640625" style="216"/>
    <col min="61" max="61" width="3.453125" style="216" customWidth="1"/>
    <col min="62" max="67" width="8.81640625" style="216"/>
    <col min="68" max="68" width="3.36328125" style="216" customWidth="1"/>
    <col min="69" max="73" width="8.81640625" style="216"/>
    <col min="74" max="74" width="2.81640625" style="216" customWidth="1"/>
    <col min="75" max="75" width="8.81640625" style="216"/>
    <col min="76" max="76" width="2.81640625" style="216" customWidth="1"/>
    <col min="77" max="86" width="8.81640625" style="216"/>
    <col min="87" max="87" width="3" style="216" customWidth="1"/>
    <col min="88" max="88" width="8.81640625" style="216" customWidth="1"/>
    <col min="89" max="89" width="3.1796875" style="216" customWidth="1"/>
    <col min="90" max="90" width="8.81640625" style="216" customWidth="1"/>
    <col min="91" max="91" width="2.6328125" style="216" customWidth="1"/>
    <col min="92" max="92" width="11.453125" style="216" customWidth="1"/>
    <col min="93" max="16384" width="8.81640625" style="216"/>
  </cols>
  <sheetData>
    <row r="1" spans="1:92" s="199" customFormat="1" ht="15.5" x14ac:dyDescent="0.35">
      <c r="A1" s="1" t="str">
        <f>[1]CompDetail!A1</f>
        <v>22nd Australian Vaulting Championships 2018</v>
      </c>
      <c r="B1" s="2"/>
      <c r="C1" s="101"/>
      <c r="D1" s="103" t="s">
        <v>412</v>
      </c>
      <c r="E1" s="201" t="s">
        <v>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CH1" s="201"/>
      <c r="CI1" s="201"/>
      <c r="CJ1" s="201"/>
      <c r="CK1" s="201"/>
      <c r="CL1" s="201"/>
      <c r="CM1" s="201"/>
      <c r="CN1" s="154">
        <f ca="1">NOW()</f>
        <v>43467.616455671297</v>
      </c>
    </row>
    <row r="2" spans="1:92" s="199" customFormat="1" ht="15.5" x14ac:dyDescent="0.35">
      <c r="A2" s="8"/>
      <c r="B2" s="2"/>
      <c r="C2" s="101"/>
      <c r="D2" s="103"/>
      <c r="E2" s="201" t="s">
        <v>8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4"/>
      <c r="V2" s="201"/>
      <c r="W2" s="201"/>
      <c r="X2" s="204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4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CH2" s="201"/>
      <c r="CI2" s="201"/>
      <c r="CJ2" s="201"/>
      <c r="CK2" s="201"/>
      <c r="CL2" s="201"/>
      <c r="CM2" s="201"/>
      <c r="CN2" s="153">
        <f ca="1">NOW()</f>
        <v>43467.616455671297</v>
      </c>
    </row>
    <row r="3" spans="1:92" s="199" customFormat="1" ht="15.5" x14ac:dyDescent="0.35">
      <c r="A3" s="1" t="str">
        <f>[1]CompDetail!A3</f>
        <v>October 4 to 7 2018</v>
      </c>
      <c r="B3" s="51"/>
      <c r="C3" s="101"/>
      <c r="D3" s="103"/>
      <c r="E3" s="201" t="s">
        <v>7</v>
      </c>
      <c r="F3" s="183"/>
      <c r="G3" s="179" t="s">
        <v>319</v>
      </c>
      <c r="H3" s="180"/>
      <c r="I3" s="179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1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1"/>
      <c r="AU3" s="181"/>
      <c r="AV3" s="201"/>
      <c r="AW3" s="157" t="s">
        <v>320</v>
      </c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238"/>
      <c r="BU3" s="238"/>
      <c r="BV3" s="157"/>
      <c r="BW3" s="157"/>
      <c r="BX3" s="201"/>
      <c r="CH3" s="201"/>
      <c r="CI3" s="201"/>
      <c r="CJ3" s="201"/>
      <c r="CK3" s="201"/>
      <c r="CL3" s="201"/>
      <c r="CM3" s="201"/>
    </row>
    <row r="4" spans="1:92" s="199" customFormat="1" ht="15.5" x14ac:dyDescent="0.35">
      <c r="A4" s="13"/>
      <c r="B4" s="14"/>
      <c r="C4" s="101"/>
      <c r="D4" s="103"/>
      <c r="E4" s="201" t="s">
        <v>261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3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CH4" s="201"/>
      <c r="CI4" s="201"/>
      <c r="CJ4" s="201"/>
      <c r="CK4" s="201"/>
      <c r="CL4" s="201"/>
      <c r="CM4" s="201"/>
    </row>
    <row r="5" spans="1:92" s="199" customFormat="1" ht="15.5" x14ac:dyDescent="0.35">
      <c r="A5" s="8"/>
      <c r="B5" s="2"/>
      <c r="C5" s="103"/>
      <c r="D5" s="103"/>
      <c r="E5" s="201"/>
      <c r="F5" s="201"/>
      <c r="G5" s="204" t="s">
        <v>321</v>
      </c>
      <c r="H5" s="201" t="str">
        <f>E1</f>
        <v>Mimmi Wickholm</v>
      </c>
      <c r="I5" s="204"/>
      <c r="J5" s="204"/>
      <c r="K5" s="204"/>
      <c r="L5" s="204"/>
      <c r="M5" s="204"/>
      <c r="N5" s="204" t="s">
        <v>322</v>
      </c>
      <c r="O5" s="201" t="str">
        <f>E2</f>
        <v>Rob de Bruin</v>
      </c>
      <c r="P5" s="201"/>
      <c r="Q5" s="201"/>
      <c r="R5" s="204"/>
      <c r="S5" s="201"/>
      <c r="T5" s="204"/>
      <c r="U5" s="201"/>
      <c r="V5" s="201"/>
      <c r="W5" s="201"/>
      <c r="X5" s="201"/>
      <c r="Y5" s="204" t="s">
        <v>323</v>
      </c>
      <c r="Z5" s="201" t="str">
        <f>E3</f>
        <v>Nina Fritzel</v>
      </c>
      <c r="AA5" s="201"/>
      <c r="AB5" s="201"/>
      <c r="AC5" s="201"/>
      <c r="AD5" s="201"/>
      <c r="AE5" s="201"/>
      <c r="AF5" s="201"/>
      <c r="AG5" s="201"/>
      <c r="AH5" s="201"/>
      <c r="AI5" s="204"/>
      <c r="AJ5" s="204" t="s">
        <v>426</v>
      </c>
      <c r="AK5" s="201" t="str">
        <f>E4</f>
        <v>Angie Deeks</v>
      </c>
      <c r="AL5" s="201"/>
      <c r="AM5" s="201"/>
      <c r="AN5" s="204"/>
      <c r="AO5" s="201"/>
      <c r="AP5" s="204"/>
      <c r="AQ5" s="201"/>
      <c r="AR5" s="201"/>
      <c r="AS5" s="201"/>
      <c r="AT5" s="201"/>
      <c r="AU5" s="201"/>
      <c r="AV5" s="201"/>
      <c r="AW5" s="204" t="s">
        <v>321</v>
      </c>
      <c r="AX5" s="201" t="str">
        <f>E2</f>
        <v>Rob de Bruin</v>
      </c>
      <c r="AY5" s="204"/>
      <c r="AZ5" s="204"/>
      <c r="BA5" s="204"/>
      <c r="BB5" s="204"/>
      <c r="BC5" s="204"/>
      <c r="BD5" s="204" t="s">
        <v>322</v>
      </c>
      <c r="BE5" s="201" t="str">
        <f>E3</f>
        <v>Nina Fritzel</v>
      </c>
      <c r="BF5" s="201"/>
      <c r="BG5" s="201"/>
      <c r="BH5" s="201"/>
      <c r="BI5" s="201"/>
      <c r="BJ5" s="204" t="s">
        <v>323</v>
      </c>
      <c r="BK5" s="201" t="str">
        <f>E4</f>
        <v>Angie Deeks</v>
      </c>
      <c r="BL5" s="201"/>
      <c r="BM5" s="201"/>
      <c r="BN5" s="201"/>
      <c r="BO5" s="201"/>
      <c r="BP5" s="204"/>
      <c r="BQ5" s="204" t="s">
        <v>426</v>
      </c>
      <c r="BR5" s="201" t="str">
        <f>E1</f>
        <v>Mimmi Wickholm</v>
      </c>
      <c r="BS5" s="201"/>
      <c r="BT5" s="201"/>
      <c r="BU5" s="201"/>
      <c r="BV5" s="201"/>
      <c r="BW5" s="201"/>
      <c r="BX5" s="201"/>
      <c r="CH5" s="201"/>
      <c r="CI5" s="201"/>
      <c r="CJ5" s="201"/>
      <c r="CK5" s="201"/>
      <c r="CL5" s="201"/>
      <c r="CM5" s="201"/>
    </row>
    <row r="6" spans="1:92" s="199" customFormat="1" ht="15.5" x14ac:dyDescent="0.35">
      <c r="A6" s="1" t="s">
        <v>433</v>
      </c>
      <c r="B6" s="17"/>
      <c r="C6" s="103"/>
      <c r="D6" s="103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CH6" s="201"/>
      <c r="CI6" s="201"/>
      <c r="CJ6" s="201"/>
      <c r="CK6" s="201"/>
      <c r="CL6" s="201"/>
      <c r="CM6" s="201"/>
      <c r="CN6" s="101"/>
    </row>
    <row r="7" spans="1:92" s="199" customFormat="1" ht="15.5" x14ac:dyDescent="0.35">
      <c r="A7" s="8" t="s">
        <v>139</v>
      </c>
      <c r="B7" s="18"/>
      <c r="C7" s="103"/>
      <c r="D7" s="103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5" t="s">
        <v>411</v>
      </c>
      <c r="X7" s="239"/>
      <c r="Y7" s="201"/>
      <c r="Z7" s="201"/>
      <c r="AA7" s="201"/>
      <c r="AB7" s="201"/>
      <c r="AC7" s="201"/>
      <c r="AD7" s="201"/>
      <c r="AE7" s="201"/>
      <c r="AF7" s="201"/>
      <c r="AG7" s="201"/>
      <c r="AH7" s="205" t="s">
        <v>411</v>
      </c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5" t="s">
        <v>411</v>
      </c>
      <c r="AT7" s="240"/>
      <c r="AU7" s="241" t="s">
        <v>330</v>
      </c>
      <c r="AV7" s="206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42"/>
      <c r="BW7" s="204" t="s">
        <v>331</v>
      </c>
      <c r="BX7" s="207"/>
      <c r="CH7" s="241" t="s">
        <v>415</v>
      </c>
      <c r="CI7" s="243"/>
      <c r="CJ7" s="241" t="s">
        <v>416</v>
      </c>
      <c r="CK7" s="243"/>
      <c r="CL7" s="241" t="s">
        <v>417</v>
      </c>
      <c r="CM7" s="241"/>
      <c r="CN7" s="101"/>
    </row>
    <row r="8" spans="1:92" s="199" customFormat="1" ht="15.5" x14ac:dyDescent="0.35">
      <c r="A8" s="8"/>
      <c r="B8" s="18"/>
      <c r="C8" s="103"/>
      <c r="D8" s="103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5"/>
      <c r="X8" s="239"/>
      <c r="Y8" s="201"/>
      <c r="Z8" s="201"/>
      <c r="AA8" s="201"/>
      <c r="AB8" s="201"/>
      <c r="AC8" s="201"/>
      <c r="AD8" s="201"/>
      <c r="AE8" s="201"/>
      <c r="AF8" s="201"/>
      <c r="AG8" s="201"/>
      <c r="AH8" s="205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5"/>
      <c r="AT8" s="240"/>
      <c r="AU8" s="241"/>
      <c r="AV8" s="206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42"/>
      <c r="BW8" s="204"/>
      <c r="BX8" s="207"/>
      <c r="BY8" s="721" t="str">
        <f>G3</f>
        <v>COMPULSORIES</v>
      </c>
      <c r="BZ8" s="721"/>
      <c r="CA8" s="721"/>
      <c r="CB8" s="721"/>
      <c r="CC8" s="644" t="s">
        <v>415</v>
      </c>
      <c r="CD8" s="721" t="str">
        <f>AW3</f>
        <v>FREESTYLE</v>
      </c>
      <c r="CE8" s="721"/>
      <c r="CF8" s="721"/>
      <c r="CG8" s="721"/>
      <c r="CH8" s="241"/>
      <c r="CI8" s="243"/>
      <c r="CJ8" s="241"/>
      <c r="CK8" s="243"/>
      <c r="CL8" s="241"/>
      <c r="CM8" s="241"/>
      <c r="CN8" s="155"/>
    </row>
    <row r="9" spans="1:92" s="199" customFormat="1" ht="14.5" x14ac:dyDescent="0.35">
      <c r="A9" s="205" t="s">
        <v>333</v>
      </c>
      <c r="B9" s="205" t="s">
        <v>334</v>
      </c>
      <c r="C9" s="205" t="s">
        <v>325</v>
      </c>
      <c r="D9" s="205" t="s">
        <v>335</v>
      </c>
      <c r="E9" s="205" t="s">
        <v>410</v>
      </c>
      <c r="F9" s="208"/>
      <c r="G9" s="205" t="s">
        <v>325</v>
      </c>
      <c r="H9" s="205"/>
      <c r="I9" s="205"/>
      <c r="J9" s="205"/>
      <c r="K9" s="205"/>
      <c r="L9" s="239"/>
      <c r="M9" s="208"/>
      <c r="N9" s="205" t="s">
        <v>342</v>
      </c>
      <c r="O9" s="205" t="s">
        <v>343</v>
      </c>
      <c r="P9" s="205" t="s">
        <v>344</v>
      </c>
      <c r="Q9" s="205" t="s">
        <v>427</v>
      </c>
      <c r="R9" s="205" t="s">
        <v>428</v>
      </c>
      <c r="S9" s="239" t="s">
        <v>429</v>
      </c>
      <c r="T9" s="205" t="s">
        <v>430</v>
      </c>
      <c r="U9" s="205" t="s">
        <v>431</v>
      </c>
      <c r="V9" s="205" t="s">
        <v>350</v>
      </c>
      <c r="W9" s="205" t="s">
        <v>402</v>
      </c>
      <c r="X9" s="240"/>
      <c r="Y9" s="205" t="s">
        <v>342</v>
      </c>
      <c r="Z9" s="205" t="s">
        <v>343</v>
      </c>
      <c r="AA9" s="205" t="s">
        <v>344</v>
      </c>
      <c r="AB9" s="205" t="s">
        <v>427</v>
      </c>
      <c r="AC9" s="205" t="s">
        <v>428</v>
      </c>
      <c r="AD9" s="239" t="s">
        <v>429</v>
      </c>
      <c r="AE9" s="205" t="s">
        <v>430</v>
      </c>
      <c r="AF9" s="205" t="s">
        <v>431</v>
      </c>
      <c r="AG9" s="205" t="s">
        <v>350</v>
      </c>
      <c r="AH9" s="205" t="s">
        <v>402</v>
      </c>
      <c r="AI9" s="208"/>
      <c r="AJ9" s="205" t="s">
        <v>342</v>
      </c>
      <c r="AK9" s="205" t="s">
        <v>343</v>
      </c>
      <c r="AL9" s="205" t="s">
        <v>344</v>
      </c>
      <c r="AM9" s="205" t="s">
        <v>427</v>
      </c>
      <c r="AN9" s="205" t="s">
        <v>428</v>
      </c>
      <c r="AO9" s="239" t="s">
        <v>429</v>
      </c>
      <c r="AP9" s="205" t="s">
        <v>430</v>
      </c>
      <c r="AQ9" s="205" t="s">
        <v>431</v>
      </c>
      <c r="AR9" s="205" t="s">
        <v>350</v>
      </c>
      <c r="AS9" s="205" t="s">
        <v>402</v>
      </c>
      <c r="AT9" s="240"/>
      <c r="AU9" s="241" t="s">
        <v>360</v>
      </c>
      <c r="AV9" s="206"/>
      <c r="AW9" s="205" t="s">
        <v>325</v>
      </c>
      <c r="AX9" s="205"/>
      <c r="AY9" s="205"/>
      <c r="AZ9" s="205"/>
      <c r="BA9" s="205"/>
      <c r="BB9" s="205"/>
      <c r="BC9" s="208"/>
      <c r="BD9" s="209" t="s">
        <v>328</v>
      </c>
      <c r="BE9" s="209"/>
      <c r="BF9" s="209"/>
      <c r="BG9" s="209"/>
      <c r="BH9" s="205"/>
      <c r="BI9" s="208"/>
      <c r="BJ9" s="723" t="s">
        <v>377</v>
      </c>
      <c r="BK9" s="723"/>
      <c r="BL9" s="201"/>
      <c r="BM9" s="201"/>
      <c r="BN9" s="201"/>
      <c r="BO9" s="201"/>
      <c r="BP9" s="208"/>
      <c r="BQ9" s="209" t="s">
        <v>328</v>
      </c>
      <c r="BR9" s="209"/>
      <c r="BS9" s="209"/>
      <c r="BT9" s="209"/>
      <c r="BU9" s="205"/>
      <c r="BV9" s="244"/>
      <c r="BW9" s="211" t="s">
        <v>360</v>
      </c>
      <c r="BX9" s="206"/>
      <c r="BY9" s="199" t="s">
        <v>321</v>
      </c>
      <c r="BZ9" s="199" t="s">
        <v>322</v>
      </c>
      <c r="CA9" s="199" t="s">
        <v>323</v>
      </c>
      <c r="CB9" s="199" t="s">
        <v>426</v>
      </c>
      <c r="CC9" s="644" t="s">
        <v>418</v>
      </c>
      <c r="CD9" s="199" t="str">
        <f>AW5</f>
        <v>Judge A</v>
      </c>
      <c r="CE9" s="199" t="str">
        <f>BD5</f>
        <v>Judge B</v>
      </c>
      <c r="CF9" s="199" t="str">
        <f>BJ5</f>
        <v>Judge C</v>
      </c>
      <c r="CG9" s="199" t="str">
        <f>BQ5</f>
        <v>Judge D</v>
      </c>
      <c r="CH9" s="241" t="s">
        <v>418</v>
      </c>
      <c r="CI9" s="243"/>
      <c r="CJ9" s="241" t="s">
        <v>418</v>
      </c>
      <c r="CK9" s="243"/>
      <c r="CL9" s="241" t="s">
        <v>418</v>
      </c>
      <c r="CM9" s="241"/>
      <c r="CN9" s="186" t="s">
        <v>273</v>
      </c>
    </row>
    <row r="10" spans="1:92" s="199" customFormat="1" ht="14.5" x14ac:dyDescent="0.35">
      <c r="A10" s="201"/>
      <c r="B10" s="201"/>
      <c r="C10" s="201"/>
      <c r="D10" s="201"/>
      <c r="E10" s="201"/>
      <c r="F10" s="212"/>
      <c r="G10" s="213" t="s">
        <v>337</v>
      </c>
      <c r="H10" s="213" t="s">
        <v>338</v>
      </c>
      <c r="I10" s="213" t="s">
        <v>339</v>
      </c>
      <c r="J10" s="213" t="s">
        <v>340</v>
      </c>
      <c r="K10" s="213" t="s">
        <v>341</v>
      </c>
      <c r="L10" s="245" t="s">
        <v>325</v>
      </c>
      <c r="M10" s="212"/>
      <c r="N10" s="201"/>
      <c r="O10" s="201"/>
      <c r="P10" s="201"/>
      <c r="Q10" s="201"/>
      <c r="R10" s="201"/>
      <c r="S10" s="226"/>
      <c r="T10" s="201"/>
      <c r="U10" s="201"/>
      <c r="V10" s="201"/>
      <c r="W10" s="201"/>
      <c r="X10" s="246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12"/>
      <c r="AJ10" s="201"/>
      <c r="AK10" s="201"/>
      <c r="AL10" s="201"/>
      <c r="AM10" s="201"/>
      <c r="AN10" s="201"/>
      <c r="AO10" s="226"/>
      <c r="AP10" s="201"/>
      <c r="AQ10" s="201"/>
      <c r="AR10" s="201"/>
      <c r="AS10" s="201"/>
      <c r="AT10" s="246"/>
      <c r="AU10" s="201"/>
      <c r="AV10" s="207"/>
      <c r="AW10" s="213" t="s">
        <v>337</v>
      </c>
      <c r="AX10" s="213" t="s">
        <v>338</v>
      </c>
      <c r="AY10" s="213" t="s">
        <v>339</v>
      </c>
      <c r="AZ10" s="213" t="s">
        <v>340</v>
      </c>
      <c r="BA10" s="213" t="s">
        <v>341</v>
      </c>
      <c r="BB10" s="213" t="s">
        <v>325</v>
      </c>
      <c r="BC10" s="212"/>
      <c r="BD10" s="215" t="s">
        <v>327</v>
      </c>
      <c r="BE10" s="215" t="s">
        <v>349</v>
      </c>
      <c r="BF10" s="215" t="s">
        <v>432</v>
      </c>
      <c r="BG10" s="247" t="s">
        <v>351</v>
      </c>
      <c r="BH10" s="215" t="s">
        <v>328</v>
      </c>
      <c r="BI10" s="212"/>
      <c r="BJ10" s="213" t="s">
        <v>353</v>
      </c>
      <c r="BK10" s="213" t="s">
        <v>354</v>
      </c>
      <c r="BL10" s="213" t="s">
        <v>355</v>
      </c>
      <c r="BM10" s="213" t="s">
        <v>356</v>
      </c>
      <c r="BN10" s="213" t="s">
        <v>357</v>
      </c>
      <c r="BO10" s="213" t="s">
        <v>358</v>
      </c>
      <c r="BP10" s="212"/>
      <c r="BQ10" s="215" t="s">
        <v>327</v>
      </c>
      <c r="BR10" s="215" t="s">
        <v>349</v>
      </c>
      <c r="BS10" s="215" t="s">
        <v>432</v>
      </c>
      <c r="BT10" s="247" t="s">
        <v>351</v>
      </c>
      <c r="BU10" s="215" t="s">
        <v>328</v>
      </c>
      <c r="BV10" s="248"/>
      <c r="BW10" s="249"/>
      <c r="BX10" s="207"/>
      <c r="CH10" s="201"/>
      <c r="CI10" s="226"/>
      <c r="CJ10" s="201"/>
      <c r="CK10" s="226"/>
      <c r="CL10" s="201"/>
      <c r="CM10" s="201"/>
      <c r="CN10" s="201"/>
    </row>
    <row r="11" spans="1:92" s="199" customFormat="1" ht="14.5" x14ac:dyDescent="0.35">
      <c r="A11" s="115">
        <v>1</v>
      </c>
      <c r="B11" s="489" t="s">
        <v>78</v>
      </c>
      <c r="C11" s="519"/>
      <c r="D11" s="214"/>
      <c r="E11" s="214"/>
      <c r="F11" s="212"/>
      <c r="G11" s="214"/>
      <c r="H11" s="214"/>
      <c r="I11" s="214"/>
      <c r="J11" s="214"/>
      <c r="K11" s="214"/>
      <c r="L11" s="250"/>
      <c r="M11" s="212"/>
      <c r="N11" s="217">
        <v>4.2</v>
      </c>
      <c r="O11" s="217">
        <v>4.7</v>
      </c>
      <c r="P11" s="217">
        <v>6</v>
      </c>
      <c r="Q11" s="217">
        <v>5.7</v>
      </c>
      <c r="R11" s="217">
        <v>4.7</v>
      </c>
      <c r="S11" s="251">
        <v>4.5</v>
      </c>
      <c r="T11" s="217">
        <v>7.5</v>
      </c>
      <c r="U11" s="217">
        <v>6</v>
      </c>
      <c r="V11" s="218">
        <f t="shared" ref="V11:V16" si="0">SUM(N11:U11)</f>
        <v>43.3</v>
      </c>
      <c r="W11" s="219"/>
      <c r="X11" s="246"/>
      <c r="Y11" s="217">
        <v>4.5</v>
      </c>
      <c r="Z11" s="217">
        <v>4</v>
      </c>
      <c r="AA11" s="217">
        <v>5</v>
      </c>
      <c r="AB11" s="217">
        <v>4</v>
      </c>
      <c r="AC11" s="217">
        <v>4.5</v>
      </c>
      <c r="AD11" s="217">
        <v>5</v>
      </c>
      <c r="AE11" s="217">
        <v>7</v>
      </c>
      <c r="AF11" s="217">
        <v>6</v>
      </c>
      <c r="AG11" s="218">
        <f t="shared" ref="AG11:AG16" si="1">SUM(Y11:AF11)</f>
        <v>40</v>
      </c>
      <c r="AH11" s="219"/>
      <c r="AI11" s="212"/>
      <c r="AJ11" s="217">
        <v>4.3</v>
      </c>
      <c r="AK11" s="217">
        <v>6</v>
      </c>
      <c r="AL11" s="217">
        <v>6</v>
      </c>
      <c r="AM11" s="217">
        <v>5</v>
      </c>
      <c r="AN11" s="217">
        <v>4.5</v>
      </c>
      <c r="AO11" s="251">
        <v>4.5</v>
      </c>
      <c r="AP11" s="217">
        <v>6.5</v>
      </c>
      <c r="AQ11" s="217">
        <v>5.5</v>
      </c>
      <c r="AR11" s="218">
        <f t="shared" ref="AR11:AR16" si="2">SUM(AJ11:AQ11)</f>
        <v>42.3</v>
      </c>
      <c r="AS11" s="219"/>
      <c r="AT11" s="246"/>
      <c r="AU11" s="250"/>
      <c r="AV11" s="220"/>
      <c r="AW11" s="214"/>
      <c r="AX11" s="214"/>
      <c r="AY11" s="214"/>
      <c r="AZ11" s="214"/>
      <c r="BA11" s="214"/>
      <c r="BB11" s="214"/>
      <c r="BC11" s="212"/>
      <c r="BD11" s="221"/>
      <c r="BE11" s="221"/>
      <c r="BF11" s="221"/>
      <c r="BG11" s="252"/>
      <c r="BH11" s="221"/>
      <c r="BI11" s="222"/>
      <c r="BJ11" s="221"/>
      <c r="BK11" s="221"/>
      <c r="BL11" s="221"/>
      <c r="BM11" s="221"/>
      <c r="BN11" s="221"/>
      <c r="BO11" s="219"/>
      <c r="BP11" s="212"/>
      <c r="BQ11" s="221"/>
      <c r="BR11" s="221"/>
      <c r="BS11" s="221"/>
      <c r="BT11" s="252"/>
      <c r="BU11" s="221"/>
      <c r="BV11" s="253"/>
      <c r="BW11" s="221"/>
      <c r="BX11" s="207"/>
      <c r="CH11" s="219"/>
      <c r="CI11" s="254"/>
      <c r="CJ11" s="219"/>
      <c r="CK11" s="254"/>
      <c r="CL11" s="219"/>
      <c r="CM11" s="219"/>
      <c r="CN11" s="214"/>
    </row>
    <row r="12" spans="1:92" s="199" customFormat="1" ht="14.5" x14ac:dyDescent="0.35">
      <c r="A12" s="115">
        <v>2</v>
      </c>
      <c r="B12" s="426" t="s">
        <v>151</v>
      </c>
      <c r="C12" s="518"/>
      <c r="D12" s="214"/>
      <c r="E12" s="214"/>
      <c r="F12" s="212"/>
      <c r="G12" s="214"/>
      <c r="H12" s="214"/>
      <c r="I12" s="214"/>
      <c r="J12" s="214"/>
      <c r="K12" s="214"/>
      <c r="L12" s="214"/>
      <c r="M12" s="212"/>
      <c r="N12" s="217">
        <v>5.2</v>
      </c>
      <c r="O12" s="217">
        <v>6.7</v>
      </c>
      <c r="P12" s="217">
        <v>7.2</v>
      </c>
      <c r="Q12" s="217">
        <v>6.7</v>
      </c>
      <c r="R12" s="217">
        <v>6.5</v>
      </c>
      <c r="S12" s="217">
        <v>6</v>
      </c>
      <c r="T12" s="217">
        <v>6.7</v>
      </c>
      <c r="U12" s="217">
        <v>5.5</v>
      </c>
      <c r="V12" s="218">
        <f t="shared" si="0"/>
        <v>50.5</v>
      </c>
      <c r="W12" s="219"/>
      <c r="X12" s="246"/>
      <c r="Y12" s="217">
        <v>5.5</v>
      </c>
      <c r="Z12" s="217">
        <v>6</v>
      </c>
      <c r="AA12" s="217">
        <v>6.5</v>
      </c>
      <c r="AB12" s="217">
        <v>6.8</v>
      </c>
      <c r="AC12" s="217">
        <v>7</v>
      </c>
      <c r="AD12" s="217">
        <v>6</v>
      </c>
      <c r="AE12" s="217">
        <v>7</v>
      </c>
      <c r="AF12" s="217">
        <v>6</v>
      </c>
      <c r="AG12" s="218">
        <f t="shared" si="1"/>
        <v>50.8</v>
      </c>
      <c r="AH12" s="219"/>
      <c r="AI12" s="212"/>
      <c r="AJ12" s="217">
        <v>5.8</v>
      </c>
      <c r="AK12" s="217">
        <v>6.5</v>
      </c>
      <c r="AL12" s="217">
        <v>6.5</v>
      </c>
      <c r="AM12" s="217">
        <v>6.5</v>
      </c>
      <c r="AN12" s="217">
        <v>5.8</v>
      </c>
      <c r="AO12" s="217">
        <v>6</v>
      </c>
      <c r="AP12" s="217">
        <v>6.8</v>
      </c>
      <c r="AQ12" s="217">
        <v>5.5</v>
      </c>
      <c r="AR12" s="218">
        <f t="shared" si="2"/>
        <v>49.4</v>
      </c>
      <c r="AS12" s="219"/>
      <c r="AT12" s="246"/>
      <c r="AU12" s="250"/>
      <c r="AV12" s="207"/>
      <c r="AW12" s="214"/>
      <c r="AX12" s="214"/>
      <c r="AY12" s="214"/>
      <c r="AZ12" s="214"/>
      <c r="BA12" s="214"/>
      <c r="BB12" s="214"/>
      <c r="BC12" s="212"/>
      <c r="BD12" s="214"/>
      <c r="BE12" s="214"/>
      <c r="BF12" s="214"/>
      <c r="BG12" s="250"/>
      <c r="BH12" s="214"/>
      <c r="BI12" s="212"/>
      <c r="BJ12" s="214"/>
      <c r="BK12" s="214"/>
      <c r="BL12" s="214"/>
      <c r="BM12" s="214"/>
      <c r="BN12" s="214"/>
      <c r="BO12" s="214"/>
      <c r="BP12" s="212"/>
      <c r="BQ12" s="214"/>
      <c r="BR12" s="214"/>
      <c r="BS12" s="214"/>
      <c r="BT12" s="250"/>
      <c r="BU12" s="214"/>
      <c r="BV12" s="246"/>
      <c r="BW12" s="214"/>
      <c r="BX12" s="207"/>
      <c r="CH12" s="214"/>
      <c r="CI12" s="250"/>
      <c r="CJ12" s="214"/>
      <c r="CK12" s="250"/>
      <c r="CL12" s="214"/>
      <c r="CM12" s="214"/>
      <c r="CN12" s="214"/>
    </row>
    <row r="13" spans="1:92" s="199" customFormat="1" ht="14.5" x14ac:dyDescent="0.35">
      <c r="A13" s="115">
        <v>3</v>
      </c>
      <c r="B13" s="426" t="s">
        <v>434</v>
      </c>
      <c r="C13" s="518"/>
      <c r="D13" s="214"/>
      <c r="E13" s="214"/>
      <c r="F13" s="212"/>
      <c r="G13" s="214"/>
      <c r="H13" s="214"/>
      <c r="I13" s="214"/>
      <c r="J13" s="214"/>
      <c r="K13" s="214"/>
      <c r="L13" s="214"/>
      <c r="M13" s="212"/>
      <c r="N13" s="217">
        <v>4</v>
      </c>
      <c r="O13" s="217">
        <v>6</v>
      </c>
      <c r="P13" s="217">
        <v>5.2</v>
      </c>
      <c r="Q13" s="217">
        <v>4.7</v>
      </c>
      <c r="R13" s="217">
        <v>5</v>
      </c>
      <c r="S13" s="217">
        <v>4.5</v>
      </c>
      <c r="T13" s="217">
        <v>5.7</v>
      </c>
      <c r="U13" s="217">
        <v>5.2</v>
      </c>
      <c r="V13" s="218">
        <f t="shared" si="0"/>
        <v>40.300000000000004</v>
      </c>
      <c r="W13" s="219"/>
      <c r="X13" s="246"/>
      <c r="Y13" s="217">
        <v>4.5</v>
      </c>
      <c r="Z13" s="217">
        <v>5.5</v>
      </c>
      <c r="AA13" s="217">
        <v>5</v>
      </c>
      <c r="AB13" s="217">
        <v>4</v>
      </c>
      <c r="AC13" s="217">
        <v>3</v>
      </c>
      <c r="AD13" s="217">
        <v>4.2</v>
      </c>
      <c r="AE13" s="217">
        <v>5.5</v>
      </c>
      <c r="AF13" s="217">
        <v>5.8</v>
      </c>
      <c r="AG13" s="218">
        <f t="shared" si="1"/>
        <v>37.5</v>
      </c>
      <c r="AH13" s="219"/>
      <c r="AI13" s="212"/>
      <c r="AJ13" s="217">
        <v>4.5</v>
      </c>
      <c r="AK13" s="217">
        <v>5</v>
      </c>
      <c r="AL13" s="217">
        <v>5.2</v>
      </c>
      <c r="AM13" s="217">
        <v>5</v>
      </c>
      <c r="AN13" s="217">
        <v>4.8</v>
      </c>
      <c r="AO13" s="217">
        <v>3.9</v>
      </c>
      <c r="AP13" s="217">
        <v>5.5</v>
      </c>
      <c r="AQ13" s="217">
        <v>5</v>
      </c>
      <c r="AR13" s="218">
        <f t="shared" si="2"/>
        <v>38.9</v>
      </c>
      <c r="AS13" s="219"/>
      <c r="AT13" s="246"/>
      <c r="AU13" s="250"/>
      <c r="AV13" s="207"/>
      <c r="AW13" s="214"/>
      <c r="AX13" s="214"/>
      <c r="AY13" s="214"/>
      <c r="AZ13" s="214"/>
      <c r="BA13" s="214"/>
      <c r="BB13" s="214"/>
      <c r="BC13" s="212"/>
      <c r="BD13" s="214"/>
      <c r="BE13" s="214"/>
      <c r="BF13" s="214"/>
      <c r="BG13" s="250"/>
      <c r="BH13" s="214"/>
      <c r="BI13" s="212"/>
      <c r="BJ13" s="214"/>
      <c r="BK13" s="214"/>
      <c r="BL13" s="214"/>
      <c r="BM13" s="214"/>
      <c r="BN13" s="214"/>
      <c r="BO13" s="214"/>
      <c r="BP13" s="212"/>
      <c r="BQ13" s="214"/>
      <c r="BR13" s="214"/>
      <c r="BS13" s="214"/>
      <c r="BT13" s="250"/>
      <c r="BU13" s="214"/>
      <c r="BV13" s="246"/>
      <c r="BW13" s="214"/>
      <c r="BX13" s="207"/>
      <c r="CH13" s="214"/>
      <c r="CI13" s="250"/>
      <c r="CJ13" s="214"/>
      <c r="CK13" s="250"/>
      <c r="CL13" s="214"/>
      <c r="CM13" s="214"/>
      <c r="CN13" s="214"/>
    </row>
    <row r="14" spans="1:92" s="199" customFormat="1" ht="14.5" x14ac:dyDescent="0.35">
      <c r="A14" s="115">
        <v>4</v>
      </c>
      <c r="B14" s="426" t="s">
        <v>305</v>
      </c>
      <c r="C14" s="518"/>
      <c r="D14" s="214"/>
      <c r="E14" s="214"/>
      <c r="F14" s="212"/>
      <c r="G14" s="214"/>
      <c r="H14" s="214"/>
      <c r="I14" s="214"/>
      <c r="J14" s="214"/>
      <c r="K14" s="214"/>
      <c r="L14" s="214"/>
      <c r="M14" s="212"/>
      <c r="N14" s="217">
        <v>0</v>
      </c>
      <c r="O14" s="217">
        <v>5.7</v>
      </c>
      <c r="P14" s="217">
        <v>6</v>
      </c>
      <c r="Q14" s="217">
        <v>4</v>
      </c>
      <c r="R14" s="217">
        <v>4.2</v>
      </c>
      <c r="S14" s="217">
        <v>4.5</v>
      </c>
      <c r="T14" s="217">
        <v>5.7</v>
      </c>
      <c r="U14" s="217">
        <v>5.2</v>
      </c>
      <c r="V14" s="218">
        <f t="shared" si="0"/>
        <v>35.299999999999997</v>
      </c>
      <c r="W14" s="219"/>
      <c r="X14" s="246"/>
      <c r="Y14" s="217">
        <v>0</v>
      </c>
      <c r="Z14" s="217">
        <v>5</v>
      </c>
      <c r="AA14" s="217">
        <v>5</v>
      </c>
      <c r="AB14" s="217">
        <v>3</v>
      </c>
      <c r="AC14" s="217">
        <v>4.5</v>
      </c>
      <c r="AD14" s="217">
        <v>3.8</v>
      </c>
      <c r="AE14" s="217">
        <v>5.8</v>
      </c>
      <c r="AF14" s="217">
        <v>5.5</v>
      </c>
      <c r="AG14" s="218">
        <f t="shared" si="1"/>
        <v>32.6</v>
      </c>
      <c r="AH14" s="219"/>
      <c r="AI14" s="212"/>
      <c r="AJ14" s="217">
        <v>4.9000000000000004</v>
      </c>
      <c r="AK14" s="217">
        <v>5.5</v>
      </c>
      <c r="AL14" s="217">
        <v>5.3</v>
      </c>
      <c r="AM14" s="217">
        <v>4.3</v>
      </c>
      <c r="AN14" s="217">
        <v>3.9</v>
      </c>
      <c r="AO14" s="217">
        <v>4</v>
      </c>
      <c r="AP14" s="217">
        <v>5.7</v>
      </c>
      <c r="AQ14" s="217">
        <v>4.8</v>
      </c>
      <c r="AR14" s="218">
        <f t="shared" si="2"/>
        <v>38.4</v>
      </c>
      <c r="AS14" s="219"/>
      <c r="AT14" s="246"/>
      <c r="AU14" s="250"/>
      <c r="AV14" s="207"/>
      <c r="AW14" s="214"/>
      <c r="AX14" s="214"/>
      <c r="AY14" s="214"/>
      <c r="AZ14" s="214"/>
      <c r="BA14" s="214"/>
      <c r="BB14" s="214"/>
      <c r="BC14" s="212"/>
      <c r="BD14" s="214"/>
      <c r="BE14" s="214"/>
      <c r="BF14" s="214"/>
      <c r="BG14" s="250"/>
      <c r="BH14" s="214"/>
      <c r="BI14" s="212"/>
      <c r="BJ14" s="214"/>
      <c r="BK14" s="214"/>
      <c r="BL14" s="214"/>
      <c r="BM14" s="214"/>
      <c r="BN14" s="214"/>
      <c r="BO14" s="214"/>
      <c r="BP14" s="212"/>
      <c r="BQ14" s="214"/>
      <c r="BR14" s="214"/>
      <c r="BS14" s="214"/>
      <c r="BT14" s="250"/>
      <c r="BU14" s="214"/>
      <c r="BV14" s="246"/>
      <c r="BW14" s="214"/>
      <c r="BX14" s="207"/>
      <c r="CH14" s="214"/>
      <c r="CI14" s="250"/>
      <c r="CJ14" s="214"/>
      <c r="CK14" s="250"/>
      <c r="CL14" s="214"/>
      <c r="CM14" s="214"/>
      <c r="CN14" s="214"/>
    </row>
    <row r="15" spans="1:92" s="199" customFormat="1" ht="14.5" x14ac:dyDescent="0.35">
      <c r="A15" s="115">
        <v>5</v>
      </c>
      <c r="B15" s="426" t="s">
        <v>76</v>
      </c>
      <c r="C15" s="518"/>
      <c r="D15" s="214"/>
      <c r="E15" s="214"/>
      <c r="F15" s="212"/>
      <c r="G15" s="214"/>
      <c r="H15" s="214"/>
      <c r="I15" s="214"/>
      <c r="J15" s="214"/>
      <c r="K15" s="214"/>
      <c r="L15" s="214"/>
      <c r="M15" s="212"/>
      <c r="N15" s="217">
        <v>3.5</v>
      </c>
      <c r="O15" s="217">
        <v>5.7</v>
      </c>
      <c r="P15" s="217">
        <v>5.7</v>
      </c>
      <c r="Q15" s="217">
        <v>5.5</v>
      </c>
      <c r="R15" s="217">
        <v>5</v>
      </c>
      <c r="S15" s="217">
        <v>4.2</v>
      </c>
      <c r="T15" s="217">
        <v>4</v>
      </c>
      <c r="U15" s="217">
        <v>4</v>
      </c>
      <c r="V15" s="218">
        <f t="shared" si="0"/>
        <v>37.599999999999994</v>
      </c>
      <c r="W15" s="219"/>
      <c r="X15" s="246"/>
      <c r="Y15" s="217">
        <v>4</v>
      </c>
      <c r="Z15" s="217">
        <v>5.8</v>
      </c>
      <c r="AA15" s="217">
        <v>5</v>
      </c>
      <c r="AB15" s="217">
        <v>4.8</v>
      </c>
      <c r="AC15" s="217">
        <v>4.5</v>
      </c>
      <c r="AD15" s="217">
        <v>4</v>
      </c>
      <c r="AE15" s="217">
        <v>4.5</v>
      </c>
      <c r="AF15" s="217">
        <v>5</v>
      </c>
      <c r="AG15" s="218">
        <f t="shared" si="1"/>
        <v>37.6</v>
      </c>
      <c r="AH15" s="219"/>
      <c r="AI15" s="212"/>
      <c r="AJ15" s="217">
        <v>4</v>
      </c>
      <c r="AK15" s="217">
        <v>5.5</v>
      </c>
      <c r="AL15" s="217">
        <v>5</v>
      </c>
      <c r="AM15" s="217">
        <v>4.5</v>
      </c>
      <c r="AN15" s="217">
        <v>4.8</v>
      </c>
      <c r="AO15" s="217">
        <v>3.8</v>
      </c>
      <c r="AP15" s="217">
        <v>4</v>
      </c>
      <c r="AQ15" s="217">
        <v>4</v>
      </c>
      <c r="AR15" s="218">
        <f t="shared" si="2"/>
        <v>35.6</v>
      </c>
      <c r="AS15" s="219"/>
      <c r="AT15" s="246"/>
      <c r="AU15" s="250"/>
      <c r="AV15" s="207"/>
      <c r="AW15" s="214"/>
      <c r="AX15" s="214"/>
      <c r="AY15" s="214"/>
      <c r="AZ15" s="214"/>
      <c r="BA15" s="214"/>
      <c r="BB15" s="214"/>
      <c r="BC15" s="212"/>
      <c r="BD15" s="214"/>
      <c r="BE15" s="214"/>
      <c r="BF15" s="214"/>
      <c r="BG15" s="250"/>
      <c r="BH15" s="214"/>
      <c r="BI15" s="212"/>
      <c r="BJ15" s="214"/>
      <c r="BK15" s="214"/>
      <c r="BL15" s="214"/>
      <c r="BM15" s="214"/>
      <c r="BN15" s="214"/>
      <c r="BO15" s="214"/>
      <c r="BP15" s="212"/>
      <c r="BQ15" s="214"/>
      <c r="BR15" s="214"/>
      <c r="BS15" s="214"/>
      <c r="BT15" s="250"/>
      <c r="BU15" s="214"/>
      <c r="BV15" s="246"/>
      <c r="BW15" s="214"/>
      <c r="BX15" s="207"/>
      <c r="CH15" s="214"/>
      <c r="CI15" s="250"/>
      <c r="CJ15" s="214"/>
      <c r="CK15" s="250"/>
      <c r="CL15" s="214"/>
      <c r="CM15" s="214"/>
      <c r="CN15" s="214"/>
    </row>
    <row r="16" spans="1:92" s="199" customFormat="1" ht="14.5" x14ac:dyDescent="0.35">
      <c r="A16" s="115">
        <v>6</v>
      </c>
      <c r="B16" s="426" t="s">
        <v>77</v>
      </c>
      <c r="C16" s="518"/>
      <c r="D16" s="214"/>
      <c r="E16" s="214"/>
      <c r="F16" s="212"/>
      <c r="G16" s="214"/>
      <c r="H16" s="214"/>
      <c r="I16" s="214"/>
      <c r="J16" s="214"/>
      <c r="K16" s="214"/>
      <c r="L16" s="214"/>
      <c r="M16" s="212"/>
      <c r="N16" s="217">
        <v>4.2</v>
      </c>
      <c r="O16" s="217">
        <v>5.5</v>
      </c>
      <c r="P16" s="217">
        <v>6.5</v>
      </c>
      <c r="Q16" s="217">
        <v>5</v>
      </c>
      <c r="R16" s="217">
        <v>5</v>
      </c>
      <c r="S16" s="217">
        <v>5.5</v>
      </c>
      <c r="T16" s="217">
        <v>7</v>
      </c>
      <c r="U16" s="217">
        <v>7.2</v>
      </c>
      <c r="V16" s="218">
        <f t="shared" si="0"/>
        <v>45.900000000000006</v>
      </c>
      <c r="W16" s="219"/>
      <c r="X16" s="246"/>
      <c r="Y16" s="217">
        <v>5.8</v>
      </c>
      <c r="Z16" s="217">
        <v>6</v>
      </c>
      <c r="AA16" s="217">
        <v>6</v>
      </c>
      <c r="AB16" s="217">
        <v>4.5</v>
      </c>
      <c r="AC16" s="217">
        <v>7</v>
      </c>
      <c r="AD16" s="217">
        <v>5</v>
      </c>
      <c r="AE16" s="217">
        <v>7.5</v>
      </c>
      <c r="AF16" s="217">
        <v>7.5</v>
      </c>
      <c r="AG16" s="218">
        <f t="shared" si="1"/>
        <v>49.3</v>
      </c>
      <c r="AH16" s="219"/>
      <c r="AI16" s="212"/>
      <c r="AJ16" s="217">
        <v>5.3</v>
      </c>
      <c r="AK16" s="217">
        <v>6</v>
      </c>
      <c r="AL16" s="217">
        <v>5.8</v>
      </c>
      <c r="AM16" s="217">
        <v>5.5</v>
      </c>
      <c r="AN16" s="217">
        <v>5.5</v>
      </c>
      <c r="AO16" s="217">
        <v>4.8</v>
      </c>
      <c r="AP16" s="217">
        <v>6.8</v>
      </c>
      <c r="AQ16" s="217">
        <v>6.8</v>
      </c>
      <c r="AR16" s="218">
        <f t="shared" si="2"/>
        <v>46.499999999999993</v>
      </c>
      <c r="AS16" s="219"/>
      <c r="AT16" s="246"/>
      <c r="AU16" s="250"/>
      <c r="AV16" s="207"/>
      <c r="AW16" s="214"/>
      <c r="AX16" s="214"/>
      <c r="AY16" s="214"/>
      <c r="AZ16" s="214"/>
      <c r="BA16" s="214"/>
      <c r="BB16" s="214"/>
      <c r="BC16" s="212"/>
      <c r="BD16" s="214"/>
      <c r="BE16" s="214"/>
      <c r="BF16" s="214"/>
      <c r="BG16" s="250"/>
      <c r="BH16" s="214"/>
      <c r="BI16" s="212"/>
      <c r="BJ16" s="214"/>
      <c r="BK16" s="214"/>
      <c r="BL16" s="214"/>
      <c r="BM16" s="214"/>
      <c r="BN16" s="214"/>
      <c r="BO16" s="214"/>
      <c r="BP16" s="212"/>
      <c r="BQ16" s="214"/>
      <c r="BR16" s="214"/>
      <c r="BS16" s="214"/>
      <c r="BT16" s="250"/>
      <c r="BU16" s="214"/>
      <c r="BV16" s="246"/>
      <c r="BW16" s="214"/>
      <c r="BX16" s="207"/>
      <c r="CH16" s="214"/>
      <c r="CI16" s="250"/>
      <c r="CJ16" s="214"/>
      <c r="CK16" s="250"/>
      <c r="CL16" s="214"/>
      <c r="CM16" s="214"/>
      <c r="CN16" s="214"/>
    </row>
    <row r="17" spans="1:92" s="199" customFormat="1" ht="14.5" x14ac:dyDescent="0.35">
      <c r="A17" s="228"/>
      <c r="B17" s="229"/>
      <c r="C17" s="490" t="s">
        <v>159</v>
      </c>
      <c r="D17" s="490" t="s">
        <v>79</v>
      </c>
      <c r="E17" s="490" t="s">
        <v>435</v>
      </c>
      <c r="F17" s="230"/>
      <c r="G17" s="231">
        <v>4.2</v>
      </c>
      <c r="H17" s="231">
        <v>4</v>
      </c>
      <c r="I17" s="231">
        <v>5.8</v>
      </c>
      <c r="J17" s="231">
        <v>6.5</v>
      </c>
      <c r="K17" s="231">
        <v>7</v>
      </c>
      <c r="L17" s="232">
        <f>SUM((G17*0.3),(H17*0.25),(I17*0.25),(J17*0.15),(K17*0.05))</f>
        <v>5.0349999999999993</v>
      </c>
      <c r="M17" s="233"/>
      <c r="N17" s="234"/>
      <c r="O17" s="234"/>
      <c r="P17" s="234"/>
      <c r="Q17" s="234"/>
      <c r="R17" s="234"/>
      <c r="S17" s="234"/>
      <c r="T17" s="722" t="s">
        <v>399</v>
      </c>
      <c r="U17" s="722"/>
      <c r="V17" s="235">
        <f>SUM(V11:V16)</f>
        <v>252.89999999999998</v>
      </c>
      <c r="W17" s="235">
        <f>(V17/6)/8</f>
        <v>5.2687499999999998</v>
      </c>
      <c r="X17" s="255"/>
      <c r="Y17" s="234"/>
      <c r="Z17" s="234"/>
      <c r="AA17" s="234"/>
      <c r="AB17" s="234"/>
      <c r="AC17" s="234"/>
      <c r="AD17" s="234"/>
      <c r="AE17" s="722" t="s">
        <v>399</v>
      </c>
      <c r="AF17" s="722"/>
      <c r="AG17" s="235">
        <f>SUM(AG11:AG16)</f>
        <v>247.8</v>
      </c>
      <c r="AH17" s="235">
        <f>(AG17/6)/8</f>
        <v>5.1625000000000005</v>
      </c>
      <c r="AI17" s="233"/>
      <c r="AJ17" s="234"/>
      <c r="AK17" s="234"/>
      <c r="AL17" s="234"/>
      <c r="AM17" s="234"/>
      <c r="AN17" s="234"/>
      <c r="AO17" s="234"/>
      <c r="AP17" s="722" t="s">
        <v>399</v>
      </c>
      <c r="AQ17" s="722"/>
      <c r="AR17" s="235">
        <f>SUM(AR11:AR16)</f>
        <v>251.1</v>
      </c>
      <c r="AS17" s="235">
        <f>(AR17/6)/8</f>
        <v>5.2312500000000002</v>
      </c>
      <c r="AT17" s="255"/>
      <c r="AU17" s="237">
        <f>SUM((L17*0.25)+(W17*0.25)+(AH17*0.25)+(AS17*0.25))</f>
        <v>5.1743749999999995</v>
      </c>
      <c r="AV17" s="236"/>
      <c r="AW17" s="231">
        <v>5.5</v>
      </c>
      <c r="AX17" s="231">
        <v>5.7</v>
      </c>
      <c r="AY17" s="231">
        <v>7</v>
      </c>
      <c r="AZ17" s="231">
        <v>6</v>
      </c>
      <c r="BA17" s="231">
        <v>7.5</v>
      </c>
      <c r="BB17" s="232">
        <f>SUM((AW17*0.3),(AX17*0.25),(AY17*0.25),(AZ17*0.15),(BA17*0.05))</f>
        <v>6.1</v>
      </c>
      <c r="BC17" s="233"/>
      <c r="BD17" s="256">
        <v>6.4</v>
      </c>
      <c r="BE17" s="256">
        <v>2</v>
      </c>
      <c r="BF17" s="232">
        <f>BD17-BE17</f>
        <v>4.4000000000000004</v>
      </c>
      <c r="BG17" s="257">
        <v>4.9000000000000004</v>
      </c>
      <c r="BH17" s="235">
        <f>SUM((BF17*0.7),(BG17*0.3))</f>
        <v>4.55</v>
      </c>
      <c r="BI17" s="258"/>
      <c r="BJ17" s="256">
        <v>6</v>
      </c>
      <c r="BK17" s="256">
        <v>6.6</v>
      </c>
      <c r="BL17" s="256">
        <v>5.5</v>
      </c>
      <c r="BM17" s="256">
        <v>5.5</v>
      </c>
      <c r="BN17" s="256">
        <v>4.8</v>
      </c>
      <c r="BO17" s="237">
        <f>SUM((BJ17*0.25),(BK17*0.25),(BL17*0.2),(BM17*0.2),(BN17*0.1))</f>
        <v>5.83</v>
      </c>
      <c r="BP17" s="233"/>
      <c r="BQ17" s="256">
        <v>6.6</v>
      </c>
      <c r="BR17" s="256">
        <v>2.4</v>
      </c>
      <c r="BS17" s="232">
        <f>BQ17-BR17</f>
        <v>4.1999999999999993</v>
      </c>
      <c r="BT17" s="257">
        <v>5.3</v>
      </c>
      <c r="BU17" s="235">
        <f>SUM((BS17*0.7),(BT17*0.3))</f>
        <v>4.5299999999999994</v>
      </c>
      <c r="BV17" s="259"/>
      <c r="BW17" s="237">
        <f>SUM(BB17*0.25)+(BH17*0.25)+(BO17*0.25)+(BU17*0.25)</f>
        <v>5.2524999999999995</v>
      </c>
      <c r="BX17" s="236"/>
      <c r="BY17" s="235">
        <f>L17</f>
        <v>5.0349999999999993</v>
      </c>
      <c r="BZ17" s="235">
        <f>W17</f>
        <v>5.2687499999999998</v>
      </c>
      <c r="CA17" s="235">
        <f>AH17</f>
        <v>5.1625000000000005</v>
      </c>
      <c r="CB17" s="235">
        <f>AS17</f>
        <v>5.2312500000000002</v>
      </c>
      <c r="CC17" s="235">
        <f>CH17</f>
        <v>5.1743749999999995</v>
      </c>
      <c r="CD17" s="235">
        <f>BB17</f>
        <v>6.1</v>
      </c>
      <c r="CE17" s="235">
        <f>BH17</f>
        <v>4.55</v>
      </c>
      <c r="CF17" s="235">
        <f>BO17</f>
        <v>5.83</v>
      </c>
      <c r="CG17" s="235">
        <f>BU17</f>
        <v>4.5299999999999994</v>
      </c>
      <c r="CH17" s="235">
        <f>AU17</f>
        <v>5.1743749999999995</v>
      </c>
      <c r="CI17" s="237"/>
      <c r="CJ17" s="235">
        <f>BW17</f>
        <v>5.2524999999999995</v>
      </c>
      <c r="CK17" s="237"/>
      <c r="CL17" s="235">
        <f>AVERAGE(CH17:CJ17)</f>
        <v>5.2134374999999995</v>
      </c>
      <c r="CM17" s="235"/>
      <c r="CN17" s="260">
        <v>1</v>
      </c>
    </row>
    <row r="18" spans="1:92" s="199" customFormat="1" ht="14.5" x14ac:dyDescent="0.35">
      <c r="A18" s="115">
        <v>1</v>
      </c>
      <c r="B18" s="426" t="s">
        <v>222</v>
      </c>
      <c r="C18" s="214"/>
      <c r="D18" s="214"/>
      <c r="E18" s="214"/>
      <c r="F18" s="212"/>
      <c r="G18" s="214"/>
      <c r="H18" s="214"/>
      <c r="I18" s="214"/>
      <c r="J18" s="214"/>
      <c r="K18" s="214"/>
      <c r="L18" s="250"/>
      <c r="M18" s="212"/>
      <c r="N18" s="217">
        <v>4.5</v>
      </c>
      <c r="O18" s="217">
        <v>6.5</v>
      </c>
      <c r="P18" s="217">
        <v>3.5</v>
      </c>
      <c r="Q18" s="217">
        <v>4.7</v>
      </c>
      <c r="R18" s="217">
        <v>5</v>
      </c>
      <c r="S18" s="251">
        <v>4</v>
      </c>
      <c r="T18" s="217">
        <v>5.5</v>
      </c>
      <c r="U18" s="217">
        <v>6</v>
      </c>
      <c r="V18" s="218">
        <f t="shared" ref="V18:V23" si="3">SUM(N18:U18)</f>
        <v>39.700000000000003</v>
      </c>
      <c r="W18" s="219"/>
      <c r="X18" s="246"/>
      <c r="Y18" s="217">
        <v>5</v>
      </c>
      <c r="Z18" s="217">
        <v>6.5</v>
      </c>
      <c r="AA18" s="217">
        <v>4</v>
      </c>
      <c r="AB18" s="217">
        <v>4</v>
      </c>
      <c r="AC18" s="217">
        <v>5.5</v>
      </c>
      <c r="AD18" s="217">
        <v>4</v>
      </c>
      <c r="AE18" s="217">
        <v>5</v>
      </c>
      <c r="AF18" s="217">
        <v>6</v>
      </c>
      <c r="AG18" s="218">
        <f t="shared" ref="AG18:AG23" si="4">SUM(Y18:AF18)</f>
        <v>40</v>
      </c>
      <c r="AH18" s="219"/>
      <c r="AI18" s="212"/>
      <c r="AJ18" s="217">
        <v>4.5</v>
      </c>
      <c r="AK18" s="217">
        <v>6.5</v>
      </c>
      <c r="AL18" s="217">
        <v>4</v>
      </c>
      <c r="AM18" s="217">
        <v>5</v>
      </c>
      <c r="AN18" s="217">
        <v>5.5</v>
      </c>
      <c r="AO18" s="251">
        <v>4.5</v>
      </c>
      <c r="AP18" s="217">
        <v>5.5</v>
      </c>
      <c r="AQ18" s="217">
        <v>5.5</v>
      </c>
      <c r="AR18" s="218">
        <f t="shared" ref="AR18:AR23" si="5">SUM(AJ18:AQ18)</f>
        <v>41</v>
      </c>
      <c r="AS18" s="219"/>
      <c r="AT18" s="246"/>
      <c r="AU18" s="250"/>
      <c r="AV18" s="220"/>
      <c r="AW18" s="214"/>
      <c r="AX18" s="214"/>
      <c r="AY18" s="214"/>
      <c r="AZ18" s="214"/>
      <c r="BA18" s="214"/>
      <c r="BB18" s="214"/>
      <c r="BC18" s="212"/>
      <c r="BD18" s="221"/>
      <c r="BE18" s="221"/>
      <c r="BF18" s="221"/>
      <c r="BG18" s="252"/>
      <c r="BH18" s="221"/>
      <c r="BI18" s="222"/>
      <c r="BJ18" s="221"/>
      <c r="BK18" s="221"/>
      <c r="BL18" s="221"/>
      <c r="BM18" s="221"/>
      <c r="BN18" s="221"/>
      <c r="BO18" s="219"/>
      <c r="BP18" s="212"/>
      <c r="BQ18" s="221"/>
      <c r="BR18" s="221"/>
      <c r="BS18" s="221"/>
      <c r="BT18" s="252"/>
      <c r="BU18" s="221"/>
      <c r="BV18" s="253"/>
      <c r="BW18" s="221"/>
      <c r="BX18" s="207"/>
      <c r="CH18" s="219"/>
      <c r="CI18" s="254"/>
      <c r="CJ18" s="219"/>
      <c r="CK18" s="254"/>
      <c r="CL18" s="219"/>
      <c r="CM18" s="219"/>
      <c r="CN18" s="214"/>
    </row>
    <row r="19" spans="1:92" s="199" customFormat="1" ht="14.5" x14ac:dyDescent="0.35">
      <c r="A19" s="115">
        <v>2</v>
      </c>
      <c r="B19" s="426" t="s">
        <v>214</v>
      </c>
      <c r="C19" s="214"/>
      <c r="D19" s="214"/>
      <c r="E19" s="214"/>
      <c r="F19" s="212"/>
      <c r="G19" s="214"/>
      <c r="H19" s="214"/>
      <c r="I19" s="214"/>
      <c r="J19" s="214"/>
      <c r="K19" s="214"/>
      <c r="L19" s="214"/>
      <c r="M19" s="212"/>
      <c r="N19" s="217">
        <v>4.7</v>
      </c>
      <c r="O19" s="217">
        <v>6.2</v>
      </c>
      <c r="P19" s="217">
        <v>6.2</v>
      </c>
      <c r="Q19" s="217">
        <v>4.7</v>
      </c>
      <c r="R19" s="217">
        <v>5.5</v>
      </c>
      <c r="S19" s="217">
        <v>5</v>
      </c>
      <c r="T19" s="217">
        <v>4.7</v>
      </c>
      <c r="U19" s="217">
        <v>5</v>
      </c>
      <c r="V19" s="218">
        <f t="shared" si="3"/>
        <v>42</v>
      </c>
      <c r="W19" s="219"/>
      <c r="X19" s="246"/>
      <c r="Y19" s="217">
        <v>5</v>
      </c>
      <c r="Z19" s="217">
        <v>5</v>
      </c>
      <c r="AA19" s="217">
        <v>5</v>
      </c>
      <c r="AB19" s="217">
        <v>4.8</v>
      </c>
      <c r="AC19" s="217">
        <v>5</v>
      </c>
      <c r="AD19" s="217">
        <v>4</v>
      </c>
      <c r="AE19" s="217">
        <v>4</v>
      </c>
      <c r="AF19" s="217">
        <v>5</v>
      </c>
      <c r="AG19" s="218">
        <f t="shared" si="4"/>
        <v>37.799999999999997</v>
      </c>
      <c r="AH19" s="219"/>
      <c r="AI19" s="212"/>
      <c r="AJ19" s="217">
        <v>5</v>
      </c>
      <c r="AK19" s="217">
        <v>5.8</v>
      </c>
      <c r="AL19" s="217">
        <v>5.5</v>
      </c>
      <c r="AM19" s="217">
        <v>6.5</v>
      </c>
      <c r="AN19" s="217">
        <v>4.9000000000000004</v>
      </c>
      <c r="AO19" s="217">
        <v>4.7</v>
      </c>
      <c r="AP19" s="217">
        <v>4.5</v>
      </c>
      <c r="AQ19" s="217">
        <v>4.5</v>
      </c>
      <c r="AR19" s="218">
        <f t="shared" si="5"/>
        <v>41.400000000000006</v>
      </c>
      <c r="AS19" s="219"/>
      <c r="AT19" s="246"/>
      <c r="AU19" s="250"/>
      <c r="AV19" s="207"/>
      <c r="AW19" s="214"/>
      <c r="AX19" s="214"/>
      <c r="AY19" s="214"/>
      <c r="AZ19" s="214"/>
      <c r="BA19" s="214"/>
      <c r="BB19" s="214"/>
      <c r="BC19" s="212"/>
      <c r="BD19" s="214"/>
      <c r="BE19" s="214"/>
      <c r="BF19" s="214"/>
      <c r="BG19" s="250"/>
      <c r="BH19" s="214"/>
      <c r="BI19" s="212"/>
      <c r="BJ19" s="214"/>
      <c r="BK19" s="214"/>
      <c r="BL19" s="214"/>
      <c r="BM19" s="214"/>
      <c r="BN19" s="214"/>
      <c r="BO19" s="214"/>
      <c r="BP19" s="212"/>
      <c r="BQ19" s="214"/>
      <c r="BR19" s="214"/>
      <c r="BS19" s="214"/>
      <c r="BT19" s="250"/>
      <c r="BU19" s="214"/>
      <c r="BV19" s="246"/>
      <c r="BW19" s="214"/>
      <c r="BX19" s="207"/>
      <c r="CH19" s="214"/>
      <c r="CI19" s="250"/>
      <c r="CJ19" s="214"/>
      <c r="CK19" s="250"/>
      <c r="CL19" s="214"/>
      <c r="CM19" s="214"/>
      <c r="CN19" s="214"/>
    </row>
    <row r="20" spans="1:92" s="199" customFormat="1" ht="14.5" x14ac:dyDescent="0.35">
      <c r="A20" s="115">
        <v>3</v>
      </c>
      <c r="B20" s="426" t="s">
        <v>215</v>
      </c>
      <c r="C20" s="214"/>
      <c r="D20" s="214"/>
      <c r="E20" s="214"/>
      <c r="F20" s="212"/>
      <c r="G20" s="214"/>
      <c r="H20" s="214"/>
      <c r="I20" s="214"/>
      <c r="J20" s="214"/>
      <c r="K20" s="214"/>
      <c r="L20" s="214"/>
      <c r="M20" s="212"/>
      <c r="N20" s="217">
        <v>4.2</v>
      </c>
      <c r="O20" s="217">
        <v>6.2</v>
      </c>
      <c r="P20" s="217">
        <v>6</v>
      </c>
      <c r="Q20" s="217">
        <v>6.2</v>
      </c>
      <c r="R20" s="217">
        <v>4.7</v>
      </c>
      <c r="S20" s="217">
        <v>5.5</v>
      </c>
      <c r="T20" s="217">
        <v>5</v>
      </c>
      <c r="U20" s="217">
        <v>4</v>
      </c>
      <c r="V20" s="218">
        <f t="shared" si="3"/>
        <v>41.8</v>
      </c>
      <c r="W20" s="219"/>
      <c r="X20" s="246"/>
      <c r="Y20" s="217">
        <v>4.5</v>
      </c>
      <c r="Z20" s="217">
        <v>5</v>
      </c>
      <c r="AA20" s="217">
        <v>4</v>
      </c>
      <c r="AB20" s="217">
        <v>3.5</v>
      </c>
      <c r="AC20" s="217">
        <v>5</v>
      </c>
      <c r="AD20" s="217">
        <v>5</v>
      </c>
      <c r="AE20" s="217">
        <v>4</v>
      </c>
      <c r="AF20" s="217">
        <v>4</v>
      </c>
      <c r="AG20" s="218">
        <f t="shared" si="4"/>
        <v>35</v>
      </c>
      <c r="AH20" s="219"/>
      <c r="AI20" s="212"/>
      <c r="AJ20" s="217">
        <v>5</v>
      </c>
      <c r="AK20" s="217">
        <v>6</v>
      </c>
      <c r="AL20" s="217">
        <v>3.8</v>
      </c>
      <c r="AM20" s="217">
        <v>6</v>
      </c>
      <c r="AN20" s="217">
        <v>5</v>
      </c>
      <c r="AO20" s="217">
        <v>4.5</v>
      </c>
      <c r="AP20" s="217">
        <v>6</v>
      </c>
      <c r="AQ20" s="217">
        <v>4</v>
      </c>
      <c r="AR20" s="218">
        <f t="shared" si="5"/>
        <v>40.299999999999997</v>
      </c>
      <c r="AS20" s="219"/>
      <c r="AT20" s="246"/>
      <c r="AU20" s="250"/>
      <c r="AV20" s="207"/>
      <c r="AW20" s="214"/>
      <c r="AX20" s="214"/>
      <c r="AY20" s="214"/>
      <c r="AZ20" s="214"/>
      <c r="BA20" s="214"/>
      <c r="BB20" s="214"/>
      <c r="BC20" s="212"/>
      <c r="BD20" s="214"/>
      <c r="BE20" s="214"/>
      <c r="BF20" s="214"/>
      <c r="BG20" s="250"/>
      <c r="BH20" s="214"/>
      <c r="BI20" s="212"/>
      <c r="BJ20" s="214"/>
      <c r="BK20" s="214"/>
      <c r="BL20" s="214"/>
      <c r="BM20" s="214"/>
      <c r="BN20" s="214"/>
      <c r="BO20" s="214"/>
      <c r="BP20" s="212"/>
      <c r="BQ20" s="214"/>
      <c r="BR20" s="214"/>
      <c r="BS20" s="214"/>
      <c r="BT20" s="250"/>
      <c r="BU20" s="214"/>
      <c r="BV20" s="246"/>
      <c r="BW20" s="214"/>
      <c r="BX20" s="207"/>
      <c r="CH20" s="214"/>
      <c r="CI20" s="250"/>
      <c r="CJ20" s="214"/>
      <c r="CK20" s="250"/>
      <c r="CL20" s="214"/>
      <c r="CM20" s="214"/>
      <c r="CN20" s="214"/>
    </row>
    <row r="21" spans="1:92" s="199" customFormat="1" ht="14.5" x14ac:dyDescent="0.35">
      <c r="A21" s="115">
        <v>4</v>
      </c>
      <c r="B21" s="426" t="s">
        <v>223</v>
      </c>
      <c r="C21" s="214"/>
      <c r="D21" s="214"/>
      <c r="E21" s="214"/>
      <c r="F21" s="212"/>
      <c r="G21" s="214"/>
      <c r="H21" s="214"/>
      <c r="I21" s="214"/>
      <c r="J21" s="214"/>
      <c r="K21" s="214"/>
      <c r="L21" s="214"/>
      <c r="M21" s="212"/>
      <c r="N21" s="217">
        <v>4</v>
      </c>
      <c r="O21" s="217">
        <v>6</v>
      </c>
      <c r="P21" s="217">
        <v>5.5</v>
      </c>
      <c r="Q21" s="217">
        <v>5.5</v>
      </c>
      <c r="R21" s="217">
        <v>5.5</v>
      </c>
      <c r="S21" s="217">
        <v>3.7</v>
      </c>
      <c r="T21" s="217">
        <v>5</v>
      </c>
      <c r="U21" s="217">
        <v>5</v>
      </c>
      <c r="V21" s="218">
        <f t="shared" si="3"/>
        <v>40.200000000000003</v>
      </c>
      <c r="W21" s="219"/>
      <c r="X21" s="246"/>
      <c r="Y21" s="217">
        <v>4.8</v>
      </c>
      <c r="Z21" s="217">
        <v>5</v>
      </c>
      <c r="AA21" s="217">
        <v>5</v>
      </c>
      <c r="AB21" s="217">
        <v>4</v>
      </c>
      <c r="AC21" s="217">
        <v>4.8</v>
      </c>
      <c r="AD21" s="217">
        <v>4</v>
      </c>
      <c r="AE21" s="217">
        <v>5</v>
      </c>
      <c r="AF21" s="217">
        <v>5.2</v>
      </c>
      <c r="AG21" s="218">
        <f t="shared" si="4"/>
        <v>37.800000000000004</v>
      </c>
      <c r="AH21" s="219"/>
      <c r="AI21" s="212"/>
      <c r="AJ21" s="217">
        <v>4.3</v>
      </c>
      <c r="AK21" s="217">
        <v>5.8</v>
      </c>
      <c r="AL21" s="217">
        <v>5</v>
      </c>
      <c r="AM21" s="217">
        <v>5.3</v>
      </c>
      <c r="AN21" s="217">
        <v>4</v>
      </c>
      <c r="AO21" s="217">
        <v>3.8</v>
      </c>
      <c r="AP21" s="217">
        <v>4</v>
      </c>
      <c r="AQ21" s="217">
        <v>5</v>
      </c>
      <c r="AR21" s="218">
        <f t="shared" si="5"/>
        <v>37.200000000000003</v>
      </c>
      <c r="AS21" s="219"/>
      <c r="AT21" s="246"/>
      <c r="AU21" s="250"/>
      <c r="AV21" s="207"/>
      <c r="AW21" s="214"/>
      <c r="AX21" s="214"/>
      <c r="AY21" s="214"/>
      <c r="AZ21" s="214"/>
      <c r="BA21" s="214"/>
      <c r="BB21" s="214"/>
      <c r="BC21" s="212"/>
      <c r="BD21" s="214"/>
      <c r="BE21" s="214"/>
      <c r="BF21" s="214"/>
      <c r="BG21" s="250"/>
      <c r="BH21" s="214"/>
      <c r="BI21" s="212"/>
      <c r="BJ21" s="214"/>
      <c r="BK21" s="214"/>
      <c r="BL21" s="214"/>
      <c r="BM21" s="214"/>
      <c r="BN21" s="214"/>
      <c r="BO21" s="214"/>
      <c r="BP21" s="212"/>
      <c r="BQ21" s="214"/>
      <c r="BR21" s="214"/>
      <c r="BS21" s="214"/>
      <c r="BT21" s="250"/>
      <c r="BU21" s="214"/>
      <c r="BV21" s="246"/>
      <c r="BW21" s="214"/>
      <c r="BX21" s="207"/>
      <c r="CH21" s="214"/>
      <c r="CI21" s="250"/>
      <c r="CJ21" s="214"/>
      <c r="CK21" s="250"/>
      <c r="CL21" s="214"/>
      <c r="CM21" s="214"/>
      <c r="CN21" s="214"/>
    </row>
    <row r="22" spans="1:92" s="199" customFormat="1" ht="14.5" x14ac:dyDescent="0.35">
      <c r="A22" s="115">
        <v>5</v>
      </c>
      <c r="B22" s="426" t="s">
        <v>221</v>
      </c>
      <c r="C22" s="214"/>
      <c r="D22" s="214"/>
      <c r="E22" s="214"/>
      <c r="F22" s="212"/>
      <c r="G22" s="214"/>
      <c r="H22" s="214"/>
      <c r="I22" s="214"/>
      <c r="J22" s="214"/>
      <c r="K22" s="214"/>
      <c r="L22" s="214"/>
      <c r="M22" s="212"/>
      <c r="N22" s="217">
        <v>4.7</v>
      </c>
      <c r="O22" s="217">
        <v>6.5</v>
      </c>
      <c r="P22" s="217">
        <v>6.2</v>
      </c>
      <c r="Q22" s="217">
        <v>6.2</v>
      </c>
      <c r="R22" s="217">
        <v>5.2</v>
      </c>
      <c r="S22" s="217">
        <v>2.5</v>
      </c>
      <c r="T22" s="217">
        <v>6.2</v>
      </c>
      <c r="U22" s="217">
        <v>6</v>
      </c>
      <c r="V22" s="218">
        <f t="shared" si="3"/>
        <v>43.5</v>
      </c>
      <c r="W22" s="219"/>
      <c r="X22" s="246"/>
      <c r="Y22" s="217">
        <v>5</v>
      </c>
      <c r="Z22" s="217">
        <v>6</v>
      </c>
      <c r="AA22" s="217">
        <v>5</v>
      </c>
      <c r="AB22" s="217">
        <v>5.2</v>
      </c>
      <c r="AC22" s="217">
        <v>5</v>
      </c>
      <c r="AD22" s="217">
        <v>3.5</v>
      </c>
      <c r="AE22" s="217">
        <v>7</v>
      </c>
      <c r="AF22" s="217">
        <v>6.5</v>
      </c>
      <c r="AG22" s="218">
        <f t="shared" si="4"/>
        <v>43.2</v>
      </c>
      <c r="AH22" s="219"/>
      <c r="AI22" s="212"/>
      <c r="AJ22" s="217">
        <v>5.5</v>
      </c>
      <c r="AK22" s="217">
        <v>6.5</v>
      </c>
      <c r="AL22" s="217">
        <v>7</v>
      </c>
      <c r="AM22" s="217">
        <v>6</v>
      </c>
      <c r="AN22" s="217">
        <v>4.5</v>
      </c>
      <c r="AO22" s="217">
        <v>3.7</v>
      </c>
      <c r="AP22" s="217">
        <v>6.5</v>
      </c>
      <c r="AQ22" s="217">
        <v>6</v>
      </c>
      <c r="AR22" s="218">
        <f t="shared" si="5"/>
        <v>45.7</v>
      </c>
      <c r="AS22" s="219"/>
      <c r="AT22" s="246"/>
      <c r="AU22" s="250"/>
      <c r="AV22" s="207"/>
      <c r="AW22" s="214"/>
      <c r="AX22" s="214"/>
      <c r="AY22" s="214"/>
      <c r="AZ22" s="214"/>
      <c r="BA22" s="214"/>
      <c r="BB22" s="214"/>
      <c r="BC22" s="212"/>
      <c r="BD22" s="214"/>
      <c r="BE22" s="214"/>
      <c r="BF22" s="214"/>
      <c r="BG22" s="250"/>
      <c r="BH22" s="214"/>
      <c r="BI22" s="212"/>
      <c r="BJ22" s="214"/>
      <c r="BK22" s="214"/>
      <c r="BL22" s="214"/>
      <c r="BM22" s="214"/>
      <c r="BN22" s="214"/>
      <c r="BO22" s="214"/>
      <c r="BP22" s="212"/>
      <c r="BQ22" s="214"/>
      <c r="BR22" s="214"/>
      <c r="BS22" s="214"/>
      <c r="BT22" s="250"/>
      <c r="BU22" s="214"/>
      <c r="BV22" s="246"/>
      <c r="BW22" s="214"/>
      <c r="BX22" s="207"/>
      <c r="CH22" s="214"/>
      <c r="CI22" s="250"/>
      <c r="CJ22" s="214"/>
      <c r="CK22" s="250"/>
      <c r="CL22" s="214"/>
      <c r="CM22" s="214"/>
      <c r="CN22" s="214"/>
    </row>
    <row r="23" spans="1:92" s="199" customFormat="1" ht="14.5" x14ac:dyDescent="0.35">
      <c r="A23" s="115">
        <v>6</v>
      </c>
      <c r="B23" s="426" t="s">
        <v>220</v>
      </c>
      <c r="C23" s="214"/>
      <c r="D23" s="214"/>
      <c r="E23" s="214"/>
      <c r="F23" s="212"/>
      <c r="G23" s="214"/>
      <c r="H23" s="214"/>
      <c r="I23" s="214"/>
      <c r="J23" s="214"/>
      <c r="K23" s="214"/>
      <c r="L23" s="214"/>
      <c r="M23" s="212"/>
      <c r="N23" s="217">
        <v>4.2</v>
      </c>
      <c r="O23" s="217">
        <v>6.2</v>
      </c>
      <c r="P23" s="217">
        <v>4.2</v>
      </c>
      <c r="Q23" s="217">
        <v>5</v>
      </c>
      <c r="R23" s="217">
        <v>4.2</v>
      </c>
      <c r="S23" s="217">
        <v>4.5</v>
      </c>
      <c r="T23" s="217">
        <v>5.7</v>
      </c>
      <c r="U23" s="217">
        <v>5.5</v>
      </c>
      <c r="V23" s="218">
        <f t="shared" si="3"/>
        <v>39.5</v>
      </c>
      <c r="W23" s="219"/>
      <c r="X23" s="246"/>
      <c r="Y23" s="217">
        <v>4.5</v>
      </c>
      <c r="Z23" s="217">
        <v>5.5</v>
      </c>
      <c r="AA23" s="217">
        <v>5</v>
      </c>
      <c r="AB23" s="217">
        <v>4.5</v>
      </c>
      <c r="AC23" s="217">
        <v>4.8</v>
      </c>
      <c r="AD23" s="217">
        <v>4</v>
      </c>
      <c r="AE23" s="217">
        <v>6</v>
      </c>
      <c r="AF23" s="217">
        <v>5.5</v>
      </c>
      <c r="AG23" s="218">
        <f t="shared" si="4"/>
        <v>39.799999999999997</v>
      </c>
      <c r="AH23" s="219"/>
      <c r="AI23" s="212"/>
      <c r="AJ23" s="217">
        <v>4.5</v>
      </c>
      <c r="AK23" s="217">
        <v>6.5</v>
      </c>
      <c r="AL23" s="217">
        <v>4.9000000000000004</v>
      </c>
      <c r="AM23" s="217">
        <v>5.5</v>
      </c>
      <c r="AN23" s="217">
        <v>4.8</v>
      </c>
      <c r="AO23" s="217">
        <v>3.9</v>
      </c>
      <c r="AP23" s="217">
        <v>5.8</v>
      </c>
      <c r="AQ23" s="217">
        <v>5</v>
      </c>
      <c r="AR23" s="218">
        <f t="shared" si="5"/>
        <v>40.9</v>
      </c>
      <c r="AS23" s="219"/>
      <c r="AT23" s="246"/>
      <c r="AU23" s="250"/>
      <c r="AV23" s="207"/>
      <c r="AW23" s="214"/>
      <c r="AX23" s="214"/>
      <c r="AY23" s="214"/>
      <c r="AZ23" s="214"/>
      <c r="BA23" s="214"/>
      <c r="BB23" s="214"/>
      <c r="BC23" s="212"/>
      <c r="BD23" s="214"/>
      <c r="BE23" s="214"/>
      <c r="BF23" s="214"/>
      <c r="BG23" s="250"/>
      <c r="BH23" s="214"/>
      <c r="BI23" s="212"/>
      <c r="BJ23" s="214"/>
      <c r="BK23" s="214"/>
      <c r="BL23" s="214"/>
      <c r="BM23" s="214"/>
      <c r="BN23" s="214"/>
      <c r="BO23" s="214"/>
      <c r="BP23" s="212"/>
      <c r="BQ23" s="214"/>
      <c r="BR23" s="214"/>
      <c r="BS23" s="214"/>
      <c r="BT23" s="250"/>
      <c r="BU23" s="214"/>
      <c r="BV23" s="246"/>
      <c r="BW23" s="214"/>
      <c r="BX23" s="207"/>
      <c r="CH23" s="214"/>
      <c r="CI23" s="250"/>
      <c r="CJ23" s="214"/>
      <c r="CK23" s="250"/>
      <c r="CL23" s="214"/>
      <c r="CM23" s="214"/>
      <c r="CN23" s="214"/>
    </row>
    <row r="24" spans="1:92" s="199" customFormat="1" ht="14.5" x14ac:dyDescent="0.35">
      <c r="A24" s="228" t="s">
        <v>400</v>
      </c>
      <c r="B24" s="699" t="s">
        <v>213</v>
      </c>
      <c r="C24" s="490" t="s">
        <v>75</v>
      </c>
      <c r="D24" s="490" t="s">
        <v>74</v>
      </c>
      <c r="E24" s="490" t="s">
        <v>52</v>
      </c>
      <c r="F24" s="230"/>
      <c r="G24" s="231">
        <v>5.5</v>
      </c>
      <c r="H24" s="231">
        <v>5</v>
      </c>
      <c r="I24" s="231">
        <v>6</v>
      </c>
      <c r="J24" s="231">
        <v>7.2</v>
      </c>
      <c r="K24" s="231">
        <v>7.5</v>
      </c>
      <c r="L24" s="232">
        <f>SUM((G24*0.3),(H24*0.25),(I24*0.25),(J24*0.15),(K24*0.05))</f>
        <v>5.8550000000000004</v>
      </c>
      <c r="M24" s="233"/>
      <c r="N24" s="234"/>
      <c r="O24" s="234"/>
      <c r="P24" s="234"/>
      <c r="Q24" s="234"/>
      <c r="R24" s="234"/>
      <c r="S24" s="234"/>
      <c r="T24" s="722" t="s">
        <v>399</v>
      </c>
      <c r="U24" s="722"/>
      <c r="V24" s="235">
        <f>SUM(V18:V23)</f>
        <v>246.7</v>
      </c>
      <c r="W24" s="235">
        <f>(V24/6)/8</f>
        <v>5.1395833333333334</v>
      </c>
      <c r="X24" s="255"/>
      <c r="Y24" s="234"/>
      <c r="Z24" s="234"/>
      <c r="AA24" s="234"/>
      <c r="AB24" s="234"/>
      <c r="AC24" s="234"/>
      <c r="AD24" s="234"/>
      <c r="AE24" s="722" t="s">
        <v>399</v>
      </c>
      <c r="AF24" s="722"/>
      <c r="AG24" s="235">
        <f>SUM(AG18:AG23)</f>
        <v>233.60000000000002</v>
      </c>
      <c r="AH24" s="235">
        <f>(AG24/6)/8</f>
        <v>4.8666666666666671</v>
      </c>
      <c r="AI24" s="233"/>
      <c r="AJ24" s="234"/>
      <c r="AK24" s="234"/>
      <c r="AL24" s="234"/>
      <c r="AM24" s="234"/>
      <c r="AN24" s="234"/>
      <c r="AO24" s="234"/>
      <c r="AP24" s="722" t="s">
        <v>399</v>
      </c>
      <c r="AQ24" s="722"/>
      <c r="AR24" s="235">
        <f>SUM(AR18:AR23)</f>
        <v>246.50000000000003</v>
      </c>
      <c r="AS24" s="235">
        <f>(AR24/6)/8</f>
        <v>5.135416666666667</v>
      </c>
      <c r="AT24" s="255"/>
      <c r="AU24" s="237">
        <f>SUM((L24*0.25)+(W24*0.25)+(AH24*0.25)+(AS24*0.25))</f>
        <v>5.2491666666666674</v>
      </c>
      <c r="AV24" s="236"/>
      <c r="AW24" s="231">
        <v>5.5</v>
      </c>
      <c r="AX24" s="231">
        <v>6.2</v>
      </c>
      <c r="AY24" s="231">
        <v>5.2</v>
      </c>
      <c r="AZ24" s="231">
        <v>6.2</v>
      </c>
      <c r="BA24" s="231">
        <v>8</v>
      </c>
      <c r="BB24" s="232">
        <f>SUM((AW24*0.3),(AX24*0.25),(AY24*0.25),(AZ24*0.15),(BA24*0.05))</f>
        <v>5.83</v>
      </c>
      <c r="BC24" s="233"/>
      <c r="BD24" s="256">
        <v>4.0999999999999996</v>
      </c>
      <c r="BE24" s="256">
        <v>0</v>
      </c>
      <c r="BF24" s="232">
        <f>BD24-BE24</f>
        <v>4.0999999999999996</v>
      </c>
      <c r="BG24" s="257">
        <v>4.0999999999999996</v>
      </c>
      <c r="BH24" s="235">
        <f>SUM((BF24*0.7),(BG24*0.3))</f>
        <v>4.0999999999999996</v>
      </c>
      <c r="BI24" s="258"/>
      <c r="BJ24" s="256">
        <v>5.3</v>
      </c>
      <c r="BK24" s="256">
        <v>6</v>
      </c>
      <c r="BL24" s="256">
        <v>4</v>
      </c>
      <c r="BM24" s="256">
        <v>6</v>
      </c>
      <c r="BN24" s="256">
        <v>4</v>
      </c>
      <c r="BO24" s="237">
        <f>SUM((BJ24*0.25),(BK24*0.25),(BL24*0.2),(BM24*0.2),(BN24*0.1))</f>
        <v>5.2250000000000005</v>
      </c>
      <c r="BP24" s="233"/>
      <c r="BQ24" s="256">
        <v>4.2</v>
      </c>
      <c r="BR24" s="256"/>
      <c r="BS24" s="232">
        <f>BQ24-BR24</f>
        <v>4.2</v>
      </c>
      <c r="BT24" s="257">
        <v>5.0999999999999996</v>
      </c>
      <c r="BU24" s="235">
        <f>SUM((BS24*0.7),(BT24*0.3))</f>
        <v>4.47</v>
      </c>
      <c r="BV24" s="259"/>
      <c r="BW24" s="237">
        <f>SUM(BB24*0.25)+(BH24*0.25)+(BO24*0.25)+(BU24*0.25)</f>
        <v>4.90625</v>
      </c>
      <c r="BX24" s="236"/>
      <c r="BY24" s="235">
        <f>L24</f>
        <v>5.8550000000000004</v>
      </c>
      <c r="BZ24" s="235">
        <f>W24</f>
        <v>5.1395833333333334</v>
      </c>
      <c r="CA24" s="235">
        <f>AH24</f>
        <v>4.8666666666666671</v>
      </c>
      <c r="CB24" s="235">
        <f>AS24</f>
        <v>5.135416666666667</v>
      </c>
      <c r="CC24" s="235">
        <f>CH24</f>
        <v>5.2491666666666674</v>
      </c>
      <c r="CD24" s="235">
        <f>BB24</f>
        <v>5.83</v>
      </c>
      <c r="CE24" s="235">
        <f>BH24</f>
        <v>4.0999999999999996</v>
      </c>
      <c r="CF24" s="235">
        <f>BO24</f>
        <v>5.2250000000000005</v>
      </c>
      <c r="CG24" s="235">
        <f>BU24</f>
        <v>4.47</v>
      </c>
      <c r="CH24" s="235">
        <f>AU24</f>
        <v>5.2491666666666674</v>
      </c>
      <c r="CI24" s="237"/>
      <c r="CJ24" s="235">
        <f>BW24</f>
        <v>4.90625</v>
      </c>
      <c r="CK24" s="237"/>
      <c r="CL24" s="235">
        <f>AVERAGE(CH24:CJ24)</f>
        <v>5.0777083333333337</v>
      </c>
      <c r="CM24" s="235"/>
      <c r="CN24" s="260">
        <v>2</v>
      </c>
    </row>
    <row r="25" spans="1:92" s="199" customFormat="1" ht="14.5" x14ac:dyDescent="0.3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CH25" s="201"/>
      <c r="CI25" s="201"/>
      <c r="CJ25" s="201"/>
      <c r="CK25" s="201"/>
      <c r="CL25" s="201"/>
      <c r="CM25" s="201"/>
      <c r="CN25" s="201"/>
    </row>
    <row r="26" spans="1:92" s="199" customFormat="1" ht="14.5" x14ac:dyDescent="0.3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CH26" s="201"/>
      <c r="CI26" s="201"/>
      <c r="CJ26" s="201"/>
      <c r="CK26" s="201"/>
      <c r="CL26" s="201"/>
      <c r="CM26" s="201"/>
      <c r="CN26" s="201"/>
    </row>
    <row r="27" spans="1:92" s="199" customFormat="1" ht="14.5" x14ac:dyDescent="0.3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CH27" s="201"/>
      <c r="CI27" s="201"/>
      <c r="CJ27" s="201"/>
      <c r="CK27" s="201"/>
      <c r="CL27" s="201"/>
      <c r="CM27" s="201"/>
      <c r="CN27" s="201"/>
    </row>
    <row r="28" spans="1:92" s="199" customFormat="1" ht="14.5" x14ac:dyDescent="0.3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CH28" s="201"/>
      <c r="CI28" s="201"/>
      <c r="CJ28" s="201"/>
      <c r="CK28" s="201"/>
      <c r="CL28" s="201"/>
      <c r="CM28" s="201"/>
      <c r="CN28" s="201"/>
    </row>
    <row r="29" spans="1:92" s="199" customFormat="1" ht="14.5" x14ac:dyDescent="0.3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CH29" s="201"/>
      <c r="CI29" s="201"/>
      <c r="CJ29" s="201"/>
      <c r="CK29" s="201"/>
      <c r="CL29" s="201"/>
      <c r="CM29" s="201"/>
      <c r="CN29" s="201"/>
    </row>
    <row r="30" spans="1:92" s="199" customFormat="1" ht="14.5" x14ac:dyDescent="0.3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CH30" s="201"/>
      <c r="CI30" s="201"/>
      <c r="CJ30" s="201"/>
      <c r="CK30" s="201"/>
      <c r="CL30" s="201"/>
      <c r="CM30" s="201"/>
      <c r="CN30" s="201"/>
    </row>
    <row r="31" spans="1:92" s="199" customFormat="1" ht="14.5" x14ac:dyDescent="0.3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CH31" s="201"/>
      <c r="CI31" s="201"/>
      <c r="CJ31" s="201"/>
      <c r="CK31" s="201"/>
      <c r="CL31" s="201"/>
      <c r="CM31" s="201"/>
      <c r="CN31" s="201"/>
    </row>
    <row r="32" spans="1:92" s="199" customFormat="1" ht="14.5" x14ac:dyDescent="0.3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CH32" s="201"/>
      <c r="CI32" s="201"/>
      <c r="CJ32" s="201"/>
      <c r="CK32" s="201"/>
      <c r="CL32" s="201"/>
      <c r="CM32" s="201"/>
      <c r="CN32" s="201"/>
    </row>
    <row r="33" spans="1:92" s="199" customFormat="1" ht="14.5" x14ac:dyDescent="0.35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CH33" s="201"/>
      <c r="CI33" s="201"/>
      <c r="CJ33" s="201"/>
      <c r="CK33" s="201"/>
      <c r="CL33" s="201"/>
      <c r="CM33" s="201"/>
      <c r="CN33" s="201"/>
    </row>
    <row r="34" spans="1:92" s="199" customFormat="1" ht="14.5" x14ac:dyDescent="0.3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CH34" s="201"/>
      <c r="CI34" s="201"/>
      <c r="CJ34" s="201"/>
      <c r="CK34" s="201"/>
      <c r="CL34" s="201"/>
      <c r="CM34" s="201"/>
      <c r="CN34" s="201"/>
    </row>
    <row r="35" spans="1:92" s="199" customFormat="1" ht="14.5" x14ac:dyDescent="0.3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CH35" s="201"/>
      <c r="CI35" s="201"/>
      <c r="CJ35" s="201"/>
      <c r="CK35" s="201"/>
      <c r="CL35" s="201"/>
      <c r="CM35" s="201"/>
      <c r="CN35" s="201"/>
    </row>
    <row r="36" spans="1:92" s="199" customFormat="1" ht="14.5" x14ac:dyDescent="0.35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CH36" s="201"/>
      <c r="CI36" s="201"/>
      <c r="CJ36" s="201"/>
      <c r="CK36" s="201"/>
      <c r="CL36" s="201"/>
      <c r="CM36" s="201"/>
      <c r="CN36" s="201"/>
    </row>
    <row r="37" spans="1:92" s="199" customFormat="1" ht="14.5" x14ac:dyDescent="0.35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CH37" s="201"/>
      <c r="CI37" s="201"/>
      <c r="CJ37" s="201"/>
      <c r="CK37" s="201"/>
      <c r="CL37" s="201"/>
      <c r="CM37" s="201"/>
      <c r="CN37" s="201"/>
    </row>
    <row r="38" spans="1:92" s="199" customFormat="1" ht="14.5" x14ac:dyDescent="0.3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CH38" s="201"/>
      <c r="CI38" s="201"/>
      <c r="CJ38" s="201"/>
      <c r="CK38" s="201"/>
      <c r="CL38" s="201"/>
      <c r="CM38" s="201"/>
      <c r="CN38" s="201"/>
    </row>
    <row r="39" spans="1:92" s="199" customFormat="1" ht="14.5" x14ac:dyDescent="0.3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CH39" s="201"/>
      <c r="CI39" s="201"/>
      <c r="CJ39" s="201"/>
      <c r="CK39" s="201"/>
      <c r="CL39" s="201"/>
      <c r="CM39" s="201"/>
      <c r="CN39" s="201"/>
    </row>
    <row r="40" spans="1:92" s="199" customFormat="1" ht="14.5" x14ac:dyDescent="0.3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CH40" s="201"/>
      <c r="CI40" s="201"/>
      <c r="CJ40" s="201"/>
      <c r="CK40" s="201"/>
      <c r="CL40" s="201"/>
      <c r="CM40" s="201"/>
      <c r="CN40" s="201"/>
    </row>
    <row r="41" spans="1:92" s="199" customFormat="1" ht="14.5" x14ac:dyDescent="0.3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CH41" s="201"/>
      <c r="CI41" s="201"/>
      <c r="CJ41" s="201"/>
      <c r="CK41" s="201"/>
      <c r="CL41" s="201"/>
      <c r="CM41" s="201"/>
      <c r="CN41" s="201"/>
    </row>
    <row r="42" spans="1:92" s="199" customFormat="1" ht="14.5" x14ac:dyDescent="0.3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CH42" s="201"/>
      <c r="CI42" s="201"/>
      <c r="CJ42" s="201"/>
      <c r="CK42" s="201"/>
      <c r="CL42" s="201"/>
      <c r="CM42" s="201"/>
      <c r="CN42" s="201"/>
    </row>
    <row r="43" spans="1:92" s="199" customFormat="1" ht="14.5" x14ac:dyDescent="0.35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CH43" s="201"/>
      <c r="CI43" s="201"/>
      <c r="CJ43" s="201"/>
      <c r="CK43" s="201"/>
      <c r="CL43" s="201"/>
      <c r="CM43" s="201"/>
      <c r="CN43" s="201"/>
    </row>
    <row r="44" spans="1:92" s="199" customFormat="1" ht="14.5" x14ac:dyDescent="0.35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CH44" s="201"/>
      <c r="CI44" s="201"/>
      <c r="CJ44" s="201"/>
      <c r="CK44" s="201"/>
      <c r="CL44" s="201"/>
      <c r="CM44" s="201"/>
      <c r="CN44" s="201"/>
    </row>
    <row r="45" spans="1:92" s="199" customFormat="1" ht="14.5" x14ac:dyDescent="0.35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CH45" s="201"/>
      <c r="CI45" s="201"/>
      <c r="CJ45" s="201"/>
      <c r="CK45" s="201"/>
      <c r="CL45" s="201"/>
      <c r="CM45" s="201"/>
      <c r="CN45" s="201"/>
    </row>
    <row r="46" spans="1:92" s="199" customFormat="1" ht="14.5" x14ac:dyDescent="0.35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CH46" s="201"/>
      <c r="CI46" s="201"/>
      <c r="CJ46" s="201"/>
      <c r="CK46" s="201"/>
      <c r="CL46" s="201"/>
      <c r="CM46" s="201"/>
      <c r="CN46" s="201"/>
    </row>
    <row r="47" spans="1:92" s="199" customFormat="1" ht="14.5" x14ac:dyDescent="0.35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CH47" s="201"/>
      <c r="CI47" s="201"/>
      <c r="CJ47" s="201"/>
      <c r="CK47" s="201"/>
      <c r="CL47" s="201"/>
      <c r="CM47" s="201"/>
      <c r="CN47" s="201"/>
    </row>
    <row r="48" spans="1:92" s="199" customFormat="1" ht="14.5" x14ac:dyDescent="0.35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CH48" s="201"/>
      <c r="CI48" s="201"/>
      <c r="CJ48" s="201"/>
      <c r="CK48" s="201"/>
      <c r="CL48" s="201"/>
      <c r="CM48" s="201"/>
      <c r="CN48" s="201"/>
    </row>
    <row r="49" spans="1:92" s="199" customFormat="1" ht="14.5" x14ac:dyDescent="0.3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CH49" s="201"/>
      <c r="CI49" s="201"/>
      <c r="CJ49" s="201"/>
      <c r="CK49" s="201"/>
      <c r="CL49" s="201"/>
      <c r="CM49" s="201"/>
      <c r="CN49" s="201"/>
    </row>
    <row r="50" spans="1:92" s="199" customFormat="1" ht="14.5" x14ac:dyDescent="0.3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CH50" s="201"/>
      <c r="CI50" s="201"/>
      <c r="CJ50" s="201"/>
      <c r="CK50" s="201"/>
      <c r="CL50" s="201"/>
      <c r="CM50" s="201"/>
      <c r="CN50" s="201"/>
    </row>
    <row r="51" spans="1:92" s="199" customFormat="1" ht="14.5" x14ac:dyDescent="0.3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CH51" s="201"/>
      <c r="CI51" s="201"/>
      <c r="CJ51" s="201"/>
      <c r="CK51" s="201"/>
      <c r="CL51" s="201"/>
      <c r="CM51" s="201"/>
      <c r="CN51" s="201"/>
    </row>
    <row r="52" spans="1:92" s="199" customFormat="1" ht="14.5" x14ac:dyDescent="0.3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CH52" s="201"/>
      <c r="CI52" s="201"/>
      <c r="CJ52" s="201"/>
      <c r="CK52" s="201"/>
      <c r="CL52" s="201"/>
      <c r="CM52" s="201"/>
      <c r="CN52" s="201"/>
    </row>
    <row r="53" spans="1:92" s="199" customFormat="1" ht="14.5" x14ac:dyDescent="0.3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CH53" s="201"/>
      <c r="CI53" s="201"/>
      <c r="CJ53" s="201"/>
      <c r="CK53" s="201"/>
      <c r="CL53" s="201"/>
      <c r="CM53" s="201"/>
      <c r="CN53" s="201"/>
    </row>
    <row r="54" spans="1:92" s="199" customFormat="1" ht="14.5" x14ac:dyDescent="0.3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CH54" s="201"/>
      <c r="CI54" s="201"/>
      <c r="CJ54" s="201"/>
      <c r="CK54" s="201"/>
      <c r="CL54" s="201"/>
      <c r="CM54" s="201"/>
      <c r="CN54" s="201"/>
    </row>
    <row r="55" spans="1:92" s="199" customFormat="1" ht="14.5" x14ac:dyDescent="0.3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CH55" s="201"/>
      <c r="CI55" s="201"/>
      <c r="CJ55" s="201"/>
      <c r="CK55" s="201"/>
      <c r="CL55" s="201"/>
      <c r="CM55" s="201"/>
      <c r="CN55" s="201"/>
    </row>
    <row r="56" spans="1:92" s="199" customFormat="1" ht="14.5" x14ac:dyDescent="0.3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CH56" s="201"/>
      <c r="CI56" s="201"/>
      <c r="CJ56" s="201"/>
      <c r="CK56" s="201"/>
      <c r="CL56" s="201"/>
      <c r="CM56" s="201"/>
      <c r="CN56" s="201"/>
    </row>
    <row r="57" spans="1:92" s="199" customFormat="1" ht="14.5" x14ac:dyDescent="0.3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CH57" s="201"/>
      <c r="CI57" s="201"/>
      <c r="CJ57" s="201"/>
      <c r="CK57" s="201"/>
      <c r="CL57" s="201"/>
      <c r="CM57" s="201"/>
      <c r="CN57" s="201"/>
    </row>
    <row r="58" spans="1:92" s="199" customFormat="1" ht="14.5" x14ac:dyDescent="0.3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CH58" s="201"/>
      <c r="CI58" s="201"/>
      <c r="CJ58" s="201"/>
      <c r="CK58" s="201"/>
      <c r="CL58" s="201"/>
      <c r="CM58" s="201"/>
      <c r="CN58" s="201"/>
    </row>
    <row r="59" spans="1:92" s="199" customFormat="1" ht="14.5" x14ac:dyDescent="0.3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CH59" s="201"/>
      <c r="CI59" s="201"/>
      <c r="CJ59" s="201"/>
      <c r="CK59" s="201"/>
      <c r="CL59" s="201"/>
      <c r="CM59" s="201"/>
      <c r="CN59" s="201"/>
    </row>
    <row r="60" spans="1:92" s="199" customFormat="1" ht="14.5" x14ac:dyDescent="0.3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CH60" s="201"/>
      <c r="CI60" s="201"/>
      <c r="CJ60" s="201"/>
      <c r="CK60" s="201"/>
      <c r="CL60" s="201"/>
      <c r="CM60" s="201"/>
      <c r="CN60" s="201"/>
    </row>
    <row r="61" spans="1:92" s="199" customFormat="1" ht="14.5" x14ac:dyDescent="0.3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CH61" s="201"/>
      <c r="CI61" s="201"/>
      <c r="CJ61" s="201"/>
      <c r="CK61" s="201"/>
      <c r="CL61" s="201"/>
      <c r="CM61" s="201"/>
      <c r="CN61" s="201"/>
    </row>
    <row r="62" spans="1:92" s="199" customFormat="1" ht="14.5" x14ac:dyDescent="0.3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CH62" s="201"/>
      <c r="CI62" s="201"/>
      <c r="CJ62" s="201"/>
      <c r="CK62" s="201"/>
      <c r="CL62" s="201"/>
      <c r="CM62" s="201"/>
      <c r="CN62" s="201"/>
    </row>
    <row r="63" spans="1:92" s="199" customFormat="1" ht="14.5" x14ac:dyDescent="0.3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CH63" s="201"/>
      <c r="CI63" s="201"/>
      <c r="CJ63" s="201"/>
      <c r="CK63" s="201"/>
      <c r="CL63" s="201"/>
      <c r="CM63" s="201"/>
      <c r="CN63" s="201"/>
    </row>
    <row r="64" spans="1:92" s="199" customFormat="1" ht="14.5" x14ac:dyDescent="0.3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CH64" s="201"/>
      <c r="CI64" s="201"/>
      <c r="CJ64" s="201"/>
      <c r="CK64" s="201"/>
      <c r="CL64" s="201"/>
      <c r="CM64" s="201"/>
      <c r="CN64" s="201"/>
    </row>
    <row r="65" spans="1:92" s="199" customFormat="1" ht="14.5" x14ac:dyDescent="0.3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CH65" s="201"/>
      <c r="CI65" s="201"/>
      <c r="CJ65" s="201"/>
      <c r="CK65" s="201"/>
      <c r="CL65" s="201"/>
      <c r="CM65" s="201"/>
      <c r="CN65" s="201"/>
    </row>
    <row r="66" spans="1:92" s="199" customFormat="1" ht="14.5" x14ac:dyDescent="0.3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CH66" s="201"/>
      <c r="CI66" s="201"/>
      <c r="CJ66" s="201"/>
      <c r="CK66" s="201"/>
      <c r="CL66" s="201"/>
      <c r="CM66" s="201"/>
      <c r="CN66" s="201"/>
    </row>
    <row r="67" spans="1:92" s="199" customFormat="1" ht="14.5" x14ac:dyDescent="0.35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CH67" s="201"/>
      <c r="CI67" s="201"/>
      <c r="CJ67" s="201"/>
      <c r="CK67" s="201"/>
      <c r="CL67" s="201"/>
      <c r="CM67" s="201"/>
      <c r="CN67" s="201"/>
    </row>
    <row r="68" spans="1:92" s="199" customFormat="1" ht="14.5" x14ac:dyDescent="0.35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CH68" s="201"/>
      <c r="CI68" s="201"/>
      <c r="CJ68" s="201"/>
      <c r="CK68" s="201"/>
      <c r="CL68" s="201"/>
      <c r="CM68" s="201"/>
      <c r="CN68" s="201"/>
    </row>
    <row r="69" spans="1:92" s="199" customFormat="1" ht="14.5" x14ac:dyDescent="0.35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CH69" s="201"/>
      <c r="CI69" s="201"/>
      <c r="CJ69" s="201"/>
      <c r="CK69" s="201"/>
      <c r="CL69" s="201"/>
      <c r="CM69" s="201"/>
      <c r="CN69" s="201"/>
    </row>
    <row r="70" spans="1:92" s="199" customFormat="1" ht="14.5" x14ac:dyDescent="0.3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CH70" s="201"/>
      <c r="CI70" s="201"/>
      <c r="CJ70" s="201"/>
      <c r="CK70" s="201"/>
      <c r="CL70" s="201"/>
      <c r="CM70" s="201"/>
      <c r="CN70" s="201"/>
    </row>
    <row r="71" spans="1:92" s="199" customFormat="1" ht="14.5" x14ac:dyDescent="0.3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CH71" s="201"/>
      <c r="CI71" s="201"/>
      <c r="CJ71" s="201"/>
      <c r="CK71" s="201"/>
      <c r="CL71" s="201"/>
      <c r="CM71" s="201"/>
      <c r="CN71" s="201"/>
    </row>
    <row r="72" spans="1:92" s="199" customFormat="1" ht="14.5" x14ac:dyDescent="0.35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CH72" s="201"/>
      <c r="CI72" s="201"/>
      <c r="CJ72" s="201"/>
      <c r="CK72" s="201"/>
      <c r="CL72" s="201"/>
      <c r="CM72" s="201"/>
      <c r="CN72" s="201"/>
    </row>
    <row r="73" spans="1:92" s="199" customFormat="1" ht="14.5" x14ac:dyDescent="0.35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CH73" s="201"/>
      <c r="CI73" s="201"/>
      <c r="CJ73" s="201"/>
      <c r="CK73" s="201"/>
      <c r="CL73" s="201"/>
      <c r="CM73" s="201"/>
      <c r="CN73" s="201"/>
    </row>
    <row r="74" spans="1:92" s="199" customFormat="1" ht="14.5" x14ac:dyDescent="0.3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CH74" s="201"/>
      <c r="CI74" s="201"/>
      <c r="CJ74" s="201"/>
      <c r="CK74" s="201"/>
      <c r="CL74" s="201"/>
      <c r="CM74" s="201"/>
      <c r="CN74" s="201"/>
    </row>
    <row r="75" spans="1:92" s="199" customFormat="1" ht="14.5" x14ac:dyDescent="0.35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W75" s="201"/>
      <c r="BX75" s="201"/>
      <c r="CH75" s="201"/>
      <c r="CI75" s="201"/>
      <c r="CJ75" s="201"/>
      <c r="CK75" s="201"/>
      <c r="CL75" s="201"/>
      <c r="CM75" s="201"/>
      <c r="CN75" s="201"/>
    </row>
    <row r="76" spans="1:92" s="199" customFormat="1" ht="14.5" x14ac:dyDescent="0.35">
      <c r="AT76" s="227"/>
      <c r="AU76" s="227"/>
      <c r="BW76" s="201"/>
      <c r="BX76" s="201"/>
      <c r="CH76" s="201"/>
      <c r="CI76" s="201"/>
      <c r="CJ76" s="201"/>
      <c r="CK76" s="201"/>
      <c r="CL76" s="201"/>
      <c r="CM76" s="201"/>
      <c r="CN76" s="201"/>
    </row>
    <row r="77" spans="1:92" s="199" customFormat="1" ht="14.5" x14ac:dyDescent="0.35">
      <c r="AT77" s="227"/>
      <c r="AU77" s="227"/>
      <c r="BW77" s="201"/>
      <c r="BX77" s="201"/>
      <c r="CH77" s="201"/>
      <c r="CI77" s="201"/>
      <c r="CJ77" s="201"/>
      <c r="CK77" s="201"/>
      <c r="CL77" s="201"/>
      <c r="CM77" s="201"/>
      <c r="CN77" s="201"/>
    </row>
    <row r="78" spans="1:92" s="199" customFormat="1" ht="14.5" x14ac:dyDescent="0.35">
      <c r="AT78" s="227"/>
      <c r="AU78" s="227"/>
      <c r="BW78" s="201"/>
      <c r="BX78" s="201"/>
      <c r="CH78" s="201"/>
      <c r="CI78" s="201"/>
      <c r="CJ78" s="201"/>
      <c r="CK78" s="201"/>
      <c r="CL78" s="201"/>
      <c r="CM78" s="201"/>
      <c r="CN78" s="201"/>
    </row>
    <row r="79" spans="1:92" s="199" customFormat="1" ht="14.5" x14ac:dyDescent="0.35">
      <c r="AT79" s="227"/>
      <c r="AU79" s="227"/>
      <c r="BW79" s="201"/>
      <c r="BX79" s="201"/>
      <c r="CH79" s="201"/>
      <c r="CI79" s="201"/>
      <c r="CJ79" s="201"/>
      <c r="CK79" s="201"/>
      <c r="CL79" s="201"/>
      <c r="CM79" s="201"/>
      <c r="CN79" s="201"/>
    </row>
    <row r="80" spans="1:92" s="199" customFormat="1" ht="14.5" x14ac:dyDescent="0.35">
      <c r="AT80" s="227"/>
      <c r="AU80" s="227"/>
      <c r="BW80" s="201"/>
      <c r="BX80" s="201"/>
      <c r="CH80" s="201"/>
      <c r="CI80" s="201"/>
      <c r="CJ80" s="201"/>
      <c r="CK80" s="201"/>
      <c r="CL80" s="201"/>
      <c r="CM80" s="201"/>
      <c r="CN80" s="201"/>
    </row>
    <row r="81" spans="46:92" s="199" customFormat="1" ht="14.5" x14ac:dyDescent="0.35">
      <c r="AT81" s="227"/>
      <c r="AU81" s="227"/>
      <c r="BW81" s="201"/>
      <c r="BX81" s="201"/>
      <c r="CH81" s="201"/>
      <c r="CI81" s="201"/>
      <c r="CJ81" s="201"/>
      <c r="CK81" s="201"/>
      <c r="CL81" s="201"/>
      <c r="CM81" s="201"/>
      <c r="CN81" s="201"/>
    </row>
    <row r="82" spans="46:92" s="199" customFormat="1" ht="14.5" x14ac:dyDescent="0.35">
      <c r="AT82" s="227"/>
      <c r="AU82" s="227"/>
      <c r="BW82" s="201"/>
      <c r="BX82" s="201"/>
      <c r="CH82" s="201"/>
      <c r="CI82" s="201"/>
      <c r="CJ82" s="201"/>
      <c r="CK82" s="201"/>
      <c r="CL82" s="201"/>
      <c r="CM82" s="201"/>
      <c r="CN82" s="201"/>
    </row>
    <row r="83" spans="46:92" s="199" customFormat="1" ht="14.5" x14ac:dyDescent="0.35">
      <c r="AT83" s="227"/>
      <c r="AU83" s="227"/>
      <c r="BW83" s="201"/>
      <c r="BX83" s="201"/>
      <c r="CH83" s="201"/>
      <c r="CI83" s="201"/>
      <c r="CJ83" s="201"/>
      <c r="CK83" s="201"/>
      <c r="CL83" s="201"/>
      <c r="CM83" s="201"/>
      <c r="CN83" s="201"/>
    </row>
    <row r="84" spans="46:92" s="199" customFormat="1" ht="14.5" x14ac:dyDescent="0.35">
      <c r="AT84" s="227"/>
      <c r="AU84" s="227"/>
      <c r="BW84" s="201"/>
      <c r="BX84" s="201"/>
      <c r="CH84" s="201"/>
      <c r="CI84" s="201"/>
      <c r="CJ84" s="201"/>
      <c r="CK84" s="201"/>
      <c r="CL84" s="201"/>
      <c r="CM84" s="201"/>
      <c r="CN84" s="201"/>
    </row>
    <row r="85" spans="46:92" s="199" customFormat="1" ht="14.5" x14ac:dyDescent="0.35">
      <c r="AT85" s="227"/>
      <c r="AU85" s="227"/>
      <c r="BW85" s="201"/>
      <c r="BX85" s="201"/>
      <c r="CH85" s="201"/>
      <c r="CI85" s="201"/>
      <c r="CJ85" s="201"/>
      <c r="CK85" s="201"/>
      <c r="CL85" s="201"/>
      <c r="CM85" s="201"/>
      <c r="CN85" s="201"/>
    </row>
    <row r="86" spans="46:92" s="199" customFormat="1" ht="14.5" x14ac:dyDescent="0.35">
      <c r="AT86" s="227"/>
      <c r="AU86" s="227"/>
      <c r="BW86" s="201"/>
      <c r="BX86" s="201"/>
      <c r="CH86" s="201"/>
      <c r="CI86" s="201"/>
      <c r="CJ86" s="201"/>
      <c r="CK86" s="201"/>
      <c r="CL86" s="201"/>
      <c r="CM86" s="201"/>
      <c r="CN86" s="201"/>
    </row>
    <row r="87" spans="46:92" s="199" customFormat="1" ht="14.5" x14ac:dyDescent="0.35">
      <c r="AT87" s="227"/>
      <c r="AU87" s="227"/>
      <c r="BV87" s="216"/>
      <c r="BW87" s="201"/>
      <c r="BX87" s="201"/>
      <c r="CH87" s="201"/>
      <c r="CI87" s="201"/>
      <c r="CJ87" s="201"/>
      <c r="CK87" s="201"/>
      <c r="CL87" s="201"/>
      <c r="CM87" s="201"/>
      <c r="CN87" s="201"/>
    </row>
    <row r="88" spans="46:92" ht="14.5" x14ac:dyDescent="0.35">
      <c r="BW88" s="201"/>
      <c r="BX88" s="201"/>
      <c r="CH88" s="201"/>
      <c r="CI88" s="201"/>
      <c r="CJ88" s="201"/>
      <c r="CK88" s="201"/>
      <c r="CL88" s="201"/>
      <c r="CM88" s="201"/>
      <c r="CN88" s="201"/>
    </row>
    <row r="89" spans="46:92" ht="14.5" x14ac:dyDescent="0.35">
      <c r="BW89" s="199"/>
      <c r="BX89" s="199"/>
      <c r="CH89" s="199"/>
      <c r="CI89" s="199"/>
      <c r="CJ89" s="199"/>
      <c r="CK89" s="199"/>
      <c r="CL89" s="199"/>
      <c r="CM89" s="199"/>
      <c r="CN89" s="199"/>
    </row>
    <row r="90" spans="46:92" ht="14.5" x14ac:dyDescent="0.35">
      <c r="BW90" s="199"/>
      <c r="BX90" s="199"/>
      <c r="CH90" s="199"/>
      <c r="CI90" s="199"/>
      <c r="CJ90" s="199"/>
      <c r="CK90" s="199"/>
      <c r="CL90" s="199"/>
      <c r="CM90" s="199"/>
      <c r="CN90" s="199"/>
    </row>
    <row r="91" spans="46:92" ht="14.5" x14ac:dyDescent="0.35">
      <c r="BW91" s="199"/>
      <c r="BX91" s="199"/>
      <c r="CH91" s="199"/>
      <c r="CI91" s="199"/>
      <c r="CJ91" s="199"/>
      <c r="CK91" s="199"/>
      <c r="CL91" s="199"/>
      <c r="CM91" s="199"/>
      <c r="CN91" s="199"/>
    </row>
    <row r="92" spans="46:92" ht="14.5" x14ac:dyDescent="0.35">
      <c r="BW92" s="199"/>
      <c r="BX92" s="199"/>
      <c r="CH92" s="199"/>
      <c r="CI92" s="199"/>
      <c r="CJ92" s="199"/>
      <c r="CK92" s="199"/>
      <c r="CL92" s="199"/>
      <c r="CM92" s="199"/>
      <c r="CN92" s="199"/>
    </row>
    <row r="93" spans="46:92" ht="14.5" x14ac:dyDescent="0.35">
      <c r="BW93" s="199"/>
      <c r="BX93" s="199"/>
      <c r="CH93" s="199"/>
      <c r="CI93" s="199"/>
      <c r="CJ93" s="199"/>
      <c r="CK93" s="199"/>
      <c r="CL93" s="199"/>
      <c r="CM93" s="199"/>
      <c r="CN93" s="199"/>
    </row>
    <row r="94" spans="46:92" ht="14.5" x14ac:dyDescent="0.35">
      <c r="BW94" s="199"/>
      <c r="BX94" s="199"/>
      <c r="CH94" s="199"/>
      <c r="CI94" s="199"/>
      <c r="CJ94" s="199"/>
      <c r="CK94" s="199"/>
      <c r="CL94" s="199"/>
      <c r="CM94" s="199"/>
      <c r="CN94" s="199"/>
    </row>
    <row r="95" spans="46:92" ht="14.5" x14ac:dyDescent="0.35">
      <c r="BW95" s="199"/>
      <c r="BX95" s="199"/>
      <c r="CH95" s="199"/>
      <c r="CI95" s="199"/>
      <c r="CJ95" s="199"/>
      <c r="CK95" s="199"/>
      <c r="CL95" s="199"/>
      <c r="CM95" s="199"/>
      <c r="CN95" s="199"/>
    </row>
    <row r="96" spans="46:92" ht="14.5" x14ac:dyDescent="0.35">
      <c r="BW96" s="199"/>
      <c r="BX96" s="199"/>
      <c r="CH96" s="199"/>
      <c r="CI96" s="199"/>
      <c r="CJ96" s="199"/>
      <c r="CK96" s="199"/>
      <c r="CL96" s="199"/>
      <c r="CM96" s="199"/>
      <c r="CN96" s="199"/>
    </row>
    <row r="97" spans="75:92" ht="14.5" x14ac:dyDescent="0.35">
      <c r="BW97" s="199"/>
      <c r="BX97" s="199"/>
      <c r="CH97" s="199"/>
      <c r="CI97" s="199"/>
      <c r="CJ97" s="199"/>
      <c r="CK97" s="199"/>
      <c r="CL97" s="199"/>
      <c r="CM97" s="199"/>
      <c r="CN97" s="199"/>
    </row>
    <row r="98" spans="75:92" ht="14.5" x14ac:dyDescent="0.35">
      <c r="BW98" s="199"/>
      <c r="BX98" s="199"/>
      <c r="CH98" s="199"/>
      <c r="CI98" s="199"/>
      <c r="CJ98" s="199"/>
      <c r="CK98" s="199"/>
      <c r="CL98" s="199"/>
      <c r="CM98" s="199"/>
      <c r="CN98" s="199"/>
    </row>
    <row r="99" spans="75:92" ht="14.5" x14ac:dyDescent="0.35">
      <c r="BW99" s="199"/>
      <c r="BX99" s="199"/>
      <c r="CH99" s="199"/>
      <c r="CI99" s="199"/>
      <c r="CJ99" s="199"/>
      <c r="CK99" s="199"/>
      <c r="CL99" s="199"/>
      <c r="CM99" s="199"/>
      <c r="CN99" s="199"/>
    </row>
    <row r="100" spans="75:92" ht="14.5" x14ac:dyDescent="0.35">
      <c r="BW100" s="199"/>
      <c r="BX100" s="199"/>
      <c r="CH100" s="199"/>
      <c r="CI100" s="199"/>
      <c r="CJ100" s="199"/>
      <c r="CK100" s="199"/>
      <c r="CL100" s="199"/>
      <c r="CM100" s="199"/>
      <c r="CN100" s="199"/>
    </row>
  </sheetData>
  <mergeCells count="9">
    <mergeCell ref="T24:U24"/>
    <mergeCell ref="AE24:AF24"/>
    <mergeCell ref="AP24:AQ24"/>
    <mergeCell ref="CD8:CG8"/>
    <mergeCell ref="BY8:CB8"/>
    <mergeCell ref="T17:U17"/>
    <mergeCell ref="AE17:AF17"/>
    <mergeCell ref="AP17:AQ17"/>
    <mergeCell ref="BJ9:BK9"/>
  </mergeCells>
  <pageMargins left="0.23622047244094491" right="0.23622047244094491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P81"/>
  <sheetViews>
    <sheetView zoomScaleSheetLayoutView="100" workbookViewId="0">
      <pane xSplit="6" ySplit="10" topLeftCell="BE44" activePane="bottomRight" state="frozen"/>
      <selection pane="topRight" activeCell="G1" sqref="G1"/>
      <selection pane="bottomLeft" activeCell="A11" sqref="A11"/>
      <selection pane="bottomRight" activeCell="BO52" sqref="BO52"/>
    </sheetView>
  </sheetViews>
  <sheetFormatPr defaultColWidth="8.81640625" defaultRowHeight="12.5" x14ac:dyDescent="0.25"/>
  <cols>
    <col min="1" max="1" width="5.453125" style="123" customWidth="1"/>
    <col min="2" max="2" width="21.453125" style="123" customWidth="1"/>
    <col min="3" max="3" width="30.36328125" style="123" customWidth="1"/>
    <col min="4" max="4" width="17" style="123" customWidth="1"/>
    <col min="5" max="5" width="36.6328125" style="123" customWidth="1"/>
    <col min="6" max="6" width="3.36328125" style="123" customWidth="1"/>
    <col min="7" max="11" width="7.6328125" style="123" customWidth="1"/>
    <col min="12" max="12" width="8.1796875" style="123" customWidth="1"/>
    <col min="13" max="13" width="3.36328125" style="123" customWidth="1"/>
    <col min="14" max="21" width="7.6328125" style="123" customWidth="1"/>
    <col min="22" max="22" width="9.6328125" style="123" customWidth="1"/>
    <col min="23" max="23" width="6.453125" style="123" customWidth="1"/>
    <col min="24" max="24" width="3.1796875" style="123" customWidth="1"/>
    <col min="25" max="34" width="7.6328125" style="123" customWidth="1"/>
    <col min="35" max="35" width="3.1796875" style="124" customWidth="1"/>
    <col min="36" max="36" width="11.1796875" style="124" customWidth="1"/>
    <col min="37" max="37" width="13.81640625" style="124" hidden="1" customWidth="1"/>
    <col min="38" max="38" width="3.453125" style="123" customWidth="1"/>
    <col min="39" max="44" width="8.81640625" style="123"/>
    <col min="45" max="45" width="4.1796875" style="123" customWidth="1"/>
    <col min="46" max="48" width="8.81640625" style="123"/>
    <col min="49" max="49" width="4.6328125" style="123" customWidth="1"/>
    <col min="50" max="50" width="8.81640625" style="123"/>
    <col min="51" max="51" width="9.453125" style="123" bestFit="1" customWidth="1"/>
    <col min="52" max="57" width="8.81640625" style="123"/>
    <col min="58" max="58" width="3.81640625" style="123" customWidth="1"/>
    <col min="59" max="59" width="8.81640625" style="123"/>
    <col min="60" max="60" width="4.36328125" style="123" customWidth="1"/>
    <col min="61" max="61" width="8.81640625" style="123"/>
    <col min="62" max="62" width="3.6328125" style="123" customWidth="1"/>
    <col min="63" max="63" width="8.81640625" style="123"/>
    <col min="64" max="64" width="3.81640625" style="123" customWidth="1"/>
    <col min="65" max="65" width="8.81640625" style="123"/>
    <col min="66" max="66" width="3.81640625" style="123" customWidth="1"/>
    <col min="67" max="67" width="12.1796875" style="123" customWidth="1"/>
    <col min="68" max="68" width="9.81640625" style="123" customWidth="1"/>
    <col min="69" max="16384" width="8.81640625" style="123"/>
  </cols>
  <sheetData>
    <row r="1" spans="1:68" s="101" customFormat="1" ht="15.5" x14ac:dyDescent="0.35">
      <c r="A1" s="1" t="str">
        <f>[1]CompDetail!A1</f>
        <v>22nd Australian Vaulting Championships 2018</v>
      </c>
      <c r="B1" s="2"/>
      <c r="D1" s="103" t="s">
        <v>412</v>
      </c>
      <c r="E1" s="103" t="s">
        <v>7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54">
        <f ca="1">NOW()</f>
        <v>43467.616455671297</v>
      </c>
      <c r="BO1" s="154">
        <f ca="1">NOW()</f>
        <v>43467.616455671297</v>
      </c>
    </row>
    <row r="2" spans="1:68" s="101" customFormat="1" ht="15.5" x14ac:dyDescent="0.35">
      <c r="A2" s="8"/>
      <c r="B2" s="2"/>
      <c r="D2" s="103"/>
      <c r="E2" s="103" t="s">
        <v>9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7"/>
      <c r="V2" s="103"/>
      <c r="W2" s="103"/>
      <c r="X2" s="107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53">
        <f ca="1">NOW()</f>
        <v>43467.616455671297</v>
      </c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O2" s="153">
        <f ca="1">NOW()</f>
        <v>43467.616455671297</v>
      </c>
    </row>
    <row r="3" spans="1:68" s="101" customFormat="1" ht="15.5" x14ac:dyDescent="0.35">
      <c r="A3" s="1" t="str">
        <f>[1]CompDetail!A3</f>
        <v>October 4 to 7 2018</v>
      </c>
      <c r="B3" s="51"/>
      <c r="D3" s="103"/>
      <c r="E3" s="103" t="s">
        <v>8</v>
      </c>
      <c r="F3" s="62"/>
      <c r="G3" s="182"/>
      <c r="H3" s="183"/>
      <c r="I3" s="182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4"/>
      <c r="AI3" s="183"/>
      <c r="AJ3" s="103"/>
      <c r="AK3" s="103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</row>
    <row r="4" spans="1:68" s="101" customFormat="1" ht="15.5" x14ac:dyDescent="0.35">
      <c r="A4" s="13"/>
      <c r="B4" s="14"/>
      <c r="D4" s="103"/>
      <c r="E4" s="103"/>
      <c r="F4" s="103"/>
      <c r="G4" s="179" t="s">
        <v>319</v>
      </c>
      <c r="H4" s="180"/>
      <c r="I4" s="179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1"/>
      <c r="AI4" s="180"/>
      <c r="AJ4" s="103"/>
      <c r="AK4" s="103"/>
      <c r="AL4" s="156"/>
      <c r="AM4" s="157" t="s">
        <v>320</v>
      </c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</row>
    <row r="5" spans="1:68" s="101" customFormat="1" ht="15.5" x14ac:dyDescent="0.35">
      <c r="A5" s="8"/>
      <c r="B5" s="2"/>
      <c r="C5" s="103"/>
      <c r="D5" s="103"/>
      <c r="E5" s="103"/>
      <c r="F5" s="103"/>
      <c r="G5" s="107" t="s">
        <v>321</v>
      </c>
      <c r="H5" s="103" t="str">
        <f>E1</f>
        <v>Nina Fritzel</v>
      </c>
      <c r="I5" s="107"/>
      <c r="J5" s="107"/>
      <c r="K5" s="107"/>
      <c r="L5" s="107"/>
      <c r="M5" s="107"/>
      <c r="N5" s="107" t="s">
        <v>322</v>
      </c>
      <c r="O5" s="103" t="str">
        <f>E2</f>
        <v>Mimmi Wickholm</v>
      </c>
      <c r="P5" s="103"/>
      <c r="Q5" s="103"/>
      <c r="R5" s="107"/>
      <c r="S5" s="103"/>
      <c r="T5" s="107"/>
      <c r="U5" s="103"/>
      <c r="V5" s="103"/>
      <c r="W5" s="103"/>
      <c r="X5" s="103"/>
      <c r="Y5" s="107" t="s">
        <v>323</v>
      </c>
      <c r="Z5" s="103" t="str">
        <f>E3</f>
        <v>Rob de Bruin</v>
      </c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</row>
    <row r="6" spans="1:68" s="101" customFormat="1" ht="15.5" x14ac:dyDescent="0.35">
      <c r="A6" s="1" t="s">
        <v>141</v>
      </c>
      <c r="B6" s="1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55"/>
      <c r="AM6" s="158" t="s">
        <v>321</v>
      </c>
      <c r="AN6" s="155" t="str">
        <f>E1</f>
        <v>Nina Fritzel</v>
      </c>
      <c r="AO6" s="158"/>
      <c r="AP6" s="158"/>
      <c r="AQ6" s="158"/>
      <c r="AR6" s="158"/>
      <c r="AS6" s="158"/>
      <c r="AT6" s="158" t="s">
        <v>322</v>
      </c>
      <c r="AU6" s="155" t="str">
        <f>E2</f>
        <v>Mimmi Wickholm</v>
      </c>
      <c r="AV6" s="155"/>
      <c r="AW6" s="155"/>
      <c r="AX6" s="158" t="s">
        <v>323</v>
      </c>
      <c r="AY6" s="155" t="str">
        <f>E3</f>
        <v>Rob de Bruin</v>
      </c>
      <c r="AZ6" s="155"/>
      <c r="BA6" s="155"/>
      <c r="BB6" s="155"/>
      <c r="BC6" s="155"/>
      <c r="BD6" s="155"/>
      <c r="BE6" s="155"/>
      <c r="BF6" s="158"/>
    </row>
    <row r="7" spans="1:68" s="101" customFormat="1" ht="15.5" x14ac:dyDescent="0.35">
      <c r="A7" s="8" t="s">
        <v>140</v>
      </c>
      <c r="B7" s="18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</row>
    <row r="8" spans="1:68" s="101" customFormat="1" ht="14.5" x14ac:dyDescent="0.35">
      <c r="A8" s="103"/>
      <c r="B8" s="103"/>
      <c r="C8" s="103"/>
      <c r="D8" s="103"/>
      <c r="E8" s="103"/>
      <c r="F8" s="151"/>
      <c r="G8" s="103"/>
      <c r="H8" s="103"/>
      <c r="I8" s="103"/>
      <c r="J8" s="103"/>
      <c r="K8" s="103"/>
      <c r="L8" s="103"/>
      <c r="M8" s="140"/>
      <c r="N8" s="103"/>
      <c r="O8" s="103"/>
      <c r="P8" s="103"/>
      <c r="Q8" s="103"/>
      <c r="R8" s="103"/>
      <c r="S8" s="103"/>
      <c r="T8" s="103"/>
      <c r="U8" s="103"/>
      <c r="V8" s="103"/>
      <c r="W8" s="150" t="s">
        <v>411</v>
      </c>
      <c r="X8" s="151"/>
      <c r="Y8" s="103"/>
      <c r="Z8" s="103"/>
      <c r="AA8" s="103"/>
      <c r="AB8" s="103"/>
      <c r="AC8" s="103"/>
      <c r="AD8" s="103"/>
      <c r="AE8" s="103"/>
      <c r="AF8" s="103"/>
      <c r="AG8" s="103"/>
      <c r="AH8" s="150" t="s">
        <v>411</v>
      </c>
      <c r="AI8" s="149"/>
      <c r="AJ8" s="148" t="s">
        <v>330</v>
      </c>
      <c r="AK8" s="150"/>
      <c r="AL8" s="159"/>
      <c r="AM8" s="155"/>
      <c r="AN8" s="155"/>
      <c r="AO8" s="155"/>
      <c r="AP8" s="155"/>
      <c r="AQ8" s="155"/>
      <c r="AR8" s="155"/>
      <c r="AS8" s="185"/>
      <c r="AT8" s="158" t="s">
        <v>328</v>
      </c>
      <c r="AU8" s="155"/>
      <c r="AV8" s="160" t="s">
        <v>328</v>
      </c>
      <c r="AW8" s="161"/>
      <c r="AX8" s="155"/>
      <c r="AY8" s="155"/>
      <c r="AZ8" s="155"/>
      <c r="BA8" s="155"/>
      <c r="BB8" s="155"/>
      <c r="BC8" s="155"/>
      <c r="BD8" s="155"/>
      <c r="BE8" s="155"/>
      <c r="BF8" s="161"/>
      <c r="BG8" s="158" t="s">
        <v>331</v>
      </c>
      <c r="BH8" s="168"/>
      <c r="BI8" s="186" t="s">
        <v>415</v>
      </c>
      <c r="BJ8" s="187"/>
      <c r="BK8" s="186" t="s">
        <v>416</v>
      </c>
      <c r="BL8" s="187"/>
      <c r="BM8" s="186" t="s">
        <v>417</v>
      </c>
      <c r="BN8" s="186"/>
      <c r="BO8" s="155"/>
    </row>
    <row r="9" spans="1:68" s="101" customFormat="1" ht="14.5" x14ac:dyDescent="0.35">
      <c r="A9" s="150" t="s">
        <v>333</v>
      </c>
      <c r="B9" s="150" t="s">
        <v>334</v>
      </c>
      <c r="C9" s="150" t="s">
        <v>325</v>
      </c>
      <c r="D9" s="150" t="s">
        <v>335</v>
      </c>
      <c r="E9" s="150" t="s">
        <v>410</v>
      </c>
      <c r="F9" s="151"/>
      <c r="G9" s="150" t="s">
        <v>325</v>
      </c>
      <c r="H9" s="150"/>
      <c r="I9" s="150"/>
      <c r="J9" s="150"/>
      <c r="K9" s="150"/>
      <c r="L9" s="152"/>
      <c r="M9" s="151"/>
      <c r="N9" s="150" t="s">
        <v>342</v>
      </c>
      <c r="O9" s="150" t="s">
        <v>343</v>
      </c>
      <c r="P9" s="150" t="s">
        <v>408</v>
      </c>
      <c r="Q9" s="150" t="s">
        <v>407</v>
      </c>
      <c r="R9" s="150" t="s">
        <v>406</v>
      </c>
      <c r="S9" s="152" t="s">
        <v>409</v>
      </c>
      <c r="T9" s="150" t="s">
        <v>404</v>
      </c>
      <c r="U9" s="150" t="s">
        <v>403</v>
      </c>
      <c r="V9" s="150" t="s">
        <v>350</v>
      </c>
      <c r="W9" s="150" t="s">
        <v>402</v>
      </c>
      <c r="X9" s="151"/>
      <c r="Y9" s="150" t="s">
        <v>342</v>
      </c>
      <c r="Z9" s="150" t="s">
        <v>343</v>
      </c>
      <c r="AA9" s="150" t="s">
        <v>408</v>
      </c>
      <c r="AB9" s="150" t="s">
        <v>407</v>
      </c>
      <c r="AC9" s="150" t="s">
        <v>406</v>
      </c>
      <c r="AD9" s="150" t="s">
        <v>405</v>
      </c>
      <c r="AE9" s="150" t="s">
        <v>404</v>
      </c>
      <c r="AF9" s="150" t="s">
        <v>403</v>
      </c>
      <c r="AG9" s="150" t="s">
        <v>350</v>
      </c>
      <c r="AH9" s="150" t="s">
        <v>402</v>
      </c>
      <c r="AI9" s="149"/>
      <c r="AJ9" s="148" t="s">
        <v>360</v>
      </c>
      <c r="AK9" s="148" t="s">
        <v>401</v>
      </c>
      <c r="AL9" s="159"/>
      <c r="AM9" s="162" t="s">
        <v>325</v>
      </c>
      <c r="AN9" s="162"/>
      <c r="AO9" s="162"/>
      <c r="AP9" s="162"/>
      <c r="AQ9" s="162"/>
      <c r="AR9" s="162"/>
      <c r="AS9" s="163"/>
      <c r="AT9" s="164" t="s">
        <v>327</v>
      </c>
      <c r="AU9" s="165" t="s">
        <v>326</v>
      </c>
      <c r="AV9" s="166" t="s">
        <v>352</v>
      </c>
      <c r="AW9" s="167"/>
      <c r="AX9" s="178" t="s">
        <v>377</v>
      </c>
      <c r="AY9" s="178"/>
      <c r="AZ9" s="155"/>
      <c r="BA9" s="155"/>
      <c r="BB9" s="155"/>
      <c r="BC9" s="155" t="s">
        <v>329</v>
      </c>
      <c r="BD9" s="155" t="s">
        <v>50</v>
      </c>
      <c r="BE9" s="155"/>
      <c r="BF9" s="167"/>
      <c r="BG9" s="160" t="s">
        <v>360</v>
      </c>
      <c r="BH9" s="168"/>
      <c r="BI9" s="186" t="s">
        <v>418</v>
      </c>
      <c r="BJ9" s="187"/>
      <c r="BK9" s="186" t="s">
        <v>418</v>
      </c>
      <c r="BL9" s="187"/>
      <c r="BM9" s="186" t="s">
        <v>418</v>
      </c>
      <c r="BN9" s="186"/>
      <c r="BO9" s="186" t="s">
        <v>363</v>
      </c>
    </row>
    <row r="10" spans="1:68" s="101" customFormat="1" ht="14.5" x14ac:dyDescent="0.35">
      <c r="A10" s="103"/>
      <c r="B10" s="103"/>
      <c r="C10" s="103"/>
      <c r="D10" s="103"/>
      <c r="E10" s="103"/>
      <c r="F10" s="140"/>
      <c r="G10" s="147" t="s">
        <v>337</v>
      </c>
      <c r="H10" s="147" t="s">
        <v>338</v>
      </c>
      <c r="I10" s="147" t="s">
        <v>339</v>
      </c>
      <c r="J10" s="147" t="s">
        <v>340</v>
      </c>
      <c r="K10" s="147" t="s">
        <v>341</v>
      </c>
      <c r="L10" s="146" t="s">
        <v>325</v>
      </c>
      <c r="M10" s="140"/>
      <c r="N10" s="103"/>
      <c r="O10" s="103"/>
      <c r="P10" s="103"/>
      <c r="Q10" s="103"/>
      <c r="R10" s="103"/>
      <c r="S10" s="145"/>
      <c r="T10" s="103"/>
      <c r="U10" s="103"/>
      <c r="V10" s="103"/>
      <c r="W10" s="103"/>
      <c r="X10" s="140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38"/>
      <c r="AJ10" s="103"/>
      <c r="AK10" s="103"/>
      <c r="AL10" s="168"/>
      <c r="AM10" s="169" t="s">
        <v>337</v>
      </c>
      <c r="AN10" s="169" t="s">
        <v>338</v>
      </c>
      <c r="AO10" s="169" t="s">
        <v>339</v>
      </c>
      <c r="AP10" s="169" t="s">
        <v>340</v>
      </c>
      <c r="AQ10" s="169" t="s">
        <v>341</v>
      </c>
      <c r="AR10" s="169" t="s">
        <v>325</v>
      </c>
      <c r="AS10" s="170"/>
      <c r="AT10" s="171"/>
      <c r="AU10" s="169" t="s">
        <v>414</v>
      </c>
      <c r="AV10" s="172"/>
      <c r="AW10" s="161"/>
      <c r="AX10" s="169" t="s">
        <v>353</v>
      </c>
      <c r="AY10" s="169" t="s">
        <v>354</v>
      </c>
      <c r="AZ10" s="169" t="s">
        <v>355</v>
      </c>
      <c r="BA10" s="169" t="s">
        <v>356</v>
      </c>
      <c r="BB10" s="169" t="s">
        <v>357</v>
      </c>
      <c r="BC10" s="169"/>
      <c r="BD10" s="169"/>
      <c r="BE10" s="169" t="s">
        <v>358</v>
      </c>
      <c r="BF10" s="161"/>
      <c r="BH10" s="168"/>
    </row>
    <row r="11" spans="1:68" s="101" customFormat="1" ht="14.5" x14ac:dyDescent="0.35">
      <c r="A11" s="586">
        <v>1</v>
      </c>
      <c r="B11" s="439" t="s">
        <v>210</v>
      </c>
      <c r="C11" s="585"/>
      <c r="D11" s="585"/>
      <c r="E11" s="585"/>
      <c r="F11" s="140"/>
      <c r="G11" s="141"/>
      <c r="H11" s="141"/>
      <c r="I11" s="141"/>
      <c r="J11" s="141"/>
      <c r="K11" s="141"/>
      <c r="L11" s="137"/>
      <c r="M11" s="140"/>
      <c r="N11" s="143">
        <v>7</v>
      </c>
      <c r="O11" s="143">
        <v>6.5</v>
      </c>
      <c r="P11" s="143">
        <v>7</v>
      </c>
      <c r="Q11" s="143">
        <v>7</v>
      </c>
      <c r="R11" s="143">
        <v>6.5</v>
      </c>
      <c r="S11" s="144">
        <v>6.5</v>
      </c>
      <c r="T11" s="143">
        <v>7.5</v>
      </c>
      <c r="U11" s="143">
        <v>6.5</v>
      </c>
      <c r="V11" s="142">
        <f t="shared" ref="V11:V16" si="0">SUM(N11:U11)</f>
        <v>54.5</v>
      </c>
      <c r="W11" s="139"/>
      <c r="X11" s="140"/>
      <c r="Y11" s="143">
        <v>6.5</v>
      </c>
      <c r="Z11" s="143">
        <v>6.7</v>
      </c>
      <c r="AA11" s="143">
        <v>7</v>
      </c>
      <c r="AB11" s="143">
        <v>6.5</v>
      </c>
      <c r="AC11" s="143">
        <v>7</v>
      </c>
      <c r="AD11" s="143">
        <v>7</v>
      </c>
      <c r="AE11" s="143">
        <v>7.7</v>
      </c>
      <c r="AF11" s="143">
        <v>6.2</v>
      </c>
      <c r="AG11" s="142">
        <f t="shared" ref="AG11:AG16" si="1">SUM(Y11:AF11)</f>
        <v>54.600000000000009</v>
      </c>
      <c r="AH11" s="139"/>
      <c r="AI11" s="138"/>
      <c r="AJ11" s="137"/>
      <c r="AK11" s="136"/>
      <c r="AL11" s="173"/>
      <c r="AM11" s="174"/>
      <c r="AN11" s="174"/>
      <c r="AO11" s="174"/>
      <c r="AP11" s="174"/>
      <c r="AQ11" s="174"/>
      <c r="AR11" s="174"/>
      <c r="AS11" s="170"/>
      <c r="AT11" s="175"/>
      <c r="AU11" s="175"/>
      <c r="AV11" s="175"/>
      <c r="AW11" s="176"/>
      <c r="AX11" s="175"/>
      <c r="AY11" s="175"/>
      <c r="AZ11" s="175"/>
      <c r="BA11" s="175"/>
      <c r="BB11" s="175"/>
      <c r="BC11" s="175"/>
      <c r="BD11" s="175"/>
      <c r="BE11" s="177"/>
      <c r="BF11" s="161"/>
      <c r="BG11" s="175"/>
      <c r="BH11" s="168"/>
      <c r="BI11" s="175"/>
      <c r="BJ11" s="175"/>
      <c r="BK11" s="175"/>
      <c r="BL11" s="175"/>
      <c r="BM11" s="175"/>
      <c r="BN11" s="175"/>
      <c r="BO11" s="175"/>
    </row>
    <row r="12" spans="1:68" s="101" customFormat="1" ht="14.5" x14ac:dyDescent="0.35">
      <c r="A12" s="586">
        <v>2</v>
      </c>
      <c r="B12" s="439" t="s">
        <v>211</v>
      </c>
      <c r="C12" s="585"/>
      <c r="D12" s="585"/>
      <c r="E12" s="585"/>
      <c r="F12" s="140"/>
      <c r="G12" s="141"/>
      <c r="H12" s="141"/>
      <c r="I12" s="141"/>
      <c r="J12" s="141"/>
      <c r="K12" s="141"/>
      <c r="L12" s="141"/>
      <c r="M12" s="140"/>
      <c r="N12" s="143">
        <v>6.5</v>
      </c>
      <c r="O12" s="143">
        <v>6.5</v>
      </c>
      <c r="P12" s="143">
        <v>7</v>
      </c>
      <c r="Q12" s="143">
        <v>8</v>
      </c>
      <c r="R12" s="143">
        <v>8</v>
      </c>
      <c r="S12" s="143">
        <v>8</v>
      </c>
      <c r="T12" s="143">
        <v>8</v>
      </c>
      <c r="U12" s="143">
        <v>7.5</v>
      </c>
      <c r="V12" s="142">
        <f t="shared" si="0"/>
        <v>59.5</v>
      </c>
      <c r="W12" s="139"/>
      <c r="X12" s="140"/>
      <c r="Y12" s="143">
        <v>7</v>
      </c>
      <c r="Z12" s="143">
        <v>6.5</v>
      </c>
      <c r="AA12" s="143">
        <v>6.5</v>
      </c>
      <c r="AB12" s="143">
        <v>7</v>
      </c>
      <c r="AC12" s="143">
        <v>6.5</v>
      </c>
      <c r="AD12" s="143">
        <v>7.2</v>
      </c>
      <c r="AE12" s="143">
        <v>8.1999999999999993</v>
      </c>
      <c r="AF12" s="143">
        <v>7.7</v>
      </c>
      <c r="AG12" s="142">
        <f t="shared" si="1"/>
        <v>56.600000000000009</v>
      </c>
      <c r="AH12" s="139"/>
      <c r="AI12" s="138"/>
      <c r="AJ12" s="137"/>
      <c r="AK12" s="136"/>
      <c r="AL12" s="168"/>
      <c r="AM12" s="174"/>
      <c r="AN12" s="174"/>
      <c r="AO12" s="174"/>
      <c r="AP12" s="174"/>
      <c r="AQ12" s="174"/>
      <c r="AR12" s="174"/>
      <c r="AS12" s="170"/>
      <c r="AT12" s="174"/>
      <c r="AU12" s="174"/>
      <c r="AV12" s="174"/>
      <c r="AW12" s="161"/>
      <c r="AX12" s="174"/>
      <c r="AY12" s="174"/>
      <c r="AZ12" s="174"/>
      <c r="BA12" s="174"/>
      <c r="BB12" s="174"/>
      <c r="BC12" s="174"/>
      <c r="BD12" s="174"/>
      <c r="BE12" s="174"/>
      <c r="BF12" s="161"/>
      <c r="BG12" s="174"/>
      <c r="BH12" s="168"/>
      <c r="BI12" s="174"/>
      <c r="BJ12" s="174"/>
      <c r="BK12" s="174"/>
      <c r="BL12" s="174"/>
      <c r="BM12" s="174"/>
      <c r="BN12" s="174"/>
      <c r="BO12" s="174"/>
    </row>
    <row r="13" spans="1:68" s="101" customFormat="1" ht="14.5" x14ac:dyDescent="0.35">
      <c r="A13" s="586">
        <v>3</v>
      </c>
      <c r="B13" s="439" t="s">
        <v>420</v>
      </c>
      <c r="C13" s="585"/>
      <c r="D13" s="585"/>
      <c r="E13" s="585"/>
      <c r="F13" s="140"/>
      <c r="G13" s="141"/>
      <c r="H13" s="141"/>
      <c r="I13" s="141"/>
      <c r="J13" s="141"/>
      <c r="K13" s="141"/>
      <c r="L13" s="141"/>
      <c r="M13" s="140"/>
      <c r="N13" s="143">
        <v>5</v>
      </c>
      <c r="O13" s="143">
        <v>6</v>
      </c>
      <c r="P13" s="143">
        <v>6</v>
      </c>
      <c r="Q13" s="143">
        <v>6.5</v>
      </c>
      <c r="R13" s="143">
        <v>7</v>
      </c>
      <c r="S13" s="143">
        <v>6.5</v>
      </c>
      <c r="T13" s="143">
        <v>7</v>
      </c>
      <c r="U13" s="143">
        <v>5.2</v>
      </c>
      <c r="V13" s="142">
        <f t="shared" si="0"/>
        <v>49.2</v>
      </c>
      <c r="W13" s="139"/>
      <c r="X13" s="140"/>
      <c r="Y13" s="143">
        <v>6.2</v>
      </c>
      <c r="Z13" s="143">
        <v>6.5</v>
      </c>
      <c r="AA13" s="143">
        <v>7.5</v>
      </c>
      <c r="AB13" s="143">
        <v>7.7</v>
      </c>
      <c r="AC13" s="143">
        <v>5.7</v>
      </c>
      <c r="AD13" s="143">
        <v>6</v>
      </c>
      <c r="AE13" s="143">
        <v>7.5</v>
      </c>
      <c r="AF13" s="143">
        <v>5</v>
      </c>
      <c r="AG13" s="142">
        <f t="shared" si="1"/>
        <v>52.1</v>
      </c>
      <c r="AH13" s="139"/>
      <c r="AI13" s="138"/>
      <c r="AJ13" s="137"/>
      <c r="AK13" s="136"/>
      <c r="AL13" s="168"/>
      <c r="AM13" s="174"/>
      <c r="AN13" s="174"/>
      <c r="AO13" s="174"/>
      <c r="AP13" s="174"/>
      <c r="AQ13" s="174"/>
      <c r="AR13" s="174"/>
      <c r="AS13" s="170"/>
      <c r="AT13" s="174"/>
      <c r="AU13" s="174"/>
      <c r="AV13" s="174"/>
      <c r="AW13" s="161"/>
      <c r="AX13" s="174"/>
      <c r="AY13" s="174"/>
      <c r="AZ13" s="174"/>
      <c r="BA13" s="174"/>
      <c r="BB13" s="174"/>
      <c r="BC13" s="174"/>
      <c r="BD13" s="174"/>
      <c r="BE13" s="174"/>
      <c r="BF13" s="161"/>
      <c r="BG13" s="174"/>
      <c r="BH13" s="168"/>
      <c r="BI13" s="174"/>
      <c r="BJ13" s="174"/>
      <c r="BK13" s="174"/>
      <c r="BL13" s="174"/>
      <c r="BM13" s="174"/>
      <c r="BN13" s="174"/>
      <c r="BO13" s="174"/>
    </row>
    <row r="14" spans="1:68" s="101" customFormat="1" ht="14.5" x14ac:dyDescent="0.35">
      <c r="A14" s="586">
        <v>4</v>
      </c>
      <c r="B14" s="439" t="s">
        <v>62</v>
      </c>
      <c r="C14" s="585"/>
      <c r="D14" s="585"/>
      <c r="E14" s="585"/>
      <c r="F14" s="140"/>
      <c r="G14" s="141"/>
      <c r="H14" s="141"/>
      <c r="I14" s="141"/>
      <c r="J14" s="141"/>
      <c r="K14" s="141"/>
      <c r="L14" s="141"/>
      <c r="M14" s="140"/>
      <c r="N14" s="143">
        <v>5.5</v>
      </c>
      <c r="O14" s="143">
        <v>6.5</v>
      </c>
      <c r="P14" s="143">
        <v>7.5</v>
      </c>
      <c r="Q14" s="143">
        <v>7</v>
      </c>
      <c r="R14" s="143">
        <v>7</v>
      </c>
      <c r="S14" s="143">
        <v>6.5</v>
      </c>
      <c r="T14" s="143">
        <v>6.5</v>
      </c>
      <c r="U14" s="143">
        <v>6</v>
      </c>
      <c r="V14" s="142">
        <f t="shared" si="0"/>
        <v>52.5</v>
      </c>
      <c r="W14" s="139"/>
      <c r="X14" s="140"/>
      <c r="Y14" s="143">
        <v>6.2</v>
      </c>
      <c r="Z14" s="143">
        <v>7</v>
      </c>
      <c r="AA14" s="143">
        <v>6.2</v>
      </c>
      <c r="AB14" s="143">
        <v>6.2</v>
      </c>
      <c r="AC14" s="143">
        <v>6.5</v>
      </c>
      <c r="AD14" s="143">
        <v>6.5</v>
      </c>
      <c r="AE14" s="143">
        <v>6.7</v>
      </c>
      <c r="AF14" s="143">
        <v>6</v>
      </c>
      <c r="AG14" s="142">
        <f t="shared" si="1"/>
        <v>51.3</v>
      </c>
      <c r="AH14" s="139"/>
      <c r="AI14" s="138"/>
      <c r="AJ14" s="137"/>
      <c r="AK14" s="136"/>
      <c r="AL14" s="168"/>
      <c r="AM14" s="174"/>
      <c r="AN14" s="174"/>
      <c r="AO14" s="174"/>
      <c r="AP14" s="174"/>
      <c r="AQ14" s="174"/>
      <c r="AR14" s="174"/>
      <c r="AS14" s="170"/>
      <c r="AT14" s="174"/>
      <c r="AU14" s="174"/>
      <c r="AV14" s="174"/>
      <c r="AW14" s="161"/>
      <c r="AX14" s="174"/>
      <c r="AY14" s="174"/>
      <c r="AZ14" s="174"/>
      <c r="BA14" s="174"/>
      <c r="BB14" s="174"/>
      <c r="BC14" s="174"/>
      <c r="BD14" s="174"/>
      <c r="BE14" s="174"/>
      <c r="BF14" s="161"/>
      <c r="BG14" s="174"/>
      <c r="BH14" s="168"/>
      <c r="BI14" s="174"/>
      <c r="BJ14" s="174"/>
      <c r="BK14" s="174"/>
      <c r="BL14" s="174"/>
      <c r="BM14" s="174"/>
      <c r="BN14" s="174"/>
      <c r="BO14" s="174"/>
      <c r="BP14" s="114"/>
    </row>
    <row r="15" spans="1:68" s="101" customFormat="1" ht="14.5" x14ac:dyDescent="0.35">
      <c r="A15" s="586">
        <v>5</v>
      </c>
      <c r="B15" s="439" t="s">
        <v>419</v>
      </c>
      <c r="C15" s="585"/>
      <c r="D15" s="585"/>
      <c r="E15" s="585"/>
      <c r="F15" s="140"/>
      <c r="G15" s="141"/>
      <c r="H15" s="141"/>
      <c r="I15" s="141"/>
      <c r="J15" s="141"/>
      <c r="K15" s="141"/>
      <c r="L15" s="141"/>
      <c r="M15" s="140"/>
      <c r="N15" s="143">
        <v>7</v>
      </c>
      <c r="O15" s="143">
        <v>6.5</v>
      </c>
      <c r="P15" s="143">
        <v>6</v>
      </c>
      <c r="Q15" s="143">
        <v>7</v>
      </c>
      <c r="R15" s="143">
        <v>6.5</v>
      </c>
      <c r="S15" s="143">
        <v>7</v>
      </c>
      <c r="T15" s="143">
        <v>7.5</v>
      </c>
      <c r="U15" s="143">
        <v>5.5</v>
      </c>
      <c r="V15" s="142">
        <f t="shared" si="0"/>
        <v>53</v>
      </c>
      <c r="W15" s="139"/>
      <c r="X15" s="140"/>
      <c r="Y15" s="143">
        <v>6.2</v>
      </c>
      <c r="Z15" s="143">
        <v>5.5</v>
      </c>
      <c r="AA15" s="143">
        <v>5.7</v>
      </c>
      <c r="AB15" s="143">
        <v>7</v>
      </c>
      <c r="AC15" s="143">
        <v>6.2</v>
      </c>
      <c r="AD15" s="143">
        <v>6</v>
      </c>
      <c r="AE15" s="143">
        <v>7</v>
      </c>
      <c r="AF15" s="143">
        <v>6.5</v>
      </c>
      <c r="AG15" s="142">
        <f t="shared" si="1"/>
        <v>50.099999999999994</v>
      </c>
      <c r="AH15" s="139"/>
      <c r="AI15" s="138"/>
      <c r="AJ15" s="137"/>
      <c r="AK15" s="136"/>
      <c r="AL15" s="168"/>
      <c r="AM15" s="174"/>
      <c r="AN15" s="174"/>
      <c r="AO15" s="174"/>
      <c r="AP15" s="174"/>
      <c r="AQ15" s="174"/>
      <c r="AR15" s="174"/>
      <c r="AS15" s="170"/>
      <c r="AT15" s="174"/>
      <c r="AU15" s="174"/>
      <c r="AV15" s="174"/>
      <c r="AW15" s="161"/>
      <c r="AX15" s="174"/>
      <c r="AY15" s="174"/>
      <c r="AZ15" s="174"/>
      <c r="BA15" s="174"/>
      <c r="BB15" s="174"/>
      <c r="BC15" s="174"/>
      <c r="BD15" s="174"/>
      <c r="BE15" s="174"/>
      <c r="BF15" s="161"/>
      <c r="BG15" s="174"/>
      <c r="BH15" s="168"/>
      <c r="BI15" s="174"/>
      <c r="BJ15" s="174"/>
      <c r="BK15" s="174"/>
      <c r="BL15" s="174"/>
      <c r="BM15" s="174"/>
      <c r="BN15" s="174"/>
      <c r="BO15" s="174"/>
      <c r="BP15" s="114"/>
    </row>
    <row r="16" spans="1:68" s="101" customFormat="1" ht="14.5" x14ac:dyDescent="0.35">
      <c r="A16" s="586">
        <v>6</v>
      </c>
      <c r="B16" s="439" t="s">
        <v>380</v>
      </c>
      <c r="C16" s="585"/>
      <c r="D16" s="585"/>
      <c r="E16" s="585"/>
      <c r="F16" s="140"/>
      <c r="G16" s="141"/>
      <c r="H16" s="141"/>
      <c r="I16" s="141"/>
      <c r="J16" s="141"/>
      <c r="K16" s="141"/>
      <c r="L16" s="141"/>
      <c r="M16" s="140"/>
      <c r="N16" s="143">
        <v>7.5</v>
      </c>
      <c r="O16" s="143">
        <v>7</v>
      </c>
      <c r="P16" s="143">
        <v>7.5</v>
      </c>
      <c r="Q16" s="143">
        <v>7</v>
      </c>
      <c r="R16" s="143">
        <v>7</v>
      </c>
      <c r="S16" s="143">
        <v>7.5</v>
      </c>
      <c r="T16" s="143">
        <v>7.5</v>
      </c>
      <c r="U16" s="143">
        <v>6.5</v>
      </c>
      <c r="V16" s="142">
        <f t="shared" si="0"/>
        <v>57.5</v>
      </c>
      <c r="W16" s="139"/>
      <c r="X16" s="140"/>
      <c r="Y16" s="143">
        <v>7</v>
      </c>
      <c r="Z16" s="143">
        <v>7.2</v>
      </c>
      <c r="AA16" s="143">
        <v>6.5</v>
      </c>
      <c r="AB16" s="143">
        <v>6.7</v>
      </c>
      <c r="AC16" s="143">
        <v>6.2</v>
      </c>
      <c r="AD16" s="143">
        <v>6.2</v>
      </c>
      <c r="AE16" s="143">
        <v>6.7</v>
      </c>
      <c r="AF16" s="143">
        <v>6.2</v>
      </c>
      <c r="AG16" s="142">
        <f t="shared" si="1"/>
        <v>52.70000000000001</v>
      </c>
      <c r="AH16" s="139"/>
      <c r="AI16" s="138"/>
      <c r="AJ16" s="137"/>
      <c r="AK16" s="136"/>
      <c r="AL16" s="168"/>
      <c r="AM16" s="174"/>
      <c r="AN16" s="174"/>
      <c r="AO16" s="174"/>
      <c r="AP16" s="174"/>
      <c r="AQ16" s="174"/>
      <c r="AR16" s="174"/>
      <c r="AS16" s="170"/>
      <c r="AT16" s="174"/>
      <c r="AU16" s="174"/>
      <c r="AV16" s="174"/>
      <c r="AW16" s="161"/>
      <c r="AX16" s="174"/>
      <c r="AY16" s="174"/>
      <c r="AZ16" s="174"/>
      <c r="BA16" s="174"/>
      <c r="BB16" s="174"/>
      <c r="BC16" s="174"/>
      <c r="BD16" s="174"/>
      <c r="BE16" s="174"/>
      <c r="BF16" s="161"/>
      <c r="BG16" s="174"/>
      <c r="BH16" s="168"/>
      <c r="BI16" s="174"/>
      <c r="BJ16" s="174"/>
      <c r="BK16" s="174"/>
      <c r="BL16" s="174"/>
      <c r="BM16" s="174"/>
      <c r="BN16" s="174"/>
      <c r="BO16" s="174"/>
    </row>
    <row r="17" spans="1:68" s="101" customFormat="1" ht="14.5" x14ac:dyDescent="0.35">
      <c r="A17" s="135"/>
      <c r="B17" s="134"/>
      <c r="C17" s="490" t="s">
        <v>157</v>
      </c>
      <c r="D17" s="490" t="s">
        <v>293</v>
      </c>
      <c r="E17" s="490" t="s">
        <v>113</v>
      </c>
      <c r="F17" s="130"/>
      <c r="G17" s="133">
        <v>5</v>
      </c>
      <c r="H17" s="133">
        <v>5</v>
      </c>
      <c r="I17" s="133">
        <v>6.5</v>
      </c>
      <c r="J17" s="133">
        <v>6.8</v>
      </c>
      <c r="K17" s="133">
        <v>6.8</v>
      </c>
      <c r="L17" s="132">
        <f t="shared" ref="L17" si="2">SUM((G17*0.1),(H17*0.1),(I17*0.3),(J17*0.3),(K17*0.2))</f>
        <v>6.3500000000000005</v>
      </c>
      <c r="M17" s="131"/>
      <c r="N17" s="476"/>
      <c r="O17" s="476"/>
      <c r="P17" s="476"/>
      <c r="Q17" s="476"/>
      <c r="R17" s="476"/>
      <c r="S17" s="476"/>
      <c r="T17" s="724" t="s">
        <v>399</v>
      </c>
      <c r="U17" s="724"/>
      <c r="V17" s="128">
        <f t="shared" ref="V17" si="3">SUM(V11:V16)</f>
        <v>326.2</v>
      </c>
      <c r="W17" s="128">
        <f t="shared" ref="W17" si="4">(V17/6)/8</f>
        <v>6.7958333333333334</v>
      </c>
      <c r="X17" s="130"/>
      <c r="Y17" s="476"/>
      <c r="Z17" s="476"/>
      <c r="AA17" s="476"/>
      <c r="AB17" s="476"/>
      <c r="AC17" s="476"/>
      <c r="AD17" s="476"/>
      <c r="AE17" s="724" t="s">
        <v>399</v>
      </c>
      <c r="AF17" s="724"/>
      <c r="AG17" s="128">
        <f t="shared" ref="AG17" si="5">SUM(AG11:AG16)</f>
        <v>317.40000000000003</v>
      </c>
      <c r="AH17" s="128">
        <f t="shared" ref="AH17" si="6">(AG17/6)/8</f>
        <v>6.6125000000000007</v>
      </c>
      <c r="AI17" s="127"/>
      <c r="AJ17" s="126">
        <f t="shared" ref="AJ17" si="7">SUM((L17*0.25)+(W17*0.375)+(AH17*0.375))</f>
        <v>6.6156249999999996</v>
      </c>
      <c r="AK17" s="125">
        <v>1</v>
      </c>
      <c r="AL17" s="159"/>
      <c r="AM17" s="189">
        <v>5</v>
      </c>
      <c r="AN17" s="189">
        <v>5</v>
      </c>
      <c r="AO17" s="189">
        <v>7</v>
      </c>
      <c r="AP17" s="189">
        <v>7</v>
      </c>
      <c r="AQ17" s="189">
        <v>6.8</v>
      </c>
      <c r="AR17" s="190">
        <f t="shared" ref="AR17" si="8">SUM((AM17*0.1),(AN17*0.1),(AO17*0.3),(AP17*0.3),(AQ17*0.2))</f>
        <v>6.5600000000000005</v>
      </c>
      <c r="AS17" s="191"/>
      <c r="AT17" s="192">
        <v>8.5</v>
      </c>
      <c r="AU17" s="192"/>
      <c r="AV17" s="193">
        <f t="shared" ref="AV17" si="9">AT17-AU17</f>
        <v>8.5</v>
      </c>
      <c r="AW17" s="194"/>
      <c r="AX17" s="192">
        <v>6</v>
      </c>
      <c r="AY17" s="192">
        <v>5.7</v>
      </c>
      <c r="AZ17" s="192">
        <v>5.7</v>
      </c>
      <c r="BA17" s="192">
        <v>5.7</v>
      </c>
      <c r="BB17" s="192">
        <v>6.2</v>
      </c>
      <c r="BC17" s="709">
        <f>SUM((AX17*0.25),(AY17*0.25),(AZ17*0.2),(BA17*0.2),(BB17*0.1))</f>
        <v>5.8250000000000002</v>
      </c>
      <c r="BD17" s="192"/>
      <c r="BE17" s="709">
        <f>SUM(BC17-BD17)</f>
        <v>5.8250000000000002</v>
      </c>
      <c r="BF17" s="195"/>
      <c r="BG17" s="126">
        <f>SUM((AR17*0.25)+(AV17*0.5)+(BE17*0.25))</f>
        <v>7.3462500000000004</v>
      </c>
      <c r="BH17" s="196"/>
      <c r="BI17" s="197">
        <f>AJ17</f>
        <v>6.6156249999999996</v>
      </c>
      <c r="BJ17" s="188"/>
      <c r="BK17" s="197">
        <f t="shared" ref="BK17" si="10">BG17</f>
        <v>7.3462500000000004</v>
      </c>
      <c r="BL17" s="188"/>
      <c r="BM17" s="197">
        <f t="shared" ref="BM17" si="11">AVERAGE(BI17,BK17)</f>
        <v>6.9809374999999996</v>
      </c>
      <c r="BN17" s="188"/>
      <c r="BO17" s="188">
        <v>1</v>
      </c>
    </row>
    <row r="18" spans="1:68" s="101" customFormat="1" ht="14.5" x14ac:dyDescent="0.35">
      <c r="A18" s="587">
        <v>1</v>
      </c>
      <c r="B18" s="426" t="s">
        <v>295</v>
      </c>
      <c r="C18" s="585"/>
      <c r="D18" s="585"/>
      <c r="E18" s="585"/>
      <c r="F18" s="140"/>
      <c r="G18" s="141"/>
      <c r="H18" s="141"/>
      <c r="I18" s="141"/>
      <c r="J18" s="141"/>
      <c r="K18" s="141"/>
      <c r="L18" s="137"/>
      <c r="M18" s="140"/>
      <c r="N18" s="143">
        <v>7</v>
      </c>
      <c r="O18" s="143">
        <v>8</v>
      </c>
      <c r="P18" s="143">
        <v>8</v>
      </c>
      <c r="Q18" s="143">
        <v>8</v>
      </c>
      <c r="R18" s="143">
        <v>7</v>
      </c>
      <c r="S18" s="144">
        <v>7.2</v>
      </c>
      <c r="T18" s="143">
        <v>7</v>
      </c>
      <c r="U18" s="143">
        <v>6.5</v>
      </c>
      <c r="V18" s="142">
        <f t="shared" ref="V18:V23" si="12">SUM(N18:U18)</f>
        <v>58.7</v>
      </c>
      <c r="W18" s="139"/>
      <c r="X18" s="140"/>
      <c r="Y18" s="143">
        <v>6</v>
      </c>
      <c r="Z18" s="143">
        <v>7</v>
      </c>
      <c r="AA18" s="143">
        <v>7.2</v>
      </c>
      <c r="AB18" s="143">
        <v>6.7</v>
      </c>
      <c r="AC18" s="143">
        <v>6</v>
      </c>
      <c r="AD18" s="143">
        <v>6.2</v>
      </c>
      <c r="AE18" s="143">
        <v>7.5</v>
      </c>
      <c r="AF18" s="143">
        <v>6.5</v>
      </c>
      <c r="AG18" s="142">
        <f t="shared" ref="AG18:AG23" si="13">SUM(Y18:AF18)</f>
        <v>53.1</v>
      </c>
      <c r="AH18" s="139"/>
      <c r="AI18" s="138"/>
      <c r="AJ18" s="137"/>
      <c r="AK18" s="136"/>
      <c r="AL18" s="173"/>
      <c r="AM18" s="174"/>
      <c r="AN18" s="174"/>
      <c r="AO18" s="174"/>
      <c r="AP18" s="174"/>
      <c r="AQ18" s="174"/>
      <c r="AR18" s="174"/>
      <c r="AS18" s="170"/>
      <c r="AT18" s="175"/>
      <c r="AU18" s="175"/>
      <c r="AV18" s="175"/>
      <c r="AW18" s="176"/>
      <c r="AX18" s="175"/>
      <c r="AY18" s="175"/>
      <c r="AZ18" s="175"/>
      <c r="BA18" s="175"/>
      <c r="BB18" s="175"/>
      <c r="BC18" s="175"/>
      <c r="BD18" s="175"/>
      <c r="BE18" s="177"/>
      <c r="BF18" s="161"/>
      <c r="BG18" s="175"/>
      <c r="BH18" s="168"/>
      <c r="BI18" s="175"/>
      <c r="BJ18" s="175"/>
      <c r="BK18" s="175"/>
      <c r="BL18" s="175"/>
      <c r="BM18" s="175"/>
      <c r="BN18" s="175"/>
      <c r="BO18" s="175"/>
      <c r="BP18" s="114"/>
    </row>
    <row r="19" spans="1:68" s="101" customFormat="1" ht="14.5" x14ac:dyDescent="0.35">
      <c r="A19" s="587">
        <v>2</v>
      </c>
      <c r="B19" s="426" t="s">
        <v>218</v>
      </c>
      <c r="C19" s="585"/>
      <c r="D19" s="585"/>
      <c r="E19" s="585"/>
      <c r="F19" s="140"/>
      <c r="G19" s="141"/>
      <c r="H19" s="141"/>
      <c r="I19" s="141"/>
      <c r="J19" s="141"/>
      <c r="K19" s="141"/>
      <c r="L19" s="141"/>
      <c r="M19" s="140"/>
      <c r="N19" s="143">
        <v>5.5</v>
      </c>
      <c r="O19" s="143">
        <v>6</v>
      </c>
      <c r="P19" s="143">
        <v>7</v>
      </c>
      <c r="Q19" s="143">
        <v>5.5</v>
      </c>
      <c r="R19" s="143">
        <v>6</v>
      </c>
      <c r="S19" s="143">
        <v>6</v>
      </c>
      <c r="T19" s="143">
        <v>6.5</v>
      </c>
      <c r="U19" s="143">
        <v>6</v>
      </c>
      <c r="V19" s="142">
        <f t="shared" si="12"/>
        <v>48.5</v>
      </c>
      <c r="W19" s="139"/>
      <c r="X19" s="140"/>
      <c r="Y19" s="143">
        <v>5.7</v>
      </c>
      <c r="Z19" s="143">
        <v>6.2</v>
      </c>
      <c r="AA19" s="143">
        <v>7</v>
      </c>
      <c r="AB19" s="143">
        <v>5.5</v>
      </c>
      <c r="AC19" s="143">
        <v>5.5</v>
      </c>
      <c r="AD19" s="143">
        <v>6</v>
      </c>
      <c r="AE19" s="143">
        <v>6.7</v>
      </c>
      <c r="AF19" s="143">
        <v>5.5</v>
      </c>
      <c r="AG19" s="142">
        <f t="shared" si="13"/>
        <v>48.1</v>
      </c>
      <c r="AH19" s="139"/>
      <c r="AI19" s="138"/>
      <c r="AJ19" s="137"/>
      <c r="AK19" s="136"/>
      <c r="AL19" s="168"/>
      <c r="AM19" s="174"/>
      <c r="AN19" s="174"/>
      <c r="AO19" s="174"/>
      <c r="AP19" s="174"/>
      <c r="AQ19" s="174"/>
      <c r="AR19" s="174"/>
      <c r="AS19" s="170"/>
      <c r="AT19" s="174"/>
      <c r="AU19" s="174"/>
      <c r="AV19" s="174"/>
      <c r="AW19" s="161"/>
      <c r="AX19" s="174"/>
      <c r="AY19" s="174"/>
      <c r="AZ19" s="174"/>
      <c r="BA19" s="174"/>
      <c r="BB19" s="174"/>
      <c r="BC19" s="174"/>
      <c r="BD19" s="174"/>
      <c r="BE19" s="174"/>
      <c r="BF19" s="161"/>
      <c r="BG19" s="174"/>
      <c r="BH19" s="168"/>
      <c r="BI19" s="174"/>
      <c r="BJ19" s="174"/>
      <c r="BK19" s="174"/>
      <c r="BL19" s="174"/>
      <c r="BM19" s="174"/>
      <c r="BN19" s="174"/>
      <c r="BO19" s="174"/>
      <c r="BP19" s="114"/>
    </row>
    <row r="20" spans="1:68" s="101" customFormat="1" ht="14.5" x14ac:dyDescent="0.35">
      <c r="A20" s="587">
        <v>3</v>
      </c>
      <c r="B20" s="426" t="s">
        <v>108</v>
      </c>
      <c r="C20" s="585"/>
      <c r="D20" s="585"/>
      <c r="E20" s="585"/>
      <c r="F20" s="140"/>
      <c r="G20" s="141"/>
      <c r="H20" s="141"/>
      <c r="I20" s="141"/>
      <c r="J20" s="141"/>
      <c r="K20" s="141"/>
      <c r="L20" s="141"/>
      <c r="M20" s="140"/>
      <c r="N20" s="143">
        <v>6.5</v>
      </c>
      <c r="O20" s="143">
        <v>5.5</v>
      </c>
      <c r="P20" s="143">
        <v>6</v>
      </c>
      <c r="Q20" s="143">
        <v>5.5</v>
      </c>
      <c r="R20" s="143">
        <v>7</v>
      </c>
      <c r="S20" s="143">
        <v>6</v>
      </c>
      <c r="T20" s="143">
        <v>5.5</v>
      </c>
      <c r="U20" s="143">
        <v>5</v>
      </c>
      <c r="V20" s="142">
        <f t="shared" si="12"/>
        <v>47</v>
      </c>
      <c r="W20" s="139"/>
      <c r="X20" s="140"/>
      <c r="Y20" s="143">
        <v>6</v>
      </c>
      <c r="Z20" s="143">
        <v>7</v>
      </c>
      <c r="AA20" s="143">
        <v>7.2</v>
      </c>
      <c r="AB20" s="143">
        <v>5.7</v>
      </c>
      <c r="AC20" s="143">
        <v>6</v>
      </c>
      <c r="AD20" s="143">
        <v>6</v>
      </c>
      <c r="AE20" s="143">
        <v>6.7</v>
      </c>
      <c r="AF20" s="143">
        <v>6</v>
      </c>
      <c r="AG20" s="142">
        <f t="shared" si="13"/>
        <v>50.6</v>
      </c>
      <c r="AH20" s="139"/>
      <c r="AI20" s="138"/>
      <c r="AJ20" s="137"/>
      <c r="AK20" s="136"/>
      <c r="AL20" s="168"/>
      <c r="AM20" s="174"/>
      <c r="AN20" s="174"/>
      <c r="AO20" s="174"/>
      <c r="AP20" s="174"/>
      <c r="AQ20" s="174"/>
      <c r="AR20" s="174"/>
      <c r="AS20" s="170"/>
      <c r="AT20" s="174"/>
      <c r="AU20" s="174"/>
      <c r="AV20" s="174"/>
      <c r="AW20" s="161"/>
      <c r="AX20" s="174"/>
      <c r="AY20" s="174"/>
      <c r="AZ20" s="174"/>
      <c r="BA20" s="174"/>
      <c r="BB20" s="174"/>
      <c r="BC20" s="174"/>
      <c r="BD20" s="174"/>
      <c r="BE20" s="174"/>
      <c r="BF20" s="161"/>
      <c r="BG20" s="174"/>
      <c r="BH20" s="168"/>
      <c r="BI20" s="174"/>
      <c r="BJ20" s="174"/>
      <c r="BK20" s="174"/>
      <c r="BL20" s="174"/>
      <c r="BM20" s="174"/>
      <c r="BN20" s="174"/>
      <c r="BO20" s="174"/>
      <c r="BP20" s="114"/>
    </row>
    <row r="21" spans="1:68" s="101" customFormat="1" ht="14.5" x14ac:dyDescent="0.35">
      <c r="A21" s="587">
        <v>4</v>
      </c>
      <c r="B21" s="426" t="s">
        <v>65</v>
      </c>
      <c r="C21" s="585"/>
      <c r="D21" s="585"/>
      <c r="E21" s="585"/>
      <c r="F21" s="140"/>
      <c r="G21" s="141"/>
      <c r="H21" s="141"/>
      <c r="I21" s="141"/>
      <c r="J21" s="141"/>
      <c r="K21" s="141"/>
      <c r="L21" s="141"/>
      <c r="M21" s="140"/>
      <c r="N21" s="143">
        <v>6</v>
      </c>
      <c r="O21" s="143">
        <v>6.5</v>
      </c>
      <c r="P21" s="143">
        <v>6.5</v>
      </c>
      <c r="Q21" s="143">
        <v>5.6</v>
      </c>
      <c r="R21" s="143">
        <v>6</v>
      </c>
      <c r="S21" s="143">
        <v>5.6</v>
      </c>
      <c r="T21" s="143">
        <v>6.2</v>
      </c>
      <c r="U21" s="143">
        <v>6</v>
      </c>
      <c r="V21" s="142">
        <f t="shared" si="12"/>
        <v>48.400000000000006</v>
      </c>
      <c r="W21" s="139"/>
      <c r="X21" s="140"/>
      <c r="Y21" s="143">
        <v>5</v>
      </c>
      <c r="Z21" s="143">
        <v>5.7</v>
      </c>
      <c r="AA21" s="143">
        <v>6.5</v>
      </c>
      <c r="AB21" s="143">
        <v>6.7</v>
      </c>
      <c r="AC21" s="143">
        <v>5.5</v>
      </c>
      <c r="AD21" s="143">
        <v>5.5</v>
      </c>
      <c r="AE21" s="143">
        <v>6.2</v>
      </c>
      <c r="AF21" s="143">
        <v>5.5</v>
      </c>
      <c r="AG21" s="142">
        <f t="shared" si="13"/>
        <v>46.6</v>
      </c>
      <c r="AH21" s="139"/>
      <c r="AI21" s="138"/>
      <c r="AJ21" s="137"/>
      <c r="AK21" s="136"/>
      <c r="AL21" s="168"/>
      <c r="AM21" s="174"/>
      <c r="AN21" s="174"/>
      <c r="AO21" s="174"/>
      <c r="AP21" s="174"/>
      <c r="AQ21" s="174"/>
      <c r="AR21" s="174"/>
      <c r="AS21" s="170"/>
      <c r="AT21" s="174"/>
      <c r="AU21" s="174"/>
      <c r="AV21" s="174"/>
      <c r="AW21" s="161"/>
      <c r="AX21" s="174"/>
      <c r="AY21" s="174"/>
      <c r="AZ21" s="174"/>
      <c r="BA21" s="174"/>
      <c r="BB21" s="174"/>
      <c r="BC21" s="174"/>
      <c r="BD21" s="174"/>
      <c r="BE21" s="174"/>
      <c r="BF21" s="161"/>
      <c r="BG21" s="174"/>
      <c r="BH21" s="168"/>
      <c r="BI21" s="174"/>
      <c r="BJ21" s="174"/>
      <c r="BK21" s="174"/>
      <c r="BL21" s="174"/>
      <c r="BM21" s="174"/>
      <c r="BN21" s="174"/>
      <c r="BO21" s="174"/>
      <c r="BP21" s="114"/>
    </row>
    <row r="22" spans="1:68" s="101" customFormat="1" ht="14.5" x14ac:dyDescent="0.35">
      <c r="A22" s="587">
        <v>5</v>
      </c>
      <c r="B22" s="426" t="s">
        <v>228</v>
      </c>
      <c r="C22" s="585"/>
      <c r="D22" s="585"/>
      <c r="E22" s="585"/>
      <c r="F22" s="140"/>
      <c r="G22" s="141"/>
      <c r="H22" s="141"/>
      <c r="I22" s="141"/>
      <c r="J22" s="141"/>
      <c r="K22" s="141"/>
      <c r="L22" s="141"/>
      <c r="M22" s="140"/>
      <c r="N22" s="143">
        <v>5.5</v>
      </c>
      <c r="O22" s="143">
        <v>6.7</v>
      </c>
      <c r="P22" s="143">
        <v>7</v>
      </c>
      <c r="Q22" s="143">
        <v>5.6</v>
      </c>
      <c r="R22" s="143">
        <v>6</v>
      </c>
      <c r="S22" s="143">
        <v>6.5</v>
      </c>
      <c r="T22" s="143">
        <v>7</v>
      </c>
      <c r="U22" s="143">
        <v>5.6</v>
      </c>
      <c r="V22" s="142">
        <f t="shared" si="12"/>
        <v>49.9</v>
      </c>
      <c r="W22" s="139"/>
      <c r="X22" s="140"/>
      <c r="Y22" s="143">
        <v>5.5</v>
      </c>
      <c r="Z22" s="143">
        <v>7</v>
      </c>
      <c r="AA22" s="143">
        <v>6</v>
      </c>
      <c r="AB22" s="143">
        <v>5.5</v>
      </c>
      <c r="AC22" s="143">
        <v>6.5</v>
      </c>
      <c r="AD22" s="143">
        <v>6.5</v>
      </c>
      <c r="AE22" s="143">
        <v>8.1999999999999993</v>
      </c>
      <c r="AF22" s="143">
        <v>6</v>
      </c>
      <c r="AG22" s="142">
        <f t="shared" si="13"/>
        <v>51.2</v>
      </c>
      <c r="AH22" s="139"/>
      <c r="AI22" s="138"/>
      <c r="AJ22" s="137"/>
      <c r="AK22" s="136"/>
      <c r="AL22" s="168"/>
      <c r="AM22" s="174"/>
      <c r="AN22" s="174"/>
      <c r="AO22" s="174"/>
      <c r="AP22" s="174"/>
      <c r="AQ22" s="174"/>
      <c r="AR22" s="174"/>
      <c r="AS22" s="170"/>
      <c r="AT22" s="174"/>
      <c r="AU22" s="174"/>
      <c r="AV22" s="174"/>
      <c r="AW22" s="161"/>
      <c r="AX22" s="174"/>
      <c r="AY22" s="174"/>
      <c r="AZ22" s="174"/>
      <c r="BA22" s="174"/>
      <c r="BB22" s="174"/>
      <c r="BC22" s="174"/>
      <c r="BD22" s="174"/>
      <c r="BE22" s="174"/>
      <c r="BF22" s="161"/>
      <c r="BG22" s="174"/>
      <c r="BH22" s="168"/>
      <c r="BI22" s="174"/>
      <c r="BJ22" s="174"/>
      <c r="BK22" s="174"/>
      <c r="BL22" s="174"/>
      <c r="BM22" s="174"/>
      <c r="BN22" s="174"/>
      <c r="BO22" s="174"/>
      <c r="BP22" s="114"/>
    </row>
    <row r="23" spans="1:68" s="101" customFormat="1" ht="14.5" x14ac:dyDescent="0.35">
      <c r="A23" s="587">
        <v>6</v>
      </c>
      <c r="B23" s="426" t="s">
        <v>66</v>
      </c>
      <c r="C23" s="585"/>
      <c r="D23" s="585"/>
      <c r="E23" s="585"/>
      <c r="F23" s="140"/>
      <c r="G23" s="141"/>
      <c r="H23" s="141"/>
      <c r="I23" s="141"/>
      <c r="J23" s="141"/>
      <c r="K23" s="141"/>
      <c r="L23" s="141"/>
      <c r="M23" s="140"/>
      <c r="N23" s="143">
        <v>7.2</v>
      </c>
      <c r="O23" s="143">
        <v>6.5</v>
      </c>
      <c r="P23" s="143">
        <v>7.5</v>
      </c>
      <c r="Q23" s="143">
        <v>6.4</v>
      </c>
      <c r="R23" s="143">
        <v>7</v>
      </c>
      <c r="S23" s="143">
        <v>7</v>
      </c>
      <c r="T23" s="143">
        <v>7</v>
      </c>
      <c r="U23" s="143">
        <v>6.5</v>
      </c>
      <c r="V23" s="142">
        <f t="shared" si="12"/>
        <v>55.1</v>
      </c>
      <c r="W23" s="139"/>
      <c r="X23" s="140"/>
      <c r="Y23" s="143">
        <v>6.7</v>
      </c>
      <c r="Z23" s="143">
        <v>7</v>
      </c>
      <c r="AA23" s="143">
        <v>7.5</v>
      </c>
      <c r="AB23" s="143">
        <v>7.5</v>
      </c>
      <c r="AC23" s="143">
        <v>6.7</v>
      </c>
      <c r="AD23" s="143">
        <v>7.2</v>
      </c>
      <c r="AE23" s="143">
        <v>8.5</v>
      </c>
      <c r="AF23" s="143">
        <v>6.2</v>
      </c>
      <c r="AG23" s="142">
        <f t="shared" si="13"/>
        <v>57.300000000000004</v>
      </c>
      <c r="AH23" s="139"/>
      <c r="AI23" s="138"/>
      <c r="AJ23" s="137"/>
      <c r="AK23" s="136"/>
      <c r="AL23" s="168"/>
      <c r="AM23" s="174"/>
      <c r="AN23" s="174"/>
      <c r="AO23" s="174"/>
      <c r="AP23" s="174"/>
      <c r="AQ23" s="174"/>
      <c r="AR23" s="174"/>
      <c r="AS23" s="170"/>
      <c r="AT23" s="174"/>
      <c r="AU23" s="174"/>
      <c r="AV23" s="174"/>
      <c r="AW23" s="161"/>
      <c r="AX23" s="174"/>
      <c r="AY23" s="174"/>
      <c r="AZ23" s="174"/>
      <c r="BA23" s="174"/>
      <c r="BB23" s="174"/>
      <c r="BC23" s="174"/>
      <c r="BD23" s="174"/>
      <c r="BE23" s="174"/>
      <c r="BF23" s="161"/>
      <c r="BG23" s="174"/>
      <c r="BH23" s="168"/>
      <c r="BI23" s="174"/>
      <c r="BJ23" s="174"/>
      <c r="BK23" s="174"/>
      <c r="BL23" s="174"/>
      <c r="BM23" s="174"/>
      <c r="BN23" s="174"/>
      <c r="BO23" s="174"/>
      <c r="BP23" s="114"/>
    </row>
    <row r="24" spans="1:68" s="101" customFormat="1" ht="14.5" x14ac:dyDescent="0.35">
      <c r="A24" s="135"/>
      <c r="B24" s="134"/>
      <c r="C24" s="490" t="s">
        <v>89</v>
      </c>
      <c r="D24" s="490" t="s">
        <v>87</v>
      </c>
      <c r="E24" s="490" t="s">
        <v>296</v>
      </c>
      <c r="F24" s="130"/>
      <c r="G24" s="133">
        <v>5</v>
      </c>
      <c r="H24" s="133">
        <v>4.8</v>
      </c>
      <c r="I24" s="133">
        <v>6</v>
      </c>
      <c r="J24" s="133">
        <v>6.2</v>
      </c>
      <c r="K24" s="133">
        <v>6.5</v>
      </c>
      <c r="L24" s="132">
        <f t="shared" ref="L24" si="14">SUM((G24*0.1),(H24*0.1),(I24*0.3),(J24*0.3),(K24*0.2))</f>
        <v>5.9399999999999995</v>
      </c>
      <c r="M24" s="131"/>
      <c r="N24" s="476"/>
      <c r="O24" s="476"/>
      <c r="P24" s="476"/>
      <c r="Q24" s="476"/>
      <c r="R24" s="476"/>
      <c r="S24" s="476"/>
      <c r="T24" s="724" t="s">
        <v>399</v>
      </c>
      <c r="U24" s="724"/>
      <c r="V24" s="128">
        <f t="shared" ref="V24" si="15">SUM(V18:V23)</f>
        <v>307.60000000000002</v>
      </c>
      <c r="W24" s="128">
        <f t="shared" ref="W24" si="16">(V24/6)/8</f>
        <v>6.4083333333333341</v>
      </c>
      <c r="X24" s="130"/>
      <c r="Y24" s="476"/>
      <c r="Z24" s="476"/>
      <c r="AA24" s="476"/>
      <c r="AB24" s="476"/>
      <c r="AC24" s="476"/>
      <c r="AD24" s="476"/>
      <c r="AE24" s="724" t="s">
        <v>399</v>
      </c>
      <c r="AF24" s="724"/>
      <c r="AG24" s="128">
        <f t="shared" ref="AG24" si="17">SUM(AG18:AG23)</f>
        <v>306.90000000000003</v>
      </c>
      <c r="AH24" s="128">
        <f t="shared" ref="AH24" si="18">(AG24/6)/8</f>
        <v>6.3937500000000007</v>
      </c>
      <c r="AI24" s="127"/>
      <c r="AJ24" s="126">
        <f t="shared" ref="AJ24" si="19">SUM((L24*0.25)+(W24*0.375)+(AH24*0.375))</f>
        <v>6.2857812500000003</v>
      </c>
      <c r="AK24" s="125">
        <v>1</v>
      </c>
      <c r="AL24" s="188"/>
      <c r="AM24" s="189">
        <v>4.8</v>
      </c>
      <c r="AN24" s="189">
        <v>4</v>
      </c>
      <c r="AO24" s="189">
        <v>4.5</v>
      </c>
      <c r="AP24" s="189">
        <v>6</v>
      </c>
      <c r="AQ24" s="189">
        <v>6.5</v>
      </c>
      <c r="AR24" s="190">
        <f t="shared" ref="AR24" si="20">SUM((AM24*0.1),(AN24*0.1),(AO24*0.3),(AP24*0.3),(AQ24*0.2))</f>
        <v>5.3299999999999992</v>
      </c>
      <c r="AS24" s="191"/>
      <c r="AT24" s="192">
        <v>7.9</v>
      </c>
      <c r="AU24" s="192"/>
      <c r="AV24" s="193">
        <f t="shared" ref="AV24" si="21">AT24-AU24</f>
        <v>7.9</v>
      </c>
      <c r="AW24" s="194"/>
      <c r="AX24" s="192">
        <v>8.6999999999999993</v>
      </c>
      <c r="AY24" s="192">
        <v>8.6999999999999993</v>
      </c>
      <c r="AZ24" s="192">
        <v>6.5</v>
      </c>
      <c r="BA24" s="192">
        <v>8</v>
      </c>
      <c r="BB24" s="192">
        <v>7.5</v>
      </c>
      <c r="BC24" s="709">
        <f>SUM((AX24*0.25),(AY24*0.25),(AZ24*0.2),(BA24*0.2),(BB24*0.1))</f>
        <v>8</v>
      </c>
      <c r="BD24" s="192"/>
      <c r="BE24" s="709">
        <f>SUM(BC24-BD24)</f>
        <v>8</v>
      </c>
      <c r="BF24" s="195"/>
      <c r="BG24" s="126">
        <f>SUM((AR24*0.25)+(AV24*0.5)+(BE24*0.25))</f>
        <v>7.2824999999999998</v>
      </c>
      <c r="BH24" s="196"/>
      <c r="BI24" s="197">
        <f>AJ24</f>
        <v>6.2857812500000003</v>
      </c>
      <c r="BJ24" s="188"/>
      <c r="BK24" s="197">
        <f t="shared" ref="BK24" si="22">BG24</f>
        <v>7.2824999999999998</v>
      </c>
      <c r="BL24" s="188"/>
      <c r="BM24" s="197">
        <f t="shared" ref="BM24" si="23">AVERAGE(BI24,BK24)</f>
        <v>6.784140625</v>
      </c>
      <c r="BN24" s="188"/>
      <c r="BO24" s="188">
        <v>2</v>
      </c>
      <c r="BP24" s="114"/>
    </row>
    <row r="25" spans="1:68" s="101" customFormat="1" ht="14.5" x14ac:dyDescent="0.35">
      <c r="A25" s="587">
        <v>1</v>
      </c>
      <c r="B25" s="439" t="s">
        <v>81</v>
      </c>
      <c r="C25" s="585"/>
      <c r="D25" s="585"/>
      <c r="E25" s="585"/>
      <c r="F25" s="140"/>
      <c r="G25" s="141"/>
      <c r="H25" s="141"/>
      <c r="I25" s="141"/>
      <c r="J25" s="141"/>
      <c r="K25" s="141"/>
      <c r="L25" s="137"/>
      <c r="M25" s="140"/>
      <c r="N25" s="143">
        <v>3.5</v>
      </c>
      <c r="O25" s="143">
        <v>4.8</v>
      </c>
      <c r="P25" s="143">
        <v>6</v>
      </c>
      <c r="Q25" s="143">
        <v>4.5999999999999996</v>
      </c>
      <c r="R25" s="143">
        <v>6.5</v>
      </c>
      <c r="S25" s="144">
        <v>6</v>
      </c>
      <c r="T25" s="143">
        <v>6</v>
      </c>
      <c r="U25" s="143">
        <v>5</v>
      </c>
      <c r="V25" s="142">
        <f t="shared" ref="V25:V30" si="24">SUM(N25:U25)</f>
        <v>42.4</v>
      </c>
      <c r="W25" s="139"/>
      <c r="X25" s="140"/>
      <c r="Y25" s="143">
        <v>4</v>
      </c>
      <c r="Z25" s="143">
        <v>6</v>
      </c>
      <c r="AA25" s="143">
        <v>5.7</v>
      </c>
      <c r="AB25" s="143">
        <v>6</v>
      </c>
      <c r="AC25" s="143">
        <v>6.5</v>
      </c>
      <c r="AD25" s="143">
        <v>6.7</v>
      </c>
      <c r="AE25" s="143">
        <v>6.2</v>
      </c>
      <c r="AF25" s="143">
        <v>6</v>
      </c>
      <c r="AG25" s="142">
        <f t="shared" ref="AG25:AG30" si="25">SUM(Y25:AF25)</f>
        <v>47.1</v>
      </c>
      <c r="AH25" s="139"/>
      <c r="AI25" s="138"/>
      <c r="AJ25" s="137"/>
      <c r="AK25" s="136"/>
      <c r="AL25" s="173"/>
      <c r="AM25" s="174"/>
      <c r="AN25" s="174"/>
      <c r="AO25" s="174"/>
      <c r="AP25" s="174"/>
      <c r="AQ25" s="174"/>
      <c r="AR25" s="174"/>
      <c r="AS25" s="170"/>
      <c r="AT25" s="175"/>
      <c r="AU25" s="175"/>
      <c r="AV25" s="175"/>
      <c r="AW25" s="176"/>
      <c r="AX25" s="175"/>
      <c r="AY25" s="175"/>
      <c r="AZ25" s="175"/>
      <c r="BA25" s="175"/>
      <c r="BB25" s="175"/>
      <c r="BC25" s="175"/>
      <c r="BD25" s="175"/>
      <c r="BE25" s="177"/>
      <c r="BF25" s="161"/>
      <c r="BG25" s="175"/>
      <c r="BH25" s="168"/>
      <c r="BI25" s="175"/>
      <c r="BJ25" s="175"/>
      <c r="BK25" s="175"/>
      <c r="BL25" s="175"/>
      <c r="BM25" s="175"/>
      <c r="BN25" s="175"/>
      <c r="BO25" s="175"/>
      <c r="BP25" s="114"/>
    </row>
    <row r="26" spans="1:68" s="101" customFormat="1" ht="14.5" x14ac:dyDescent="0.35">
      <c r="A26" s="587">
        <v>2</v>
      </c>
      <c r="B26" s="439" t="s">
        <v>217</v>
      </c>
      <c r="C26" s="585"/>
      <c r="D26" s="585"/>
      <c r="E26" s="585"/>
      <c r="F26" s="140"/>
      <c r="G26" s="141"/>
      <c r="H26" s="141"/>
      <c r="I26" s="141"/>
      <c r="J26" s="141"/>
      <c r="K26" s="141"/>
      <c r="L26" s="141"/>
      <c r="M26" s="140"/>
      <c r="N26" s="143">
        <v>5.5</v>
      </c>
      <c r="O26" s="143">
        <v>6</v>
      </c>
      <c r="P26" s="143">
        <v>7</v>
      </c>
      <c r="Q26" s="143">
        <v>5.5</v>
      </c>
      <c r="R26" s="143">
        <v>7</v>
      </c>
      <c r="S26" s="143">
        <v>7</v>
      </c>
      <c r="T26" s="143">
        <v>7.5</v>
      </c>
      <c r="U26" s="143">
        <v>7</v>
      </c>
      <c r="V26" s="142">
        <f t="shared" si="24"/>
        <v>52.5</v>
      </c>
      <c r="W26" s="139"/>
      <c r="X26" s="140"/>
      <c r="Y26" s="143">
        <v>5.7</v>
      </c>
      <c r="Z26" s="143">
        <v>6.5</v>
      </c>
      <c r="AA26" s="143">
        <v>6.7</v>
      </c>
      <c r="AB26" s="143">
        <v>6.5</v>
      </c>
      <c r="AC26" s="143">
        <v>7</v>
      </c>
      <c r="AD26" s="143">
        <v>7</v>
      </c>
      <c r="AE26" s="143">
        <v>7.2</v>
      </c>
      <c r="AF26" s="143">
        <v>6.5</v>
      </c>
      <c r="AG26" s="142">
        <f t="shared" si="25"/>
        <v>53.1</v>
      </c>
      <c r="AH26" s="139"/>
      <c r="AI26" s="138"/>
      <c r="AJ26" s="137"/>
      <c r="AK26" s="136"/>
      <c r="AL26" s="168"/>
      <c r="AM26" s="174"/>
      <c r="AN26" s="174"/>
      <c r="AO26" s="174"/>
      <c r="AP26" s="174"/>
      <c r="AQ26" s="174"/>
      <c r="AR26" s="174"/>
      <c r="AS26" s="170"/>
      <c r="AT26" s="174"/>
      <c r="AU26" s="174"/>
      <c r="AV26" s="174"/>
      <c r="AW26" s="161"/>
      <c r="AX26" s="174"/>
      <c r="AY26" s="174"/>
      <c r="AZ26" s="174"/>
      <c r="BA26" s="174"/>
      <c r="BB26" s="174"/>
      <c r="BC26" s="174"/>
      <c r="BD26" s="174"/>
      <c r="BE26" s="174"/>
      <c r="BF26" s="161"/>
      <c r="BG26" s="174"/>
      <c r="BH26" s="168"/>
      <c r="BI26" s="174"/>
      <c r="BJ26" s="174"/>
      <c r="BK26" s="174"/>
      <c r="BL26" s="174"/>
      <c r="BM26" s="174"/>
      <c r="BN26" s="174"/>
      <c r="BO26" s="174"/>
      <c r="BP26" s="114"/>
    </row>
    <row r="27" spans="1:68" s="101" customFormat="1" ht="14.5" x14ac:dyDescent="0.35">
      <c r="A27" s="587">
        <v>3</v>
      </c>
      <c r="B27" s="439" t="s">
        <v>80</v>
      </c>
      <c r="C27" s="585"/>
      <c r="D27" s="585"/>
      <c r="E27" s="585"/>
      <c r="F27" s="140"/>
      <c r="G27" s="141"/>
      <c r="H27" s="141"/>
      <c r="I27" s="141"/>
      <c r="J27" s="141"/>
      <c r="K27" s="141"/>
      <c r="L27" s="141"/>
      <c r="M27" s="140"/>
      <c r="N27" s="143">
        <v>7.5</v>
      </c>
      <c r="O27" s="143">
        <v>7</v>
      </c>
      <c r="P27" s="143">
        <v>8</v>
      </c>
      <c r="Q27" s="143">
        <v>7.5</v>
      </c>
      <c r="R27" s="143">
        <v>7.5</v>
      </c>
      <c r="S27" s="143">
        <v>7.5</v>
      </c>
      <c r="T27" s="143">
        <v>8</v>
      </c>
      <c r="U27" s="143">
        <v>6</v>
      </c>
      <c r="V27" s="142">
        <f t="shared" si="24"/>
        <v>59</v>
      </c>
      <c r="W27" s="139"/>
      <c r="X27" s="140"/>
      <c r="Y27" s="143">
        <v>6</v>
      </c>
      <c r="Z27" s="143">
        <v>7</v>
      </c>
      <c r="AA27" s="143">
        <v>8</v>
      </c>
      <c r="AB27" s="143">
        <v>6.7</v>
      </c>
      <c r="AC27" s="143">
        <v>6.5</v>
      </c>
      <c r="AD27" s="143">
        <v>6.5</v>
      </c>
      <c r="AE27" s="143">
        <v>7.7</v>
      </c>
      <c r="AF27" s="143">
        <v>7</v>
      </c>
      <c r="AG27" s="142">
        <f t="shared" si="25"/>
        <v>55.400000000000006</v>
      </c>
      <c r="AH27" s="139"/>
      <c r="AI27" s="138"/>
      <c r="AJ27" s="137"/>
      <c r="AK27" s="136"/>
      <c r="AL27" s="168"/>
      <c r="AM27" s="174"/>
      <c r="AN27" s="174"/>
      <c r="AO27" s="174"/>
      <c r="AP27" s="174"/>
      <c r="AQ27" s="174"/>
      <c r="AR27" s="174"/>
      <c r="AS27" s="170"/>
      <c r="AT27" s="174"/>
      <c r="AU27" s="174"/>
      <c r="AV27" s="174"/>
      <c r="AW27" s="161"/>
      <c r="AX27" s="174"/>
      <c r="AY27" s="174"/>
      <c r="AZ27" s="174"/>
      <c r="BA27" s="174"/>
      <c r="BB27" s="174"/>
      <c r="BC27" s="174"/>
      <c r="BD27" s="174"/>
      <c r="BE27" s="174"/>
      <c r="BF27" s="161"/>
      <c r="BG27" s="174"/>
      <c r="BH27" s="168"/>
      <c r="BI27" s="174"/>
      <c r="BJ27" s="174"/>
      <c r="BK27" s="174"/>
      <c r="BL27" s="174"/>
      <c r="BM27" s="174"/>
      <c r="BN27" s="174"/>
      <c r="BO27" s="174"/>
      <c r="BP27" s="114"/>
    </row>
    <row r="28" spans="1:68" s="101" customFormat="1" ht="14.5" x14ac:dyDescent="0.35">
      <c r="A28" s="587">
        <v>4</v>
      </c>
      <c r="B28" s="439" t="s">
        <v>316</v>
      </c>
      <c r="C28" s="585"/>
      <c r="D28" s="585"/>
      <c r="E28" s="585"/>
      <c r="F28" s="140"/>
      <c r="G28" s="141"/>
      <c r="H28" s="141"/>
      <c r="I28" s="141"/>
      <c r="J28" s="141"/>
      <c r="K28" s="141"/>
      <c r="L28" s="141"/>
      <c r="M28" s="140"/>
      <c r="N28" s="143">
        <v>4.5999999999999996</v>
      </c>
      <c r="O28" s="143">
        <v>5.2</v>
      </c>
      <c r="P28" s="143">
        <v>7.5</v>
      </c>
      <c r="Q28" s="143">
        <v>7</v>
      </c>
      <c r="R28" s="143">
        <v>7</v>
      </c>
      <c r="S28" s="143">
        <v>6.5</v>
      </c>
      <c r="T28" s="143">
        <v>7</v>
      </c>
      <c r="U28" s="143">
        <v>6.5</v>
      </c>
      <c r="V28" s="142">
        <f t="shared" si="24"/>
        <v>51.3</v>
      </c>
      <c r="W28" s="139"/>
      <c r="X28" s="140"/>
      <c r="Y28" s="143">
        <v>6</v>
      </c>
      <c r="Z28" s="143">
        <v>6.7</v>
      </c>
      <c r="AA28" s="143">
        <v>7.5</v>
      </c>
      <c r="AB28" s="143">
        <v>6.5</v>
      </c>
      <c r="AC28" s="143">
        <v>6.5</v>
      </c>
      <c r="AD28" s="143">
        <v>6.5</v>
      </c>
      <c r="AE28" s="143">
        <v>7.2</v>
      </c>
      <c r="AF28" s="143">
        <v>6.2</v>
      </c>
      <c r="AG28" s="142">
        <f t="shared" si="25"/>
        <v>53.100000000000009</v>
      </c>
      <c r="AH28" s="139"/>
      <c r="AI28" s="138"/>
      <c r="AJ28" s="137"/>
      <c r="AK28" s="136"/>
      <c r="AL28" s="168"/>
      <c r="AM28" s="174"/>
      <c r="AN28" s="174"/>
      <c r="AO28" s="174"/>
      <c r="AP28" s="174"/>
      <c r="AQ28" s="174"/>
      <c r="AR28" s="174"/>
      <c r="AS28" s="170"/>
      <c r="AT28" s="174"/>
      <c r="AU28" s="174"/>
      <c r="AV28" s="174"/>
      <c r="AW28" s="161"/>
      <c r="AX28" s="174"/>
      <c r="AY28" s="174"/>
      <c r="AZ28" s="174"/>
      <c r="BA28" s="174"/>
      <c r="BB28" s="174"/>
      <c r="BC28" s="174"/>
      <c r="BD28" s="174"/>
      <c r="BE28" s="174"/>
      <c r="BF28" s="161"/>
      <c r="BG28" s="174"/>
      <c r="BH28" s="168"/>
      <c r="BI28" s="174"/>
      <c r="BJ28" s="174"/>
      <c r="BK28" s="174"/>
      <c r="BL28" s="174"/>
      <c r="BM28" s="174"/>
      <c r="BN28" s="174"/>
      <c r="BO28" s="174"/>
      <c r="BP28" s="114"/>
    </row>
    <row r="29" spans="1:68" s="101" customFormat="1" ht="14.5" x14ac:dyDescent="0.35">
      <c r="A29" s="587">
        <v>5</v>
      </c>
      <c r="B29" s="439" t="s">
        <v>82</v>
      </c>
      <c r="C29" s="585"/>
      <c r="D29" s="585"/>
      <c r="E29" s="585"/>
      <c r="F29" s="140"/>
      <c r="G29" s="141"/>
      <c r="H29" s="141"/>
      <c r="I29" s="141"/>
      <c r="J29" s="141"/>
      <c r="K29" s="141"/>
      <c r="L29" s="141"/>
      <c r="M29" s="140"/>
      <c r="N29" s="143">
        <v>7.8</v>
      </c>
      <c r="O29" s="143">
        <v>6.5</v>
      </c>
      <c r="P29" s="143">
        <v>7.5</v>
      </c>
      <c r="Q29" s="143">
        <v>7.5</v>
      </c>
      <c r="R29" s="143">
        <v>7.5</v>
      </c>
      <c r="S29" s="143">
        <v>8</v>
      </c>
      <c r="T29" s="143">
        <v>7.5</v>
      </c>
      <c r="U29" s="143">
        <v>7</v>
      </c>
      <c r="V29" s="142">
        <f t="shared" si="24"/>
        <v>59.3</v>
      </c>
      <c r="W29" s="139"/>
      <c r="X29" s="140"/>
      <c r="Y29" s="143">
        <v>6.7</v>
      </c>
      <c r="Z29" s="143">
        <v>7.2</v>
      </c>
      <c r="AA29" s="143">
        <v>6.7</v>
      </c>
      <c r="AB29" s="143">
        <v>7</v>
      </c>
      <c r="AC29" s="143">
        <v>6.2</v>
      </c>
      <c r="AD29" s="143">
        <v>6.5</v>
      </c>
      <c r="AE29" s="143">
        <v>7.5</v>
      </c>
      <c r="AF29" s="143">
        <v>7</v>
      </c>
      <c r="AG29" s="142">
        <f t="shared" si="25"/>
        <v>54.800000000000004</v>
      </c>
      <c r="AH29" s="139"/>
      <c r="AI29" s="138"/>
      <c r="AJ29" s="137"/>
      <c r="AK29" s="136"/>
      <c r="AL29" s="168"/>
      <c r="AM29" s="174"/>
      <c r="AN29" s="174"/>
      <c r="AO29" s="174"/>
      <c r="AP29" s="174"/>
      <c r="AQ29" s="174"/>
      <c r="AR29" s="174"/>
      <c r="AS29" s="170"/>
      <c r="AT29" s="174"/>
      <c r="AU29" s="174"/>
      <c r="AV29" s="174"/>
      <c r="AW29" s="161"/>
      <c r="AX29" s="174"/>
      <c r="AY29" s="174"/>
      <c r="AZ29" s="174"/>
      <c r="BA29" s="174"/>
      <c r="BB29" s="174"/>
      <c r="BC29" s="174"/>
      <c r="BD29" s="174"/>
      <c r="BE29" s="174"/>
      <c r="BF29" s="161"/>
      <c r="BG29" s="174"/>
      <c r="BH29" s="168"/>
      <c r="BI29" s="174"/>
      <c r="BJ29" s="174"/>
      <c r="BK29" s="174"/>
      <c r="BL29" s="174"/>
      <c r="BM29" s="174"/>
      <c r="BN29" s="174"/>
      <c r="BO29" s="174"/>
      <c r="BP29" s="114"/>
    </row>
    <row r="30" spans="1:68" s="101" customFormat="1" ht="14.5" x14ac:dyDescent="0.35">
      <c r="A30" s="587">
        <v>6</v>
      </c>
      <c r="B30" s="439" t="s">
        <v>83</v>
      </c>
      <c r="C30" s="585"/>
      <c r="D30" s="585"/>
      <c r="E30" s="585"/>
      <c r="F30" s="140"/>
      <c r="G30" s="141"/>
      <c r="H30" s="141"/>
      <c r="I30" s="141"/>
      <c r="J30" s="141"/>
      <c r="K30" s="141"/>
      <c r="L30" s="141"/>
      <c r="M30" s="140"/>
      <c r="N30" s="143">
        <v>6.8</v>
      </c>
      <c r="O30" s="143">
        <v>6.5</v>
      </c>
      <c r="P30" s="143">
        <v>5.5</v>
      </c>
      <c r="Q30" s="143">
        <v>5</v>
      </c>
      <c r="R30" s="143">
        <v>7.5</v>
      </c>
      <c r="S30" s="143">
        <v>7</v>
      </c>
      <c r="T30" s="143">
        <v>7.5</v>
      </c>
      <c r="U30" s="143">
        <v>6.5</v>
      </c>
      <c r="V30" s="142">
        <f t="shared" si="24"/>
        <v>52.3</v>
      </c>
      <c r="W30" s="139"/>
      <c r="X30" s="140"/>
      <c r="Y30" s="143">
        <v>6.2</v>
      </c>
      <c r="Z30" s="143">
        <v>6.5</v>
      </c>
      <c r="AA30" s="143">
        <v>8.1999999999999993</v>
      </c>
      <c r="AB30" s="143">
        <v>6.5</v>
      </c>
      <c r="AC30" s="143">
        <v>6.5</v>
      </c>
      <c r="AD30" s="143">
        <v>7</v>
      </c>
      <c r="AE30" s="143">
        <v>6.7</v>
      </c>
      <c r="AF30" s="143">
        <v>6.7</v>
      </c>
      <c r="AG30" s="142">
        <f t="shared" si="25"/>
        <v>54.300000000000004</v>
      </c>
      <c r="AH30" s="139"/>
      <c r="AI30" s="138"/>
      <c r="AJ30" s="137"/>
      <c r="AK30" s="136"/>
      <c r="AL30" s="168"/>
      <c r="AM30" s="174"/>
      <c r="AN30" s="174"/>
      <c r="AO30" s="174"/>
      <c r="AP30" s="174"/>
      <c r="AQ30" s="174"/>
      <c r="AR30" s="174"/>
      <c r="AS30" s="170"/>
      <c r="AT30" s="174"/>
      <c r="AU30" s="174"/>
      <c r="AV30" s="174"/>
      <c r="AW30" s="161"/>
      <c r="AX30" s="174"/>
      <c r="AY30" s="174"/>
      <c r="AZ30" s="174"/>
      <c r="BA30" s="174"/>
      <c r="BB30" s="174"/>
      <c r="BC30" s="174"/>
      <c r="BD30" s="174"/>
      <c r="BE30" s="174"/>
      <c r="BF30" s="161"/>
      <c r="BG30" s="174"/>
      <c r="BH30" s="168"/>
      <c r="BI30" s="174"/>
      <c r="BJ30" s="174"/>
      <c r="BK30" s="174"/>
      <c r="BL30" s="174"/>
      <c r="BM30" s="174"/>
      <c r="BN30" s="174"/>
      <c r="BO30" s="174"/>
      <c r="BP30" s="114"/>
    </row>
    <row r="31" spans="1:68" s="101" customFormat="1" ht="14.5" x14ac:dyDescent="0.35">
      <c r="A31" s="135"/>
      <c r="B31" s="134"/>
      <c r="C31" s="490" t="s">
        <v>84</v>
      </c>
      <c r="D31" s="490" t="s">
        <v>245</v>
      </c>
      <c r="E31" s="490" t="s">
        <v>390</v>
      </c>
      <c r="F31" s="130"/>
      <c r="G31" s="133">
        <v>5</v>
      </c>
      <c r="H31" s="133">
        <v>5</v>
      </c>
      <c r="I31" s="133">
        <v>7</v>
      </c>
      <c r="J31" s="133">
        <v>7</v>
      </c>
      <c r="K31" s="133">
        <v>6.8</v>
      </c>
      <c r="L31" s="132">
        <f>SUM((G31*0.1),(H31*0.1),(I31*0.3),(J31*0.3),(K31*0.2))</f>
        <v>6.5600000000000005</v>
      </c>
      <c r="M31" s="131"/>
      <c r="N31" s="129"/>
      <c r="O31" s="129"/>
      <c r="P31" s="129"/>
      <c r="Q31" s="129"/>
      <c r="R31" s="129"/>
      <c r="S31" s="129"/>
      <c r="T31" s="724" t="s">
        <v>399</v>
      </c>
      <c r="U31" s="724"/>
      <c r="V31" s="128">
        <f>SUM(V25:V30)</f>
        <v>316.8</v>
      </c>
      <c r="W31" s="128">
        <f>(V31/6)/8</f>
        <v>6.6000000000000005</v>
      </c>
      <c r="X31" s="130"/>
      <c r="Y31" s="129"/>
      <c r="Z31" s="129"/>
      <c r="AA31" s="129"/>
      <c r="AB31" s="129"/>
      <c r="AC31" s="129"/>
      <c r="AD31" s="129"/>
      <c r="AE31" s="724" t="s">
        <v>399</v>
      </c>
      <c r="AF31" s="724"/>
      <c r="AG31" s="128">
        <f>SUM(AG25:AG30)</f>
        <v>317.80000000000007</v>
      </c>
      <c r="AH31" s="128">
        <f>(AG31/6)/8</f>
        <v>6.6208333333333345</v>
      </c>
      <c r="AI31" s="127"/>
      <c r="AJ31" s="126">
        <f>SUM((L31*0.25)+(W31*0.375)+(AH31*0.375))</f>
        <v>6.5978125000000007</v>
      </c>
      <c r="AK31" s="125">
        <v>1</v>
      </c>
      <c r="AL31" s="188"/>
      <c r="AM31" s="189">
        <v>5</v>
      </c>
      <c r="AN31" s="189">
        <v>5</v>
      </c>
      <c r="AO31" s="189">
        <v>6</v>
      </c>
      <c r="AP31" s="189">
        <v>7</v>
      </c>
      <c r="AQ31" s="189">
        <v>6.8</v>
      </c>
      <c r="AR31" s="190">
        <f>SUM((AM31*0.1),(AN31*0.1),(AO31*0.3),(AP31*0.3),(AQ31*0.2))</f>
        <v>6.2600000000000007</v>
      </c>
      <c r="AS31" s="191"/>
      <c r="AT31" s="192">
        <v>6.6</v>
      </c>
      <c r="AU31" s="192">
        <v>0.1</v>
      </c>
      <c r="AV31" s="193">
        <f>AT31-AU31</f>
        <v>6.5</v>
      </c>
      <c r="AW31" s="194"/>
      <c r="AX31" s="192">
        <v>7.7</v>
      </c>
      <c r="AY31" s="192">
        <v>6.7</v>
      </c>
      <c r="AZ31" s="192">
        <v>7.2</v>
      </c>
      <c r="BA31" s="192">
        <v>7.5</v>
      </c>
      <c r="BB31" s="192">
        <v>7.5</v>
      </c>
      <c r="BC31" s="709">
        <f>SUM((AX31*0.25),(AY31*0.25),(AZ31*0.2),(BA31*0.2),(BB31*0.1))</f>
        <v>7.29</v>
      </c>
      <c r="BD31" s="192"/>
      <c r="BE31" s="709">
        <f>SUM(BC31-BD31)</f>
        <v>7.29</v>
      </c>
      <c r="BF31" s="195"/>
      <c r="BG31" s="126">
        <f>SUM((AR31*0.25)+(AV31*0.5)+(BE31*0.25))</f>
        <v>6.6375000000000002</v>
      </c>
      <c r="BH31" s="196"/>
      <c r="BI31" s="197">
        <f>AJ31</f>
        <v>6.5978125000000007</v>
      </c>
      <c r="BJ31" s="188"/>
      <c r="BK31" s="197">
        <f>BG31</f>
        <v>6.6375000000000002</v>
      </c>
      <c r="BL31" s="188"/>
      <c r="BM31" s="197">
        <f>AVERAGE(BI31,BK31)</f>
        <v>6.6176562500000005</v>
      </c>
      <c r="BN31" s="188"/>
      <c r="BO31" s="188">
        <v>3</v>
      </c>
      <c r="BP31" s="114"/>
    </row>
    <row r="32" spans="1:68" s="101" customFormat="1" ht="14.5" x14ac:dyDescent="0.35">
      <c r="A32" s="587">
        <v>1</v>
      </c>
      <c r="B32" s="426" t="s">
        <v>383</v>
      </c>
      <c r="C32" s="585"/>
      <c r="D32" s="585"/>
      <c r="E32" s="585"/>
      <c r="F32" s="140"/>
      <c r="G32" s="141"/>
      <c r="H32" s="141"/>
      <c r="I32" s="141"/>
      <c r="J32" s="141"/>
      <c r="K32" s="141"/>
      <c r="L32" s="137"/>
      <c r="M32" s="140"/>
      <c r="N32" s="143">
        <v>5.5</v>
      </c>
      <c r="O32" s="143">
        <v>5.6</v>
      </c>
      <c r="P32" s="143">
        <v>7.5</v>
      </c>
      <c r="Q32" s="143">
        <v>6</v>
      </c>
      <c r="R32" s="143">
        <v>6</v>
      </c>
      <c r="S32" s="144">
        <v>6.5</v>
      </c>
      <c r="T32" s="143">
        <v>6</v>
      </c>
      <c r="U32" s="143">
        <v>5.5</v>
      </c>
      <c r="V32" s="142">
        <f t="shared" ref="V32:V37" si="26">SUM(N32:U32)</f>
        <v>48.6</v>
      </c>
      <c r="W32" s="139"/>
      <c r="X32" s="140"/>
      <c r="Y32" s="143">
        <v>5.5</v>
      </c>
      <c r="Z32" s="143">
        <v>5.7</v>
      </c>
      <c r="AA32" s="143">
        <v>6.5</v>
      </c>
      <c r="AB32" s="143">
        <v>6</v>
      </c>
      <c r="AC32" s="143">
        <v>6</v>
      </c>
      <c r="AD32" s="143">
        <v>6.2</v>
      </c>
      <c r="AE32" s="143">
        <v>6.5</v>
      </c>
      <c r="AF32" s="143">
        <v>5.5</v>
      </c>
      <c r="AG32" s="142">
        <f t="shared" ref="AG32:AG37" si="27">SUM(Y32:AF32)</f>
        <v>47.9</v>
      </c>
      <c r="AH32" s="139"/>
      <c r="AI32" s="138"/>
      <c r="AJ32" s="137"/>
      <c r="AK32" s="136"/>
      <c r="AL32" s="173"/>
      <c r="AM32" s="174"/>
      <c r="AN32" s="174"/>
      <c r="AO32" s="174"/>
      <c r="AP32" s="174"/>
      <c r="AQ32" s="174"/>
      <c r="AR32" s="174"/>
      <c r="AS32" s="170"/>
      <c r="AT32" s="175"/>
      <c r="AU32" s="175"/>
      <c r="AV32" s="175"/>
      <c r="AW32" s="176"/>
      <c r="AX32" s="175"/>
      <c r="AY32" s="175"/>
      <c r="AZ32" s="175"/>
      <c r="BA32" s="175"/>
      <c r="BB32" s="175"/>
      <c r="BC32" s="175"/>
      <c r="BD32" s="175"/>
      <c r="BE32" s="177"/>
      <c r="BF32" s="161"/>
      <c r="BG32" s="175"/>
      <c r="BH32" s="168"/>
      <c r="BI32" s="175"/>
      <c r="BJ32" s="175"/>
      <c r="BK32" s="175"/>
      <c r="BL32" s="175"/>
      <c r="BM32" s="175"/>
      <c r="BN32" s="175"/>
      <c r="BO32" s="175"/>
      <c r="BP32" s="114"/>
    </row>
    <row r="33" spans="1:68" s="101" customFormat="1" ht="14.5" x14ac:dyDescent="0.35">
      <c r="A33" s="587">
        <v>2</v>
      </c>
      <c r="B33" s="426" t="s">
        <v>397</v>
      </c>
      <c r="C33" s="585"/>
      <c r="D33" s="585"/>
      <c r="E33" s="585"/>
      <c r="F33" s="140"/>
      <c r="G33" s="141"/>
      <c r="H33" s="141"/>
      <c r="I33" s="141"/>
      <c r="J33" s="141"/>
      <c r="K33" s="141"/>
      <c r="L33" s="141"/>
      <c r="M33" s="140"/>
      <c r="N33" s="143">
        <v>7</v>
      </c>
      <c r="O33" s="143">
        <v>7.5</v>
      </c>
      <c r="P33" s="143">
        <v>7</v>
      </c>
      <c r="Q33" s="143">
        <v>7.5</v>
      </c>
      <c r="R33" s="143">
        <v>6</v>
      </c>
      <c r="S33" s="143">
        <v>6.5</v>
      </c>
      <c r="T33" s="143">
        <v>8.5</v>
      </c>
      <c r="U33" s="143">
        <v>6</v>
      </c>
      <c r="V33" s="142">
        <f t="shared" si="26"/>
        <v>56</v>
      </c>
      <c r="W33" s="139"/>
      <c r="X33" s="140"/>
      <c r="Y33" s="143">
        <v>6.5</v>
      </c>
      <c r="Z33" s="143">
        <v>7.2</v>
      </c>
      <c r="AA33" s="143">
        <v>6.7</v>
      </c>
      <c r="AB33" s="143">
        <v>7</v>
      </c>
      <c r="AC33" s="143">
        <v>6.5</v>
      </c>
      <c r="AD33" s="143">
        <v>6.7</v>
      </c>
      <c r="AE33" s="143">
        <v>8</v>
      </c>
      <c r="AF33" s="143">
        <v>6.5</v>
      </c>
      <c r="AG33" s="142">
        <f t="shared" si="27"/>
        <v>55.1</v>
      </c>
      <c r="AH33" s="139"/>
      <c r="AI33" s="138"/>
      <c r="AJ33" s="137"/>
      <c r="AK33" s="136"/>
      <c r="AL33" s="168"/>
      <c r="AM33" s="174"/>
      <c r="AN33" s="174"/>
      <c r="AO33" s="174"/>
      <c r="AP33" s="174"/>
      <c r="AQ33" s="174"/>
      <c r="AR33" s="174"/>
      <c r="AS33" s="170"/>
      <c r="AT33" s="174"/>
      <c r="AU33" s="174"/>
      <c r="AV33" s="174"/>
      <c r="AW33" s="161"/>
      <c r="AX33" s="174"/>
      <c r="AY33" s="174"/>
      <c r="AZ33" s="174"/>
      <c r="BA33" s="174"/>
      <c r="BB33" s="174"/>
      <c r="BC33" s="174"/>
      <c r="BD33" s="174"/>
      <c r="BE33" s="174"/>
      <c r="BF33" s="161"/>
      <c r="BG33" s="174"/>
      <c r="BH33" s="168"/>
      <c r="BI33" s="174"/>
      <c r="BJ33" s="174"/>
      <c r="BK33" s="174"/>
      <c r="BL33" s="174"/>
      <c r="BM33" s="174"/>
      <c r="BN33" s="174"/>
      <c r="BO33" s="174"/>
      <c r="BP33" s="114"/>
    </row>
    <row r="34" spans="1:68" s="101" customFormat="1" ht="14.5" x14ac:dyDescent="0.35">
      <c r="A34" s="587">
        <v>3</v>
      </c>
      <c r="B34" s="426" t="s">
        <v>57</v>
      </c>
      <c r="C34" s="585"/>
      <c r="D34" s="585"/>
      <c r="E34" s="585"/>
      <c r="F34" s="140"/>
      <c r="G34" s="141"/>
      <c r="H34" s="141"/>
      <c r="I34" s="141"/>
      <c r="J34" s="141"/>
      <c r="K34" s="141"/>
      <c r="L34" s="141"/>
      <c r="M34" s="140"/>
      <c r="N34" s="143">
        <v>6.5</v>
      </c>
      <c r="O34" s="143">
        <v>7</v>
      </c>
      <c r="P34" s="143">
        <v>5.5</v>
      </c>
      <c r="Q34" s="143">
        <v>7.5</v>
      </c>
      <c r="R34" s="143">
        <v>7</v>
      </c>
      <c r="S34" s="143">
        <v>6</v>
      </c>
      <c r="T34" s="143">
        <v>7</v>
      </c>
      <c r="U34" s="143">
        <v>5.6</v>
      </c>
      <c r="V34" s="142">
        <f t="shared" si="26"/>
        <v>52.1</v>
      </c>
      <c r="W34" s="139"/>
      <c r="X34" s="140"/>
      <c r="Y34" s="143">
        <v>6.5</v>
      </c>
      <c r="Z34" s="143">
        <v>6</v>
      </c>
      <c r="AA34" s="143">
        <v>7.5</v>
      </c>
      <c r="AB34" s="143">
        <v>6.5</v>
      </c>
      <c r="AC34" s="143">
        <v>6.2</v>
      </c>
      <c r="AD34" s="143">
        <v>6.7</v>
      </c>
      <c r="AE34" s="143">
        <v>6</v>
      </c>
      <c r="AF34" s="143">
        <v>6.2</v>
      </c>
      <c r="AG34" s="142">
        <f t="shared" si="27"/>
        <v>51.600000000000009</v>
      </c>
      <c r="AH34" s="139"/>
      <c r="AI34" s="138"/>
      <c r="AJ34" s="137"/>
      <c r="AK34" s="136"/>
      <c r="AL34" s="168"/>
      <c r="AM34" s="174"/>
      <c r="AN34" s="174"/>
      <c r="AO34" s="174"/>
      <c r="AP34" s="174"/>
      <c r="AQ34" s="174"/>
      <c r="AR34" s="174"/>
      <c r="AS34" s="170"/>
      <c r="AT34" s="174"/>
      <c r="AU34" s="174"/>
      <c r="AV34" s="174"/>
      <c r="AW34" s="161"/>
      <c r="AX34" s="174"/>
      <c r="AY34" s="174"/>
      <c r="AZ34" s="174"/>
      <c r="BA34" s="174"/>
      <c r="BB34" s="174"/>
      <c r="BC34" s="174"/>
      <c r="BD34" s="174"/>
      <c r="BE34" s="174"/>
      <c r="BF34" s="161"/>
      <c r="BG34" s="174"/>
      <c r="BH34" s="168"/>
      <c r="BI34" s="174"/>
      <c r="BJ34" s="174"/>
      <c r="BK34" s="174"/>
      <c r="BL34" s="174"/>
      <c r="BM34" s="174"/>
      <c r="BN34" s="174"/>
      <c r="BO34" s="174"/>
      <c r="BP34" s="114"/>
    </row>
    <row r="35" spans="1:68" s="101" customFormat="1" ht="14.5" x14ac:dyDescent="0.35">
      <c r="A35" s="587">
        <v>4</v>
      </c>
      <c r="B35" s="426" t="s">
        <v>185</v>
      </c>
      <c r="C35" s="585"/>
      <c r="D35" s="585"/>
      <c r="E35" s="585"/>
      <c r="F35" s="140"/>
      <c r="G35" s="141"/>
      <c r="H35" s="141"/>
      <c r="I35" s="141"/>
      <c r="J35" s="141"/>
      <c r="K35" s="141"/>
      <c r="L35" s="141"/>
      <c r="M35" s="140"/>
      <c r="N35" s="143">
        <v>4.8</v>
      </c>
      <c r="O35" s="143">
        <v>5.5</v>
      </c>
      <c r="P35" s="143">
        <v>5</v>
      </c>
      <c r="Q35" s="143">
        <v>6.5</v>
      </c>
      <c r="R35" s="143">
        <v>5.5</v>
      </c>
      <c r="S35" s="143">
        <v>5</v>
      </c>
      <c r="T35" s="143">
        <v>7.2</v>
      </c>
      <c r="U35" s="143">
        <v>4.8</v>
      </c>
      <c r="V35" s="142">
        <f t="shared" si="26"/>
        <v>44.3</v>
      </c>
      <c r="W35" s="139"/>
      <c r="X35" s="140"/>
      <c r="Y35" s="143">
        <v>4.7</v>
      </c>
      <c r="Z35" s="143">
        <v>5.5</v>
      </c>
      <c r="AA35" s="143">
        <v>6</v>
      </c>
      <c r="AB35" s="143">
        <v>6</v>
      </c>
      <c r="AC35" s="143">
        <v>5.5</v>
      </c>
      <c r="AD35" s="143">
        <v>6.5</v>
      </c>
      <c r="AE35" s="143">
        <v>6.2</v>
      </c>
      <c r="AF35" s="143">
        <v>6</v>
      </c>
      <c r="AG35" s="142">
        <f t="shared" si="27"/>
        <v>46.400000000000006</v>
      </c>
      <c r="AH35" s="139"/>
      <c r="AI35" s="138"/>
      <c r="AJ35" s="137"/>
      <c r="AK35" s="136"/>
      <c r="AL35" s="168"/>
      <c r="AM35" s="174"/>
      <c r="AN35" s="174"/>
      <c r="AO35" s="174"/>
      <c r="AP35" s="174"/>
      <c r="AQ35" s="174"/>
      <c r="AR35" s="174"/>
      <c r="AS35" s="170"/>
      <c r="AT35" s="174"/>
      <c r="AU35" s="174"/>
      <c r="AV35" s="174"/>
      <c r="AW35" s="161"/>
      <c r="AX35" s="174"/>
      <c r="AY35" s="174"/>
      <c r="AZ35" s="174"/>
      <c r="BA35" s="174"/>
      <c r="BB35" s="174"/>
      <c r="BC35" s="174"/>
      <c r="BD35" s="174"/>
      <c r="BE35" s="174"/>
      <c r="BF35" s="161"/>
      <c r="BG35" s="174"/>
      <c r="BH35" s="168"/>
      <c r="BI35" s="174"/>
      <c r="BJ35" s="174"/>
      <c r="BK35" s="174"/>
      <c r="BL35" s="174"/>
      <c r="BM35" s="174"/>
      <c r="BN35" s="174"/>
      <c r="BO35" s="174"/>
      <c r="BP35" s="114"/>
    </row>
    <row r="36" spans="1:68" s="101" customFormat="1" ht="14.5" x14ac:dyDescent="0.35">
      <c r="A36" s="587">
        <v>5</v>
      </c>
      <c r="B36" s="426" t="s">
        <v>233</v>
      </c>
      <c r="C36" s="585"/>
      <c r="D36" s="585"/>
      <c r="E36" s="585"/>
      <c r="F36" s="140"/>
      <c r="G36" s="141"/>
      <c r="H36" s="141"/>
      <c r="I36" s="141"/>
      <c r="J36" s="141"/>
      <c r="K36" s="141"/>
      <c r="L36" s="141"/>
      <c r="M36" s="140"/>
      <c r="N36" s="143">
        <v>6</v>
      </c>
      <c r="O36" s="143">
        <v>5</v>
      </c>
      <c r="P36" s="143">
        <v>6</v>
      </c>
      <c r="Q36" s="143">
        <v>6.5</v>
      </c>
      <c r="R36" s="143">
        <v>6.5</v>
      </c>
      <c r="S36" s="143">
        <v>6.3</v>
      </c>
      <c r="T36" s="143">
        <v>7.5</v>
      </c>
      <c r="U36" s="143">
        <v>5.5</v>
      </c>
      <c r="V36" s="142">
        <f t="shared" si="26"/>
        <v>49.3</v>
      </c>
      <c r="W36" s="139"/>
      <c r="X36" s="140"/>
      <c r="Y36" s="143">
        <v>6.2</v>
      </c>
      <c r="Z36" s="143">
        <v>6.7</v>
      </c>
      <c r="AA36" s="143">
        <v>7</v>
      </c>
      <c r="AB36" s="143">
        <v>7</v>
      </c>
      <c r="AC36" s="143">
        <v>6.7</v>
      </c>
      <c r="AD36" s="143">
        <v>7.2</v>
      </c>
      <c r="AE36" s="143">
        <v>7.2</v>
      </c>
      <c r="AF36" s="143">
        <v>6.2</v>
      </c>
      <c r="AG36" s="142">
        <f t="shared" si="27"/>
        <v>54.20000000000001</v>
      </c>
      <c r="AH36" s="139"/>
      <c r="AI36" s="138"/>
      <c r="AJ36" s="137"/>
      <c r="AK36" s="136"/>
      <c r="AL36" s="168"/>
      <c r="AM36" s="174"/>
      <c r="AN36" s="174"/>
      <c r="AO36" s="174"/>
      <c r="AP36" s="174"/>
      <c r="AQ36" s="174"/>
      <c r="AR36" s="174"/>
      <c r="AS36" s="170"/>
      <c r="AT36" s="174"/>
      <c r="AU36" s="174"/>
      <c r="AV36" s="174"/>
      <c r="AW36" s="161"/>
      <c r="AX36" s="174"/>
      <c r="AY36" s="174"/>
      <c r="AZ36" s="174"/>
      <c r="BA36" s="174"/>
      <c r="BB36" s="174"/>
      <c r="BC36" s="174"/>
      <c r="BD36" s="174"/>
      <c r="BE36" s="174"/>
      <c r="BF36" s="161"/>
      <c r="BG36" s="174"/>
      <c r="BH36" s="168"/>
      <c r="BI36" s="174"/>
      <c r="BJ36" s="174"/>
      <c r="BK36" s="174"/>
      <c r="BL36" s="174"/>
      <c r="BM36" s="174"/>
      <c r="BN36" s="174"/>
      <c r="BO36" s="174"/>
      <c r="BP36" s="114"/>
    </row>
    <row r="37" spans="1:68" s="101" customFormat="1" ht="14.5" x14ac:dyDescent="0.35">
      <c r="A37" s="587">
        <v>6</v>
      </c>
      <c r="B37" s="426" t="s">
        <v>203</v>
      </c>
      <c r="C37" s="585"/>
      <c r="D37" s="585"/>
      <c r="E37" s="585"/>
      <c r="F37" s="140"/>
      <c r="G37" s="141"/>
      <c r="H37" s="141"/>
      <c r="I37" s="141"/>
      <c r="J37" s="141"/>
      <c r="K37" s="141"/>
      <c r="L37" s="141"/>
      <c r="M37" s="140"/>
      <c r="N37" s="143">
        <v>4.5</v>
      </c>
      <c r="O37" s="143">
        <v>4</v>
      </c>
      <c r="P37" s="143">
        <v>6</v>
      </c>
      <c r="Q37" s="143">
        <v>5.5</v>
      </c>
      <c r="R37" s="143">
        <v>5.5</v>
      </c>
      <c r="S37" s="143">
        <v>5.5</v>
      </c>
      <c r="T37" s="143">
        <v>5</v>
      </c>
      <c r="U37" s="143">
        <v>6</v>
      </c>
      <c r="V37" s="142">
        <f t="shared" si="26"/>
        <v>42</v>
      </c>
      <c r="W37" s="139"/>
      <c r="X37" s="140"/>
      <c r="Y37" s="143">
        <v>3</v>
      </c>
      <c r="Z37" s="143">
        <v>4.5</v>
      </c>
      <c r="AA37" s="143">
        <v>5</v>
      </c>
      <c r="AB37" s="143">
        <v>5.5</v>
      </c>
      <c r="AC37" s="143">
        <v>5.5</v>
      </c>
      <c r="AD37" s="143">
        <v>5.7</v>
      </c>
      <c r="AE37" s="143">
        <v>5.2</v>
      </c>
      <c r="AF37" s="143">
        <v>6</v>
      </c>
      <c r="AG37" s="142">
        <f t="shared" si="27"/>
        <v>40.4</v>
      </c>
      <c r="AH37" s="139"/>
      <c r="AI37" s="138"/>
      <c r="AJ37" s="137"/>
      <c r="AK37" s="136"/>
      <c r="AL37" s="168"/>
      <c r="AM37" s="174"/>
      <c r="AN37" s="174"/>
      <c r="AO37" s="174"/>
      <c r="AP37" s="174"/>
      <c r="AQ37" s="174"/>
      <c r="AR37" s="174"/>
      <c r="AS37" s="170"/>
      <c r="AT37" s="174"/>
      <c r="AU37" s="174"/>
      <c r="AV37" s="174"/>
      <c r="AW37" s="161"/>
      <c r="AX37" s="174"/>
      <c r="AY37" s="174"/>
      <c r="AZ37" s="174"/>
      <c r="BA37" s="174"/>
      <c r="BB37" s="174"/>
      <c r="BC37" s="174"/>
      <c r="BD37" s="174"/>
      <c r="BE37" s="174"/>
      <c r="BF37" s="161"/>
      <c r="BG37" s="174"/>
      <c r="BH37" s="168"/>
      <c r="BI37" s="174"/>
      <c r="BJ37" s="174"/>
      <c r="BK37" s="174"/>
      <c r="BL37" s="174"/>
      <c r="BM37" s="174"/>
      <c r="BN37" s="174"/>
      <c r="BO37" s="174"/>
      <c r="BP37" s="114"/>
    </row>
    <row r="38" spans="1:68" s="101" customFormat="1" ht="14.5" x14ac:dyDescent="0.35">
      <c r="A38" s="135"/>
      <c r="B38" s="134"/>
      <c r="C38" s="490" t="s">
        <v>193</v>
      </c>
      <c r="D38" s="490" t="s">
        <v>191</v>
      </c>
      <c r="E38" s="490" t="s">
        <v>372</v>
      </c>
      <c r="F38" s="130"/>
      <c r="G38" s="133">
        <v>6.5</v>
      </c>
      <c r="H38" s="133">
        <v>6.8</v>
      </c>
      <c r="I38" s="133">
        <v>7</v>
      </c>
      <c r="J38" s="133">
        <v>7.5</v>
      </c>
      <c r="K38" s="133">
        <v>9</v>
      </c>
      <c r="L38" s="132">
        <f>SUM((G38*0.1),(H38*0.1),(I38*0.3),(J38*0.3),(K38*0.2))</f>
        <v>7.4799999999999995</v>
      </c>
      <c r="M38" s="131"/>
      <c r="N38" s="129"/>
      <c r="O38" s="129"/>
      <c r="P38" s="129"/>
      <c r="Q38" s="129"/>
      <c r="R38" s="129"/>
      <c r="S38" s="129"/>
      <c r="T38" s="724" t="s">
        <v>399</v>
      </c>
      <c r="U38" s="724"/>
      <c r="V38" s="128">
        <f>SUM(V32:V37)</f>
        <v>292.3</v>
      </c>
      <c r="W38" s="128">
        <f>(V38/6)/8</f>
        <v>6.0895833333333336</v>
      </c>
      <c r="X38" s="130"/>
      <c r="Y38" s="129"/>
      <c r="Z38" s="129"/>
      <c r="AA38" s="129"/>
      <c r="AB38" s="129"/>
      <c r="AC38" s="129"/>
      <c r="AD38" s="129"/>
      <c r="AE38" s="724" t="s">
        <v>399</v>
      </c>
      <c r="AF38" s="724"/>
      <c r="AG38" s="128">
        <f>SUM(AG32:AG37)</f>
        <v>295.60000000000002</v>
      </c>
      <c r="AH38" s="128">
        <f>(AG38/6)/8</f>
        <v>6.1583333333333341</v>
      </c>
      <c r="AI38" s="127"/>
      <c r="AJ38" s="126">
        <f>SUM((L38*0.25)+(W38*0.375)+(AH38*0.375))</f>
        <v>6.4629687499999999</v>
      </c>
      <c r="AK38" s="125">
        <v>1</v>
      </c>
      <c r="AL38" s="188"/>
      <c r="AM38" s="189">
        <v>6.5</v>
      </c>
      <c r="AN38" s="189">
        <v>6.5</v>
      </c>
      <c r="AO38" s="189">
        <v>6</v>
      </c>
      <c r="AP38" s="189">
        <v>7</v>
      </c>
      <c r="AQ38" s="189">
        <v>9</v>
      </c>
      <c r="AR38" s="190">
        <f>SUM((AM38*0.1),(AN38*0.1),(AO38*0.3),(AP38*0.3),(AQ38*0.2))</f>
        <v>6.9999999999999991</v>
      </c>
      <c r="AS38" s="191"/>
      <c r="AT38" s="192">
        <v>6.1</v>
      </c>
      <c r="AU38" s="192">
        <v>0.1</v>
      </c>
      <c r="AV38" s="193">
        <f>AT38-AU38</f>
        <v>6</v>
      </c>
      <c r="AW38" s="194"/>
      <c r="AX38" s="192">
        <v>6.2</v>
      </c>
      <c r="AY38" s="192">
        <v>5.7</v>
      </c>
      <c r="AZ38" s="192">
        <v>6.5</v>
      </c>
      <c r="BA38" s="192">
        <v>6</v>
      </c>
      <c r="BB38" s="192">
        <v>5.5</v>
      </c>
      <c r="BC38" s="709">
        <f>SUM((AX38*0.25),(AY38*0.25),(AZ38*0.2),(BA38*0.2),(BB38*0.1))</f>
        <v>6.0250000000000004</v>
      </c>
      <c r="BD38" s="192"/>
      <c r="BE38" s="709">
        <f>SUM(BC38-BD38)</f>
        <v>6.0250000000000004</v>
      </c>
      <c r="BF38" s="195"/>
      <c r="BG38" s="126">
        <f>SUM((AR38*0.25)+(AV38*0.5)+(BE38*0.25))</f>
        <v>6.2562499999999996</v>
      </c>
      <c r="BH38" s="196"/>
      <c r="BI38" s="197">
        <f>AJ38</f>
        <v>6.4629687499999999</v>
      </c>
      <c r="BJ38" s="188"/>
      <c r="BK38" s="197">
        <f>BG38</f>
        <v>6.2562499999999996</v>
      </c>
      <c r="BL38" s="188"/>
      <c r="BM38" s="197">
        <f>AVERAGE(BI38,BK38)</f>
        <v>6.3596093749999998</v>
      </c>
      <c r="BN38" s="188"/>
      <c r="BO38" s="188">
        <v>4</v>
      </c>
      <c r="BP38" s="114"/>
    </row>
    <row r="39" spans="1:68" s="101" customFormat="1" ht="14.5" x14ac:dyDescent="0.35">
      <c r="A39" s="587">
        <v>1</v>
      </c>
      <c r="B39" s="439" t="s">
        <v>224</v>
      </c>
      <c r="C39" s="585"/>
      <c r="D39" s="585"/>
      <c r="E39" s="585"/>
      <c r="F39" s="140"/>
      <c r="G39" s="141"/>
      <c r="H39" s="141"/>
      <c r="I39" s="141"/>
      <c r="J39" s="141"/>
      <c r="K39" s="141"/>
      <c r="L39" s="137"/>
      <c r="M39" s="140"/>
      <c r="N39" s="143">
        <v>6.5</v>
      </c>
      <c r="O39" s="143">
        <v>6</v>
      </c>
      <c r="P39" s="143">
        <v>5</v>
      </c>
      <c r="Q39" s="143">
        <v>6</v>
      </c>
      <c r="R39" s="143">
        <v>5</v>
      </c>
      <c r="S39" s="144">
        <v>5.2</v>
      </c>
      <c r="T39" s="143">
        <v>6</v>
      </c>
      <c r="U39" s="143">
        <v>6</v>
      </c>
      <c r="V39" s="142">
        <f t="shared" ref="V39:V44" si="28">SUM(N39:U39)</f>
        <v>45.7</v>
      </c>
      <c r="W39" s="139"/>
      <c r="X39" s="140"/>
      <c r="Y39" s="143">
        <v>6.2</v>
      </c>
      <c r="Z39" s="143">
        <v>5.7</v>
      </c>
      <c r="AA39" s="143">
        <v>5.7</v>
      </c>
      <c r="AB39" s="143">
        <v>6.7</v>
      </c>
      <c r="AC39" s="143">
        <v>6.2</v>
      </c>
      <c r="AD39" s="143">
        <v>6.5</v>
      </c>
      <c r="AE39" s="143">
        <v>7.2</v>
      </c>
      <c r="AF39" s="143">
        <v>7</v>
      </c>
      <c r="AG39" s="142">
        <f t="shared" ref="AG39:AG44" si="29">SUM(Y39:AF39)</f>
        <v>51.2</v>
      </c>
      <c r="AH39" s="139"/>
      <c r="AI39" s="138"/>
      <c r="AJ39" s="137"/>
      <c r="AK39" s="136"/>
      <c r="AL39" s="173"/>
      <c r="AM39" s="174"/>
      <c r="AN39" s="174"/>
      <c r="AO39" s="174"/>
      <c r="AP39" s="174"/>
      <c r="AQ39" s="174"/>
      <c r="AR39" s="174"/>
      <c r="AS39" s="170"/>
      <c r="AT39" s="175"/>
      <c r="AU39" s="175"/>
      <c r="AV39" s="175"/>
      <c r="AW39" s="176"/>
      <c r="AX39" s="175"/>
      <c r="AY39" s="175"/>
      <c r="AZ39" s="175"/>
      <c r="BA39" s="175"/>
      <c r="BB39" s="175"/>
      <c r="BC39" s="175"/>
      <c r="BD39" s="175"/>
      <c r="BE39" s="177"/>
      <c r="BF39" s="161"/>
      <c r="BG39" s="175"/>
      <c r="BH39" s="168"/>
      <c r="BI39" s="175"/>
      <c r="BJ39" s="175"/>
      <c r="BK39" s="175"/>
      <c r="BL39" s="175"/>
      <c r="BM39" s="175"/>
      <c r="BN39" s="175"/>
      <c r="BO39" s="175"/>
      <c r="BP39" s="114"/>
    </row>
    <row r="40" spans="1:68" s="101" customFormat="1" ht="14.5" x14ac:dyDescent="0.35">
      <c r="A40" s="587">
        <v>2</v>
      </c>
      <c r="B40" s="439" t="s">
        <v>205</v>
      </c>
      <c r="C40" s="585"/>
      <c r="D40" s="585"/>
      <c r="E40" s="585"/>
      <c r="F40" s="140"/>
      <c r="G40" s="141"/>
      <c r="H40" s="141"/>
      <c r="I40" s="141"/>
      <c r="J40" s="141"/>
      <c r="K40" s="141"/>
      <c r="L40" s="141"/>
      <c r="M40" s="140"/>
      <c r="N40" s="143">
        <v>6.5</v>
      </c>
      <c r="O40" s="143">
        <v>6</v>
      </c>
      <c r="P40" s="143">
        <v>5.5</v>
      </c>
      <c r="Q40" s="143">
        <v>5.5</v>
      </c>
      <c r="R40" s="143">
        <v>6.5</v>
      </c>
      <c r="S40" s="143">
        <v>6.5</v>
      </c>
      <c r="T40" s="143">
        <v>5.8</v>
      </c>
      <c r="U40" s="143">
        <v>5.5</v>
      </c>
      <c r="V40" s="142">
        <f t="shared" si="28"/>
        <v>47.8</v>
      </c>
      <c r="W40" s="139"/>
      <c r="X40" s="140"/>
      <c r="Y40" s="143">
        <v>6.2</v>
      </c>
      <c r="Z40" s="143">
        <v>6.2</v>
      </c>
      <c r="AA40" s="143">
        <v>7</v>
      </c>
      <c r="AB40" s="143">
        <v>7.7</v>
      </c>
      <c r="AC40" s="143">
        <v>6.2</v>
      </c>
      <c r="AD40" s="143">
        <v>6.2</v>
      </c>
      <c r="AE40" s="143">
        <v>6.5</v>
      </c>
      <c r="AF40" s="143">
        <v>5.7</v>
      </c>
      <c r="AG40" s="142">
        <f t="shared" si="29"/>
        <v>51.7</v>
      </c>
      <c r="AH40" s="139"/>
      <c r="AI40" s="138"/>
      <c r="AJ40" s="137"/>
      <c r="AK40" s="136"/>
      <c r="AL40" s="168"/>
      <c r="AM40" s="174"/>
      <c r="AN40" s="174"/>
      <c r="AO40" s="174"/>
      <c r="AP40" s="174"/>
      <c r="AQ40" s="174"/>
      <c r="AR40" s="174"/>
      <c r="AS40" s="170"/>
      <c r="AT40" s="174"/>
      <c r="AU40" s="174"/>
      <c r="AV40" s="174"/>
      <c r="AW40" s="161"/>
      <c r="AX40" s="174"/>
      <c r="AY40" s="174"/>
      <c r="AZ40" s="174"/>
      <c r="BA40" s="174"/>
      <c r="BB40" s="174"/>
      <c r="BC40" s="174"/>
      <c r="BD40" s="174"/>
      <c r="BE40" s="174"/>
      <c r="BF40" s="161"/>
      <c r="BG40" s="174"/>
      <c r="BH40" s="168"/>
      <c r="BI40" s="174"/>
      <c r="BJ40" s="174"/>
      <c r="BK40" s="174"/>
      <c r="BL40" s="174"/>
      <c r="BM40" s="174"/>
      <c r="BN40" s="174"/>
      <c r="BO40" s="174"/>
      <c r="BP40" s="114"/>
    </row>
    <row r="41" spans="1:68" s="101" customFormat="1" ht="14.5" x14ac:dyDescent="0.35">
      <c r="A41" s="587">
        <v>3</v>
      </c>
      <c r="B41" s="439" t="s">
        <v>225</v>
      </c>
      <c r="C41" s="585"/>
      <c r="D41" s="585"/>
      <c r="E41" s="585"/>
      <c r="F41" s="140"/>
      <c r="G41" s="141"/>
      <c r="H41" s="141"/>
      <c r="I41" s="141"/>
      <c r="J41" s="141"/>
      <c r="K41" s="141"/>
      <c r="L41" s="141"/>
      <c r="M41" s="140"/>
      <c r="N41" s="143">
        <v>6</v>
      </c>
      <c r="O41" s="143">
        <v>5.5</v>
      </c>
      <c r="P41" s="143">
        <v>6.2</v>
      </c>
      <c r="Q41" s="143">
        <v>6</v>
      </c>
      <c r="R41" s="143">
        <v>6</v>
      </c>
      <c r="S41" s="143">
        <v>6</v>
      </c>
      <c r="T41" s="143">
        <v>6</v>
      </c>
      <c r="U41" s="143">
        <v>5.8</v>
      </c>
      <c r="V41" s="142">
        <f t="shared" si="28"/>
        <v>47.5</v>
      </c>
      <c r="W41" s="139"/>
      <c r="X41" s="140"/>
      <c r="Y41" s="143">
        <v>5.2</v>
      </c>
      <c r="Z41" s="143">
        <v>5.5</v>
      </c>
      <c r="AA41" s="143">
        <v>7</v>
      </c>
      <c r="AB41" s="143">
        <v>7</v>
      </c>
      <c r="AC41" s="143">
        <v>6.2</v>
      </c>
      <c r="AD41" s="143">
        <v>6.2</v>
      </c>
      <c r="AE41" s="143">
        <v>6.7</v>
      </c>
      <c r="AF41" s="143">
        <v>5.7</v>
      </c>
      <c r="AG41" s="142">
        <f t="shared" si="29"/>
        <v>49.500000000000007</v>
      </c>
      <c r="AH41" s="139"/>
      <c r="AI41" s="138"/>
      <c r="AJ41" s="137"/>
      <c r="AK41" s="136"/>
      <c r="AL41" s="168"/>
      <c r="AM41" s="174"/>
      <c r="AN41" s="174"/>
      <c r="AO41" s="174"/>
      <c r="AP41" s="174"/>
      <c r="AQ41" s="174"/>
      <c r="AR41" s="174"/>
      <c r="AS41" s="170"/>
      <c r="AT41" s="174"/>
      <c r="AU41" s="174"/>
      <c r="AV41" s="174"/>
      <c r="AW41" s="161"/>
      <c r="AX41" s="174"/>
      <c r="AY41" s="174"/>
      <c r="AZ41" s="174"/>
      <c r="BA41" s="174"/>
      <c r="BB41" s="174"/>
      <c r="BC41" s="174"/>
      <c r="BD41" s="174"/>
      <c r="BE41" s="174"/>
      <c r="BF41" s="161"/>
      <c r="BG41" s="174"/>
      <c r="BH41" s="168"/>
      <c r="BI41" s="174"/>
      <c r="BJ41" s="174"/>
      <c r="BK41" s="174"/>
      <c r="BL41" s="174"/>
      <c r="BM41" s="174"/>
      <c r="BN41" s="174"/>
      <c r="BO41" s="174"/>
      <c r="BP41" s="114"/>
    </row>
    <row r="42" spans="1:68" s="101" customFormat="1" ht="14.5" x14ac:dyDescent="0.35">
      <c r="A42" s="587">
        <v>4</v>
      </c>
      <c r="B42" s="439" t="s">
        <v>204</v>
      </c>
      <c r="C42" s="585"/>
      <c r="D42" s="585"/>
      <c r="E42" s="585"/>
      <c r="F42" s="140"/>
      <c r="G42" s="141"/>
      <c r="H42" s="141"/>
      <c r="I42" s="141"/>
      <c r="J42" s="141"/>
      <c r="K42" s="141"/>
      <c r="L42" s="141"/>
      <c r="M42" s="140"/>
      <c r="N42" s="143">
        <v>6.5</v>
      </c>
      <c r="O42" s="143">
        <v>6.2</v>
      </c>
      <c r="P42" s="143">
        <v>6</v>
      </c>
      <c r="Q42" s="143">
        <v>5.8</v>
      </c>
      <c r="R42" s="143">
        <v>6</v>
      </c>
      <c r="S42" s="143">
        <v>5.8</v>
      </c>
      <c r="T42" s="143">
        <v>6</v>
      </c>
      <c r="U42" s="143">
        <v>6</v>
      </c>
      <c r="V42" s="142">
        <f t="shared" si="28"/>
        <v>48.3</v>
      </c>
      <c r="W42" s="139"/>
      <c r="X42" s="140"/>
      <c r="Y42" s="143">
        <v>6.7</v>
      </c>
      <c r="Z42" s="143">
        <v>6.2</v>
      </c>
      <c r="AA42" s="143">
        <v>5.5</v>
      </c>
      <c r="AB42" s="143">
        <v>8</v>
      </c>
      <c r="AC42" s="143">
        <v>6.5</v>
      </c>
      <c r="AD42" s="143">
        <v>6.5</v>
      </c>
      <c r="AE42" s="143">
        <v>6.7</v>
      </c>
      <c r="AF42" s="143">
        <v>6.5</v>
      </c>
      <c r="AG42" s="142">
        <f t="shared" si="29"/>
        <v>52.6</v>
      </c>
      <c r="AH42" s="139"/>
      <c r="AI42" s="138"/>
      <c r="AJ42" s="137"/>
      <c r="AK42" s="136"/>
      <c r="AL42" s="168"/>
      <c r="AM42" s="174"/>
      <c r="AN42" s="174"/>
      <c r="AO42" s="174"/>
      <c r="AP42" s="174"/>
      <c r="AQ42" s="174"/>
      <c r="AR42" s="174"/>
      <c r="AS42" s="170"/>
      <c r="AT42" s="174"/>
      <c r="AU42" s="174"/>
      <c r="AV42" s="174"/>
      <c r="AW42" s="161"/>
      <c r="AX42" s="174"/>
      <c r="AY42" s="174"/>
      <c r="AZ42" s="174"/>
      <c r="BA42" s="174"/>
      <c r="BB42" s="174"/>
      <c r="BC42" s="174"/>
      <c r="BD42" s="174"/>
      <c r="BE42" s="174"/>
      <c r="BF42" s="161"/>
      <c r="BG42" s="174"/>
      <c r="BH42" s="168"/>
      <c r="BI42" s="174"/>
      <c r="BJ42" s="174"/>
      <c r="BK42" s="174"/>
      <c r="BL42" s="174"/>
      <c r="BM42" s="174"/>
      <c r="BN42" s="174"/>
      <c r="BO42" s="174"/>
      <c r="BP42" s="114"/>
    </row>
    <row r="43" spans="1:68" s="101" customFormat="1" ht="14.5" x14ac:dyDescent="0.35">
      <c r="A43" s="587">
        <v>5</v>
      </c>
      <c r="B43" s="439" t="s">
        <v>101</v>
      </c>
      <c r="C43" s="585"/>
      <c r="D43" s="585"/>
      <c r="E43" s="585"/>
      <c r="F43" s="140"/>
      <c r="G43" s="141"/>
      <c r="H43" s="141"/>
      <c r="I43" s="141"/>
      <c r="J43" s="141"/>
      <c r="K43" s="141"/>
      <c r="L43" s="141"/>
      <c r="M43" s="140"/>
      <c r="N43" s="143">
        <v>5.8</v>
      </c>
      <c r="O43" s="143">
        <v>5.5</v>
      </c>
      <c r="P43" s="143">
        <v>5.5</v>
      </c>
      <c r="Q43" s="143">
        <v>5.7</v>
      </c>
      <c r="R43" s="143">
        <v>5.5</v>
      </c>
      <c r="S43" s="143">
        <v>5.5</v>
      </c>
      <c r="T43" s="143">
        <v>6</v>
      </c>
      <c r="U43" s="143">
        <v>5.4</v>
      </c>
      <c r="V43" s="142">
        <f t="shared" si="28"/>
        <v>44.9</v>
      </c>
      <c r="W43" s="139"/>
      <c r="X43" s="140"/>
      <c r="Y43" s="143">
        <v>5.7</v>
      </c>
      <c r="Z43" s="143">
        <v>5.7</v>
      </c>
      <c r="AA43" s="143">
        <v>5.7</v>
      </c>
      <c r="AB43" s="143">
        <v>7</v>
      </c>
      <c r="AC43" s="143">
        <v>5.7</v>
      </c>
      <c r="AD43" s="143">
        <v>5.7</v>
      </c>
      <c r="AE43" s="143">
        <v>6.7</v>
      </c>
      <c r="AF43" s="143">
        <v>5.7</v>
      </c>
      <c r="AG43" s="142">
        <f t="shared" si="29"/>
        <v>47.900000000000006</v>
      </c>
      <c r="AH43" s="139"/>
      <c r="AI43" s="138"/>
      <c r="AJ43" s="137"/>
      <c r="AK43" s="136"/>
      <c r="AL43" s="168"/>
      <c r="AM43" s="174"/>
      <c r="AN43" s="174"/>
      <c r="AO43" s="174"/>
      <c r="AP43" s="174"/>
      <c r="AQ43" s="174"/>
      <c r="AR43" s="174"/>
      <c r="AS43" s="170"/>
      <c r="AT43" s="174"/>
      <c r="AU43" s="174"/>
      <c r="AV43" s="174"/>
      <c r="AW43" s="161"/>
      <c r="AX43" s="174"/>
      <c r="AY43" s="174"/>
      <c r="AZ43" s="174"/>
      <c r="BA43" s="174"/>
      <c r="BB43" s="174"/>
      <c r="BC43" s="174"/>
      <c r="BD43" s="174"/>
      <c r="BE43" s="174"/>
      <c r="BF43" s="161"/>
      <c r="BG43" s="174"/>
      <c r="BH43" s="168"/>
      <c r="BI43" s="174"/>
      <c r="BJ43" s="174"/>
      <c r="BK43" s="174"/>
      <c r="BL43" s="174"/>
      <c r="BM43" s="174"/>
      <c r="BN43" s="174"/>
      <c r="BO43" s="174"/>
      <c r="BP43" s="114"/>
    </row>
    <row r="44" spans="1:68" s="101" customFormat="1" ht="14.5" x14ac:dyDescent="0.35">
      <c r="A44" s="587">
        <v>6</v>
      </c>
      <c r="B44" s="439" t="s">
        <v>72</v>
      </c>
      <c r="C44" s="585"/>
      <c r="D44" s="585"/>
      <c r="E44" s="585"/>
      <c r="F44" s="140"/>
      <c r="G44" s="141"/>
      <c r="H44" s="141"/>
      <c r="I44" s="141"/>
      <c r="J44" s="141"/>
      <c r="K44" s="141"/>
      <c r="L44" s="141"/>
      <c r="M44" s="140"/>
      <c r="N44" s="143">
        <v>6.2</v>
      </c>
      <c r="O44" s="143">
        <v>6</v>
      </c>
      <c r="P44" s="143">
        <v>5.8</v>
      </c>
      <c r="Q44" s="143">
        <v>6.2</v>
      </c>
      <c r="R44" s="143">
        <v>6.5</v>
      </c>
      <c r="S44" s="143">
        <v>6.5</v>
      </c>
      <c r="T44" s="143">
        <v>6</v>
      </c>
      <c r="U44" s="143">
        <v>5.8</v>
      </c>
      <c r="V44" s="142">
        <f t="shared" si="28"/>
        <v>49</v>
      </c>
      <c r="W44" s="139"/>
      <c r="X44" s="140"/>
      <c r="Y44" s="143">
        <v>4.7</v>
      </c>
      <c r="Z44" s="143">
        <v>6.2</v>
      </c>
      <c r="AA44" s="143">
        <v>5</v>
      </c>
      <c r="AB44" s="143">
        <v>6.2</v>
      </c>
      <c r="AC44" s="143">
        <v>6.2</v>
      </c>
      <c r="AD44" s="143">
        <v>6.2</v>
      </c>
      <c r="AE44" s="143">
        <v>5.5</v>
      </c>
      <c r="AF44" s="143">
        <v>4.7</v>
      </c>
      <c r="AG44" s="142">
        <f t="shared" si="29"/>
        <v>44.7</v>
      </c>
      <c r="AH44" s="139"/>
      <c r="AI44" s="138"/>
      <c r="AJ44" s="137"/>
      <c r="AK44" s="136"/>
      <c r="AL44" s="168"/>
      <c r="AM44" s="174"/>
      <c r="AN44" s="174"/>
      <c r="AO44" s="174"/>
      <c r="AP44" s="174"/>
      <c r="AQ44" s="174"/>
      <c r="AR44" s="174"/>
      <c r="AS44" s="170"/>
      <c r="AT44" s="174"/>
      <c r="AU44" s="174"/>
      <c r="AV44" s="174"/>
      <c r="AW44" s="161"/>
      <c r="AX44" s="174"/>
      <c r="AY44" s="174"/>
      <c r="AZ44" s="174"/>
      <c r="BA44" s="174"/>
      <c r="BB44" s="174"/>
      <c r="BC44" s="174"/>
      <c r="BD44" s="174"/>
      <c r="BE44" s="174"/>
      <c r="BF44" s="161"/>
      <c r="BG44" s="174"/>
      <c r="BH44" s="168"/>
      <c r="BI44" s="174"/>
      <c r="BJ44" s="174"/>
      <c r="BK44" s="174"/>
      <c r="BL44" s="174"/>
      <c r="BM44" s="174"/>
      <c r="BN44" s="174"/>
      <c r="BO44" s="174"/>
      <c r="BP44" s="114"/>
    </row>
    <row r="45" spans="1:68" s="101" customFormat="1" ht="14.5" x14ac:dyDescent="0.35">
      <c r="A45" s="135"/>
      <c r="B45" s="134"/>
      <c r="C45" s="490" t="s">
        <v>158</v>
      </c>
      <c r="D45" s="490" t="s">
        <v>73</v>
      </c>
      <c r="E45" s="490" t="s">
        <v>153</v>
      </c>
      <c r="F45" s="130"/>
      <c r="G45" s="133">
        <v>5.5</v>
      </c>
      <c r="H45" s="133">
        <v>5</v>
      </c>
      <c r="I45" s="133">
        <v>7.5</v>
      </c>
      <c r="J45" s="133">
        <v>7.5</v>
      </c>
      <c r="K45" s="133">
        <v>7.5</v>
      </c>
      <c r="L45" s="132">
        <f t="shared" ref="L45" si="30">SUM((G45*0.1),(H45*0.1),(I45*0.3),(J45*0.3),(K45*0.2))</f>
        <v>7.05</v>
      </c>
      <c r="M45" s="131"/>
      <c r="N45" s="476"/>
      <c r="O45" s="476"/>
      <c r="P45" s="476"/>
      <c r="Q45" s="476"/>
      <c r="R45" s="476"/>
      <c r="S45" s="476"/>
      <c r="T45" s="724" t="s">
        <v>399</v>
      </c>
      <c r="U45" s="724"/>
      <c r="V45" s="128">
        <f t="shared" ref="V45" si="31">SUM(V39:V44)</f>
        <v>283.20000000000005</v>
      </c>
      <c r="W45" s="128">
        <f t="shared" ref="W45" si="32">(V45/6)/8</f>
        <v>5.9000000000000012</v>
      </c>
      <c r="X45" s="130"/>
      <c r="Y45" s="476"/>
      <c r="Z45" s="476"/>
      <c r="AA45" s="476"/>
      <c r="AB45" s="476"/>
      <c r="AC45" s="476"/>
      <c r="AD45" s="476"/>
      <c r="AE45" s="724" t="s">
        <v>399</v>
      </c>
      <c r="AF45" s="724"/>
      <c r="AG45" s="128">
        <f t="shared" ref="AG45" si="33">SUM(AG39:AG44)</f>
        <v>297.60000000000002</v>
      </c>
      <c r="AH45" s="128">
        <f t="shared" ref="AH45" si="34">(AG45/6)/8</f>
        <v>6.2</v>
      </c>
      <c r="AI45" s="127"/>
      <c r="AJ45" s="126">
        <f t="shared" ref="AJ45" si="35">SUM((L45*0.25)+(W45*0.375)+(AH45*0.375))</f>
        <v>6.3000000000000007</v>
      </c>
      <c r="AK45" s="125">
        <v>1</v>
      </c>
      <c r="AL45" s="168"/>
      <c r="AM45" s="189">
        <v>5.8</v>
      </c>
      <c r="AN45" s="189">
        <v>5.5</v>
      </c>
      <c r="AO45" s="189">
        <v>6.5</v>
      </c>
      <c r="AP45" s="189">
        <v>7</v>
      </c>
      <c r="AQ45" s="189">
        <v>7.5</v>
      </c>
      <c r="AR45" s="190">
        <f t="shared" ref="AR45" si="36">SUM((AM45*0.1),(AN45*0.1),(AO45*0.3),(AP45*0.3),(AQ45*0.2))</f>
        <v>6.68</v>
      </c>
      <c r="AS45" s="191"/>
      <c r="AT45" s="192">
        <v>7.2</v>
      </c>
      <c r="AU45" s="192"/>
      <c r="AV45" s="193">
        <f t="shared" ref="AV45" si="37">AT45-AU45</f>
        <v>7.2</v>
      </c>
      <c r="AW45" s="194"/>
      <c r="AX45" s="192">
        <v>5.7</v>
      </c>
      <c r="AY45" s="192">
        <v>6</v>
      </c>
      <c r="AZ45" s="192">
        <v>5.5</v>
      </c>
      <c r="BA45" s="192">
        <v>5</v>
      </c>
      <c r="BB45" s="192">
        <v>5</v>
      </c>
      <c r="BC45" s="709">
        <f>SUM((AX45*0.25),(AY45*0.25),(AZ45*0.2),(BA45*0.2),(BB45*0.1))</f>
        <v>5.5250000000000004</v>
      </c>
      <c r="BD45" s="192">
        <v>1</v>
      </c>
      <c r="BE45" s="709">
        <f>SUM(BC45-BD45)</f>
        <v>4.5250000000000004</v>
      </c>
      <c r="BF45" s="195"/>
      <c r="BG45" s="126">
        <f>SUM((AR45*0.25)+(AV45*0.5)+(BE45*0.25))</f>
        <v>6.4012499999999992</v>
      </c>
      <c r="BH45" s="196"/>
      <c r="BI45" s="197">
        <f>AJ45</f>
        <v>6.3000000000000007</v>
      </c>
      <c r="BJ45" s="188"/>
      <c r="BK45" s="197">
        <f t="shared" ref="BK45" si="38">BG45</f>
        <v>6.4012499999999992</v>
      </c>
      <c r="BL45" s="188"/>
      <c r="BM45" s="197">
        <f t="shared" ref="BM45" si="39">AVERAGE(BI45,BK45)</f>
        <v>6.350625</v>
      </c>
      <c r="BN45" s="188"/>
      <c r="BO45" s="188">
        <v>5</v>
      </c>
      <c r="BP45" s="114"/>
    </row>
    <row r="46" spans="1:68" s="101" customFormat="1" ht="14.5" x14ac:dyDescent="0.35">
      <c r="A46" s="587">
        <v>1</v>
      </c>
      <c r="B46" s="426" t="s">
        <v>164</v>
      </c>
      <c r="C46" s="585"/>
      <c r="D46" s="585"/>
      <c r="E46" s="585"/>
      <c r="F46" s="140"/>
      <c r="G46" s="141"/>
      <c r="H46" s="141"/>
      <c r="I46" s="141"/>
      <c r="J46" s="141"/>
      <c r="K46" s="141"/>
      <c r="L46" s="137"/>
      <c r="M46" s="140"/>
      <c r="N46" s="143">
        <v>7</v>
      </c>
      <c r="O46" s="143">
        <v>8</v>
      </c>
      <c r="P46" s="143">
        <v>8</v>
      </c>
      <c r="Q46" s="143">
        <v>8.1999999999999993</v>
      </c>
      <c r="R46" s="143">
        <v>8</v>
      </c>
      <c r="S46" s="144">
        <v>8</v>
      </c>
      <c r="T46" s="143">
        <v>8.5</v>
      </c>
      <c r="U46" s="143">
        <v>8.5</v>
      </c>
      <c r="V46" s="142">
        <f t="shared" ref="V46:V51" si="40">SUM(N46:U46)</f>
        <v>64.2</v>
      </c>
      <c r="W46" s="139"/>
      <c r="X46" s="140"/>
      <c r="Y46" s="143">
        <v>6.2</v>
      </c>
      <c r="Z46" s="143">
        <v>7.5</v>
      </c>
      <c r="AA46" s="143">
        <v>7.5</v>
      </c>
      <c r="AB46" s="143">
        <v>7</v>
      </c>
      <c r="AC46" s="143">
        <v>6.7</v>
      </c>
      <c r="AD46" s="143">
        <v>6.7</v>
      </c>
      <c r="AE46" s="143">
        <v>7.5</v>
      </c>
      <c r="AF46" s="143">
        <v>7</v>
      </c>
      <c r="AG46" s="142">
        <f t="shared" ref="AG46:AG51" si="41">SUM(Y46:AF46)</f>
        <v>56.1</v>
      </c>
      <c r="AH46" s="139"/>
      <c r="AI46" s="138"/>
      <c r="AJ46" s="137"/>
      <c r="AK46" s="136"/>
      <c r="AL46" s="173"/>
      <c r="AM46" s="174"/>
      <c r="AN46" s="174"/>
      <c r="AO46" s="174"/>
      <c r="AP46" s="174"/>
      <c r="AQ46" s="174"/>
      <c r="AR46" s="174"/>
      <c r="AS46" s="170"/>
      <c r="AT46" s="175"/>
      <c r="AU46" s="175"/>
      <c r="AV46" s="175"/>
      <c r="AW46" s="176"/>
      <c r="AX46" s="175"/>
      <c r="AY46" s="175"/>
      <c r="AZ46" s="175"/>
      <c r="BA46" s="175"/>
      <c r="BB46" s="175"/>
      <c r="BC46" s="175"/>
      <c r="BD46" s="175"/>
      <c r="BE46" s="177"/>
      <c r="BF46" s="161"/>
      <c r="BG46" s="175"/>
      <c r="BH46" s="168"/>
      <c r="BI46" s="175"/>
      <c r="BJ46" s="175"/>
      <c r="BK46" s="175"/>
      <c r="BL46" s="175"/>
      <c r="BM46" s="175"/>
      <c r="BN46" s="175"/>
      <c r="BO46" s="175"/>
      <c r="BP46" s="114"/>
    </row>
    <row r="47" spans="1:68" s="101" customFormat="1" ht="14.5" x14ac:dyDescent="0.35">
      <c r="A47" s="587">
        <v>2</v>
      </c>
      <c r="B47" s="426" t="s">
        <v>106</v>
      </c>
      <c r="C47" s="585"/>
      <c r="D47" s="585"/>
      <c r="E47" s="585"/>
      <c r="F47" s="140"/>
      <c r="G47" s="141"/>
      <c r="H47" s="141"/>
      <c r="I47" s="141"/>
      <c r="J47" s="141"/>
      <c r="K47" s="141"/>
      <c r="L47" s="141"/>
      <c r="M47" s="140"/>
      <c r="N47" s="143">
        <v>6</v>
      </c>
      <c r="O47" s="143">
        <v>6.5</v>
      </c>
      <c r="P47" s="143">
        <v>6</v>
      </c>
      <c r="Q47" s="143">
        <v>7</v>
      </c>
      <c r="R47" s="143">
        <v>7</v>
      </c>
      <c r="S47" s="143">
        <v>6.5</v>
      </c>
      <c r="T47" s="143">
        <v>7</v>
      </c>
      <c r="U47" s="143">
        <v>6.5</v>
      </c>
      <c r="V47" s="142">
        <f t="shared" si="40"/>
        <v>52.5</v>
      </c>
      <c r="W47" s="139"/>
      <c r="X47" s="140"/>
      <c r="Y47" s="143">
        <v>6.2</v>
      </c>
      <c r="Z47" s="143">
        <v>5.5</v>
      </c>
      <c r="AA47" s="143">
        <v>7.2</v>
      </c>
      <c r="AB47" s="143">
        <v>7</v>
      </c>
      <c r="AC47" s="143">
        <v>6</v>
      </c>
      <c r="AD47" s="143">
        <v>6.2</v>
      </c>
      <c r="AE47" s="143">
        <v>7.5</v>
      </c>
      <c r="AF47" s="143">
        <v>6</v>
      </c>
      <c r="AG47" s="142">
        <f t="shared" si="41"/>
        <v>51.6</v>
      </c>
      <c r="AH47" s="139"/>
      <c r="AI47" s="138"/>
      <c r="AJ47" s="137"/>
      <c r="AK47" s="136"/>
      <c r="AL47" s="168"/>
      <c r="AM47" s="174"/>
      <c r="AN47" s="174"/>
      <c r="AO47" s="174"/>
      <c r="AP47" s="174"/>
      <c r="AQ47" s="174"/>
      <c r="AR47" s="174"/>
      <c r="AS47" s="170"/>
      <c r="AT47" s="174"/>
      <c r="AU47" s="174"/>
      <c r="AV47" s="174"/>
      <c r="AW47" s="161"/>
      <c r="AX47" s="174"/>
      <c r="AY47" s="174"/>
      <c r="AZ47" s="174"/>
      <c r="BA47" s="174"/>
      <c r="BB47" s="174"/>
      <c r="BC47" s="174"/>
      <c r="BD47" s="174"/>
      <c r="BE47" s="174"/>
      <c r="BF47" s="161"/>
      <c r="BG47" s="174"/>
      <c r="BH47" s="168"/>
      <c r="BI47" s="174"/>
      <c r="BJ47" s="174"/>
      <c r="BK47" s="174"/>
      <c r="BL47" s="174"/>
      <c r="BM47" s="174"/>
      <c r="BN47" s="174"/>
      <c r="BO47" s="174"/>
      <c r="BP47" s="114"/>
    </row>
    <row r="48" spans="1:68" s="101" customFormat="1" ht="14.5" x14ac:dyDescent="0.35">
      <c r="A48" s="587">
        <v>3</v>
      </c>
      <c r="B48" s="426" t="s">
        <v>388</v>
      </c>
      <c r="C48" s="585"/>
      <c r="D48" s="585"/>
      <c r="E48" s="585"/>
      <c r="F48" s="140"/>
      <c r="G48" s="141"/>
      <c r="H48" s="141"/>
      <c r="I48" s="141"/>
      <c r="J48" s="141"/>
      <c r="K48" s="141"/>
      <c r="L48" s="141"/>
      <c r="M48" s="140"/>
      <c r="N48" s="143">
        <v>6</v>
      </c>
      <c r="O48" s="143">
        <v>7</v>
      </c>
      <c r="P48" s="143">
        <v>7</v>
      </c>
      <c r="Q48" s="143">
        <v>6</v>
      </c>
      <c r="R48" s="143">
        <v>8</v>
      </c>
      <c r="S48" s="143">
        <v>7.5</v>
      </c>
      <c r="T48" s="143">
        <v>8</v>
      </c>
      <c r="U48" s="143">
        <v>6.5</v>
      </c>
      <c r="V48" s="142">
        <f t="shared" si="40"/>
        <v>56</v>
      </c>
      <c r="W48" s="139"/>
      <c r="X48" s="140"/>
      <c r="Y48" s="143">
        <v>5.2</v>
      </c>
      <c r="Z48" s="143">
        <v>6.7</v>
      </c>
      <c r="AA48" s="143">
        <v>7</v>
      </c>
      <c r="AB48" s="143">
        <v>6.7</v>
      </c>
      <c r="AC48" s="143">
        <v>7.2</v>
      </c>
      <c r="AD48" s="143">
        <v>7.2</v>
      </c>
      <c r="AE48" s="143">
        <v>6.7</v>
      </c>
      <c r="AF48" s="143">
        <v>6.5</v>
      </c>
      <c r="AG48" s="142">
        <f t="shared" si="41"/>
        <v>53.2</v>
      </c>
      <c r="AH48" s="139"/>
      <c r="AI48" s="138"/>
      <c r="AJ48" s="137"/>
      <c r="AK48" s="136"/>
      <c r="AL48" s="168"/>
      <c r="AM48" s="174"/>
      <c r="AN48" s="174"/>
      <c r="AO48" s="174"/>
      <c r="AP48" s="174"/>
      <c r="AQ48" s="174"/>
      <c r="AR48" s="174"/>
      <c r="AS48" s="170"/>
      <c r="AT48" s="174"/>
      <c r="AU48" s="174"/>
      <c r="AV48" s="174"/>
      <c r="AW48" s="161"/>
      <c r="AX48" s="174"/>
      <c r="AY48" s="174"/>
      <c r="AZ48" s="174"/>
      <c r="BA48" s="174"/>
      <c r="BB48" s="174"/>
      <c r="BC48" s="174"/>
      <c r="BD48" s="174"/>
      <c r="BE48" s="174"/>
      <c r="BF48" s="161"/>
      <c r="BG48" s="174"/>
      <c r="BH48" s="168"/>
      <c r="BI48" s="174"/>
      <c r="BJ48" s="174"/>
      <c r="BK48" s="174"/>
      <c r="BL48" s="174"/>
      <c r="BM48" s="174"/>
      <c r="BN48" s="174"/>
      <c r="BO48" s="174"/>
      <c r="BP48" s="114"/>
    </row>
    <row r="49" spans="1:68" s="101" customFormat="1" ht="14.5" x14ac:dyDescent="0.35">
      <c r="A49" s="587">
        <v>4</v>
      </c>
      <c r="B49" s="426" t="s">
        <v>60</v>
      </c>
      <c r="C49" s="585"/>
      <c r="D49" s="585"/>
      <c r="E49" s="585"/>
      <c r="F49" s="140"/>
      <c r="G49" s="141"/>
      <c r="H49" s="141"/>
      <c r="I49" s="141"/>
      <c r="J49" s="141"/>
      <c r="K49" s="141"/>
      <c r="L49" s="141"/>
      <c r="M49" s="140"/>
      <c r="N49" s="143">
        <v>5.6</v>
      </c>
      <c r="O49" s="143">
        <v>7</v>
      </c>
      <c r="P49" s="143">
        <v>6.5</v>
      </c>
      <c r="Q49" s="143">
        <v>7</v>
      </c>
      <c r="R49" s="143">
        <v>6</v>
      </c>
      <c r="S49" s="143">
        <v>5.5</v>
      </c>
      <c r="T49" s="143">
        <v>5.6</v>
      </c>
      <c r="U49" s="143">
        <v>5.5</v>
      </c>
      <c r="V49" s="142">
        <f t="shared" si="40"/>
        <v>48.7</v>
      </c>
      <c r="W49" s="139"/>
      <c r="X49" s="140"/>
      <c r="Y49" s="143">
        <v>4.2</v>
      </c>
      <c r="Z49" s="143">
        <v>6</v>
      </c>
      <c r="AA49" s="143">
        <v>5.5</v>
      </c>
      <c r="AB49" s="143">
        <v>7</v>
      </c>
      <c r="AC49" s="143">
        <v>4.5</v>
      </c>
      <c r="AD49" s="143">
        <v>4.7</v>
      </c>
      <c r="AE49" s="143">
        <v>6.5</v>
      </c>
      <c r="AF49" s="143">
        <v>6</v>
      </c>
      <c r="AG49" s="142">
        <f t="shared" si="41"/>
        <v>44.4</v>
      </c>
      <c r="AH49" s="139"/>
      <c r="AI49" s="138"/>
      <c r="AJ49" s="137"/>
      <c r="AK49" s="136"/>
      <c r="AL49" s="168"/>
      <c r="AM49" s="174"/>
      <c r="AN49" s="174"/>
      <c r="AO49" s="174"/>
      <c r="AP49" s="174"/>
      <c r="AQ49" s="174"/>
      <c r="AR49" s="174"/>
      <c r="AS49" s="170"/>
      <c r="AT49" s="174"/>
      <c r="AU49" s="174"/>
      <c r="AV49" s="174"/>
      <c r="AW49" s="161"/>
      <c r="AX49" s="174"/>
      <c r="AY49" s="174"/>
      <c r="AZ49" s="174"/>
      <c r="BA49" s="174"/>
      <c r="BB49" s="174"/>
      <c r="BC49" s="174"/>
      <c r="BD49" s="174"/>
      <c r="BE49" s="174"/>
      <c r="BF49" s="161"/>
      <c r="BG49" s="174"/>
      <c r="BH49" s="168"/>
      <c r="BI49" s="174"/>
      <c r="BJ49" s="174"/>
      <c r="BK49" s="174"/>
      <c r="BL49" s="174"/>
      <c r="BM49" s="174"/>
      <c r="BN49" s="174"/>
      <c r="BO49" s="174"/>
      <c r="BP49" s="114"/>
    </row>
    <row r="50" spans="1:68" s="101" customFormat="1" ht="14.5" x14ac:dyDescent="0.35">
      <c r="A50" s="587">
        <v>5</v>
      </c>
      <c r="B50" s="426" t="s">
        <v>71</v>
      </c>
      <c r="C50" s="585"/>
      <c r="D50" s="585"/>
      <c r="E50" s="585"/>
      <c r="F50" s="140"/>
      <c r="G50" s="141"/>
      <c r="H50" s="141"/>
      <c r="I50" s="141"/>
      <c r="J50" s="141"/>
      <c r="K50" s="141"/>
      <c r="L50" s="141"/>
      <c r="M50" s="140"/>
      <c r="N50" s="143">
        <v>7</v>
      </c>
      <c r="O50" s="143">
        <v>5.5</v>
      </c>
      <c r="P50" s="143">
        <v>6.5</v>
      </c>
      <c r="Q50" s="143">
        <v>7.5</v>
      </c>
      <c r="R50" s="143">
        <v>7</v>
      </c>
      <c r="S50" s="143">
        <v>6.5</v>
      </c>
      <c r="T50" s="143">
        <v>5.5</v>
      </c>
      <c r="U50" s="143">
        <v>6</v>
      </c>
      <c r="V50" s="142">
        <f t="shared" si="40"/>
        <v>51.5</v>
      </c>
      <c r="W50" s="139"/>
      <c r="X50" s="140"/>
      <c r="Y50" s="143">
        <v>6.7</v>
      </c>
      <c r="Z50" s="143">
        <v>7.2</v>
      </c>
      <c r="AA50" s="143">
        <v>6</v>
      </c>
      <c r="AB50" s="143">
        <v>7</v>
      </c>
      <c r="AC50" s="143">
        <v>6.2</v>
      </c>
      <c r="AD50" s="143">
        <v>6.5</v>
      </c>
      <c r="AE50" s="143">
        <v>6.5</v>
      </c>
      <c r="AF50" s="143">
        <v>5.2</v>
      </c>
      <c r="AG50" s="142">
        <f t="shared" si="41"/>
        <v>51.300000000000004</v>
      </c>
      <c r="AH50" s="139"/>
      <c r="AI50" s="138"/>
      <c r="AJ50" s="137"/>
      <c r="AK50" s="136"/>
      <c r="AL50" s="168"/>
      <c r="AM50" s="174"/>
      <c r="AN50" s="174"/>
      <c r="AO50" s="174"/>
      <c r="AP50" s="174"/>
      <c r="AQ50" s="174"/>
      <c r="AR50" s="174"/>
      <c r="AS50" s="170"/>
      <c r="AT50" s="174"/>
      <c r="AU50" s="174"/>
      <c r="AV50" s="174"/>
      <c r="AW50" s="161"/>
      <c r="AX50" s="174"/>
      <c r="AY50" s="174"/>
      <c r="AZ50" s="174"/>
      <c r="BA50" s="174"/>
      <c r="BB50" s="174"/>
      <c r="BC50" s="174"/>
      <c r="BD50" s="174"/>
      <c r="BE50" s="174"/>
      <c r="BF50" s="161"/>
      <c r="BG50" s="174"/>
      <c r="BH50" s="168"/>
      <c r="BI50" s="174"/>
      <c r="BJ50" s="174"/>
      <c r="BK50" s="174"/>
      <c r="BL50" s="174"/>
      <c r="BM50" s="174"/>
      <c r="BN50" s="174"/>
      <c r="BO50" s="174"/>
      <c r="BP50" s="114"/>
    </row>
    <row r="51" spans="1:68" s="101" customFormat="1" ht="14.5" x14ac:dyDescent="0.35">
      <c r="A51" s="587">
        <v>6</v>
      </c>
      <c r="B51" s="426" t="s">
        <v>207</v>
      </c>
      <c r="C51" s="585"/>
      <c r="D51" s="585"/>
      <c r="E51" s="585"/>
      <c r="F51" s="140"/>
      <c r="G51" s="141"/>
      <c r="H51" s="141"/>
      <c r="I51" s="141"/>
      <c r="J51" s="141"/>
      <c r="K51" s="141"/>
      <c r="L51" s="141"/>
      <c r="M51" s="140"/>
      <c r="N51" s="143">
        <v>4.5</v>
      </c>
      <c r="O51" s="143">
        <v>5.5</v>
      </c>
      <c r="P51" s="143">
        <v>4.5</v>
      </c>
      <c r="Q51" s="143">
        <v>6.8</v>
      </c>
      <c r="R51" s="143">
        <v>4</v>
      </c>
      <c r="S51" s="143">
        <v>4</v>
      </c>
      <c r="T51" s="143">
        <v>5</v>
      </c>
      <c r="U51" s="143">
        <v>5</v>
      </c>
      <c r="V51" s="142">
        <f t="shared" si="40"/>
        <v>39.299999999999997</v>
      </c>
      <c r="W51" s="139"/>
      <c r="X51" s="140"/>
      <c r="Y51" s="143">
        <v>4</v>
      </c>
      <c r="Z51" s="143">
        <v>4.7</v>
      </c>
      <c r="AA51" s="143">
        <v>4.2</v>
      </c>
      <c r="AB51" s="143">
        <v>4.5</v>
      </c>
      <c r="AC51" s="143">
        <v>3.7</v>
      </c>
      <c r="AD51" s="143">
        <v>4</v>
      </c>
      <c r="AE51" s="143">
        <v>5.7</v>
      </c>
      <c r="AF51" s="143">
        <v>5.2</v>
      </c>
      <c r="AG51" s="142">
        <f t="shared" si="41"/>
        <v>36</v>
      </c>
      <c r="AH51" s="139"/>
      <c r="AI51" s="138"/>
      <c r="AJ51" s="137"/>
      <c r="AK51" s="136"/>
      <c r="AL51" s="168"/>
      <c r="AM51" s="174"/>
      <c r="AN51" s="174"/>
      <c r="AO51" s="174"/>
      <c r="AP51" s="174"/>
      <c r="AQ51" s="174"/>
      <c r="AR51" s="174"/>
      <c r="AS51" s="170"/>
      <c r="AT51" s="174"/>
      <c r="AU51" s="174"/>
      <c r="AV51" s="174"/>
      <c r="AW51" s="161"/>
      <c r="AX51" s="174"/>
      <c r="AY51" s="174"/>
      <c r="AZ51" s="174"/>
      <c r="BA51" s="174"/>
      <c r="BB51" s="174"/>
      <c r="BC51" s="174"/>
      <c r="BD51" s="174"/>
      <c r="BE51" s="174"/>
      <c r="BF51" s="161"/>
      <c r="BG51" s="174"/>
      <c r="BH51" s="168"/>
      <c r="BI51" s="174"/>
      <c r="BJ51" s="174"/>
      <c r="BK51" s="174"/>
      <c r="BL51" s="174"/>
      <c r="BM51" s="174"/>
      <c r="BN51" s="174"/>
      <c r="BO51" s="174"/>
      <c r="BP51" s="114"/>
    </row>
    <row r="52" spans="1:68" s="101" customFormat="1" ht="14.5" x14ac:dyDescent="0.35">
      <c r="A52" s="135"/>
      <c r="B52" s="134"/>
      <c r="C52" s="490" t="s">
        <v>111</v>
      </c>
      <c r="D52" s="490" t="s">
        <v>378</v>
      </c>
      <c r="E52" s="490" t="s">
        <v>389</v>
      </c>
      <c r="F52" s="130"/>
      <c r="G52" s="133">
        <v>5</v>
      </c>
      <c r="H52" s="133">
        <v>5</v>
      </c>
      <c r="I52" s="133">
        <v>5.5</v>
      </c>
      <c r="J52" s="133">
        <v>6.5</v>
      </c>
      <c r="K52" s="133">
        <v>7</v>
      </c>
      <c r="L52" s="132">
        <f>SUM((G52*0.1),(H52*0.1),(I52*0.3),(J52*0.3),(K52*0.2))</f>
        <v>6</v>
      </c>
      <c r="M52" s="131"/>
      <c r="N52" s="129"/>
      <c r="O52" s="129"/>
      <c r="P52" s="129"/>
      <c r="Q52" s="129"/>
      <c r="R52" s="129"/>
      <c r="S52" s="129"/>
      <c r="T52" s="724" t="s">
        <v>399</v>
      </c>
      <c r="U52" s="724"/>
      <c r="V52" s="128">
        <f>SUM(V46:V51)</f>
        <v>312.2</v>
      </c>
      <c r="W52" s="128">
        <f>(V52/6)/8</f>
        <v>6.5041666666666664</v>
      </c>
      <c r="X52" s="130"/>
      <c r="Y52" s="129"/>
      <c r="Z52" s="129"/>
      <c r="AA52" s="129"/>
      <c r="AB52" s="129"/>
      <c r="AC52" s="129"/>
      <c r="AD52" s="129"/>
      <c r="AE52" s="724" t="s">
        <v>399</v>
      </c>
      <c r="AF52" s="724"/>
      <c r="AG52" s="128">
        <f>SUM(AG46:AG51)</f>
        <v>292.60000000000002</v>
      </c>
      <c r="AH52" s="128">
        <f>(AG52/6)/8</f>
        <v>6.0958333333333341</v>
      </c>
      <c r="AI52" s="127"/>
      <c r="AJ52" s="126">
        <f>SUM((L52*0.25)+(W52*0.375)+(AH52*0.375))</f>
        <v>6.2249999999999996</v>
      </c>
      <c r="AK52" s="125">
        <v>1</v>
      </c>
      <c r="AL52" s="188"/>
      <c r="AM52" s="189">
        <v>4.8</v>
      </c>
      <c r="AN52" s="189">
        <v>4.8</v>
      </c>
      <c r="AO52" s="189">
        <v>5</v>
      </c>
      <c r="AP52" s="189">
        <v>6</v>
      </c>
      <c r="AQ52" s="189">
        <v>7</v>
      </c>
      <c r="AR52" s="190">
        <f>SUM((AM52*0.1),(AN52*0.1),(AO52*0.3),(AP52*0.3),(AQ52*0.2))</f>
        <v>5.66</v>
      </c>
      <c r="AS52" s="191"/>
      <c r="AT52" s="192">
        <v>6.8</v>
      </c>
      <c r="AU52" s="192"/>
      <c r="AV52" s="193">
        <f>AT52-AU52</f>
        <v>6.8</v>
      </c>
      <c r="AW52" s="194"/>
      <c r="AX52" s="192">
        <v>6</v>
      </c>
      <c r="AY52" s="192">
        <v>5.5</v>
      </c>
      <c r="AZ52" s="192">
        <v>6.5</v>
      </c>
      <c r="BA52" s="192">
        <v>8</v>
      </c>
      <c r="BB52" s="192">
        <v>5.7</v>
      </c>
      <c r="BC52" s="709">
        <f>SUM((AX52*0.25),(AY52*0.25),(AZ52*0.2),(BA52*0.2),(BB52*0.1))</f>
        <v>6.3450000000000006</v>
      </c>
      <c r="BD52" s="192"/>
      <c r="BE52" s="709">
        <f>SUM(BC52-BD52)</f>
        <v>6.3450000000000006</v>
      </c>
      <c r="BF52" s="195"/>
      <c r="BG52" s="126">
        <f>SUM((AR52*0.25)+(AV52*0.5)+(BE52*0.25))</f>
        <v>6.4012499999999992</v>
      </c>
      <c r="BH52" s="196"/>
      <c r="BI52" s="197">
        <f>AJ52</f>
        <v>6.2249999999999996</v>
      </c>
      <c r="BJ52" s="188"/>
      <c r="BK52" s="197">
        <f>BG52</f>
        <v>6.4012499999999992</v>
      </c>
      <c r="BL52" s="188"/>
      <c r="BM52" s="197">
        <f>AVERAGE(BI52,BK52)</f>
        <v>6.3131249999999994</v>
      </c>
      <c r="BN52" s="188"/>
      <c r="BO52" s="188">
        <v>6</v>
      </c>
      <c r="BP52" s="114"/>
    </row>
    <row r="53" spans="1:68" s="101" customFormat="1" ht="14.5" x14ac:dyDescent="0.35">
      <c r="A53" s="587">
        <v>1</v>
      </c>
      <c r="B53" s="439" t="s">
        <v>394</v>
      </c>
      <c r="C53" s="585"/>
      <c r="D53" s="585"/>
      <c r="E53" s="585"/>
      <c r="F53" s="140"/>
      <c r="G53" s="141"/>
      <c r="H53" s="141"/>
      <c r="I53" s="141"/>
      <c r="J53" s="141"/>
      <c r="K53" s="141"/>
      <c r="L53" s="137"/>
      <c r="M53" s="140"/>
      <c r="N53" s="143">
        <v>4.8</v>
      </c>
      <c r="O53" s="143">
        <v>6.5</v>
      </c>
      <c r="P53" s="143">
        <v>6.5</v>
      </c>
      <c r="Q53" s="143">
        <v>7</v>
      </c>
      <c r="R53" s="143">
        <v>6.5</v>
      </c>
      <c r="S53" s="144">
        <v>7</v>
      </c>
      <c r="T53" s="143">
        <v>6.5</v>
      </c>
      <c r="U53" s="143">
        <v>5.5</v>
      </c>
      <c r="V53" s="142">
        <f t="shared" ref="V53:V58" si="42">SUM(N53:U53)</f>
        <v>50.3</v>
      </c>
      <c r="W53" s="139"/>
      <c r="X53" s="140"/>
      <c r="Y53" s="143">
        <v>4</v>
      </c>
      <c r="Z53" s="143">
        <v>6</v>
      </c>
      <c r="AA53" s="143">
        <v>6.7</v>
      </c>
      <c r="AB53" s="143">
        <v>6.2</v>
      </c>
      <c r="AC53" s="143">
        <v>6.7</v>
      </c>
      <c r="AD53" s="144">
        <v>6.2</v>
      </c>
      <c r="AE53" s="143">
        <v>6.5</v>
      </c>
      <c r="AF53" s="143">
        <v>6</v>
      </c>
      <c r="AG53" s="142">
        <f t="shared" ref="AG53:AG58" si="43">SUM(Y53:AF53)</f>
        <v>48.3</v>
      </c>
      <c r="AH53" s="139"/>
      <c r="AI53" s="138"/>
      <c r="AJ53" s="137"/>
      <c r="AK53" s="136"/>
      <c r="AL53" s="173"/>
      <c r="AM53" s="174"/>
      <c r="AN53" s="174"/>
      <c r="AO53" s="174"/>
      <c r="AP53" s="174"/>
      <c r="AQ53" s="174"/>
      <c r="AR53" s="174"/>
      <c r="AS53" s="170"/>
      <c r="AT53" s="175"/>
      <c r="AU53" s="175"/>
      <c r="AV53" s="175"/>
      <c r="AW53" s="176"/>
      <c r="AX53" s="175"/>
      <c r="AY53" s="175"/>
      <c r="AZ53" s="175"/>
      <c r="BA53" s="175"/>
      <c r="BB53" s="175"/>
      <c r="BC53" s="175"/>
      <c r="BD53" s="175"/>
      <c r="BE53" s="177"/>
      <c r="BF53" s="161"/>
      <c r="BG53" s="175"/>
      <c r="BH53" s="168"/>
      <c r="BI53" s="175"/>
      <c r="BJ53" s="175"/>
      <c r="BK53" s="175"/>
      <c r="BL53" s="175"/>
      <c r="BM53" s="175"/>
      <c r="BN53" s="175"/>
      <c r="BO53" s="175"/>
    </row>
    <row r="54" spans="1:68" s="101" customFormat="1" ht="14.5" x14ac:dyDescent="0.35">
      <c r="A54" s="587">
        <v>2</v>
      </c>
      <c r="B54" s="439" t="s">
        <v>391</v>
      </c>
      <c r="C54" s="585"/>
      <c r="D54" s="585"/>
      <c r="E54" s="585"/>
      <c r="F54" s="140"/>
      <c r="G54" s="141"/>
      <c r="H54" s="141"/>
      <c r="I54" s="141"/>
      <c r="J54" s="141"/>
      <c r="K54" s="141"/>
      <c r="L54" s="141"/>
      <c r="M54" s="140"/>
      <c r="N54" s="143">
        <v>5</v>
      </c>
      <c r="O54" s="143">
        <v>7</v>
      </c>
      <c r="P54" s="143">
        <v>7</v>
      </c>
      <c r="Q54" s="143">
        <v>6.5</v>
      </c>
      <c r="R54" s="143">
        <v>7.5</v>
      </c>
      <c r="S54" s="143">
        <v>7</v>
      </c>
      <c r="T54" s="143">
        <v>7</v>
      </c>
      <c r="U54" s="143">
        <v>5.5</v>
      </c>
      <c r="V54" s="142">
        <f t="shared" si="42"/>
        <v>52.5</v>
      </c>
      <c r="W54" s="139"/>
      <c r="X54" s="140"/>
      <c r="Y54" s="143">
        <v>7</v>
      </c>
      <c r="Z54" s="143">
        <v>6.2</v>
      </c>
      <c r="AA54" s="143">
        <v>6.5</v>
      </c>
      <c r="AB54" s="143">
        <v>7.5</v>
      </c>
      <c r="AC54" s="143">
        <v>6.2</v>
      </c>
      <c r="AD54" s="143">
        <v>6.2</v>
      </c>
      <c r="AE54" s="143">
        <v>6.5</v>
      </c>
      <c r="AF54" s="143">
        <v>6.5</v>
      </c>
      <c r="AG54" s="142">
        <f t="shared" si="43"/>
        <v>52.6</v>
      </c>
      <c r="AH54" s="139"/>
      <c r="AI54" s="138"/>
      <c r="AJ54" s="137"/>
      <c r="AK54" s="136"/>
      <c r="AL54" s="168"/>
      <c r="AM54" s="174"/>
      <c r="AN54" s="174"/>
      <c r="AO54" s="174"/>
      <c r="AP54" s="174"/>
      <c r="AQ54" s="174"/>
      <c r="AR54" s="174"/>
      <c r="AS54" s="170"/>
      <c r="AT54" s="174"/>
      <c r="AU54" s="174"/>
      <c r="AV54" s="174"/>
      <c r="AW54" s="161"/>
      <c r="AX54" s="174"/>
      <c r="AY54" s="174"/>
      <c r="AZ54" s="174"/>
      <c r="BA54" s="174"/>
      <c r="BB54" s="174"/>
      <c r="BC54" s="174"/>
      <c r="BD54" s="174"/>
      <c r="BE54" s="174"/>
      <c r="BF54" s="161"/>
      <c r="BG54" s="174"/>
      <c r="BH54" s="168"/>
      <c r="BI54" s="174"/>
      <c r="BJ54" s="174"/>
      <c r="BK54" s="174"/>
      <c r="BL54" s="174"/>
      <c r="BM54" s="174"/>
      <c r="BN54" s="174"/>
      <c r="BO54" s="174"/>
    </row>
    <row r="55" spans="1:68" s="101" customFormat="1" ht="14.5" x14ac:dyDescent="0.35">
      <c r="A55" s="587">
        <v>3</v>
      </c>
      <c r="B55" s="439" t="s">
        <v>392</v>
      </c>
      <c r="C55" s="585"/>
      <c r="D55" s="585"/>
      <c r="E55" s="585"/>
      <c r="F55" s="140"/>
      <c r="G55" s="141"/>
      <c r="H55" s="141"/>
      <c r="I55" s="141"/>
      <c r="J55" s="141"/>
      <c r="K55" s="141"/>
      <c r="L55" s="141"/>
      <c r="M55" s="140"/>
      <c r="N55" s="143">
        <v>6</v>
      </c>
      <c r="O55" s="143">
        <v>7</v>
      </c>
      <c r="P55" s="143">
        <v>6.8</v>
      </c>
      <c r="Q55" s="143">
        <v>6.5</v>
      </c>
      <c r="R55" s="143">
        <v>7</v>
      </c>
      <c r="S55" s="143">
        <v>6.5</v>
      </c>
      <c r="T55" s="143">
        <v>7</v>
      </c>
      <c r="U55" s="143">
        <v>5.5</v>
      </c>
      <c r="V55" s="142">
        <f t="shared" si="42"/>
        <v>52.3</v>
      </c>
      <c r="W55" s="139"/>
      <c r="X55" s="140"/>
      <c r="Y55" s="143">
        <v>6</v>
      </c>
      <c r="Z55" s="143">
        <v>7.2</v>
      </c>
      <c r="AA55" s="143">
        <v>7.7</v>
      </c>
      <c r="AB55" s="143">
        <v>6.5</v>
      </c>
      <c r="AC55" s="143">
        <v>6.5</v>
      </c>
      <c r="AD55" s="143">
        <v>6.5</v>
      </c>
      <c r="AE55" s="143">
        <v>7.5</v>
      </c>
      <c r="AF55" s="143">
        <v>6.2</v>
      </c>
      <c r="AG55" s="142">
        <f t="shared" si="43"/>
        <v>54.1</v>
      </c>
      <c r="AH55" s="139"/>
      <c r="AI55" s="138"/>
      <c r="AJ55" s="137"/>
      <c r="AK55" s="136"/>
      <c r="AL55" s="168"/>
      <c r="AM55" s="174"/>
      <c r="AN55" s="174"/>
      <c r="AO55" s="174"/>
      <c r="AP55" s="174"/>
      <c r="AQ55" s="174"/>
      <c r="AR55" s="174"/>
      <c r="AS55" s="170"/>
      <c r="AT55" s="174"/>
      <c r="AU55" s="174"/>
      <c r="AV55" s="174"/>
      <c r="AW55" s="161"/>
      <c r="AX55" s="174"/>
      <c r="AY55" s="174"/>
      <c r="AZ55" s="174"/>
      <c r="BA55" s="174"/>
      <c r="BB55" s="174"/>
      <c r="BC55" s="174"/>
      <c r="BD55" s="174"/>
      <c r="BE55" s="174"/>
      <c r="BF55" s="161"/>
      <c r="BG55" s="174"/>
      <c r="BH55" s="168"/>
      <c r="BI55" s="174"/>
      <c r="BJ55" s="174"/>
      <c r="BK55" s="174"/>
      <c r="BL55" s="174"/>
      <c r="BM55" s="174"/>
      <c r="BN55" s="174"/>
      <c r="BO55" s="174"/>
    </row>
    <row r="56" spans="1:68" s="101" customFormat="1" ht="14.5" x14ac:dyDescent="0.35">
      <c r="A56" s="587">
        <v>4</v>
      </c>
      <c r="B56" s="439" t="s">
        <v>107</v>
      </c>
      <c r="C56" s="585"/>
      <c r="D56" s="585"/>
      <c r="E56" s="585"/>
      <c r="F56" s="140"/>
      <c r="G56" s="141"/>
      <c r="H56" s="141"/>
      <c r="I56" s="141"/>
      <c r="J56" s="141"/>
      <c r="K56" s="141"/>
      <c r="L56" s="141"/>
      <c r="M56" s="140"/>
      <c r="N56" s="143">
        <v>6.8</v>
      </c>
      <c r="O56" s="143">
        <v>6.5</v>
      </c>
      <c r="P56" s="143">
        <v>6.5</v>
      </c>
      <c r="Q56" s="143">
        <v>6.5</v>
      </c>
      <c r="R56" s="143">
        <v>7</v>
      </c>
      <c r="S56" s="143">
        <v>7</v>
      </c>
      <c r="T56" s="143">
        <v>7.2</v>
      </c>
      <c r="U56" s="143">
        <v>6</v>
      </c>
      <c r="V56" s="142">
        <f t="shared" si="42"/>
        <v>53.5</v>
      </c>
      <c r="W56" s="139"/>
      <c r="X56" s="140"/>
      <c r="Y56" s="143">
        <v>5.7</v>
      </c>
      <c r="Z56" s="143">
        <v>5.7</v>
      </c>
      <c r="AA56" s="143">
        <v>5.7</v>
      </c>
      <c r="AB56" s="143">
        <v>7</v>
      </c>
      <c r="AC56" s="143">
        <v>6.2</v>
      </c>
      <c r="AD56" s="143">
        <v>7</v>
      </c>
      <c r="AE56" s="143">
        <v>7.5</v>
      </c>
      <c r="AF56" s="143">
        <v>6.2</v>
      </c>
      <c r="AG56" s="142">
        <f t="shared" si="43"/>
        <v>51</v>
      </c>
      <c r="AH56" s="139"/>
      <c r="AI56" s="138"/>
      <c r="AJ56" s="137"/>
      <c r="AK56" s="136"/>
      <c r="AL56" s="168"/>
      <c r="AM56" s="174"/>
      <c r="AN56" s="174"/>
      <c r="AO56" s="174"/>
      <c r="AP56" s="174"/>
      <c r="AQ56" s="174"/>
      <c r="AR56" s="174"/>
      <c r="AS56" s="170"/>
      <c r="AT56" s="174"/>
      <c r="AU56" s="174"/>
      <c r="AV56" s="174"/>
      <c r="AW56" s="161"/>
      <c r="AX56" s="174"/>
      <c r="AY56" s="174"/>
      <c r="AZ56" s="174"/>
      <c r="BA56" s="174"/>
      <c r="BB56" s="174"/>
      <c r="BC56" s="174"/>
      <c r="BD56" s="174"/>
      <c r="BE56" s="174"/>
      <c r="BF56" s="161"/>
      <c r="BG56" s="174"/>
      <c r="BH56" s="168"/>
      <c r="BI56" s="174"/>
      <c r="BJ56" s="174"/>
      <c r="BK56" s="174"/>
      <c r="BL56" s="174"/>
      <c r="BM56" s="174"/>
      <c r="BN56" s="174"/>
      <c r="BO56" s="174"/>
      <c r="BP56" s="114"/>
    </row>
    <row r="57" spans="1:68" s="101" customFormat="1" ht="14.5" x14ac:dyDescent="0.35">
      <c r="A57" s="587">
        <v>5</v>
      </c>
      <c r="B57" s="439" t="s">
        <v>393</v>
      </c>
      <c r="C57" s="585"/>
      <c r="D57" s="585"/>
      <c r="E57" s="585"/>
      <c r="F57" s="140"/>
      <c r="G57" s="141"/>
      <c r="H57" s="141"/>
      <c r="I57" s="141"/>
      <c r="J57" s="141"/>
      <c r="K57" s="141"/>
      <c r="L57" s="141"/>
      <c r="M57" s="140"/>
      <c r="N57" s="143">
        <v>5</v>
      </c>
      <c r="O57" s="143">
        <v>5.5</v>
      </c>
      <c r="P57" s="143">
        <v>5.5</v>
      </c>
      <c r="Q57" s="143">
        <v>6.5</v>
      </c>
      <c r="R57" s="143">
        <v>6</v>
      </c>
      <c r="S57" s="143">
        <v>6.5</v>
      </c>
      <c r="T57" s="143">
        <v>4.5</v>
      </c>
      <c r="U57" s="143">
        <v>5.5</v>
      </c>
      <c r="V57" s="142">
        <f t="shared" si="42"/>
        <v>45</v>
      </c>
      <c r="W57" s="139"/>
      <c r="X57" s="140"/>
      <c r="Y57" s="143">
        <v>4.7</v>
      </c>
      <c r="Z57" s="143">
        <v>5.2</v>
      </c>
      <c r="AA57" s="143">
        <v>3.5</v>
      </c>
      <c r="AB57" s="143">
        <v>6.2</v>
      </c>
      <c r="AC57" s="143">
        <v>6.5</v>
      </c>
      <c r="AD57" s="143">
        <v>6.5</v>
      </c>
      <c r="AE57" s="143">
        <v>6.5</v>
      </c>
      <c r="AF57" s="143">
        <v>6.2</v>
      </c>
      <c r="AG57" s="142">
        <f t="shared" si="43"/>
        <v>45.300000000000004</v>
      </c>
      <c r="AH57" s="139"/>
      <c r="AI57" s="138"/>
      <c r="AJ57" s="137"/>
      <c r="AK57" s="136"/>
      <c r="AL57" s="168"/>
      <c r="AM57" s="174"/>
      <c r="AN57" s="174"/>
      <c r="AO57" s="174"/>
      <c r="AP57" s="174"/>
      <c r="AQ57" s="174"/>
      <c r="AR57" s="174"/>
      <c r="AS57" s="170"/>
      <c r="AT57" s="174"/>
      <c r="AU57" s="174"/>
      <c r="AV57" s="174"/>
      <c r="AW57" s="161"/>
      <c r="AX57" s="174"/>
      <c r="AY57" s="174"/>
      <c r="AZ57" s="174"/>
      <c r="BA57" s="174"/>
      <c r="BB57" s="174"/>
      <c r="BC57" s="174"/>
      <c r="BD57" s="174"/>
      <c r="BE57" s="174"/>
      <c r="BF57" s="161"/>
      <c r="BG57" s="174"/>
      <c r="BH57" s="168"/>
      <c r="BI57" s="174"/>
      <c r="BJ57" s="174"/>
      <c r="BK57" s="174"/>
      <c r="BL57" s="174"/>
      <c r="BM57" s="174"/>
      <c r="BN57" s="174"/>
      <c r="BO57" s="174"/>
      <c r="BP57" s="114"/>
    </row>
    <row r="58" spans="1:68" s="101" customFormat="1" ht="14.5" x14ac:dyDescent="0.35">
      <c r="A58" s="587">
        <v>6</v>
      </c>
      <c r="B58" s="439" t="s">
        <v>56</v>
      </c>
      <c r="C58" s="585"/>
      <c r="D58" s="585"/>
      <c r="E58" s="585"/>
      <c r="F58" s="140"/>
      <c r="G58" s="141"/>
      <c r="H58" s="141"/>
      <c r="I58" s="141"/>
      <c r="J58" s="141"/>
      <c r="K58" s="141"/>
      <c r="L58" s="141"/>
      <c r="M58" s="140"/>
      <c r="N58" s="143">
        <v>4.5</v>
      </c>
      <c r="O58" s="143">
        <v>5.5</v>
      </c>
      <c r="P58" s="143">
        <v>4.5</v>
      </c>
      <c r="Q58" s="143">
        <v>6</v>
      </c>
      <c r="R58" s="143">
        <v>7</v>
      </c>
      <c r="S58" s="143">
        <v>6.5</v>
      </c>
      <c r="T58" s="143">
        <v>6</v>
      </c>
      <c r="U58" s="143">
        <v>5.5</v>
      </c>
      <c r="V58" s="142">
        <f t="shared" si="42"/>
        <v>45.5</v>
      </c>
      <c r="W58" s="139"/>
      <c r="X58" s="140"/>
      <c r="Y58" s="143">
        <v>3.5</v>
      </c>
      <c r="Z58" s="143">
        <v>5</v>
      </c>
      <c r="AA58" s="143">
        <v>4.2</v>
      </c>
      <c r="AB58" s="143">
        <v>7</v>
      </c>
      <c r="AC58" s="143">
        <v>5</v>
      </c>
      <c r="AD58" s="143">
        <v>5.7</v>
      </c>
      <c r="AE58" s="143">
        <v>6.2</v>
      </c>
      <c r="AF58" s="143">
        <v>6</v>
      </c>
      <c r="AG58" s="142">
        <f t="shared" si="43"/>
        <v>42.6</v>
      </c>
      <c r="AH58" s="139"/>
      <c r="AI58" s="138"/>
      <c r="AJ58" s="137"/>
      <c r="AK58" s="136"/>
      <c r="AL58" s="168"/>
      <c r="AM58" s="174"/>
      <c r="AN58" s="174"/>
      <c r="AO58" s="174"/>
      <c r="AP58" s="174"/>
      <c r="AQ58" s="174"/>
      <c r="AR58" s="174"/>
      <c r="AS58" s="170"/>
      <c r="AT58" s="174"/>
      <c r="AU58" s="174"/>
      <c r="AV58" s="174"/>
      <c r="AW58" s="161"/>
      <c r="AX58" s="174"/>
      <c r="AY58" s="174"/>
      <c r="AZ58" s="174"/>
      <c r="BA58" s="174"/>
      <c r="BB58" s="174"/>
      <c r="BC58" s="174"/>
      <c r="BD58" s="174"/>
      <c r="BE58" s="174"/>
      <c r="BF58" s="161"/>
      <c r="BG58" s="174"/>
      <c r="BH58" s="168"/>
      <c r="BI58" s="174"/>
      <c r="BJ58" s="174"/>
      <c r="BK58" s="174"/>
      <c r="BL58" s="174"/>
      <c r="BM58" s="174"/>
      <c r="BN58" s="174"/>
      <c r="BO58" s="174"/>
      <c r="BP58" s="114"/>
    </row>
    <row r="59" spans="1:68" s="101" customFormat="1" ht="14.5" x14ac:dyDescent="0.35">
      <c r="A59" s="135"/>
      <c r="B59" s="134"/>
      <c r="C59" s="490" t="s">
        <v>156</v>
      </c>
      <c r="D59" s="490" t="s">
        <v>297</v>
      </c>
      <c r="E59" s="490" t="s">
        <v>112</v>
      </c>
      <c r="F59" s="130"/>
      <c r="G59" s="133">
        <v>5.5</v>
      </c>
      <c r="H59" s="133">
        <v>5</v>
      </c>
      <c r="I59" s="133">
        <v>5.5</v>
      </c>
      <c r="J59" s="133">
        <v>6.5</v>
      </c>
      <c r="K59" s="133">
        <v>7</v>
      </c>
      <c r="L59" s="132">
        <f>SUM((G59*0.1),(H59*0.1),(I59*0.3),(J59*0.3),(K59*0.2))</f>
        <v>6.0500000000000007</v>
      </c>
      <c r="M59" s="131"/>
      <c r="N59" s="129"/>
      <c r="O59" s="129"/>
      <c r="P59" s="129"/>
      <c r="Q59" s="129"/>
      <c r="R59" s="129"/>
      <c r="S59" s="129"/>
      <c r="T59" s="724" t="s">
        <v>399</v>
      </c>
      <c r="U59" s="724"/>
      <c r="V59" s="128">
        <f>SUM(V53:V58)</f>
        <v>299.10000000000002</v>
      </c>
      <c r="W59" s="128">
        <f>(V59/6)/8</f>
        <v>6.2312500000000002</v>
      </c>
      <c r="X59" s="130"/>
      <c r="Y59" s="129"/>
      <c r="Z59" s="129"/>
      <c r="AA59" s="129"/>
      <c r="AB59" s="129"/>
      <c r="AC59" s="129"/>
      <c r="AD59" s="129"/>
      <c r="AE59" s="724" t="s">
        <v>399</v>
      </c>
      <c r="AF59" s="724"/>
      <c r="AG59" s="128">
        <f>SUM(AG53:AG58)</f>
        <v>293.90000000000003</v>
      </c>
      <c r="AH59" s="128">
        <f>(AG59/6)/8</f>
        <v>6.1229166666666677</v>
      </c>
      <c r="AI59" s="127"/>
      <c r="AJ59" s="126">
        <f>SUM((L59*0.25)+(W59*0.375)+(AH59*0.375))</f>
        <v>6.1453125000000011</v>
      </c>
      <c r="AK59" s="125">
        <v>1</v>
      </c>
      <c r="AL59" s="188"/>
      <c r="AM59" s="189">
        <v>5</v>
      </c>
      <c r="AN59" s="189">
        <v>5</v>
      </c>
      <c r="AO59" s="189">
        <v>5</v>
      </c>
      <c r="AP59" s="189">
        <v>6</v>
      </c>
      <c r="AQ59" s="189">
        <v>7</v>
      </c>
      <c r="AR59" s="190">
        <f>SUM((AM59*0.1),(AN59*0.1),(AO59*0.3),(AP59*0.3),(AQ59*0.2))</f>
        <v>5.7</v>
      </c>
      <c r="AS59" s="191"/>
      <c r="AT59" s="192">
        <v>7</v>
      </c>
      <c r="AU59" s="192"/>
      <c r="AV59" s="193">
        <f>AT59-AU59</f>
        <v>7</v>
      </c>
      <c r="AW59" s="194"/>
      <c r="AX59" s="192">
        <v>6.2</v>
      </c>
      <c r="AY59" s="192">
        <v>5.7</v>
      </c>
      <c r="AZ59" s="192">
        <v>5.7</v>
      </c>
      <c r="BA59" s="192">
        <v>6.2</v>
      </c>
      <c r="BB59" s="192">
        <v>5.2</v>
      </c>
      <c r="BC59" s="709">
        <f>SUM((AX59*0.25),(AY59*0.25),(AZ59*0.2),(BA59*0.2),(BB59*0.1))</f>
        <v>5.875</v>
      </c>
      <c r="BD59" s="192"/>
      <c r="BE59" s="709">
        <f>SUM(BC59-BD59)</f>
        <v>5.875</v>
      </c>
      <c r="BF59" s="195"/>
      <c r="BG59" s="126">
        <f>SUM((AR59*0.25)+(AV59*0.5)+(BE59*0.25))</f>
        <v>6.3937499999999998</v>
      </c>
      <c r="BH59" s="196"/>
      <c r="BI59" s="197">
        <f>AJ59</f>
        <v>6.1453125000000011</v>
      </c>
      <c r="BJ59" s="188"/>
      <c r="BK59" s="197">
        <f>BG59</f>
        <v>6.3937499999999998</v>
      </c>
      <c r="BL59" s="188"/>
      <c r="BM59" s="197">
        <f>AVERAGE(BI59,BK59)</f>
        <v>6.26953125</v>
      </c>
      <c r="BN59" s="188"/>
      <c r="BO59" s="188"/>
      <c r="BP59" s="114"/>
    </row>
    <row r="60" spans="1:68" s="101" customFormat="1" ht="14.5" x14ac:dyDescent="0.35">
      <c r="A60" s="586">
        <v>1</v>
      </c>
      <c r="B60" s="426" t="s">
        <v>105</v>
      </c>
      <c r="C60" s="141"/>
      <c r="D60" s="141"/>
      <c r="E60" s="141"/>
      <c r="F60" s="140"/>
      <c r="G60" s="141"/>
      <c r="H60" s="141"/>
      <c r="I60" s="141"/>
      <c r="J60" s="141"/>
      <c r="K60" s="141"/>
      <c r="L60" s="137"/>
      <c r="M60" s="140"/>
      <c r="N60" s="143">
        <v>5.8</v>
      </c>
      <c r="O60" s="143">
        <v>7</v>
      </c>
      <c r="P60" s="143">
        <v>7.5</v>
      </c>
      <c r="Q60" s="143">
        <v>7.5</v>
      </c>
      <c r="R60" s="143">
        <v>8</v>
      </c>
      <c r="S60" s="144">
        <v>8</v>
      </c>
      <c r="T60" s="143">
        <v>8</v>
      </c>
      <c r="U60" s="143">
        <v>6.5</v>
      </c>
      <c r="V60" s="142">
        <f t="shared" ref="V60:V65" si="44">SUM(N60:U60)</f>
        <v>58.3</v>
      </c>
      <c r="W60" s="139"/>
      <c r="X60" s="140"/>
      <c r="Y60" s="143">
        <v>5.5</v>
      </c>
      <c r="Z60" s="143">
        <v>6.5</v>
      </c>
      <c r="AA60" s="143">
        <v>7.2</v>
      </c>
      <c r="AB60" s="143">
        <v>6.2</v>
      </c>
      <c r="AC60" s="143">
        <v>6.5</v>
      </c>
      <c r="AD60" s="143">
        <v>6.2</v>
      </c>
      <c r="AE60" s="143">
        <v>6.5</v>
      </c>
      <c r="AF60" s="143">
        <v>5</v>
      </c>
      <c r="AG60" s="142">
        <f t="shared" ref="AG60:AG65" si="45">SUM(Y60:AF60)</f>
        <v>49.6</v>
      </c>
      <c r="AH60" s="139"/>
      <c r="AI60" s="138"/>
      <c r="AJ60" s="137"/>
      <c r="AK60" s="136"/>
      <c r="AL60" s="173"/>
      <c r="AM60" s="174"/>
      <c r="AN60" s="174"/>
      <c r="AO60" s="174"/>
      <c r="AP60" s="174"/>
      <c r="AQ60" s="174"/>
      <c r="AR60" s="174"/>
      <c r="AS60" s="170"/>
      <c r="AT60" s="175"/>
      <c r="AU60" s="175"/>
      <c r="AV60" s="175"/>
      <c r="AW60" s="176"/>
      <c r="AX60" s="175"/>
      <c r="AY60" s="175"/>
      <c r="AZ60" s="175"/>
      <c r="BA60" s="175"/>
      <c r="BB60" s="175"/>
      <c r="BC60" s="175"/>
      <c r="BD60" s="175"/>
      <c r="BE60" s="177"/>
      <c r="BF60" s="161"/>
      <c r="BG60" s="175"/>
      <c r="BH60" s="168"/>
      <c r="BI60" s="175"/>
      <c r="BJ60" s="175"/>
      <c r="BK60" s="175"/>
      <c r="BL60" s="175"/>
      <c r="BM60" s="175"/>
      <c r="BN60" s="175"/>
      <c r="BO60" s="175"/>
    </row>
    <row r="61" spans="1:68" s="101" customFormat="1" ht="14.5" x14ac:dyDescent="0.35">
      <c r="A61" s="586">
        <v>2</v>
      </c>
      <c r="B61" s="426" t="s">
        <v>85</v>
      </c>
      <c r="C61" s="141"/>
      <c r="D61" s="141"/>
      <c r="E61" s="141"/>
      <c r="F61" s="140"/>
      <c r="G61" s="141"/>
      <c r="H61" s="141"/>
      <c r="I61" s="141"/>
      <c r="J61" s="141"/>
      <c r="K61" s="141"/>
      <c r="L61" s="141"/>
      <c r="M61" s="140"/>
      <c r="N61" s="143">
        <v>6</v>
      </c>
      <c r="O61" s="143">
        <v>7.5</v>
      </c>
      <c r="P61" s="143">
        <v>8</v>
      </c>
      <c r="Q61" s="143">
        <v>8</v>
      </c>
      <c r="R61" s="143">
        <v>7.5</v>
      </c>
      <c r="S61" s="143">
        <v>7</v>
      </c>
      <c r="T61" s="143">
        <v>7</v>
      </c>
      <c r="U61" s="143">
        <v>6.5</v>
      </c>
      <c r="V61" s="142">
        <f t="shared" si="44"/>
        <v>57.5</v>
      </c>
      <c r="W61" s="139"/>
      <c r="X61" s="140"/>
      <c r="Y61" s="143">
        <v>5.2</v>
      </c>
      <c r="Z61" s="143">
        <v>5.7</v>
      </c>
      <c r="AA61" s="143">
        <v>6.2</v>
      </c>
      <c r="AB61" s="143">
        <v>6</v>
      </c>
      <c r="AC61" s="143">
        <v>6.2</v>
      </c>
      <c r="AD61" s="143">
        <v>6</v>
      </c>
      <c r="AE61" s="143">
        <v>8</v>
      </c>
      <c r="AF61" s="143">
        <v>6</v>
      </c>
      <c r="AG61" s="142">
        <f t="shared" si="45"/>
        <v>49.3</v>
      </c>
      <c r="AH61" s="139"/>
      <c r="AI61" s="138"/>
      <c r="AJ61" s="137"/>
      <c r="AK61" s="136"/>
      <c r="AL61" s="168"/>
      <c r="AM61" s="174"/>
      <c r="AN61" s="174"/>
      <c r="AO61" s="174"/>
      <c r="AP61" s="174"/>
      <c r="AQ61" s="174"/>
      <c r="AR61" s="174"/>
      <c r="AS61" s="170"/>
      <c r="AT61" s="174"/>
      <c r="AU61" s="174"/>
      <c r="AV61" s="174"/>
      <c r="AW61" s="161"/>
      <c r="AX61" s="174"/>
      <c r="AY61" s="174"/>
      <c r="AZ61" s="174"/>
      <c r="BA61" s="174"/>
      <c r="BB61" s="174"/>
      <c r="BC61" s="174"/>
      <c r="BD61" s="174"/>
      <c r="BE61" s="174"/>
      <c r="BF61" s="161"/>
      <c r="BG61" s="174"/>
      <c r="BH61" s="168"/>
      <c r="BI61" s="174"/>
      <c r="BJ61" s="174"/>
      <c r="BK61" s="174"/>
      <c r="BL61" s="174"/>
      <c r="BM61" s="174"/>
      <c r="BN61" s="174"/>
      <c r="BO61" s="174"/>
    </row>
    <row r="62" spans="1:68" s="101" customFormat="1" ht="14.5" x14ac:dyDescent="0.35">
      <c r="A62" s="586">
        <v>3</v>
      </c>
      <c r="B62" s="426" t="s">
        <v>317</v>
      </c>
      <c r="C62" s="141"/>
      <c r="D62" s="141"/>
      <c r="E62" s="141"/>
      <c r="F62" s="140"/>
      <c r="G62" s="141"/>
      <c r="H62" s="141"/>
      <c r="I62" s="141"/>
      <c r="J62" s="141"/>
      <c r="K62" s="141"/>
      <c r="L62" s="141"/>
      <c r="M62" s="140"/>
      <c r="N62" s="143">
        <v>5.6</v>
      </c>
      <c r="O62" s="143">
        <v>7</v>
      </c>
      <c r="P62" s="143">
        <v>8</v>
      </c>
      <c r="Q62" s="143">
        <v>7.5</v>
      </c>
      <c r="R62" s="143">
        <v>7</v>
      </c>
      <c r="S62" s="143">
        <v>6.5</v>
      </c>
      <c r="T62" s="143">
        <v>6</v>
      </c>
      <c r="U62" s="143">
        <v>7</v>
      </c>
      <c r="V62" s="142">
        <f t="shared" si="44"/>
        <v>54.6</v>
      </c>
      <c r="W62" s="139"/>
      <c r="X62" s="140"/>
      <c r="Y62" s="143">
        <v>4.7</v>
      </c>
      <c r="Z62" s="143">
        <v>5.2</v>
      </c>
      <c r="AA62" s="143">
        <v>6.5</v>
      </c>
      <c r="AB62" s="143">
        <v>6.2</v>
      </c>
      <c r="AC62" s="143">
        <v>6.7</v>
      </c>
      <c r="AD62" s="143">
        <v>6.5</v>
      </c>
      <c r="AE62" s="143">
        <v>5.7</v>
      </c>
      <c r="AF62" s="143">
        <v>5</v>
      </c>
      <c r="AG62" s="142">
        <f t="shared" si="45"/>
        <v>46.5</v>
      </c>
      <c r="AH62" s="139"/>
      <c r="AI62" s="138"/>
      <c r="AJ62" s="137"/>
      <c r="AK62" s="136"/>
      <c r="AL62" s="168"/>
      <c r="AM62" s="174"/>
      <c r="AN62" s="174"/>
      <c r="AO62" s="174"/>
      <c r="AP62" s="174"/>
      <c r="AQ62" s="174"/>
      <c r="AR62" s="174"/>
      <c r="AS62" s="170"/>
      <c r="AT62" s="174"/>
      <c r="AU62" s="174"/>
      <c r="AV62" s="174"/>
      <c r="AW62" s="161"/>
      <c r="AX62" s="174"/>
      <c r="AY62" s="174"/>
      <c r="AZ62" s="174"/>
      <c r="BA62" s="174"/>
      <c r="BB62" s="174"/>
      <c r="BC62" s="174"/>
      <c r="BD62" s="174"/>
      <c r="BE62" s="174"/>
      <c r="BF62" s="161"/>
      <c r="BG62" s="174"/>
      <c r="BH62" s="168"/>
      <c r="BI62" s="174"/>
      <c r="BJ62" s="174"/>
      <c r="BK62" s="174"/>
      <c r="BL62" s="174"/>
      <c r="BM62" s="174"/>
      <c r="BN62" s="174"/>
      <c r="BO62" s="174"/>
    </row>
    <row r="63" spans="1:68" s="101" customFormat="1" ht="14.5" x14ac:dyDescent="0.35">
      <c r="A63" s="586">
        <v>4</v>
      </c>
      <c r="B63" s="426" t="s">
        <v>216</v>
      </c>
      <c r="C63" s="141"/>
      <c r="D63" s="141"/>
      <c r="E63" s="141"/>
      <c r="F63" s="140"/>
      <c r="G63" s="141"/>
      <c r="H63" s="141"/>
      <c r="I63" s="141"/>
      <c r="J63" s="141"/>
      <c r="K63" s="141"/>
      <c r="L63" s="141"/>
      <c r="M63" s="140"/>
      <c r="N63" s="143">
        <v>6.2</v>
      </c>
      <c r="O63" s="143">
        <v>7.5</v>
      </c>
      <c r="P63" s="143">
        <v>7</v>
      </c>
      <c r="Q63" s="143">
        <v>6.5</v>
      </c>
      <c r="R63" s="143">
        <v>8</v>
      </c>
      <c r="S63" s="143">
        <v>7</v>
      </c>
      <c r="T63" s="143">
        <v>8</v>
      </c>
      <c r="U63" s="143">
        <v>6</v>
      </c>
      <c r="V63" s="142">
        <f t="shared" si="44"/>
        <v>56.2</v>
      </c>
      <c r="W63" s="139"/>
      <c r="X63" s="140"/>
      <c r="Y63" s="143">
        <v>4.5</v>
      </c>
      <c r="Z63" s="143">
        <v>6.5</v>
      </c>
      <c r="AA63" s="143">
        <v>6.7</v>
      </c>
      <c r="AB63" s="143">
        <v>6</v>
      </c>
      <c r="AC63" s="143">
        <v>6.2</v>
      </c>
      <c r="AD63" s="143">
        <v>5.5</v>
      </c>
      <c r="AE63" s="143">
        <v>6.7</v>
      </c>
      <c r="AF63" s="143">
        <v>6.5</v>
      </c>
      <c r="AG63" s="142">
        <f t="shared" si="45"/>
        <v>48.6</v>
      </c>
      <c r="AH63" s="139"/>
      <c r="AI63" s="138"/>
      <c r="AJ63" s="137"/>
      <c r="AK63" s="136"/>
      <c r="AL63" s="168"/>
      <c r="AM63" s="174"/>
      <c r="AN63" s="174"/>
      <c r="AO63" s="174"/>
      <c r="AP63" s="174"/>
      <c r="AQ63" s="174"/>
      <c r="AR63" s="174"/>
      <c r="AS63" s="170"/>
      <c r="AT63" s="174"/>
      <c r="AU63" s="174"/>
      <c r="AV63" s="174"/>
      <c r="AW63" s="161"/>
      <c r="AX63" s="174"/>
      <c r="AY63" s="174"/>
      <c r="AZ63" s="174"/>
      <c r="BA63" s="174"/>
      <c r="BB63" s="174"/>
      <c r="BC63" s="174"/>
      <c r="BD63" s="174"/>
      <c r="BE63" s="174"/>
      <c r="BF63" s="161"/>
      <c r="BG63" s="174"/>
      <c r="BH63" s="168"/>
      <c r="BI63" s="174"/>
      <c r="BJ63" s="174"/>
      <c r="BK63" s="174"/>
      <c r="BL63" s="174"/>
      <c r="BM63" s="174"/>
      <c r="BN63" s="174"/>
      <c r="BO63" s="174"/>
      <c r="BP63" s="114"/>
    </row>
    <row r="64" spans="1:68" s="101" customFormat="1" ht="14.5" x14ac:dyDescent="0.35">
      <c r="A64" s="586">
        <v>5</v>
      </c>
      <c r="B64" s="426" t="s">
        <v>387</v>
      </c>
      <c r="C64" s="141"/>
      <c r="D64" s="141"/>
      <c r="E64" s="141"/>
      <c r="F64" s="140"/>
      <c r="G64" s="141"/>
      <c r="H64" s="141"/>
      <c r="I64" s="141"/>
      <c r="J64" s="141"/>
      <c r="K64" s="141"/>
      <c r="L64" s="141"/>
      <c r="M64" s="140"/>
      <c r="N64" s="143">
        <v>6</v>
      </c>
      <c r="O64" s="143">
        <v>7.5</v>
      </c>
      <c r="P64" s="143">
        <v>7</v>
      </c>
      <c r="Q64" s="143">
        <v>7.2</v>
      </c>
      <c r="R64" s="143">
        <v>6.5</v>
      </c>
      <c r="S64" s="143">
        <v>6</v>
      </c>
      <c r="T64" s="143">
        <v>7.5</v>
      </c>
      <c r="U64" s="143">
        <v>6</v>
      </c>
      <c r="V64" s="142">
        <f t="shared" si="44"/>
        <v>53.7</v>
      </c>
      <c r="W64" s="139"/>
      <c r="X64" s="140"/>
      <c r="Y64" s="143">
        <v>5.7</v>
      </c>
      <c r="Z64" s="143">
        <v>6.2</v>
      </c>
      <c r="AA64" s="143">
        <v>5.2</v>
      </c>
      <c r="AB64" s="143">
        <v>7</v>
      </c>
      <c r="AC64" s="143">
        <v>6.2</v>
      </c>
      <c r="AD64" s="143">
        <v>6.2</v>
      </c>
      <c r="AE64" s="143">
        <v>7.5</v>
      </c>
      <c r="AF64" s="143">
        <v>5.7</v>
      </c>
      <c r="AG64" s="142">
        <f t="shared" si="45"/>
        <v>49.7</v>
      </c>
      <c r="AH64" s="139"/>
      <c r="AI64" s="138"/>
      <c r="AJ64" s="137"/>
      <c r="AK64" s="136"/>
      <c r="AL64" s="168"/>
      <c r="AM64" s="174"/>
      <c r="AN64" s="174"/>
      <c r="AO64" s="174"/>
      <c r="AP64" s="174"/>
      <c r="AQ64" s="174"/>
      <c r="AR64" s="174"/>
      <c r="AS64" s="170"/>
      <c r="AT64" s="174"/>
      <c r="AU64" s="174"/>
      <c r="AV64" s="174"/>
      <c r="AW64" s="161"/>
      <c r="AX64" s="174"/>
      <c r="AY64" s="174"/>
      <c r="AZ64" s="174"/>
      <c r="BA64" s="174"/>
      <c r="BB64" s="174"/>
      <c r="BC64" s="174"/>
      <c r="BD64" s="174"/>
      <c r="BE64" s="174"/>
      <c r="BF64" s="161"/>
      <c r="BG64" s="174"/>
      <c r="BH64" s="168"/>
      <c r="BI64" s="174"/>
      <c r="BJ64" s="174"/>
      <c r="BK64" s="174"/>
      <c r="BL64" s="174"/>
      <c r="BM64" s="174"/>
      <c r="BN64" s="174"/>
      <c r="BO64" s="174"/>
      <c r="BP64" s="114"/>
    </row>
    <row r="65" spans="1:68" s="101" customFormat="1" ht="14.5" x14ac:dyDescent="0.35">
      <c r="A65" s="586">
        <v>6</v>
      </c>
      <c r="B65" s="426" t="s">
        <v>219</v>
      </c>
      <c r="C65" s="141"/>
      <c r="D65" s="141"/>
      <c r="E65" s="141"/>
      <c r="F65" s="140"/>
      <c r="G65" s="141"/>
      <c r="H65" s="141"/>
      <c r="I65" s="141"/>
      <c r="J65" s="141"/>
      <c r="K65" s="141"/>
      <c r="L65" s="141"/>
      <c r="M65" s="140"/>
      <c r="N65" s="143">
        <v>6.2</v>
      </c>
      <c r="O65" s="143">
        <v>7.5</v>
      </c>
      <c r="P65" s="143">
        <v>8.5</v>
      </c>
      <c r="Q65" s="143">
        <v>8</v>
      </c>
      <c r="R65" s="143">
        <v>7</v>
      </c>
      <c r="S65" s="143">
        <v>6.5</v>
      </c>
      <c r="T65" s="143">
        <v>6</v>
      </c>
      <c r="U65" s="143">
        <v>6</v>
      </c>
      <c r="V65" s="142">
        <f t="shared" si="44"/>
        <v>55.7</v>
      </c>
      <c r="W65" s="139"/>
      <c r="X65" s="140"/>
      <c r="Y65" s="143">
        <v>5.2</v>
      </c>
      <c r="Z65" s="143">
        <v>6.2</v>
      </c>
      <c r="AA65" s="143">
        <v>7.2</v>
      </c>
      <c r="AB65" s="143">
        <v>6.7</v>
      </c>
      <c r="AC65" s="143">
        <v>6</v>
      </c>
      <c r="AD65" s="143">
        <v>6.2</v>
      </c>
      <c r="AE65" s="143">
        <v>6.2</v>
      </c>
      <c r="AF65" s="143">
        <v>6</v>
      </c>
      <c r="AG65" s="142">
        <f t="shared" si="45"/>
        <v>49.7</v>
      </c>
      <c r="AH65" s="139"/>
      <c r="AI65" s="138"/>
      <c r="AJ65" s="137"/>
      <c r="AK65" s="136"/>
      <c r="AL65" s="168"/>
      <c r="AM65" s="174"/>
      <c r="AN65" s="174"/>
      <c r="AO65" s="174"/>
      <c r="AP65" s="174"/>
      <c r="AQ65" s="174"/>
      <c r="AR65" s="174"/>
      <c r="AS65" s="170"/>
      <c r="AT65" s="174"/>
      <c r="AU65" s="174"/>
      <c r="AV65" s="174"/>
      <c r="AW65" s="161"/>
      <c r="AX65" s="174"/>
      <c r="AY65" s="174"/>
      <c r="AZ65" s="174"/>
      <c r="BA65" s="174"/>
      <c r="BB65" s="174"/>
      <c r="BC65" s="174"/>
      <c r="BD65" s="174"/>
      <c r="BE65" s="174"/>
      <c r="BF65" s="161"/>
      <c r="BG65" s="174"/>
      <c r="BH65" s="168"/>
      <c r="BI65" s="174"/>
      <c r="BJ65" s="174"/>
      <c r="BK65" s="174"/>
      <c r="BL65" s="174"/>
      <c r="BM65" s="174"/>
      <c r="BN65" s="174"/>
      <c r="BO65" s="174"/>
    </row>
    <row r="66" spans="1:68" s="101" customFormat="1" ht="14.5" x14ac:dyDescent="0.35">
      <c r="A66" s="135"/>
      <c r="B66" s="134"/>
      <c r="C66" s="490" t="s">
        <v>196</v>
      </c>
      <c r="D66" s="490" t="s">
        <v>366</v>
      </c>
      <c r="E66" s="490" t="s">
        <v>367</v>
      </c>
      <c r="F66" s="130"/>
      <c r="G66" s="133">
        <v>6.5</v>
      </c>
      <c r="H66" s="133">
        <v>6.5</v>
      </c>
      <c r="I66" s="133">
        <v>7.8</v>
      </c>
      <c r="J66" s="133">
        <v>8</v>
      </c>
      <c r="K66" s="133">
        <v>7.5</v>
      </c>
      <c r="L66" s="132">
        <f>SUM((G66*0.1),(H66*0.1),(I66*0.3),(J66*0.3),(K66*0.2))</f>
        <v>7.5399999999999991</v>
      </c>
      <c r="M66" s="131"/>
      <c r="N66" s="129"/>
      <c r="O66" s="129"/>
      <c r="P66" s="129"/>
      <c r="Q66" s="129"/>
      <c r="R66" s="129"/>
      <c r="S66" s="129"/>
      <c r="T66" s="724" t="s">
        <v>399</v>
      </c>
      <c r="U66" s="724"/>
      <c r="V66" s="128">
        <f>SUM(V60:V65)</f>
        <v>336</v>
      </c>
      <c r="W66" s="128">
        <f>(V66/6)/8</f>
        <v>7</v>
      </c>
      <c r="X66" s="130"/>
      <c r="Y66" s="129"/>
      <c r="Z66" s="129"/>
      <c r="AA66" s="129"/>
      <c r="AB66" s="129"/>
      <c r="AC66" s="129"/>
      <c r="AD66" s="129"/>
      <c r="AE66" s="724" t="s">
        <v>399</v>
      </c>
      <c r="AF66" s="724"/>
      <c r="AG66" s="128">
        <f>SUM(AG60:AG65)</f>
        <v>293.39999999999998</v>
      </c>
      <c r="AH66" s="128">
        <f>(AG66/6)/8</f>
        <v>6.1124999999999998</v>
      </c>
      <c r="AI66" s="127"/>
      <c r="AJ66" s="126">
        <f>SUM((L66*0.25)+(W66*0.375)+(AH66*0.375))</f>
        <v>6.8021874999999996</v>
      </c>
      <c r="AK66" s="125">
        <v>1</v>
      </c>
      <c r="AL66" s="159"/>
      <c r="AM66" s="189">
        <v>6</v>
      </c>
      <c r="AN66" s="189">
        <v>3.5</v>
      </c>
      <c r="AO66" s="189">
        <v>4</v>
      </c>
      <c r="AP66" s="189">
        <v>7</v>
      </c>
      <c r="AQ66" s="189">
        <v>7.5</v>
      </c>
      <c r="AR66" s="190">
        <f>SUM((AM66*0.1),(AN66*0.1),(AO66*0.3),(AP66*0.3),(AQ66*0.2))</f>
        <v>5.75</v>
      </c>
      <c r="AS66" s="191"/>
      <c r="AT66" s="192">
        <v>7.2</v>
      </c>
      <c r="AU66" s="192">
        <v>2</v>
      </c>
      <c r="AV66" s="193">
        <f>AT66-AU66</f>
        <v>5.2</v>
      </c>
      <c r="AW66" s="194"/>
      <c r="AX66" s="192">
        <v>6.2</v>
      </c>
      <c r="AY66" s="192">
        <v>5.7</v>
      </c>
      <c r="AZ66" s="192">
        <v>6.5</v>
      </c>
      <c r="BA66" s="192">
        <v>6</v>
      </c>
      <c r="BB66" s="192">
        <v>5.5</v>
      </c>
      <c r="BC66" s="709">
        <f>SUM((AX66*0.25),(AY66*0.25),(AZ66*0.2),(BA66*0.2),(BB66*0.1))</f>
        <v>6.0250000000000004</v>
      </c>
      <c r="BD66" s="192"/>
      <c r="BE66" s="709">
        <f>SUM(BC66-BD66)</f>
        <v>6.0250000000000004</v>
      </c>
      <c r="BF66" s="195"/>
      <c r="BG66" s="126">
        <f>SUM((AR66*0.25)+(AV66*0.5)+(BE66*0.25))</f>
        <v>5.5437499999999993</v>
      </c>
      <c r="BH66" s="196"/>
      <c r="BI66" s="197">
        <f>AJ66</f>
        <v>6.8021874999999996</v>
      </c>
      <c r="BJ66" s="188"/>
      <c r="BK66" s="197">
        <f>BG66</f>
        <v>5.5437499999999993</v>
      </c>
      <c r="BL66" s="188"/>
      <c r="BM66" s="197">
        <f>AVERAGE(BI66,BK66)</f>
        <v>6.172968749999999</v>
      </c>
      <c r="BN66" s="188"/>
      <c r="BO66" s="188"/>
    </row>
    <row r="67" spans="1:68" s="101" customFormat="1" ht="14.5" x14ac:dyDescent="0.35">
      <c r="A67" s="586">
        <v>1</v>
      </c>
      <c r="B67" s="439" t="s">
        <v>381</v>
      </c>
      <c r="C67" s="585"/>
      <c r="D67" s="585"/>
      <c r="E67" s="585"/>
      <c r="F67" s="140"/>
      <c r="G67" s="141"/>
      <c r="H67" s="141"/>
      <c r="I67" s="141"/>
      <c r="J67" s="141"/>
      <c r="K67" s="141"/>
      <c r="L67" s="137"/>
      <c r="M67" s="140"/>
      <c r="N67" s="143">
        <v>4</v>
      </c>
      <c r="O67" s="143">
        <v>6</v>
      </c>
      <c r="P67" s="143">
        <v>7</v>
      </c>
      <c r="Q67" s="143">
        <v>6.5</v>
      </c>
      <c r="R67" s="143">
        <v>7</v>
      </c>
      <c r="S67" s="144">
        <v>7</v>
      </c>
      <c r="T67" s="143">
        <v>7</v>
      </c>
      <c r="U67" s="143">
        <v>6.5</v>
      </c>
      <c r="V67" s="142">
        <f t="shared" ref="V67:V72" si="46">SUM(N67:U67)</f>
        <v>51</v>
      </c>
      <c r="W67" s="139"/>
      <c r="X67" s="140"/>
      <c r="Y67" s="143">
        <v>4</v>
      </c>
      <c r="Z67" s="143">
        <v>6.5</v>
      </c>
      <c r="AA67" s="143">
        <v>6.7</v>
      </c>
      <c r="AB67" s="143">
        <v>6.2</v>
      </c>
      <c r="AC67" s="143">
        <v>6.2</v>
      </c>
      <c r="AD67" s="143">
        <v>6.5</v>
      </c>
      <c r="AE67" s="143">
        <v>7.7</v>
      </c>
      <c r="AF67" s="143">
        <v>6.5</v>
      </c>
      <c r="AG67" s="142">
        <f t="shared" ref="AG67:AG72" si="47">SUM(Y67:AF67)</f>
        <v>50.3</v>
      </c>
      <c r="AH67" s="139"/>
      <c r="AI67" s="138"/>
      <c r="AJ67" s="137"/>
      <c r="AK67" s="136"/>
      <c r="AL67" s="173"/>
      <c r="AM67" s="174"/>
      <c r="AN67" s="174"/>
      <c r="AO67" s="174"/>
      <c r="AP67" s="174"/>
      <c r="AQ67" s="174"/>
      <c r="AR67" s="174"/>
      <c r="AS67" s="170"/>
      <c r="AT67" s="175"/>
      <c r="AU67" s="175"/>
      <c r="AV67" s="175"/>
      <c r="AW67" s="176"/>
      <c r="AX67" s="175"/>
      <c r="AY67" s="175"/>
      <c r="AZ67" s="175"/>
      <c r="BA67" s="175"/>
      <c r="BB67" s="175"/>
      <c r="BC67" s="175"/>
      <c r="BD67" s="175"/>
      <c r="BE67" s="177"/>
      <c r="BF67" s="161"/>
      <c r="BG67" s="175"/>
      <c r="BH67" s="168"/>
      <c r="BI67" s="175"/>
      <c r="BJ67" s="175"/>
      <c r="BK67" s="175"/>
      <c r="BL67" s="175"/>
      <c r="BM67" s="175"/>
      <c r="BN67" s="175"/>
      <c r="BO67" s="175"/>
    </row>
    <row r="68" spans="1:68" s="101" customFormat="1" ht="14.5" x14ac:dyDescent="0.35">
      <c r="A68" s="586">
        <v>2</v>
      </c>
      <c r="B68" s="439" t="s">
        <v>68</v>
      </c>
      <c r="C68" s="585"/>
      <c r="D68" s="585"/>
      <c r="E68" s="585"/>
      <c r="F68" s="140"/>
      <c r="G68" s="141"/>
      <c r="H68" s="141"/>
      <c r="I68" s="141"/>
      <c r="J68" s="141"/>
      <c r="K68" s="141"/>
      <c r="L68" s="141"/>
      <c r="M68" s="140"/>
      <c r="N68" s="143">
        <v>5.2</v>
      </c>
      <c r="O68" s="143">
        <v>5</v>
      </c>
      <c r="P68" s="143">
        <v>7</v>
      </c>
      <c r="Q68" s="143">
        <v>7.5</v>
      </c>
      <c r="R68" s="143">
        <v>7.5</v>
      </c>
      <c r="S68" s="143">
        <v>7.8</v>
      </c>
      <c r="T68" s="143">
        <v>7</v>
      </c>
      <c r="U68" s="143">
        <v>6.8</v>
      </c>
      <c r="V68" s="142">
        <f t="shared" si="46"/>
        <v>53.8</v>
      </c>
      <c r="W68" s="139"/>
      <c r="X68" s="140"/>
      <c r="Y68" s="143">
        <v>4.7</v>
      </c>
      <c r="Z68" s="143">
        <v>6.7</v>
      </c>
      <c r="AA68" s="143">
        <v>7</v>
      </c>
      <c r="AB68" s="143">
        <v>6.2</v>
      </c>
      <c r="AC68" s="143">
        <v>6.2</v>
      </c>
      <c r="AD68" s="143">
        <v>6.5</v>
      </c>
      <c r="AE68" s="143">
        <v>7.5</v>
      </c>
      <c r="AF68" s="143">
        <v>5.2</v>
      </c>
      <c r="AG68" s="142">
        <f t="shared" si="47"/>
        <v>50</v>
      </c>
      <c r="AH68" s="139"/>
      <c r="AI68" s="138"/>
      <c r="AJ68" s="137"/>
      <c r="AK68" s="136"/>
      <c r="AL68" s="168"/>
      <c r="AM68" s="174"/>
      <c r="AN68" s="174"/>
      <c r="AO68" s="174"/>
      <c r="AP68" s="174"/>
      <c r="AQ68" s="174"/>
      <c r="AR68" s="174"/>
      <c r="AS68" s="170"/>
      <c r="AT68" s="174"/>
      <c r="AU68" s="174"/>
      <c r="AV68" s="174"/>
      <c r="AW68" s="161"/>
      <c r="AX68" s="174"/>
      <c r="AY68" s="174"/>
      <c r="AZ68" s="174"/>
      <c r="BA68" s="174"/>
      <c r="BB68" s="174"/>
      <c r="BC68" s="174"/>
      <c r="BD68" s="174"/>
      <c r="BE68" s="174"/>
      <c r="BF68" s="161"/>
      <c r="BG68" s="174"/>
      <c r="BH68" s="168"/>
      <c r="BI68" s="174"/>
      <c r="BJ68" s="174"/>
      <c r="BK68" s="174"/>
      <c r="BL68" s="174"/>
      <c r="BM68" s="174"/>
      <c r="BN68" s="174"/>
      <c r="BO68" s="174"/>
    </row>
    <row r="69" spans="1:68" s="101" customFormat="1" ht="14.5" x14ac:dyDescent="0.35">
      <c r="A69" s="586">
        <v>3</v>
      </c>
      <c r="B69" s="439" t="s">
        <v>382</v>
      </c>
      <c r="C69" s="585"/>
      <c r="D69" s="585"/>
      <c r="E69" s="585"/>
      <c r="F69" s="140"/>
      <c r="G69" s="141"/>
      <c r="H69" s="141"/>
      <c r="I69" s="141"/>
      <c r="J69" s="141"/>
      <c r="K69" s="141"/>
      <c r="L69" s="141"/>
      <c r="M69" s="140"/>
      <c r="N69" s="143">
        <v>6.5</v>
      </c>
      <c r="O69" s="143">
        <v>6</v>
      </c>
      <c r="P69" s="143">
        <v>7</v>
      </c>
      <c r="Q69" s="143">
        <v>6</v>
      </c>
      <c r="R69" s="143">
        <v>6.5</v>
      </c>
      <c r="S69" s="143">
        <v>7</v>
      </c>
      <c r="T69" s="143">
        <v>7</v>
      </c>
      <c r="U69" s="143">
        <v>6</v>
      </c>
      <c r="V69" s="142">
        <f t="shared" si="46"/>
        <v>52</v>
      </c>
      <c r="W69" s="139"/>
      <c r="X69" s="140"/>
      <c r="Y69" s="143">
        <v>4.7</v>
      </c>
      <c r="Z69" s="143">
        <v>5.7</v>
      </c>
      <c r="AA69" s="143">
        <v>6</v>
      </c>
      <c r="AB69" s="143">
        <v>7</v>
      </c>
      <c r="AC69" s="143">
        <v>4.7</v>
      </c>
      <c r="AD69" s="143">
        <v>5</v>
      </c>
      <c r="AE69" s="143">
        <v>6.1</v>
      </c>
      <c r="AF69" s="143">
        <v>6.2</v>
      </c>
      <c r="AG69" s="142">
        <f t="shared" si="47"/>
        <v>45.4</v>
      </c>
      <c r="AH69" s="139"/>
      <c r="AI69" s="138"/>
      <c r="AJ69" s="137"/>
      <c r="AK69" s="136"/>
      <c r="AL69" s="168"/>
      <c r="AM69" s="174"/>
      <c r="AN69" s="174"/>
      <c r="AO69" s="174"/>
      <c r="AP69" s="174"/>
      <c r="AQ69" s="174"/>
      <c r="AR69" s="174"/>
      <c r="AS69" s="170"/>
      <c r="AT69" s="174"/>
      <c r="AU69" s="174"/>
      <c r="AV69" s="174"/>
      <c r="AW69" s="161"/>
      <c r="AX69" s="174"/>
      <c r="AY69" s="174"/>
      <c r="AZ69" s="174"/>
      <c r="BA69" s="174"/>
      <c r="BB69" s="174"/>
      <c r="BC69" s="174"/>
      <c r="BD69" s="174"/>
      <c r="BE69" s="174"/>
      <c r="BF69" s="161"/>
      <c r="BG69" s="174"/>
      <c r="BH69" s="168"/>
      <c r="BI69" s="174"/>
      <c r="BJ69" s="174"/>
      <c r="BK69" s="174"/>
      <c r="BL69" s="174"/>
      <c r="BM69" s="174"/>
      <c r="BN69" s="174"/>
      <c r="BO69" s="174"/>
    </row>
    <row r="70" spans="1:68" s="101" customFormat="1" ht="14.5" x14ac:dyDescent="0.35">
      <c r="A70" s="586">
        <v>4</v>
      </c>
      <c r="B70" s="439" t="s">
        <v>182</v>
      </c>
      <c r="C70" s="585"/>
      <c r="D70" s="585"/>
      <c r="E70" s="585"/>
      <c r="F70" s="140"/>
      <c r="G70" s="141"/>
      <c r="H70" s="141"/>
      <c r="I70" s="141"/>
      <c r="J70" s="141"/>
      <c r="K70" s="141"/>
      <c r="L70" s="141"/>
      <c r="M70" s="140"/>
      <c r="N70" s="143">
        <v>3.5</v>
      </c>
      <c r="O70" s="143">
        <v>4</v>
      </c>
      <c r="P70" s="143">
        <v>4.5</v>
      </c>
      <c r="Q70" s="143">
        <v>5</v>
      </c>
      <c r="R70" s="143">
        <v>5</v>
      </c>
      <c r="S70" s="143">
        <v>4.5</v>
      </c>
      <c r="T70" s="143">
        <v>4.5999999999999996</v>
      </c>
      <c r="U70" s="143">
        <v>5</v>
      </c>
      <c r="V70" s="142">
        <f t="shared" si="46"/>
        <v>36.1</v>
      </c>
      <c r="W70" s="139"/>
      <c r="X70" s="140"/>
      <c r="Y70" s="143">
        <v>2.5</v>
      </c>
      <c r="Z70" s="143">
        <v>3.5</v>
      </c>
      <c r="AA70" s="143">
        <v>4.5</v>
      </c>
      <c r="AB70" s="143">
        <v>5.7</v>
      </c>
      <c r="AC70" s="143">
        <v>5.5</v>
      </c>
      <c r="AD70" s="143">
        <v>4.7</v>
      </c>
      <c r="AE70" s="143">
        <v>5.7</v>
      </c>
      <c r="AF70" s="143">
        <v>4</v>
      </c>
      <c r="AG70" s="142">
        <f t="shared" si="47"/>
        <v>36.1</v>
      </c>
      <c r="AH70" s="139"/>
      <c r="AI70" s="138"/>
      <c r="AJ70" s="137"/>
      <c r="AK70" s="136"/>
      <c r="AL70" s="168"/>
      <c r="AM70" s="174"/>
      <c r="AN70" s="174"/>
      <c r="AO70" s="174"/>
      <c r="AP70" s="174"/>
      <c r="AQ70" s="174"/>
      <c r="AR70" s="174"/>
      <c r="AS70" s="170"/>
      <c r="AT70" s="174"/>
      <c r="AU70" s="174"/>
      <c r="AV70" s="174"/>
      <c r="AW70" s="161"/>
      <c r="AX70" s="174"/>
      <c r="AY70" s="174"/>
      <c r="AZ70" s="174"/>
      <c r="BA70" s="174"/>
      <c r="BB70" s="174"/>
      <c r="BC70" s="174"/>
      <c r="BD70" s="174"/>
      <c r="BE70" s="174"/>
      <c r="BF70" s="161"/>
      <c r="BG70" s="174"/>
      <c r="BH70" s="168"/>
      <c r="BI70" s="174"/>
      <c r="BJ70" s="174"/>
      <c r="BK70" s="174"/>
      <c r="BL70" s="174"/>
      <c r="BM70" s="174"/>
      <c r="BN70" s="174"/>
      <c r="BO70" s="174"/>
      <c r="BP70" s="114"/>
    </row>
    <row r="71" spans="1:68" s="101" customFormat="1" ht="14.5" x14ac:dyDescent="0.35">
      <c r="A71" s="586">
        <v>5</v>
      </c>
      <c r="B71" s="439" t="s">
        <v>292</v>
      </c>
      <c r="C71" s="585"/>
      <c r="D71" s="585"/>
      <c r="E71" s="585"/>
      <c r="F71" s="140"/>
      <c r="G71" s="141"/>
      <c r="H71" s="141"/>
      <c r="I71" s="141"/>
      <c r="J71" s="141"/>
      <c r="K71" s="141"/>
      <c r="L71" s="141"/>
      <c r="M71" s="140"/>
      <c r="N71" s="143">
        <v>3</v>
      </c>
      <c r="O71" s="143">
        <v>4.5</v>
      </c>
      <c r="P71" s="143">
        <v>4</v>
      </c>
      <c r="Q71" s="143">
        <v>5</v>
      </c>
      <c r="R71" s="143">
        <v>5</v>
      </c>
      <c r="S71" s="143">
        <v>4.5999999999999996</v>
      </c>
      <c r="T71" s="143">
        <v>5</v>
      </c>
      <c r="U71" s="143">
        <v>3.5</v>
      </c>
      <c r="V71" s="142">
        <f t="shared" si="46"/>
        <v>34.6</v>
      </c>
      <c r="W71" s="139"/>
      <c r="X71" s="140"/>
      <c r="Y71" s="143">
        <v>2</v>
      </c>
      <c r="Z71" s="143">
        <v>5.2</v>
      </c>
      <c r="AA71" s="143">
        <v>4.2</v>
      </c>
      <c r="AB71" s="143">
        <v>5.5</v>
      </c>
      <c r="AC71" s="143">
        <v>5.2</v>
      </c>
      <c r="AD71" s="143">
        <v>4.7</v>
      </c>
      <c r="AE71" s="143">
        <v>5.5</v>
      </c>
      <c r="AF71" s="143">
        <v>3.5</v>
      </c>
      <c r="AG71" s="142">
        <f t="shared" si="47"/>
        <v>35.799999999999997</v>
      </c>
      <c r="AH71" s="139"/>
      <c r="AI71" s="138"/>
      <c r="AJ71" s="137"/>
      <c r="AK71" s="136"/>
      <c r="AL71" s="168"/>
      <c r="AM71" s="174"/>
      <c r="AN71" s="174"/>
      <c r="AO71" s="174"/>
      <c r="AP71" s="174"/>
      <c r="AQ71" s="174"/>
      <c r="AR71" s="174"/>
      <c r="AS71" s="170"/>
      <c r="AT71" s="174"/>
      <c r="AU71" s="174"/>
      <c r="AV71" s="174"/>
      <c r="AW71" s="161"/>
      <c r="AX71" s="174"/>
      <c r="AY71" s="174"/>
      <c r="AZ71" s="174"/>
      <c r="BA71" s="174"/>
      <c r="BB71" s="174"/>
      <c r="BC71" s="174"/>
      <c r="BD71" s="174"/>
      <c r="BE71" s="174"/>
      <c r="BF71" s="161"/>
      <c r="BG71" s="174"/>
      <c r="BH71" s="168"/>
      <c r="BI71" s="174"/>
      <c r="BJ71" s="174"/>
      <c r="BK71" s="174"/>
      <c r="BL71" s="174"/>
      <c r="BM71" s="174"/>
      <c r="BN71" s="174"/>
      <c r="BO71" s="174"/>
    </row>
    <row r="72" spans="1:68" s="101" customFormat="1" ht="14.5" x14ac:dyDescent="0.35">
      <c r="A72" s="586">
        <v>6</v>
      </c>
      <c r="B72" s="439" t="s">
        <v>61</v>
      </c>
      <c r="C72" s="585"/>
      <c r="D72" s="585"/>
      <c r="E72" s="585"/>
      <c r="F72" s="140"/>
      <c r="G72" s="141"/>
      <c r="H72" s="141"/>
      <c r="I72" s="141"/>
      <c r="J72" s="141"/>
      <c r="K72" s="141"/>
      <c r="L72" s="141"/>
      <c r="M72" s="140"/>
      <c r="N72" s="143">
        <v>3</v>
      </c>
      <c r="O72" s="143">
        <v>4</v>
      </c>
      <c r="P72" s="143">
        <v>5.5</v>
      </c>
      <c r="Q72" s="143">
        <v>5.5</v>
      </c>
      <c r="R72" s="143">
        <v>4.8</v>
      </c>
      <c r="S72" s="143">
        <v>5.5</v>
      </c>
      <c r="T72" s="143">
        <v>5.2</v>
      </c>
      <c r="U72" s="143">
        <v>4.5</v>
      </c>
      <c r="V72" s="142">
        <f t="shared" si="46"/>
        <v>38</v>
      </c>
      <c r="W72" s="139"/>
      <c r="X72" s="140"/>
      <c r="Y72" s="143">
        <v>2</v>
      </c>
      <c r="Z72" s="143">
        <v>4</v>
      </c>
      <c r="AA72" s="143">
        <v>5.7</v>
      </c>
      <c r="AB72" s="143">
        <v>6</v>
      </c>
      <c r="AC72" s="143">
        <v>5.7</v>
      </c>
      <c r="AD72" s="143">
        <v>6</v>
      </c>
      <c r="AE72" s="143">
        <v>6</v>
      </c>
      <c r="AF72" s="143">
        <v>5.2</v>
      </c>
      <c r="AG72" s="142">
        <f t="shared" si="47"/>
        <v>40.6</v>
      </c>
      <c r="AH72" s="139"/>
      <c r="AI72" s="138"/>
      <c r="AJ72" s="137"/>
      <c r="AK72" s="136"/>
      <c r="AL72" s="168"/>
      <c r="AM72" s="174"/>
      <c r="AN72" s="174"/>
      <c r="AO72" s="174"/>
      <c r="AP72" s="174"/>
      <c r="AQ72" s="174"/>
      <c r="AR72" s="174"/>
      <c r="AS72" s="170"/>
      <c r="AT72" s="174"/>
      <c r="AU72" s="174"/>
      <c r="AV72" s="174"/>
      <c r="AW72" s="161"/>
      <c r="AX72" s="174"/>
      <c r="AY72" s="174"/>
      <c r="AZ72" s="174"/>
      <c r="BA72" s="174"/>
      <c r="BB72" s="174"/>
      <c r="BC72" s="174"/>
      <c r="BD72" s="174"/>
      <c r="BE72" s="174"/>
      <c r="BF72" s="161"/>
      <c r="BG72" s="174"/>
      <c r="BH72" s="168"/>
      <c r="BI72" s="174"/>
      <c r="BJ72" s="174"/>
      <c r="BK72" s="174"/>
      <c r="BL72" s="174"/>
      <c r="BM72" s="174"/>
      <c r="BN72" s="174"/>
      <c r="BO72" s="174"/>
    </row>
    <row r="73" spans="1:68" s="101" customFormat="1" ht="14.5" x14ac:dyDescent="0.35">
      <c r="A73" s="135"/>
      <c r="B73" s="134"/>
      <c r="C73" s="490" t="s">
        <v>192</v>
      </c>
      <c r="D73" s="490" t="s">
        <v>378</v>
      </c>
      <c r="E73" s="490" t="s">
        <v>389</v>
      </c>
      <c r="F73" s="130"/>
      <c r="G73" s="133">
        <v>7</v>
      </c>
      <c r="H73" s="133">
        <v>7</v>
      </c>
      <c r="I73" s="133">
        <v>8</v>
      </c>
      <c r="J73" s="133">
        <v>7.5</v>
      </c>
      <c r="K73" s="133">
        <v>7</v>
      </c>
      <c r="L73" s="132">
        <f>SUM((G73*0.1),(H73*0.1),(I73*0.3),(J73*0.3),(K73*0.2))</f>
        <v>7.45</v>
      </c>
      <c r="M73" s="131"/>
      <c r="N73" s="129"/>
      <c r="O73" s="129"/>
      <c r="P73" s="129"/>
      <c r="Q73" s="129"/>
      <c r="R73" s="129"/>
      <c r="S73" s="129"/>
      <c r="T73" s="724" t="s">
        <v>399</v>
      </c>
      <c r="U73" s="724"/>
      <c r="V73" s="128">
        <f>SUM(V67:V72)</f>
        <v>265.5</v>
      </c>
      <c r="W73" s="128">
        <f>(V73/6)/8</f>
        <v>5.53125</v>
      </c>
      <c r="X73" s="130"/>
      <c r="Y73" s="129"/>
      <c r="Z73" s="129"/>
      <c r="AA73" s="129"/>
      <c r="AB73" s="129"/>
      <c r="AC73" s="129"/>
      <c r="AD73" s="129"/>
      <c r="AE73" s="724" t="s">
        <v>399</v>
      </c>
      <c r="AF73" s="724"/>
      <c r="AG73" s="128">
        <f>SUM(AG67:AG72)</f>
        <v>258.2</v>
      </c>
      <c r="AH73" s="128">
        <f>(AG73/6)/8</f>
        <v>5.3791666666666664</v>
      </c>
      <c r="AI73" s="127"/>
      <c r="AJ73" s="126">
        <f>SUM((L73*0.25)+(W73*0.375)+(AH73*0.375))</f>
        <v>5.9539062499999993</v>
      </c>
      <c r="AK73" s="125">
        <v>1</v>
      </c>
      <c r="AL73" s="188"/>
      <c r="AM73" s="189">
        <v>6.8</v>
      </c>
      <c r="AN73" s="189">
        <v>6.5</v>
      </c>
      <c r="AO73" s="189">
        <v>6.5</v>
      </c>
      <c r="AP73" s="189">
        <v>7</v>
      </c>
      <c r="AQ73" s="189">
        <v>7</v>
      </c>
      <c r="AR73" s="190">
        <f>SUM((AM73*0.1),(AN73*0.1),(AO73*0.3),(AP73*0.3),(AQ73*0.2))</f>
        <v>6.7800000000000011</v>
      </c>
      <c r="AS73" s="191"/>
      <c r="AT73" s="192">
        <v>6</v>
      </c>
      <c r="AU73" s="192"/>
      <c r="AV73" s="193">
        <f>AT73-AU73</f>
        <v>6</v>
      </c>
      <c r="AW73" s="194"/>
      <c r="AX73" s="192">
        <v>6.2</v>
      </c>
      <c r="AY73" s="192">
        <v>5.7</v>
      </c>
      <c r="AZ73" s="192">
        <v>6</v>
      </c>
      <c r="BA73" s="192">
        <v>5.7</v>
      </c>
      <c r="BB73" s="192">
        <v>6</v>
      </c>
      <c r="BC73" s="709">
        <f>SUM((AX73*0.25),(AY73*0.25),(AZ73*0.2),(BA73*0.2),(BB73*0.1))</f>
        <v>5.9150000000000009</v>
      </c>
      <c r="BD73" s="192"/>
      <c r="BE73" s="709">
        <f>SUM(BC73-BD73)</f>
        <v>5.9150000000000009</v>
      </c>
      <c r="BF73" s="195"/>
      <c r="BG73" s="126">
        <f>SUM((AR73*0.25)+(AV73*0.5)+(BE73*0.25))</f>
        <v>6.1737500000000001</v>
      </c>
      <c r="BH73" s="196"/>
      <c r="BI73" s="197">
        <f>AJ73</f>
        <v>5.9539062499999993</v>
      </c>
      <c r="BJ73" s="188"/>
      <c r="BK73" s="197">
        <f>BG73</f>
        <v>6.1737500000000001</v>
      </c>
      <c r="BL73" s="188"/>
      <c r="BM73" s="197">
        <f>AVERAGE(BI73,BK73)</f>
        <v>6.0638281249999997</v>
      </c>
      <c r="BN73" s="188"/>
      <c r="BO73" s="188"/>
    </row>
    <row r="74" spans="1:68" s="101" customFormat="1" ht="14.5" x14ac:dyDescent="0.35">
      <c r="A74" s="586">
        <v>1</v>
      </c>
      <c r="B74" s="439" t="s">
        <v>109</v>
      </c>
      <c r="C74" s="585"/>
      <c r="D74" s="585"/>
      <c r="E74" s="585"/>
      <c r="F74" s="140"/>
      <c r="G74" s="141"/>
      <c r="H74" s="141"/>
      <c r="I74" s="141"/>
      <c r="J74" s="141"/>
      <c r="K74" s="141"/>
      <c r="L74" s="137"/>
      <c r="M74" s="140"/>
      <c r="N74" s="143">
        <v>4.5999999999999996</v>
      </c>
      <c r="O74" s="143">
        <v>4.5</v>
      </c>
      <c r="P74" s="143">
        <v>5</v>
      </c>
      <c r="Q74" s="143">
        <v>4</v>
      </c>
      <c r="R74" s="143">
        <v>4.5</v>
      </c>
      <c r="S74" s="144">
        <v>4.5999999999999996</v>
      </c>
      <c r="T74" s="143">
        <v>5.5</v>
      </c>
      <c r="U74" s="143">
        <v>4</v>
      </c>
      <c r="V74" s="142">
        <f t="shared" ref="V74:V79" si="48">SUM(N74:U74)</f>
        <v>36.700000000000003</v>
      </c>
      <c r="W74" s="139"/>
      <c r="X74" s="140"/>
      <c r="Y74" s="143">
        <v>5</v>
      </c>
      <c r="Z74" s="143">
        <v>6.2</v>
      </c>
      <c r="AA74" s="143">
        <v>6.7</v>
      </c>
      <c r="AB74" s="143">
        <v>6.5</v>
      </c>
      <c r="AC74" s="143">
        <v>4.7</v>
      </c>
      <c r="AD74" s="143">
        <v>5</v>
      </c>
      <c r="AE74" s="143">
        <v>6.2</v>
      </c>
      <c r="AF74" s="143">
        <v>4.2</v>
      </c>
      <c r="AG74" s="142">
        <f t="shared" ref="AG74:AG79" si="49">SUM(Y74:AF74)</f>
        <v>44.5</v>
      </c>
      <c r="AH74" s="139"/>
      <c r="AI74" s="138"/>
      <c r="AJ74" s="137"/>
      <c r="AK74" s="136"/>
      <c r="AL74" s="173"/>
      <c r="AM74" s="174"/>
      <c r="AN74" s="174"/>
      <c r="AO74" s="174"/>
      <c r="AP74" s="174"/>
      <c r="AQ74" s="174"/>
      <c r="AR74" s="174"/>
      <c r="AS74" s="170"/>
      <c r="AT74" s="175"/>
      <c r="AU74" s="175"/>
      <c r="AV74" s="175"/>
      <c r="AW74" s="176"/>
      <c r="AX74" s="175"/>
      <c r="AY74" s="175"/>
      <c r="AZ74" s="175"/>
      <c r="BA74" s="175"/>
      <c r="BB74" s="175"/>
      <c r="BC74" s="175"/>
      <c r="BD74" s="175"/>
      <c r="BE74" s="177"/>
      <c r="BF74" s="161"/>
      <c r="BG74" s="175"/>
      <c r="BH74" s="168"/>
      <c r="BI74" s="175"/>
      <c r="BJ74" s="175"/>
      <c r="BK74" s="175"/>
      <c r="BL74" s="175"/>
      <c r="BM74" s="175"/>
      <c r="BN74" s="175"/>
      <c r="BO74" s="175"/>
    </row>
    <row r="75" spans="1:68" s="101" customFormat="1" ht="14.5" x14ac:dyDescent="0.35">
      <c r="A75" s="586">
        <v>2</v>
      </c>
      <c r="B75" s="439" t="s">
        <v>396</v>
      </c>
      <c r="C75" s="585"/>
      <c r="D75" s="585"/>
      <c r="E75" s="585"/>
      <c r="F75" s="140"/>
      <c r="G75" s="141"/>
      <c r="H75" s="141"/>
      <c r="I75" s="141"/>
      <c r="J75" s="141"/>
      <c r="K75" s="141"/>
      <c r="L75" s="141"/>
      <c r="M75" s="140"/>
      <c r="N75" s="143">
        <v>5.2</v>
      </c>
      <c r="O75" s="143">
        <v>5.5</v>
      </c>
      <c r="P75" s="143">
        <v>5</v>
      </c>
      <c r="Q75" s="143">
        <v>3.5</v>
      </c>
      <c r="R75" s="143">
        <v>4</v>
      </c>
      <c r="S75" s="143">
        <v>5</v>
      </c>
      <c r="T75" s="143">
        <v>5.8</v>
      </c>
      <c r="U75" s="143">
        <v>5</v>
      </c>
      <c r="V75" s="142">
        <f t="shared" si="48"/>
        <v>39</v>
      </c>
      <c r="W75" s="139"/>
      <c r="X75" s="140"/>
      <c r="Y75" s="143">
        <v>5.7</v>
      </c>
      <c r="Z75" s="143">
        <v>6.5</v>
      </c>
      <c r="AA75" s="143">
        <v>5.2</v>
      </c>
      <c r="AB75" s="143">
        <v>6</v>
      </c>
      <c r="AC75" s="143">
        <v>6.2</v>
      </c>
      <c r="AD75" s="143">
        <v>6</v>
      </c>
      <c r="AE75" s="143">
        <v>6.2</v>
      </c>
      <c r="AF75" s="143">
        <v>5.5</v>
      </c>
      <c r="AG75" s="142">
        <f t="shared" si="49"/>
        <v>47.3</v>
      </c>
      <c r="AH75" s="139"/>
      <c r="AI75" s="138"/>
      <c r="AJ75" s="137"/>
      <c r="AK75" s="136"/>
      <c r="AL75" s="168"/>
      <c r="AM75" s="174"/>
      <c r="AN75" s="174"/>
      <c r="AO75" s="174"/>
      <c r="AP75" s="174"/>
      <c r="AQ75" s="174"/>
      <c r="AR75" s="174"/>
      <c r="AS75" s="170"/>
      <c r="AT75" s="174"/>
      <c r="AU75" s="174"/>
      <c r="AV75" s="174"/>
      <c r="AW75" s="161"/>
      <c r="AX75" s="174"/>
      <c r="AY75" s="174"/>
      <c r="AZ75" s="174"/>
      <c r="BA75" s="174"/>
      <c r="BB75" s="174"/>
      <c r="BC75" s="174"/>
      <c r="BD75" s="174"/>
      <c r="BE75" s="174"/>
      <c r="BF75" s="161"/>
      <c r="BG75" s="174"/>
      <c r="BH75" s="168"/>
      <c r="BI75" s="174"/>
      <c r="BJ75" s="174"/>
      <c r="BK75" s="174"/>
      <c r="BL75" s="174"/>
      <c r="BM75" s="174"/>
      <c r="BN75" s="174"/>
      <c r="BO75" s="174"/>
    </row>
    <row r="76" spans="1:68" s="101" customFormat="1" ht="14.5" x14ac:dyDescent="0.35">
      <c r="A76" s="586">
        <v>3</v>
      </c>
      <c r="B76" s="439" t="s">
        <v>179</v>
      </c>
      <c r="C76" s="585"/>
      <c r="D76" s="585"/>
      <c r="E76" s="585"/>
      <c r="F76" s="140"/>
      <c r="G76" s="141"/>
      <c r="H76" s="141"/>
      <c r="I76" s="141"/>
      <c r="J76" s="141"/>
      <c r="K76" s="141"/>
      <c r="L76" s="141"/>
      <c r="M76" s="140"/>
      <c r="N76" s="143">
        <v>6</v>
      </c>
      <c r="O76" s="143">
        <v>5.5</v>
      </c>
      <c r="P76" s="143">
        <v>6.5</v>
      </c>
      <c r="Q76" s="143">
        <v>6.5</v>
      </c>
      <c r="R76" s="143">
        <v>6.5</v>
      </c>
      <c r="S76" s="143">
        <v>6.6</v>
      </c>
      <c r="T76" s="143">
        <v>7</v>
      </c>
      <c r="U76" s="143">
        <v>6</v>
      </c>
      <c r="V76" s="142">
        <f t="shared" si="48"/>
        <v>50.6</v>
      </c>
      <c r="W76" s="139"/>
      <c r="X76" s="140"/>
      <c r="Y76" s="143">
        <v>5</v>
      </c>
      <c r="Z76" s="143">
        <v>6.2</v>
      </c>
      <c r="AA76" s="143">
        <v>7.5</v>
      </c>
      <c r="AB76" s="143">
        <v>7.2</v>
      </c>
      <c r="AC76" s="143">
        <v>6.7</v>
      </c>
      <c r="AD76" s="143">
        <v>6.5</v>
      </c>
      <c r="AE76" s="143">
        <v>6.7</v>
      </c>
      <c r="AF76" s="143">
        <v>6.5</v>
      </c>
      <c r="AG76" s="142">
        <f t="shared" si="49"/>
        <v>52.300000000000004</v>
      </c>
      <c r="AH76" s="139"/>
      <c r="AI76" s="138"/>
      <c r="AJ76" s="137"/>
      <c r="AK76" s="136"/>
      <c r="AL76" s="168"/>
      <c r="AM76" s="174"/>
      <c r="AN76" s="174"/>
      <c r="AO76" s="174"/>
      <c r="AP76" s="174"/>
      <c r="AQ76" s="174"/>
      <c r="AR76" s="174"/>
      <c r="AS76" s="170"/>
      <c r="AT76" s="174"/>
      <c r="AU76" s="174"/>
      <c r="AV76" s="174"/>
      <c r="AW76" s="161"/>
      <c r="AX76" s="174"/>
      <c r="AY76" s="174"/>
      <c r="AZ76" s="174"/>
      <c r="BA76" s="174"/>
      <c r="BB76" s="174"/>
      <c r="BC76" s="174"/>
      <c r="BD76" s="174"/>
      <c r="BE76" s="174"/>
      <c r="BF76" s="161"/>
      <c r="BG76" s="174"/>
      <c r="BH76" s="168"/>
      <c r="BI76" s="174"/>
      <c r="BJ76" s="174"/>
      <c r="BK76" s="174"/>
      <c r="BL76" s="174"/>
      <c r="BM76" s="174"/>
      <c r="BN76" s="174"/>
      <c r="BO76" s="174"/>
    </row>
    <row r="77" spans="1:68" s="101" customFormat="1" ht="14.5" x14ac:dyDescent="0.35">
      <c r="A77" s="586">
        <v>4</v>
      </c>
      <c r="B77" s="439" t="s">
        <v>110</v>
      </c>
      <c r="C77" s="585"/>
      <c r="D77" s="585"/>
      <c r="E77" s="585"/>
      <c r="F77" s="140"/>
      <c r="G77" s="141"/>
      <c r="H77" s="141"/>
      <c r="I77" s="141"/>
      <c r="J77" s="141"/>
      <c r="K77" s="141"/>
      <c r="L77" s="141"/>
      <c r="M77" s="140"/>
      <c r="N77" s="143">
        <v>5.5</v>
      </c>
      <c r="O77" s="143">
        <v>6</v>
      </c>
      <c r="P77" s="143">
        <v>4.8</v>
      </c>
      <c r="Q77" s="143">
        <v>6</v>
      </c>
      <c r="R77" s="143">
        <v>5.5</v>
      </c>
      <c r="S77" s="143">
        <v>5</v>
      </c>
      <c r="T77" s="143">
        <v>6.5</v>
      </c>
      <c r="U77" s="143">
        <v>5.5</v>
      </c>
      <c r="V77" s="142">
        <f t="shared" si="48"/>
        <v>44.8</v>
      </c>
      <c r="W77" s="139"/>
      <c r="X77" s="140"/>
      <c r="Y77" s="143">
        <v>4</v>
      </c>
      <c r="Z77" s="143">
        <v>5.7</v>
      </c>
      <c r="AA77" s="143">
        <v>5.2</v>
      </c>
      <c r="AB77" s="143">
        <v>6.2</v>
      </c>
      <c r="AC77" s="143">
        <v>6</v>
      </c>
      <c r="AD77" s="143">
        <v>6</v>
      </c>
      <c r="AE77" s="143">
        <v>6.2</v>
      </c>
      <c r="AF77" s="143">
        <v>5.7</v>
      </c>
      <c r="AG77" s="142">
        <f t="shared" si="49"/>
        <v>45</v>
      </c>
      <c r="AH77" s="139"/>
      <c r="AI77" s="138"/>
      <c r="AJ77" s="137"/>
      <c r="AK77" s="136"/>
      <c r="AL77" s="168"/>
      <c r="AM77" s="174"/>
      <c r="AN77" s="174"/>
      <c r="AO77" s="174"/>
      <c r="AP77" s="174"/>
      <c r="AQ77" s="174"/>
      <c r="AR77" s="174"/>
      <c r="AS77" s="170"/>
      <c r="AT77" s="174"/>
      <c r="AU77" s="174"/>
      <c r="AV77" s="174"/>
      <c r="AW77" s="161"/>
      <c r="AX77" s="174"/>
      <c r="AY77" s="174"/>
      <c r="AZ77" s="174"/>
      <c r="BA77" s="174"/>
      <c r="BB77" s="174"/>
      <c r="BC77" s="174"/>
      <c r="BD77" s="174"/>
      <c r="BE77" s="174"/>
      <c r="BF77" s="161"/>
      <c r="BG77" s="174"/>
      <c r="BH77" s="168"/>
      <c r="BI77" s="174"/>
      <c r="BJ77" s="174"/>
      <c r="BK77" s="174"/>
      <c r="BL77" s="174"/>
      <c r="BM77" s="174"/>
      <c r="BN77" s="174"/>
      <c r="BO77" s="174"/>
      <c r="BP77" s="114"/>
    </row>
    <row r="78" spans="1:68" s="101" customFormat="1" ht="14.5" x14ac:dyDescent="0.35">
      <c r="A78" s="586">
        <v>5</v>
      </c>
      <c r="B78" s="439" t="s">
        <v>180</v>
      </c>
      <c r="C78" s="585"/>
      <c r="D78" s="585"/>
      <c r="E78" s="585"/>
      <c r="F78" s="140"/>
      <c r="G78" s="141"/>
      <c r="H78" s="141"/>
      <c r="I78" s="141"/>
      <c r="J78" s="141"/>
      <c r="K78" s="141"/>
      <c r="L78" s="141"/>
      <c r="M78" s="140"/>
      <c r="N78" s="143">
        <v>4</v>
      </c>
      <c r="O78" s="143">
        <v>4.5</v>
      </c>
      <c r="P78" s="143">
        <v>4</v>
      </c>
      <c r="Q78" s="143">
        <v>5</v>
      </c>
      <c r="R78" s="143">
        <v>5.5</v>
      </c>
      <c r="S78" s="143">
        <v>5</v>
      </c>
      <c r="T78" s="143">
        <v>5.5</v>
      </c>
      <c r="U78" s="143">
        <v>5</v>
      </c>
      <c r="V78" s="142">
        <f t="shared" si="48"/>
        <v>38.5</v>
      </c>
      <c r="W78" s="139"/>
      <c r="X78" s="140"/>
      <c r="Y78" s="143">
        <v>2.5</v>
      </c>
      <c r="Z78" s="143">
        <v>4.7</v>
      </c>
      <c r="AA78" s="143">
        <v>4.5</v>
      </c>
      <c r="AB78" s="143">
        <v>5.7</v>
      </c>
      <c r="AC78" s="143">
        <v>5.7</v>
      </c>
      <c r="AD78" s="143">
        <v>5.5</v>
      </c>
      <c r="AE78" s="143">
        <v>6.2</v>
      </c>
      <c r="AF78" s="143">
        <v>5.7</v>
      </c>
      <c r="AG78" s="142">
        <f t="shared" si="49"/>
        <v>40.5</v>
      </c>
      <c r="AH78" s="139"/>
      <c r="AI78" s="138"/>
      <c r="AJ78" s="137"/>
      <c r="AK78" s="136"/>
      <c r="AL78" s="168"/>
      <c r="AM78" s="174"/>
      <c r="AN78" s="174"/>
      <c r="AO78" s="174"/>
      <c r="AP78" s="174"/>
      <c r="AQ78" s="174"/>
      <c r="AR78" s="174"/>
      <c r="AS78" s="170"/>
      <c r="AT78" s="174"/>
      <c r="AU78" s="174"/>
      <c r="AV78" s="174"/>
      <c r="AW78" s="161"/>
      <c r="AX78" s="174"/>
      <c r="AY78" s="174"/>
      <c r="AZ78" s="174"/>
      <c r="BA78" s="174"/>
      <c r="BB78" s="174"/>
      <c r="BC78" s="174"/>
      <c r="BD78" s="174"/>
      <c r="BE78" s="174"/>
      <c r="BF78" s="161"/>
      <c r="BG78" s="174"/>
      <c r="BH78" s="168"/>
      <c r="BI78" s="174"/>
      <c r="BJ78" s="174"/>
      <c r="BK78" s="174"/>
      <c r="BL78" s="174"/>
      <c r="BM78" s="174"/>
      <c r="BN78" s="174"/>
      <c r="BO78" s="174"/>
      <c r="BP78" s="114"/>
    </row>
    <row r="79" spans="1:68" s="101" customFormat="1" ht="14.5" x14ac:dyDescent="0.35">
      <c r="A79" s="586">
        <v>6</v>
      </c>
      <c r="B79" s="439" t="s">
        <v>181</v>
      </c>
      <c r="C79" s="585"/>
      <c r="D79" s="585"/>
      <c r="E79" s="585"/>
      <c r="F79" s="140"/>
      <c r="G79" s="141"/>
      <c r="H79" s="141"/>
      <c r="I79" s="141"/>
      <c r="J79" s="141"/>
      <c r="K79" s="141"/>
      <c r="L79" s="141"/>
      <c r="M79" s="140"/>
      <c r="N79" s="143">
        <v>0</v>
      </c>
      <c r="O79" s="143">
        <v>0</v>
      </c>
      <c r="P79" s="143">
        <v>0</v>
      </c>
      <c r="Q79" s="143">
        <v>0</v>
      </c>
      <c r="R79" s="143">
        <v>0</v>
      </c>
      <c r="S79" s="143">
        <v>0</v>
      </c>
      <c r="T79" s="143">
        <v>0</v>
      </c>
      <c r="U79" s="143">
        <v>0</v>
      </c>
      <c r="V79" s="142">
        <f t="shared" si="48"/>
        <v>0</v>
      </c>
      <c r="W79" s="139"/>
      <c r="X79" s="140"/>
      <c r="Y79" s="143">
        <v>0</v>
      </c>
      <c r="Z79" s="143">
        <v>0</v>
      </c>
      <c r="AA79" s="143">
        <v>0</v>
      </c>
      <c r="AB79" s="143">
        <v>0</v>
      </c>
      <c r="AC79" s="143">
        <v>0</v>
      </c>
      <c r="AD79" s="143">
        <v>0</v>
      </c>
      <c r="AE79" s="143">
        <v>0</v>
      </c>
      <c r="AF79" s="143">
        <v>0</v>
      </c>
      <c r="AG79" s="142">
        <f t="shared" si="49"/>
        <v>0</v>
      </c>
      <c r="AH79" s="139"/>
      <c r="AI79" s="138"/>
      <c r="AJ79" s="137"/>
      <c r="AK79" s="136"/>
      <c r="AL79" s="168"/>
      <c r="AM79" s="174"/>
      <c r="AN79" s="174"/>
      <c r="AO79" s="174"/>
      <c r="AP79" s="174"/>
      <c r="AQ79" s="174"/>
      <c r="AR79" s="174"/>
      <c r="AS79" s="170"/>
      <c r="AT79" s="174"/>
      <c r="AU79" s="174"/>
      <c r="AV79" s="174"/>
      <c r="AW79" s="161"/>
      <c r="AX79" s="174"/>
      <c r="AY79" s="174"/>
      <c r="AZ79" s="174"/>
      <c r="BA79" s="174"/>
      <c r="BB79" s="174"/>
      <c r="BC79" s="174"/>
      <c r="BD79" s="174"/>
      <c r="BE79" s="174"/>
      <c r="BF79" s="161"/>
      <c r="BG79" s="174"/>
      <c r="BH79" s="168"/>
      <c r="BI79" s="174"/>
      <c r="BJ79" s="174"/>
      <c r="BK79" s="174"/>
      <c r="BL79" s="174"/>
      <c r="BM79" s="174"/>
      <c r="BN79" s="174"/>
      <c r="BO79" s="174"/>
    </row>
    <row r="80" spans="1:68" s="101" customFormat="1" ht="14.5" x14ac:dyDescent="0.35">
      <c r="A80" s="135"/>
      <c r="B80" s="134"/>
      <c r="C80" s="490" t="s">
        <v>161</v>
      </c>
      <c r="D80" s="490" t="s">
        <v>413</v>
      </c>
      <c r="E80" s="490" t="s">
        <v>310</v>
      </c>
      <c r="F80" s="130"/>
      <c r="G80" s="133">
        <v>6.5</v>
      </c>
      <c r="H80" s="133">
        <v>7</v>
      </c>
      <c r="I80" s="133">
        <v>7</v>
      </c>
      <c r="J80" s="133">
        <v>7</v>
      </c>
      <c r="K80" s="133">
        <v>6.5</v>
      </c>
      <c r="L80" s="132">
        <f t="shared" ref="L80" si="50">SUM((G80*0.1),(H80*0.1),(I80*0.3),(J80*0.3),(K80*0.2))</f>
        <v>6.8500000000000005</v>
      </c>
      <c r="M80" s="131"/>
      <c r="N80" s="476"/>
      <c r="O80" s="476"/>
      <c r="P80" s="476"/>
      <c r="Q80" s="476"/>
      <c r="R80" s="476"/>
      <c r="S80" s="476"/>
      <c r="T80" s="724" t="s">
        <v>399</v>
      </c>
      <c r="U80" s="724"/>
      <c r="V80" s="128">
        <f t="shared" ref="V80" si="51">SUM(V74:V79)</f>
        <v>209.60000000000002</v>
      </c>
      <c r="W80" s="128">
        <f t="shared" ref="W80" si="52">(V80/6)/8</f>
        <v>4.3666666666666671</v>
      </c>
      <c r="X80" s="130"/>
      <c r="Y80" s="476"/>
      <c r="Z80" s="476"/>
      <c r="AA80" s="476"/>
      <c r="AB80" s="476"/>
      <c r="AC80" s="476"/>
      <c r="AD80" s="476"/>
      <c r="AE80" s="724" t="s">
        <v>399</v>
      </c>
      <c r="AF80" s="724"/>
      <c r="AG80" s="128">
        <f t="shared" ref="AG80" si="53">SUM(AG74:AG79)</f>
        <v>229.6</v>
      </c>
      <c r="AH80" s="128">
        <f t="shared" ref="AH80" si="54">(AG80/6)/8</f>
        <v>4.7833333333333332</v>
      </c>
      <c r="AI80" s="127"/>
      <c r="AJ80" s="126">
        <f t="shared" ref="AJ80" si="55">SUM((L80*0.25)+(W80*0.375)+(AH80*0.375))</f>
        <v>5.1437500000000007</v>
      </c>
      <c r="AK80" s="125">
        <v>1</v>
      </c>
      <c r="AL80" s="159"/>
      <c r="AM80" s="189">
        <v>6.7</v>
      </c>
      <c r="AN80" s="189">
        <v>7</v>
      </c>
      <c r="AO80" s="189">
        <v>6.5</v>
      </c>
      <c r="AP80" s="189">
        <v>7</v>
      </c>
      <c r="AQ80" s="189">
        <v>6.5</v>
      </c>
      <c r="AR80" s="190">
        <f t="shared" ref="AR80" si="56">SUM((AM80*0.1),(AN80*0.1),(AO80*0.3),(AP80*0.3),(AQ80*0.2))</f>
        <v>6.72</v>
      </c>
      <c r="AS80" s="191"/>
      <c r="AT80" s="192">
        <v>4.8</v>
      </c>
      <c r="AU80" s="192"/>
      <c r="AV80" s="193">
        <f t="shared" ref="AV80" si="57">AT80-AU80</f>
        <v>4.8</v>
      </c>
      <c r="AW80" s="194"/>
      <c r="AX80" s="192">
        <v>6</v>
      </c>
      <c r="AY80" s="192">
        <v>5.7</v>
      </c>
      <c r="AZ80" s="192">
        <v>5.7</v>
      </c>
      <c r="BA80" s="192">
        <v>5.2</v>
      </c>
      <c r="BB80" s="192">
        <v>5</v>
      </c>
      <c r="BC80" s="709">
        <f>SUM((AX80*0.25),(AY80*0.25),(AZ80*0.2),(BA80*0.2),(BB80*0.1))</f>
        <v>5.6049999999999995</v>
      </c>
      <c r="BD80" s="192">
        <v>1</v>
      </c>
      <c r="BE80" s="709">
        <f>SUM(BC80-BD80)</f>
        <v>4.6049999999999995</v>
      </c>
      <c r="BF80" s="195"/>
      <c r="BG80" s="126">
        <f>SUM((AR80*0.25)+(AV80*0.5)+(BE80*0.25))</f>
        <v>5.2312500000000002</v>
      </c>
      <c r="BH80" s="196"/>
      <c r="BI80" s="197">
        <f>AJ80</f>
        <v>5.1437500000000007</v>
      </c>
      <c r="BJ80" s="188"/>
      <c r="BK80" s="197">
        <f t="shared" ref="BK80" si="58">BG80</f>
        <v>5.2312500000000002</v>
      </c>
      <c r="BL80" s="188"/>
      <c r="BM80" s="197">
        <f t="shared" ref="BM80" si="59">AVERAGE(BI80,BK80)</f>
        <v>5.1875</v>
      </c>
      <c r="BN80" s="188"/>
      <c r="BO80" s="188"/>
    </row>
    <row r="81" spans="1:5" x14ac:dyDescent="0.25">
      <c r="A81" s="584"/>
      <c r="B81" s="584"/>
      <c r="C81" s="584"/>
      <c r="D81" s="584"/>
      <c r="E81" s="584"/>
    </row>
  </sheetData>
  <mergeCells count="20">
    <mergeCell ref="T38:U38"/>
    <mergeCell ref="AE38:AF38"/>
    <mergeCell ref="T45:U45"/>
    <mergeCell ref="AE45:AF45"/>
    <mergeCell ref="T17:U17"/>
    <mergeCell ref="AE17:AF17"/>
    <mergeCell ref="T24:U24"/>
    <mergeCell ref="AE24:AF24"/>
    <mergeCell ref="T80:U80"/>
    <mergeCell ref="AE80:AF80"/>
    <mergeCell ref="T73:U73"/>
    <mergeCell ref="AE73:AF73"/>
    <mergeCell ref="T59:U59"/>
    <mergeCell ref="AE59:AF59"/>
    <mergeCell ref="T66:U66"/>
    <mergeCell ref="AE66:AF66"/>
    <mergeCell ref="T52:U52"/>
    <mergeCell ref="AE52:AF52"/>
    <mergeCell ref="T31:U31"/>
    <mergeCell ref="AE31:AF31"/>
  </mergeCells>
  <pageMargins left="0.23622047244094491" right="0.23622047244094491" top="0.74803149606299213" bottom="0.74803149606299213" header="0.31496062992125984" footer="0.31496062992125984"/>
  <headerFooter>
    <oddFooter>&amp;C&amp;A</oddFooter>
  </headerFooter>
  <rowBreaks count="2" manualBreakCount="2">
    <brk id="24" max="16383" man="1"/>
    <brk id="66" min="60" max="67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activeCell="C14" sqref="C14"/>
    </sheetView>
  </sheetViews>
  <sheetFormatPr defaultColWidth="8.81640625" defaultRowHeight="14.5" x14ac:dyDescent="0.35"/>
  <cols>
    <col min="1" max="1" width="17.81640625" customWidth="1"/>
    <col min="2" max="3" width="17.1796875" customWidth="1"/>
    <col min="4" max="4" width="13" customWidth="1"/>
    <col min="5" max="5" width="17.81640625" customWidth="1"/>
  </cols>
  <sheetData>
    <row r="1" spans="1:8" ht="27.5" x14ac:dyDescent="0.55000000000000004">
      <c r="A1" s="599" t="s">
        <v>127</v>
      </c>
      <c r="B1" s="599"/>
      <c r="C1" s="599"/>
      <c r="D1" s="599"/>
      <c r="E1" s="599"/>
      <c r="F1" s="599"/>
      <c r="G1" s="599"/>
    </row>
    <row r="2" spans="1:8" ht="27.5" x14ac:dyDescent="0.55000000000000004">
      <c r="A2" s="717" t="s">
        <v>128</v>
      </c>
      <c r="B2" s="717"/>
      <c r="C2" s="717"/>
      <c r="D2" s="717"/>
      <c r="E2" s="717"/>
      <c r="F2" s="704"/>
      <c r="G2" s="704"/>
      <c r="H2" s="704"/>
    </row>
    <row r="4" spans="1:8" ht="19" thickBot="1" x14ac:dyDescent="0.5">
      <c r="A4" s="600" t="s">
        <v>129</v>
      </c>
      <c r="B4" s="600" t="s">
        <v>130</v>
      </c>
      <c r="C4" s="600" t="s">
        <v>336</v>
      </c>
      <c r="D4" s="600" t="s">
        <v>325</v>
      </c>
      <c r="E4" s="600" t="s">
        <v>335</v>
      </c>
      <c r="G4" s="609" t="s">
        <v>278</v>
      </c>
      <c r="H4" s="609"/>
    </row>
    <row r="5" spans="1:8" ht="29.5" thickBot="1" x14ac:dyDescent="0.4">
      <c r="A5" s="603" t="s">
        <v>131</v>
      </c>
      <c r="B5" s="708" t="s">
        <v>164</v>
      </c>
      <c r="C5" s="702" t="s">
        <v>46</v>
      </c>
      <c r="D5" s="702" t="s">
        <v>262</v>
      </c>
      <c r="E5" s="703" t="s">
        <v>169</v>
      </c>
    </row>
    <row r="6" spans="1:8" ht="29.5" thickBot="1" x14ac:dyDescent="0.4">
      <c r="A6" s="603" t="s">
        <v>132</v>
      </c>
      <c r="B6" s="708" t="s">
        <v>176</v>
      </c>
      <c r="C6" s="702" t="s">
        <v>45</v>
      </c>
      <c r="D6" s="702" t="s">
        <v>365</v>
      </c>
      <c r="E6" s="703" t="s">
        <v>371</v>
      </c>
    </row>
    <row r="7" spans="1:8" ht="44" thickBot="1" x14ac:dyDescent="0.4">
      <c r="A7" s="602" t="s">
        <v>133</v>
      </c>
      <c r="B7" s="707" t="s">
        <v>152</v>
      </c>
      <c r="C7" s="700" t="s">
        <v>153</v>
      </c>
      <c r="D7" s="700" t="s">
        <v>49</v>
      </c>
      <c r="E7" s="701" t="s">
        <v>73</v>
      </c>
      <c r="G7" t="s">
        <v>277</v>
      </c>
    </row>
    <row r="8" spans="1:8" ht="29.5" thickBot="1" x14ac:dyDescent="0.4">
      <c r="A8" s="602" t="s">
        <v>0</v>
      </c>
      <c r="B8" s="705" t="s">
        <v>43</v>
      </c>
      <c r="C8" s="607" t="s">
        <v>167</v>
      </c>
      <c r="D8" s="607" t="s">
        <v>41</v>
      </c>
      <c r="E8" s="608" t="s">
        <v>166</v>
      </c>
    </row>
    <row r="9" spans="1:8" ht="29.5" thickBot="1" x14ac:dyDescent="0.4">
      <c r="A9" s="604" t="s">
        <v>1</v>
      </c>
      <c r="B9" s="706" t="s">
        <v>435</v>
      </c>
      <c r="C9" s="605" t="s">
        <v>435</v>
      </c>
      <c r="D9" s="605" t="s">
        <v>44</v>
      </c>
      <c r="E9" s="606" t="s">
        <v>79</v>
      </c>
      <c r="F9" s="601"/>
      <c r="G9" t="s">
        <v>275</v>
      </c>
    </row>
    <row r="10" spans="1:8" ht="15" thickBot="1" x14ac:dyDescent="0.4"/>
    <row r="11" spans="1:8" ht="44" thickBot="1" x14ac:dyDescent="0.4">
      <c r="A11" s="602" t="s">
        <v>2</v>
      </c>
      <c r="B11" s="707"/>
      <c r="C11" s="700" t="s">
        <v>47</v>
      </c>
      <c r="D11" s="700" t="s">
        <v>48</v>
      </c>
      <c r="E11" s="701" t="s">
        <v>365</v>
      </c>
      <c r="H11" s="426"/>
    </row>
    <row r="13" spans="1:8" x14ac:dyDescent="0.35">
      <c r="G13" s="426"/>
    </row>
    <row r="20" spans="7:7" x14ac:dyDescent="0.35">
      <c r="G20" t="s">
        <v>276</v>
      </c>
    </row>
  </sheetData>
  <mergeCells count="1">
    <mergeCell ref="A2:E2"/>
  </mergeCells>
  <phoneticPr fontId="4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N227"/>
  <sheetViews>
    <sheetView workbookViewId="0">
      <selection activeCell="BG17" sqref="BG17"/>
    </sheetView>
  </sheetViews>
  <sheetFormatPr defaultColWidth="8.81640625" defaultRowHeight="12.5" x14ac:dyDescent="0.25"/>
  <cols>
    <col min="1" max="1" width="5.453125" style="123" customWidth="1"/>
    <col min="2" max="2" width="21.453125" style="123" customWidth="1"/>
    <col min="3" max="3" width="26.453125" style="123" customWidth="1"/>
    <col min="4" max="4" width="10.453125" style="123" customWidth="1"/>
    <col min="5" max="5" width="15.453125" style="123" customWidth="1"/>
    <col min="6" max="6" width="3.36328125" style="123" customWidth="1"/>
    <col min="7" max="11" width="7.6328125" style="123" customWidth="1"/>
    <col min="12" max="12" width="8.1796875" style="123" customWidth="1"/>
    <col min="13" max="13" width="3.36328125" style="123" customWidth="1"/>
    <col min="14" max="21" width="7.6328125" style="123" customWidth="1"/>
    <col min="22" max="22" width="9.6328125" style="123" customWidth="1"/>
    <col min="23" max="23" width="6.453125" style="123" customWidth="1"/>
    <col min="24" max="24" width="3.1796875" style="123" customWidth="1"/>
    <col min="25" max="34" width="7.6328125" style="123" customWidth="1"/>
    <col min="35" max="35" width="3.1796875" style="124" customWidth="1"/>
    <col min="36" max="36" width="11.1796875" style="124" customWidth="1"/>
    <col min="37" max="37" width="13.81640625" style="124" customWidth="1"/>
    <col min="38" max="38" width="3.453125" style="123" customWidth="1"/>
    <col min="39" max="44" width="8.81640625" style="123"/>
    <col min="45" max="45" width="4.1796875" style="123" customWidth="1"/>
    <col min="46" max="48" width="8.81640625" style="123"/>
    <col min="49" max="49" width="4.6328125" style="123" customWidth="1"/>
    <col min="50" max="50" width="8.81640625" style="123"/>
    <col min="51" max="51" width="9.453125" style="123" bestFit="1" customWidth="1"/>
    <col min="52" max="55" width="8.81640625" style="123"/>
    <col min="56" max="56" width="3.81640625" style="123" customWidth="1"/>
    <col min="57" max="57" width="8.81640625" style="123"/>
    <col min="58" max="58" width="4.36328125" style="123" customWidth="1"/>
    <col min="59" max="59" width="8.81640625" style="123"/>
    <col min="60" max="60" width="3.6328125" style="123" customWidth="1"/>
    <col min="61" max="61" width="8.81640625" style="123"/>
    <col min="62" max="62" width="3.81640625" style="123" customWidth="1"/>
    <col min="63" max="63" width="8.81640625" style="123"/>
    <col min="64" max="64" width="3.81640625" style="123" customWidth="1"/>
    <col min="65" max="65" width="12.1796875" style="123" customWidth="1"/>
    <col min="66" max="66" width="9.81640625" style="123" customWidth="1"/>
    <col min="67" max="16384" width="8.81640625" style="123"/>
  </cols>
  <sheetData>
    <row r="1" spans="1:66" s="101" customFormat="1" ht="15.5" x14ac:dyDescent="0.35">
      <c r="A1" s="1" t="str">
        <f>[1]CompDetail!A1</f>
        <v>22nd Australian Vaulting Championships 2018</v>
      </c>
      <c r="B1" s="2"/>
      <c r="D1" s="103" t="s">
        <v>318</v>
      </c>
      <c r="E1" s="103" t="s">
        <v>10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54">
        <f ca="1">NOW()</f>
        <v>43467.616455671297</v>
      </c>
      <c r="BM1" s="154">
        <f ca="1">NOW()</f>
        <v>43467.616455671297</v>
      </c>
    </row>
    <row r="2" spans="1:66" s="101" customFormat="1" ht="15.5" x14ac:dyDescent="0.35">
      <c r="A2" s="8"/>
      <c r="B2" s="2"/>
      <c r="D2" s="103"/>
      <c r="E2" s="103" t="s">
        <v>7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7"/>
      <c r="V2" s="103"/>
      <c r="W2" s="103"/>
      <c r="X2" s="107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53">
        <f ca="1">NOW()</f>
        <v>43467.616455671297</v>
      </c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M2" s="153">
        <f ca="1">NOW()</f>
        <v>43467.616455671297</v>
      </c>
    </row>
    <row r="3" spans="1:66" s="101" customFormat="1" ht="15.5" x14ac:dyDescent="0.35">
      <c r="A3" s="1" t="str">
        <f>[1]CompDetail!A3</f>
        <v>October 4 to 7 2018</v>
      </c>
      <c r="B3" s="51"/>
      <c r="D3" s="103"/>
      <c r="E3" s="103" t="s">
        <v>261</v>
      </c>
      <c r="F3" s="62"/>
      <c r="G3" s="182"/>
      <c r="H3" s="183"/>
      <c r="I3" s="182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4"/>
      <c r="AI3" s="183"/>
      <c r="AJ3" s="103"/>
      <c r="AK3" s="103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</row>
    <row r="4" spans="1:66" s="101" customFormat="1" ht="15.5" x14ac:dyDescent="0.35">
      <c r="A4" s="13"/>
      <c r="B4" s="14"/>
      <c r="D4" s="103"/>
      <c r="E4" s="103"/>
      <c r="F4" s="103"/>
      <c r="G4" s="179" t="s">
        <v>319</v>
      </c>
      <c r="H4" s="180"/>
      <c r="I4" s="179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1"/>
      <c r="AI4" s="180"/>
      <c r="AJ4" s="103"/>
      <c r="AK4" s="103"/>
      <c r="AL4" s="156"/>
      <c r="AM4" s="157" t="s">
        <v>320</v>
      </c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</row>
    <row r="5" spans="1:66" s="101" customFormat="1" ht="15.5" x14ac:dyDescent="0.35">
      <c r="A5" s="8"/>
      <c r="B5" s="2"/>
      <c r="C5" s="103"/>
      <c r="D5" s="103"/>
      <c r="E5" s="103"/>
      <c r="F5" s="103"/>
      <c r="G5" s="107" t="s">
        <v>321</v>
      </c>
      <c r="H5" s="103" t="str">
        <f>E1</f>
        <v>Darryn Fedrick</v>
      </c>
      <c r="I5" s="107"/>
      <c r="J5" s="107"/>
      <c r="K5" s="107"/>
      <c r="L5" s="107"/>
      <c r="M5" s="107"/>
      <c r="N5" s="107" t="s">
        <v>322</v>
      </c>
      <c r="O5" s="103" t="str">
        <f>E2</f>
        <v>Nina Fritzel</v>
      </c>
      <c r="P5" s="103"/>
      <c r="Q5" s="103"/>
      <c r="R5" s="107"/>
      <c r="S5" s="103"/>
      <c r="T5" s="107"/>
      <c r="U5" s="103"/>
      <c r="V5" s="103"/>
      <c r="W5" s="103"/>
      <c r="X5" s="103"/>
      <c r="Y5" s="107" t="s">
        <v>323</v>
      </c>
      <c r="Z5" s="103" t="str">
        <f>E3</f>
        <v>Angie Deeks</v>
      </c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</row>
    <row r="6" spans="1:66" s="101" customFormat="1" ht="15.5" x14ac:dyDescent="0.35">
      <c r="A6" s="1" t="s">
        <v>141</v>
      </c>
      <c r="B6" s="1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55"/>
      <c r="AM6" s="158" t="s">
        <v>321</v>
      </c>
      <c r="AN6" s="155" t="str">
        <f>E1</f>
        <v>Darryn Fedrick</v>
      </c>
      <c r="AO6" s="158"/>
      <c r="AP6" s="158"/>
      <c r="AQ6" s="158"/>
      <c r="AR6" s="158"/>
      <c r="AS6" s="158"/>
      <c r="AT6" s="158" t="s">
        <v>322</v>
      </c>
      <c r="AU6" s="155" t="str">
        <f>E2</f>
        <v>Nina Fritzel</v>
      </c>
      <c r="AV6" s="155"/>
      <c r="AW6" s="155"/>
      <c r="AX6" s="158" t="s">
        <v>323</v>
      </c>
      <c r="AY6" s="155" t="str">
        <f>E3</f>
        <v>Angie Deeks</v>
      </c>
      <c r="AZ6" s="155"/>
      <c r="BA6" s="155"/>
      <c r="BB6" s="155"/>
      <c r="BC6" s="155"/>
      <c r="BD6" s="158"/>
    </row>
    <row r="7" spans="1:66" s="101" customFormat="1" ht="15.5" x14ac:dyDescent="0.35">
      <c r="A7" s="8" t="s">
        <v>142</v>
      </c>
      <c r="B7" s="18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</row>
    <row r="8" spans="1:66" s="101" customFormat="1" ht="14.5" x14ac:dyDescent="0.35">
      <c r="A8" s="103"/>
      <c r="B8" s="103"/>
      <c r="C8" s="103"/>
      <c r="D8" s="103"/>
      <c r="E8" s="103"/>
      <c r="F8" s="151"/>
      <c r="G8" s="103"/>
      <c r="H8" s="103"/>
      <c r="I8" s="103"/>
      <c r="J8" s="103"/>
      <c r="K8" s="103"/>
      <c r="L8" s="103"/>
      <c r="M8" s="140"/>
      <c r="N8" s="103"/>
      <c r="O8" s="103"/>
      <c r="P8" s="103"/>
      <c r="Q8" s="103"/>
      <c r="R8" s="103"/>
      <c r="S8" s="103"/>
      <c r="T8" s="103"/>
      <c r="U8" s="103"/>
      <c r="V8" s="103"/>
      <c r="W8" s="150" t="s">
        <v>411</v>
      </c>
      <c r="X8" s="151"/>
      <c r="Y8" s="103"/>
      <c r="Z8" s="103"/>
      <c r="AA8" s="103"/>
      <c r="AB8" s="103"/>
      <c r="AC8" s="103"/>
      <c r="AD8" s="103"/>
      <c r="AE8" s="103"/>
      <c r="AF8" s="103"/>
      <c r="AG8" s="103"/>
      <c r="AH8" s="150" t="s">
        <v>411</v>
      </c>
      <c r="AI8" s="149"/>
      <c r="AJ8" s="148" t="s">
        <v>330</v>
      </c>
      <c r="AK8" s="150"/>
      <c r="AL8" s="159"/>
      <c r="AM8" s="155"/>
      <c r="AN8" s="155"/>
      <c r="AO8" s="155"/>
      <c r="AP8" s="155"/>
      <c r="AQ8" s="155"/>
      <c r="AR8" s="155"/>
      <c r="AS8" s="185"/>
      <c r="AT8" s="158" t="s">
        <v>328</v>
      </c>
      <c r="AU8" s="155"/>
      <c r="AV8" s="160" t="s">
        <v>328</v>
      </c>
      <c r="AW8" s="161"/>
      <c r="AX8" s="155"/>
      <c r="AY8" s="155"/>
      <c r="AZ8" s="155"/>
      <c r="BA8" s="155"/>
      <c r="BB8" s="155"/>
      <c r="BC8" s="155"/>
      <c r="BD8" s="161"/>
      <c r="BE8" s="158" t="s">
        <v>331</v>
      </c>
      <c r="BF8" s="168"/>
      <c r="BG8" s="186" t="s">
        <v>415</v>
      </c>
      <c r="BH8" s="187"/>
      <c r="BI8" s="186" t="s">
        <v>416</v>
      </c>
      <c r="BJ8" s="187"/>
      <c r="BK8" s="186" t="s">
        <v>417</v>
      </c>
      <c r="BL8" s="186"/>
      <c r="BM8" s="155"/>
    </row>
    <row r="9" spans="1:66" s="101" customFormat="1" ht="14.5" x14ac:dyDescent="0.35">
      <c r="A9" s="150" t="s">
        <v>333</v>
      </c>
      <c r="B9" s="150" t="s">
        <v>334</v>
      </c>
      <c r="C9" s="150" t="s">
        <v>325</v>
      </c>
      <c r="D9" s="150" t="s">
        <v>335</v>
      </c>
      <c r="E9" s="150" t="s">
        <v>410</v>
      </c>
      <c r="F9" s="151"/>
      <c r="G9" s="150" t="s">
        <v>325</v>
      </c>
      <c r="H9" s="150"/>
      <c r="I9" s="150"/>
      <c r="J9" s="150"/>
      <c r="K9" s="150"/>
      <c r="L9" s="152"/>
      <c r="M9" s="151"/>
      <c r="N9" s="150" t="s">
        <v>342</v>
      </c>
      <c r="O9" s="150" t="s">
        <v>343</v>
      </c>
      <c r="P9" s="150" t="s">
        <v>408</v>
      </c>
      <c r="Q9" s="150" t="s">
        <v>407</v>
      </c>
      <c r="R9" s="150" t="s">
        <v>406</v>
      </c>
      <c r="S9" s="152" t="s">
        <v>409</v>
      </c>
      <c r="T9" s="150" t="s">
        <v>404</v>
      </c>
      <c r="U9" s="150" t="s">
        <v>403</v>
      </c>
      <c r="V9" s="150" t="s">
        <v>350</v>
      </c>
      <c r="W9" s="150" t="s">
        <v>402</v>
      </c>
      <c r="X9" s="151"/>
      <c r="Y9" s="150" t="s">
        <v>342</v>
      </c>
      <c r="Z9" s="150" t="s">
        <v>343</v>
      </c>
      <c r="AA9" s="150" t="s">
        <v>408</v>
      </c>
      <c r="AB9" s="150" t="s">
        <v>407</v>
      </c>
      <c r="AC9" s="150" t="s">
        <v>406</v>
      </c>
      <c r="AD9" s="150" t="s">
        <v>405</v>
      </c>
      <c r="AE9" s="150" t="s">
        <v>404</v>
      </c>
      <c r="AF9" s="150" t="s">
        <v>403</v>
      </c>
      <c r="AG9" s="150" t="s">
        <v>350</v>
      </c>
      <c r="AH9" s="150" t="s">
        <v>402</v>
      </c>
      <c r="AI9" s="149"/>
      <c r="AJ9" s="148" t="s">
        <v>360</v>
      </c>
      <c r="AK9" s="148" t="s">
        <v>401</v>
      </c>
      <c r="AL9" s="159"/>
      <c r="AM9" s="162" t="s">
        <v>325</v>
      </c>
      <c r="AN9" s="162"/>
      <c r="AO9" s="162"/>
      <c r="AP9" s="162"/>
      <c r="AQ9" s="162"/>
      <c r="AR9" s="162"/>
      <c r="AS9" s="163"/>
      <c r="AT9" s="164" t="s">
        <v>327</v>
      </c>
      <c r="AU9" s="165" t="s">
        <v>326</v>
      </c>
      <c r="AV9" s="166" t="s">
        <v>352</v>
      </c>
      <c r="AW9" s="167"/>
      <c r="AX9" s="178" t="s">
        <v>377</v>
      </c>
      <c r="AY9" s="178"/>
      <c r="AZ9" s="155"/>
      <c r="BA9" s="155"/>
      <c r="BB9" s="155"/>
      <c r="BC9" s="155"/>
      <c r="BD9" s="167"/>
      <c r="BE9" s="160" t="s">
        <v>360</v>
      </c>
      <c r="BF9" s="168"/>
      <c r="BG9" s="186" t="s">
        <v>418</v>
      </c>
      <c r="BH9" s="187"/>
      <c r="BI9" s="186" t="s">
        <v>418</v>
      </c>
      <c r="BJ9" s="187"/>
      <c r="BK9" s="186" t="s">
        <v>418</v>
      </c>
      <c r="BL9" s="186"/>
      <c r="BM9" s="186" t="s">
        <v>363</v>
      </c>
    </row>
    <row r="10" spans="1:66" s="101" customFormat="1" ht="14.5" x14ac:dyDescent="0.35">
      <c r="A10" s="103"/>
      <c r="B10" s="103"/>
      <c r="C10" s="103"/>
      <c r="D10" s="103"/>
      <c r="E10" s="103"/>
      <c r="F10" s="140"/>
      <c r="G10" s="147" t="s">
        <v>337</v>
      </c>
      <c r="H10" s="147" t="s">
        <v>338</v>
      </c>
      <c r="I10" s="147" t="s">
        <v>339</v>
      </c>
      <c r="J10" s="147" t="s">
        <v>340</v>
      </c>
      <c r="K10" s="147" t="s">
        <v>341</v>
      </c>
      <c r="L10" s="146" t="s">
        <v>325</v>
      </c>
      <c r="M10" s="140"/>
      <c r="N10" s="103"/>
      <c r="O10" s="103"/>
      <c r="P10" s="103"/>
      <c r="Q10" s="103"/>
      <c r="R10" s="103"/>
      <c r="S10" s="145"/>
      <c r="T10" s="103"/>
      <c r="U10" s="103"/>
      <c r="V10" s="103"/>
      <c r="W10" s="103"/>
      <c r="X10" s="140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38"/>
      <c r="AJ10" s="103"/>
      <c r="AK10" s="103"/>
      <c r="AL10" s="168"/>
      <c r="AM10" s="169" t="s">
        <v>337</v>
      </c>
      <c r="AN10" s="169" t="s">
        <v>338</v>
      </c>
      <c r="AO10" s="169" t="s">
        <v>339</v>
      </c>
      <c r="AP10" s="169" t="s">
        <v>340</v>
      </c>
      <c r="AQ10" s="169" t="s">
        <v>341</v>
      </c>
      <c r="AR10" s="169" t="s">
        <v>325</v>
      </c>
      <c r="AS10" s="170"/>
      <c r="AT10" s="171"/>
      <c r="AU10" s="169" t="s">
        <v>414</v>
      </c>
      <c r="AV10" s="172"/>
      <c r="AW10" s="161"/>
      <c r="AX10" s="169" t="s">
        <v>353</v>
      </c>
      <c r="AY10" s="169" t="s">
        <v>354</v>
      </c>
      <c r="AZ10" s="169" t="s">
        <v>355</v>
      </c>
      <c r="BA10" s="169" t="s">
        <v>356</v>
      </c>
      <c r="BB10" s="169" t="s">
        <v>357</v>
      </c>
      <c r="BC10" s="169" t="s">
        <v>358</v>
      </c>
      <c r="BD10" s="161"/>
      <c r="BF10" s="168"/>
    </row>
    <row r="11" spans="1:66" s="101" customFormat="1" ht="14.5" x14ac:dyDescent="0.35">
      <c r="A11" s="113">
        <v>1</v>
      </c>
      <c r="B11" s="439" t="s">
        <v>177</v>
      </c>
      <c r="C11" s="141"/>
      <c r="D11" s="141"/>
      <c r="E11" s="141"/>
      <c r="F11" s="140"/>
      <c r="G11" s="141"/>
      <c r="H11" s="141"/>
      <c r="I11" s="141"/>
      <c r="J11" s="141"/>
      <c r="K11" s="141"/>
      <c r="L11" s="137"/>
      <c r="M11" s="140"/>
      <c r="N11" s="143">
        <v>3.5</v>
      </c>
      <c r="O11" s="143">
        <v>4.5</v>
      </c>
      <c r="P11" s="143">
        <v>4</v>
      </c>
      <c r="Q11" s="143">
        <v>6</v>
      </c>
      <c r="R11" s="143">
        <v>4.5</v>
      </c>
      <c r="S11" s="144">
        <v>0</v>
      </c>
      <c r="T11" s="143">
        <v>4.5</v>
      </c>
      <c r="U11" s="143">
        <v>4.5</v>
      </c>
      <c r="V11" s="142">
        <f t="shared" ref="V11:V16" si="0">SUM(N11:U11)</f>
        <v>31.5</v>
      </c>
      <c r="W11" s="139"/>
      <c r="X11" s="140"/>
      <c r="Y11" s="143">
        <v>4.3</v>
      </c>
      <c r="Z11" s="143">
        <v>4.8</v>
      </c>
      <c r="AA11" s="143">
        <v>5</v>
      </c>
      <c r="AB11" s="143">
        <v>4</v>
      </c>
      <c r="AC11" s="143">
        <v>4.5</v>
      </c>
      <c r="AD11" s="143">
        <v>0</v>
      </c>
      <c r="AE11" s="143">
        <v>4.2</v>
      </c>
      <c r="AF11" s="143">
        <v>4.2</v>
      </c>
      <c r="AG11" s="142">
        <f t="shared" ref="AG11:AG16" si="1">SUM(Y11:AF11)</f>
        <v>31</v>
      </c>
      <c r="AH11" s="139"/>
      <c r="AI11" s="138"/>
      <c r="AJ11" s="137"/>
      <c r="AK11" s="136"/>
      <c r="AL11" s="173"/>
      <c r="AM11" s="174"/>
      <c r="AN11" s="174"/>
      <c r="AO11" s="174"/>
      <c r="AP11" s="174"/>
      <c r="AQ11" s="174"/>
      <c r="AR11" s="174"/>
      <c r="AS11" s="170"/>
      <c r="AT11" s="175"/>
      <c r="AU11" s="175"/>
      <c r="AV11" s="175"/>
      <c r="AW11" s="176"/>
      <c r="AX11" s="175"/>
      <c r="AY11" s="175"/>
      <c r="AZ11" s="175"/>
      <c r="BA11" s="175"/>
      <c r="BB11" s="175"/>
      <c r="BC11" s="177"/>
      <c r="BD11" s="161"/>
      <c r="BE11" s="175"/>
      <c r="BF11" s="168"/>
      <c r="BG11" s="175"/>
      <c r="BH11" s="175"/>
      <c r="BI11" s="175"/>
      <c r="BJ11" s="175"/>
      <c r="BK11" s="175"/>
      <c r="BL11" s="175"/>
      <c r="BM11" s="175"/>
    </row>
    <row r="12" spans="1:66" s="101" customFormat="1" ht="14.5" x14ac:dyDescent="0.35">
      <c r="A12" s="113">
        <v>2</v>
      </c>
      <c r="B12" s="439" t="s">
        <v>198</v>
      </c>
      <c r="C12" s="141"/>
      <c r="D12" s="141"/>
      <c r="E12" s="141"/>
      <c r="F12" s="140"/>
      <c r="G12" s="141"/>
      <c r="H12" s="141"/>
      <c r="I12" s="141"/>
      <c r="J12" s="141"/>
      <c r="K12" s="141"/>
      <c r="L12" s="141"/>
      <c r="M12" s="140"/>
      <c r="N12" s="143">
        <v>4</v>
      </c>
      <c r="O12" s="143">
        <v>4</v>
      </c>
      <c r="P12" s="143">
        <v>0</v>
      </c>
      <c r="Q12" s="143">
        <v>4</v>
      </c>
      <c r="R12" s="143">
        <v>5</v>
      </c>
      <c r="S12" s="143">
        <v>5</v>
      </c>
      <c r="T12" s="143">
        <v>6</v>
      </c>
      <c r="U12" s="143">
        <v>5</v>
      </c>
      <c r="V12" s="142">
        <f t="shared" si="0"/>
        <v>33</v>
      </c>
      <c r="W12" s="139"/>
      <c r="X12" s="140"/>
      <c r="Y12" s="143">
        <v>4.5</v>
      </c>
      <c r="Z12" s="143">
        <v>5.5</v>
      </c>
      <c r="AA12" s="143">
        <v>4.5</v>
      </c>
      <c r="AB12" s="143">
        <v>6</v>
      </c>
      <c r="AC12" s="143">
        <v>5.5</v>
      </c>
      <c r="AD12" s="143">
        <v>5.5</v>
      </c>
      <c r="AE12" s="143">
        <v>6</v>
      </c>
      <c r="AF12" s="143">
        <v>5</v>
      </c>
      <c r="AG12" s="142">
        <f t="shared" si="1"/>
        <v>42.5</v>
      </c>
      <c r="AH12" s="139"/>
      <c r="AI12" s="138"/>
      <c r="AJ12" s="137"/>
      <c r="AK12" s="136"/>
      <c r="AL12" s="168"/>
      <c r="AM12" s="174"/>
      <c r="AN12" s="174"/>
      <c r="AO12" s="174"/>
      <c r="AP12" s="174"/>
      <c r="AQ12" s="174"/>
      <c r="AR12" s="174"/>
      <c r="AS12" s="170"/>
      <c r="AT12" s="174"/>
      <c r="AU12" s="174"/>
      <c r="AV12" s="174"/>
      <c r="AW12" s="161"/>
      <c r="AX12" s="174"/>
      <c r="AY12" s="174"/>
      <c r="AZ12" s="174"/>
      <c r="BA12" s="174"/>
      <c r="BB12" s="174"/>
      <c r="BC12" s="174"/>
      <c r="BD12" s="161"/>
      <c r="BE12" s="174"/>
      <c r="BF12" s="168"/>
      <c r="BG12" s="174"/>
      <c r="BH12" s="174"/>
      <c r="BI12" s="174"/>
      <c r="BJ12" s="174"/>
      <c r="BK12" s="174"/>
      <c r="BL12" s="174"/>
      <c r="BM12" s="174"/>
    </row>
    <row r="13" spans="1:66" s="101" customFormat="1" ht="14.5" x14ac:dyDescent="0.35">
      <c r="A13" s="113">
        <v>3</v>
      </c>
      <c r="B13" s="439" t="s">
        <v>199</v>
      </c>
      <c r="C13" s="141"/>
      <c r="D13" s="141"/>
      <c r="E13" s="141"/>
      <c r="F13" s="140"/>
      <c r="G13" s="141"/>
      <c r="H13" s="141"/>
      <c r="I13" s="141"/>
      <c r="J13" s="141"/>
      <c r="K13" s="141"/>
      <c r="L13" s="141"/>
      <c r="M13" s="140"/>
      <c r="N13" s="143">
        <v>5</v>
      </c>
      <c r="O13" s="143">
        <v>5</v>
      </c>
      <c r="P13" s="143">
        <v>4.5</v>
      </c>
      <c r="Q13" s="143">
        <v>5.5</v>
      </c>
      <c r="R13" s="143">
        <v>5</v>
      </c>
      <c r="S13" s="143">
        <v>5</v>
      </c>
      <c r="T13" s="143">
        <v>0</v>
      </c>
      <c r="U13" s="143">
        <v>5</v>
      </c>
      <c r="V13" s="142">
        <f t="shared" si="0"/>
        <v>35</v>
      </c>
      <c r="W13" s="139"/>
      <c r="X13" s="140"/>
      <c r="Y13" s="143">
        <v>5</v>
      </c>
      <c r="Z13" s="143">
        <v>5.8</v>
      </c>
      <c r="AA13" s="143">
        <v>5</v>
      </c>
      <c r="AB13" s="143">
        <v>5.5</v>
      </c>
      <c r="AC13" s="143">
        <v>4.9000000000000004</v>
      </c>
      <c r="AD13" s="143">
        <v>4.9000000000000004</v>
      </c>
      <c r="AE13" s="143">
        <v>0</v>
      </c>
      <c r="AF13" s="143">
        <v>4</v>
      </c>
      <c r="AG13" s="142">
        <f t="shared" si="1"/>
        <v>35.1</v>
      </c>
      <c r="AH13" s="139"/>
      <c r="AI13" s="138"/>
      <c r="AJ13" s="137"/>
      <c r="AK13" s="136"/>
      <c r="AL13" s="168"/>
      <c r="AM13" s="174"/>
      <c r="AN13" s="174"/>
      <c r="AO13" s="174"/>
      <c r="AP13" s="174"/>
      <c r="AQ13" s="174"/>
      <c r="AR13" s="174"/>
      <c r="AS13" s="170"/>
      <c r="AT13" s="174"/>
      <c r="AU13" s="174"/>
      <c r="AV13" s="174"/>
      <c r="AW13" s="161"/>
      <c r="AX13" s="174"/>
      <c r="AY13" s="174"/>
      <c r="AZ13" s="174"/>
      <c r="BA13" s="174"/>
      <c r="BB13" s="174"/>
      <c r="BC13" s="174"/>
      <c r="BD13" s="161"/>
      <c r="BE13" s="174"/>
      <c r="BF13" s="168"/>
      <c r="BG13" s="174"/>
      <c r="BH13" s="174"/>
      <c r="BI13" s="174"/>
      <c r="BJ13" s="174"/>
      <c r="BK13" s="174"/>
      <c r="BL13" s="174"/>
      <c r="BM13" s="174"/>
    </row>
    <row r="14" spans="1:66" s="101" customFormat="1" ht="14.5" x14ac:dyDescent="0.35">
      <c r="A14" s="113">
        <v>4</v>
      </c>
      <c r="B14" s="439" t="s">
        <v>179</v>
      </c>
      <c r="C14" s="141"/>
      <c r="D14" s="141"/>
      <c r="E14" s="141"/>
      <c r="F14" s="140"/>
      <c r="G14" s="141"/>
      <c r="H14" s="141"/>
      <c r="I14" s="141"/>
      <c r="J14" s="141"/>
      <c r="K14" s="141"/>
      <c r="L14" s="141"/>
      <c r="M14" s="140"/>
      <c r="N14" s="143">
        <v>5.5</v>
      </c>
      <c r="O14" s="143">
        <v>6</v>
      </c>
      <c r="P14" s="143">
        <v>6.5</v>
      </c>
      <c r="Q14" s="143">
        <v>6</v>
      </c>
      <c r="R14" s="143">
        <v>5</v>
      </c>
      <c r="S14" s="143">
        <v>6</v>
      </c>
      <c r="T14" s="143">
        <v>7</v>
      </c>
      <c r="U14" s="143">
        <v>5</v>
      </c>
      <c r="V14" s="142">
        <f t="shared" si="0"/>
        <v>47</v>
      </c>
      <c r="W14" s="139"/>
      <c r="X14" s="140"/>
      <c r="Y14" s="143">
        <v>5.5</v>
      </c>
      <c r="Z14" s="143">
        <v>6</v>
      </c>
      <c r="AA14" s="143">
        <v>0</v>
      </c>
      <c r="AB14" s="143">
        <v>6</v>
      </c>
      <c r="AC14" s="143">
        <v>6.5</v>
      </c>
      <c r="AD14" s="143">
        <v>6.5</v>
      </c>
      <c r="AE14" s="143">
        <v>5.3</v>
      </c>
      <c r="AF14" s="143">
        <v>5.5</v>
      </c>
      <c r="AG14" s="142">
        <f t="shared" si="1"/>
        <v>41.3</v>
      </c>
      <c r="AH14" s="139"/>
      <c r="AI14" s="138"/>
      <c r="AJ14" s="137"/>
      <c r="AK14" s="136"/>
      <c r="AL14" s="168"/>
      <c r="AM14" s="174"/>
      <c r="AN14" s="174"/>
      <c r="AO14" s="174"/>
      <c r="AP14" s="174"/>
      <c r="AQ14" s="174"/>
      <c r="AR14" s="174"/>
      <c r="AS14" s="170"/>
      <c r="AT14" s="174"/>
      <c r="AU14" s="174"/>
      <c r="AV14" s="174"/>
      <c r="AW14" s="161"/>
      <c r="AX14" s="174"/>
      <c r="AY14" s="174"/>
      <c r="AZ14" s="174"/>
      <c r="BA14" s="174"/>
      <c r="BB14" s="174"/>
      <c r="BC14" s="174"/>
      <c r="BD14" s="161"/>
      <c r="BE14" s="174"/>
      <c r="BF14" s="168"/>
      <c r="BG14" s="174"/>
      <c r="BH14" s="174"/>
      <c r="BI14" s="174"/>
      <c r="BJ14" s="174"/>
      <c r="BK14" s="174"/>
      <c r="BL14" s="174"/>
      <c r="BM14" s="174"/>
      <c r="BN14" s="114"/>
    </row>
    <row r="15" spans="1:66" s="101" customFormat="1" ht="14.5" x14ac:dyDescent="0.35">
      <c r="A15" s="113">
        <v>5</v>
      </c>
      <c r="B15" s="439" t="s">
        <v>385</v>
      </c>
      <c r="C15" s="141"/>
      <c r="D15" s="141"/>
      <c r="E15" s="141"/>
      <c r="F15" s="140"/>
      <c r="G15" s="141"/>
      <c r="H15" s="141"/>
      <c r="I15" s="141"/>
      <c r="J15" s="141"/>
      <c r="K15" s="141"/>
      <c r="L15" s="141"/>
      <c r="M15" s="140"/>
      <c r="N15" s="143">
        <v>4.8</v>
      </c>
      <c r="O15" s="143">
        <v>5</v>
      </c>
      <c r="P15" s="143">
        <v>5</v>
      </c>
      <c r="Q15" s="143">
        <v>5</v>
      </c>
      <c r="R15" s="143">
        <v>6</v>
      </c>
      <c r="S15" s="143">
        <v>5.8</v>
      </c>
      <c r="T15" s="143">
        <v>4</v>
      </c>
      <c r="U15" s="143">
        <v>4.8</v>
      </c>
      <c r="V15" s="142">
        <f t="shared" si="0"/>
        <v>40.4</v>
      </c>
      <c r="W15" s="139"/>
      <c r="X15" s="140"/>
      <c r="Y15" s="143">
        <v>4.3</v>
      </c>
      <c r="Z15" s="143">
        <v>5.5</v>
      </c>
      <c r="AA15" s="143">
        <v>5</v>
      </c>
      <c r="AB15" s="143">
        <v>5</v>
      </c>
      <c r="AC15" s="143">
        <v>5.8</v>
      </c>
      <c r="AD15" s="143">
        <v>5.5</v>
      </c>
      <c r="AE15" s="143">
        <v>5.8</v>
      </c>
      <c r="AF15" s="143">
        <v>4.8</v>
      </c>
      <c r="AG15" s="142">
        <f t="shared" si="1"/>
        <v>41.699999999999996</v>
      </c>
      <c r="AH15" s="139"/>
      <c r="AI15" s="138"/>
      <c r="AJ15" s="137"/>
      <c r="AK15" s="136"/>
      <c r="AL15" s="168"/>
      <c r="AM15" s="174"/>
      <c r="AN15" s="174"/>
      <c r="AO15" s="174"/>
      <c r="AP15" s="174"/>
      <c r="AQ15" s="174"/>
      <c r="AR15" s="174"/>
      <c r="AS15" s="170"/>
      <c r="AT15" s="174"/>
      <c r="AU15" s="174"/>
      <c r="AV15" s="174"/>
      <c r="AW15" s="161"/>
      <c r="AX15" s="174"/>
      <c r="AY15" s="174"/>
      <c r="AZ15" s="174"/>
      <c r="BA15" s="174"/>
      <c r="BB15" s="174"/>
      <c r="BC15" s="174"/>
      <c r="BD15" s="161"/>
      <c r="BE15" s="174"/>
      <c r="BF15" s="168"/>
      <c r="BG15" s="174"/>
      <c r="BH15" s="174"/>
      <c r="BI15" s="174"/>
      <c r="BJ15" s="174"/>
      <c r="BK15" s="174"/>
      <c r="BL15" s="174"/>
      <c r="BM15" s="174"/>
      <c r="BN15" s="114"/>
    </row>
    <row r="16" spans="1:66" s="101" customFormat="1" ht="14.5" x14ac:dyDescent="0.35">
      <c r="A16" s="113">
        <v>6</v>
      </c>
      <c r="B16" s="439" t="s">
        <v>200</v>
      </c>
      <c r="C16" s="141"/>
      <c r="D16" s="141"/>
      <c r="E16" s="141"/>
      <c r="F16" s="140"/>
      <c r="G16" s="141"/>
      <c r="H16" s="141"/>
      <c r="I16" s="141"/>
      <c r="J16" s="141"/>
      <c r="K16" s="141"/>
      <c r="L16" s="141"/>
      <c r="M16" s="140"/>
      <c r="N16" s="143"/>
      <c r="O16" s="143"/>
      <c r="P16" s="143"/>
      <c r="Q16" s="143"/>
      <c r="R16" s="143"/>
      <c r="S16" s="143"/>
      <c r="T16" s="143"/>
      <c r="U16" s="143"/>
      <c r="V16" s="142">
        <f t="shared" si="0"/>
        <v>0</v>
      </c>
      <c r="W16" s="139"/>
      <c r="X16" s="140"/>
      <c r="Y16" s="143"/>
      <c r="Z16" s="143"/>
      <c r="AA16" s="143"/>
      <c r="AB16" s="143"/>
      <c r="AC16" s="143"/>
      <c r="AD16" s="143"/>
      <c r="AE16" s="143"/>
      <c r="AF16" s="143"/>
      <c r="AG16" s="142">
        <f t="shared" si="1"/>
        <v>0</v>
      </c>
      <c r="AH16" s="139"/>
      <c r="AI16" s="138"/>
      <c r="AJ16" s="137"/>
      <c r="AK16" s="136"/>
      <c r="AL16" s="168"/>
      <c r="AM16" s="174"/>
      <c r="AN16" s="174"/>
      <c r="AO16" s="174"/>
      <c r="AP16" s="174"/>
      <c r="AQ16" s="174"/>
      <c r="AR16" s="174"/>
      <c r="AS16" s="170"/>
      <c r="AT16" s="174"/>
      <c r="AU16" s="174"/>
      <c r="AV16" s="174"/>
      <c r="AW16" s="161"/>
      <c r="AX16" s="174"/>
      <c r="AY16" s="174"/>
      <c r="AZ16" s="174"/>
      <c r="BA16" s="174"/>
      <c r="BB16" s="174"/>
      <c r="BC16" s="174"/>
      <c r="BD16" s="161"/>
      <c r="BE16" s="174"/>
      <c r="BF16" s="168"/>
      <c r="BG16" s="174"/>
      <c r="BH16" s="174"/>
      <c r="BI16" s="174"/>
      <c r="BJ16" s="174"/>
      <c r="BK16" s="174"/>
      <c r="BL16" s="174"/>
      <c r="BM16" s="174"/>
    </row>
    <row r="17" spans="1:65" s="101" customFormat="1" ht="14.5" x14ac:dyDescent="0.35">
      <c r="A17" s="135"/>
      <c r="B17" s="134"/>
      <c r="C17" s="490" t="s">
        <v>161</v>
      </c>
      <c r="D17" s="490" t="s">
        <v>413</v>
      </c>
      <c r="E17" s="490" t="s">
        <v>163</v>
      </c>
      <c r="F17" s="130"/>
      <c r="G17" s="133">
        <v>4</v>
      </c>
      <c r="H17" s="133">
        <v>5</v>
      </c>
      <c r="I17" s="133">
        <v>2.5</v>
      </c>
      <c r="J17" s="133">
        <v>5</v>
      </c>
      <c r="K17" s="133">
        <v>5.5</v>
      </c>
      <c r="L17" s="132">
        <f>SUM((G17*0.1),(H17*0.1),(I17*0.3),(J17*0.3),(K17*0.2))</f>
        <v>4.25</v>
      </c>
      <c r="M17" s="131"/>
      <c r="N17" s="423"/>
      <c r="O17" s="423"/>
      <c r="P17" s="423"/>
      <c r="Q17" s="423"/>
      <c r="R17" s="423"/>
      <c r="S17" s="423"/>
      <c r="T17" s="724" t="s">
        <v>399</v>
      </c>
      <c r="U17" s="724"/>
      <c r="V17" s="128">
        <f>SUM(V11:V16)</f>
        <v>186.9</v>
      </c>
      <c r="W17" s="128">
        <f>(V17/6)/8</f>
        <v>3.8937500000000003</v>
      </c>
      <c r="X17" s="130"/>
      <c r="Y17" s="423"/>
      <c r="Z17" s="423"/>
      <c r="AA17" s="423"/>
      <c r="AB17" s="423"/>
      <c r="AC17" s="423"/>
      <c r="AD17" s="423"/>
      <c r="AE17" s="724" t="s">
        <v>399</v>
      </c>
      <c r="AF17" s="724"/>
      <c r="AG17" s="128">
        <f>SUM(AG11:AG16)</f>
        <v>191.59999999999997</v>
      </c>
      <c r="AH17" s="128">
        <f>(AG17/6)/8</f>
        <v>3.9916666666666658</v>
      </c>
      <c r="AI17" s="127"/>
      <c r="AJ17" s="126">
        <f>SUM((L17*0.25)+(W17*0.375)+(AH17*0.375))</f>
        <v>4.01953125</v>
      </c>
      <c r="AK17" s="125">
        <v>1</v>
      </c>
      <c r="AL17" s="159"/>
      <c r="AM17" s="189">
        <v>5</v>
      </c>
      <c r="AN17" s="189">
        <v>5</v>
      </c>
      <c r="AO17" s="189">
        <v>4.5</v>
      </c>
      <c r="AP17" s="189">
        <v>5</v>
      </c>
      <c r="AQ17" s="189">
        <v>5.5</v>
      </c>
      <c r="AR17" s="190">
        <f>SUM((AM17*0.1),(AN17*0.1),(AO17*0.3),(AP17*0.3),(AQ17*0.2))</f>
        <v>4.9499999999999993</v>
      </c>
      <c r="AS17" s="191"/>
      <c r="AT17" s="192">
        <v>6.3</v>
      </c>
      <c r="AU17" s="192"/>
      <c r="AV17" s="193">
        <f>AT17-AU17</f>
        <v>6.3</v>
      </c>
      <c r="AW17" s="194"/>
      <c r="AX17" s="192">
        <v>5.5</v>
      </c>
      <c r="AY17" s="192">
        <v>7</v>
      </c>
      <c r="AZ17" s="192">
        <v>4</v>
      </c>
      <c r="BA17" s="192">
        <v>2.5</v>
      </c>
      <c r="BB17" s="192">
        <v>3.5</v>
      </c>
      <c r="BC17" s="193">
        <f>SUM((AX17*0.25),(AY17*0.25),(AZ17*0.2),(BA17*0.2),(BB17*0.1))</f>
        <v>4.7749999999999995</v>
      </c>
      <c r="BD17" s="195"/>
      <c r="BE17" s="126">
        <f>SUM((AR17*0.25)+(AV17*0.5)+(BC17*0.25))</f>
        <v>5.5812499999999989</v>
      </c>
      <c r="BF17" s="196"/>
      <c r="BG17" s="197">
        <f>AJ17</f>
        <v>4.01953125</v>
      </c>
      <c r="BH17" s="188"/>
      <c r="BI17" s="197">
        <f>BE17</f>
        <v>5.5812499999999989</v>
      </c>
      <c r="BJ17" s="188"/>
      <c r="BK17" s="197">
        <f>AVERAGE(BG17,BI17)</f>
        <v>4.8003906249999995</v>
      </c>
      <c r="BL17" s="188"/>
      <c r="BM17" s="188">
        <v>1</v>
      </c>
    </row>
    <row r="18" spans="1:65" s="114" customFormat="1" ht="14.5" x14ac:dyDescent="0.35">
      <c r="A18" s="427"/>
      <c r="B18" s="418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442"/>
      <c r="O18" s="442"/>
      <c r="P18" s="442"/>
      <c r="Q18" s="442"/>
      <c r="R18" s="442"/>
      <c r="S18" s="442"/>
      <c r="T18" s="442"/>
      <c r="U18" s="442"/>
      <c r="V18" s="443"/>
      <c r="W18" s="444"/>
      <c r="X18" s="145"/>
      <c r="Y18" s="442"/>
      <c r="Z18" s="442"/>
      <c r="AA18" s="442"/>
      <c r="AB18" s="442"/>
      <c r="AC18" s="442"/>
      <c r="AD18" s="442"/>
      <c r="AE18" s="442"/>
      <c r="AF18" s="442"/>
      <c r="AG18" s="443"/>
      <c r="AH18" s="444"/>
      <c r="AI18" s="145"/>
      <c r="AJ18" s="145"/>
      <c r="AK18" s="445"/>
      <c r="AL18" s="446"/>
      <c r="AM18" s="447"/>
      <c r="AN18" s="447"/>
      <c r="AO18" s="447"/>
      <c r="AP18" s="447"/>
      <c r="AQ18" s="447"/>
      <c r="AR18" s="447"/>
      <c r="AS18" s="447"/>
      <c r="AT18" s="446"/>
      <c r="AU18" s="446"/>
      <c r="AV18" s="446"/>
      <c r="AW18" s="446"/>
      <c r="AX18" s="446"/>
      <c r="AY18" s="446"/>
      <c r="AZ18" s="446"/>
      <c r="BA18" s="446"/>
      <c r="BB18" s="446"/>
      <c r="BC18" s="448"/>
      <c r="BD18" s="447"/>
      <c r="BE18" s="446"/>
      <c r="BF18" s="447"/>
      <c r="BG18" s="446"/>
      <c r="BH18" s="446"/>
      <c r="BI18" s="446"/>
      <c r="BJ18" s="446"/>
      <c r="BK18" s="446"/>
      <c r="BL18" s="446"/>
      <c r="BM18" s="446"/>
    </row>
    <row r="19" spans="1:65" s="114" customFormat="1" ht="14.5" x14ac:dyDescent="0.35">
      <c r="A19" s="427"/>
      <c r="B19" s="418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442"/>
      <c r="O19" s="442"/>
      <c r="P19" s="442"/>
      <c r="Q19" s="442"/>
      <c r="R19" s="442"/>
      <c r="S19" s="442"/>
      <c r="T19" s="442"/>
      <c r="U19" s="442"/>
      <c r="V19" s="443"/>
      <c r="W19" s="444"/>
      <c r="X19" s="145"/>
      <c r="Y19" s="442"/>
      <c r="Z19" s="442"/>
      <c r="AA19" s="442"/>
      <c r="AB19" s="442"/>
      <c r="AC19" s="442"/>
      <c r="AD19" s="442"/>
      <c r="AE19" s="442"/>
      <c r="AF19" s="442"/>
      <c r="AG19" s="443"/>
      <c r="AH19" s="444"/>
      <c r="AI19" s="145"/>
      <c r="AJ19" s="145"/>
      <c r="AK19" s="445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</row>
    <row r="20" spans="1:65" s="114" customFormat="1" ht="14.5" x14ac:dyDescent="0.35">
      <c r="A20" s="427"/>
      <c r="B20" s="418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442"/>
      <c r="O20" s="442"/>
      <c r="P20" s="442"/>
      <c r="Q20" s="442"/>
      <c r="R20" s="442"/>
      <c r="S20" s="442"/>
      <c r="T20" s="442"/>
      <c r="U20" s="442"/>
      <c r="V20" s="443"/>
      <c r="W20" s="444"/>
      <c r="X20" s="145"/>
      <c r="Y20" s="442"/>
      <c r="Z20" s="442"/>
      <c r="AA20" s="442"/>
      <c r="AB20" s="442"/>
      <c r="AC20" s="442"/>
      <c r="AD20" s="442"/>
      <c r="AE20" s="442"/>
      <c r="AF20" s="442"/>
      <c r="AG20" s="443"/>
      <c r="AH20" s="444"/>
      <c r="AI20" s="145"/>
      <c r="AJ20" s="145"/>
      <c r="AK20" s="445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</row>
    <row r="21" spans="1:65" s="114" customFormat="1" ht="14.5" x14ac:dyDescent="0.35">
      <c r="A21" s="427"/>
      <c r="B21" s="418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442"/>
      <c r="O21" s="442"/>
      <c r="P21" s="442"/>
      <c r="Q21" s="442"/>
      <c r="R21" s="442"/>
      <c r="S21" s="442"/>
      <c r="T21" s="442"/>
      <c r="U21" s="442"/>
      <c r="V21" s="443"/>
      <c r="W21" s="444"/>
      <c r="X21" s="145"/>
      <c r="Y21" s="442"/>
      <c r="Z21" s="442"/>
      <c r="AA21" s="442"/>
      <c r="AB21" s="442"/>
      <c r="AC21" s="442"/>
      <c r="AD21" s="442"/>
      <c r="AE21" s="442"/>
      <c r="AF21" s="442"/>
      <c r="AG21" s="443"/>
      <c r="AH21" s="444"/>
      <c r="AI21" s="145"/>
      <c r="AJ21" s="145"/>
      <c r="AK21" s="445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</row>
    <row r="22" spans="1:65" s="114" customFormat="1" ht="14.5" x14ac:dyDescent="0.35">
      <c r="A22" s="427"/>
      <c r="B22" s="418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442"/>
      <c r="O22" s="442"/>
      <c r="P22" s="442"/>
      <c r="Q22" s="442"/>
      <c r="R22" s="442"/>
      <c r="S22" s="442"/>
      <c r="T22" s="442"/>
      <c r="U22" s="442"/>
      <c r="V22" s="443"/>
      <c r="W22" s="444"/>
      <c r="X22" s="145"/>
      <c r="Y22" s="442"/>
      <c r="Z22" s="442"/>
      <c r="AA22" s="442"/>
      <c r="AB22" s="442"/>
      <c r="AC22" s="442"/>
      <c r="AD22" s="442"/>
      <c r="AE22" s="442"/>
      <c r="AF22" s="442"/>
      <c r="AG22" s="443"/>
      <c r="AH22" s="444"/>
      <c r="AI22" s="145"/>
      <c r="AJ22" s="145"/>
      <c r="AK22" s="445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7"/>
      <c r="BH22" s="447"/>
      <c r="BI22" s="447"/>
      <c r="BJ22" s="447"/>
      <c r="BK22" s="447"/>
      <c r="BL22" s="447"/>
      <c r="BM22" s="447"/>
    </row>
    <row r="23" spans="1:65" s="114" customFormat="1" ht="14.5" x14ac:dyDescent="0.35">
      <c r="A23" s="427"/>
      <c r="B23" s="418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442"/>
      <c r="O23" s="442"/>
      <c r="P23" s="442"/>
      <c r="Q23" s="442"/>
      <c r="R23" s="442"/>
      <c r="S23" s="442"/>
      <c r="T23" s="442"/>
      <c r="U23" s="442"/>
      <c r="V23" s="443"/>
      <c r="W23" s="444"/>
      <c r="X23" s="145"/>
      <c r="Y23" s="442"/>
      <c r="Z23" s="442"/>
      <c r="AA23" s="442"/>
      <c r="AB23" s="442"/>
      <c r="AC23" s="442"/>
      <c r="AD23" s="442"/>
      <c r="AE23" s="442"/>
      <c r="AF23" s="442"/>
      <c r="AG23" s="443"/>
      <c r="AH23" s="444"/>
      <c r="AI23" s="145"/>
      <c r="AJ23" s="145"/>
      <c r="AK23" s="445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  <c r="BL23" s="447"/>
      <c r="BM23" s="447"/>
    </row>
    <row r="24" spans="1:65" s="114" customFormat="1" ht="14.5" x14ac:dyDescent="0.35">
      <c r="A24" s="116"/>
      <c r="B24" s="117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442"/>
      <c r="O24" s="442"/>
      <c r="P24" s="442"/>
      <c r="Q24" s="442"/>
      <c r="R24" s="442"/>
      <c r="S24" s="442"/>
      <c r="T24" s="442"/>
      <c r="U24" s="442"/>
      <c r="V24" s="443"/>
      <c r="W24" s="444"/>
      <c r="X24" s="145"/>
      <c r="Y24" s="442"/>
      <c r="Z24" s="442"/>
      <c r="AA24" s="442"/>
      <c r="AB24" s="442"/>
      <c r="AC24" s="442"/>
      <c r="AD24" s="442"/>
      <c r="AE24" s="442"/>
      <c r="AF24" s="442"/>
      <c r="AG24" s="443"/>
      <c r="AH24" s="444"/>
      <c r="AI24" s="145"/>
      <c r="AJ24" s="145"/>
      <c r="AK24" s="445"/>
      <c r="AL24" s="447"/>
      <c r="AM24" s="449"/>
      <c r="AN24" s="449"/>
      <c r="AO24" s="449"/>
      <c r="AP24" s="449"/>
      <c r="AQ24" s="449"/>
      <c r="AR24" s="446"/>
      <c r="AS24" s="450"/>
      <c r="AT24" s="446"/>
      <c r="AU24" s="446"/>
      <c r="AV24" s="448"/>
      <c r="AW24" s="446"/>
      <c r="AX24" s="446"/>
      <c r="AY24" s="446"/>
      <c r="AZ24" s="446"/>
      <c r="BA24" s="446"/>
      <c r="BB24" s="446"/>
      <c r="BC24" s="448"/>
      <c r="BD24" s="450"/>
      <c r="BE24" s="446"/>
      <c r="BF24" s="447"/>
      <c r="BG24" s="446"/>
      <c r="BH24" s="446"/>
      <c r="BI24" s="446"/>
      <c r="BJ24" s="446"/>
      <c r="BK24" s="446"/>
      <c r="BL24" s="446"/>
      <c r="BM24" s="446"/>
    </row>
    <row r="25" spans="1:65" s="114" customFormat="1" ht="14.5" x14ac:dyDescent="0.35">
      <c r="A25" s="116"/>
      <c r="B25" s="117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442"/>
      <c r="O25" s="442"/>
      <c r="P25" s="442"/>
      <c r="Q25" s="442"/>
      <c r="R25" s="442"/>
      <c r="S25" s="442"/>
      <c r="T25" s="442"/>
      <c r="U25" s="442"/>
      <c r="V25" s="443"/>
      <c r="W25" s="444"/>
      <c r="X25" s="145"/>
      <c r="Y25" s="442"/>
      <c r="Z25" s="442"/>
      <c r="AA25" s="442"/>
      <c r="AB25" s="442"/>
      <c r="AC25" s="442"/>
      <c r="AD25" s="442"/>
      <c r="AE25" s="442"/>
      <c r="AF25" s="442"/>
      <c r="AG25" s="443"/>
      <c r="AH25" s="444"/>
      <c r="AI25" s="145"/>
      <c r="AJ25" s="145"/>
      <c r="AK25" s="445"/>
      <c r="AL25" s="447"/>
      <c r="AM25" s="449"/>
      <c r="AN25" s="449"/>
      <c r="AO25" s="449"/>
      <c r="AP25" s="449"/>
      <c r="AQ25" s="449"/>
      <c r="AR25" s="446"/>
      <c r="AS25" s="450"/>
      <c r="AT25" s="446"/>
      <c r="AU25" s="446"/>
      <c r="AV25" s="448"/>
      <c r="AW25" s="446"/>
      <c r="AX25" s="446"/>
      <c r="AY25" s="446"/>
      <c r="AZ25" s="446"/>
      <c r="BA25" s="446"/>
      <c r="BB25" s="446"/>
      <c r="BC25" s="448"/>
      <c r="BD25" s="450"/>
      <c r="BE25" s="446"/>
      <c r="BF25" s="447"/>
      <c r="BG25" s="446"/>
      <c r="BH25" s="446"/>
      <c r="BI25" s="446"/>
      <c r="BJ25" s="446"/>
      <c r="BK25" s="446"/>
      <c r="BL25" s="446"/>
      <c r="BM25" s="446"/>
    </row>
    <row r="26" spans="1:65" s="460" customFormat="1" ht="14.5" x14ac:dyDescent="0.35">
      <c r="A26" s="453"/>
      <c r="B26" s="454"/>
      <c r="C26" s="441"/>
      <c r="D26" s="441"/>
      <c r="E26" s="441"/>
      <c r="F26" s="452"/>
      <c r="G26" s="455"/>
      <c r="H26" s="455"/>
      <c r="I26" s="455"/>
      <c r="J26" s="455"/>
      <c r="K26" s="455"/>
      <c r="L26" s="456"/>
      <c r="M26" s="457"/>
      <c r="N26" s="452"/>
      <c r="O26" s="452"/>
      <c r="P26" s="452"/>
      <c r="Q26" s="452"/>
      <c r="R26" s="452"/>
      <c r="S26" s="452"/>
      <c r="T26" s="725"/>
      <c r="U26" s="725"/>
      <c r="V26" s="458"/>
      <c r="W26" s="458"/>
      <c r="X26" s="452"/>
      <c r="Y26" s="452"/>
      <c r="Z26" s="452"/>
      <c r="AA26" s="452"/>
      <c r="AB26" s="452"/>
      <c r="AC26" s="452"/>
      <c r="AD26" s="452"/>
      <c r="AE26" s="725"/>
      <c r="AF26" s="725"/>
      <c r="AG26" s="458"/>
      <c r="AH26" s="458"/>
      <c r="AI26" s="452"/>
      <c r="AJ26" s="458"/>
      <c r="AK26" s="459"/>
      <c r="AM26" s="461"/>
      <c r="AN26" s="461"/>
      <c r="AO26" s="461"/>
      <c r="AP26" s="461"/>
      <c r="AQ26" s="461"/>
      <c r="AR26" s="462"/>
      <c r="AS26" s="463"/>
      <c r="AT26" s="462"/>
      <c r="AU26" s="462"/>
      <c r="AV26" s="464"/>
      <c r="AW26" s="462"/>
      <c r="AX26" s="462"/>
      <c r="AY26" s="462"/>
      <c r="AZ26" s="462"/>
      <c r="BA26" s="462"/>
      <c r="BB26" s="462"/>
      <c r="BC26" s="464"/>
      <c r="BD26" s="463"/>
      <c r="BE26" s="458"/>
      <c r="BF26" s="465"/>
      <c r="BG26" s="466"/>
      <c r="BI26" s="466"/>
      <c r="BK26" s="466"/>
    </row>
    <row r="27" spans="1:65" s="114" customFormat="1" ht="14.5" x14ac:dyDescent="0.35">
      <c r="A27" s="427"/>
      <c r="B27" s="418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442"/>
      <c r="O27" s="442"/>
      <c r="P27" s="442"/>
      <c r="Q27" s="442"/>
      <c r="R27" s="442"/>
      <c r="S27" s="442"/>
      <c r="T27" s="442"/>
      <c r="U27" s="442"/>
      <c r="V27" s="443"/>
      <c r="W27" s="444"/>
      <c r="X27" s="145"/>
      <c r="Y27" s="442"/>
      <c r="Z27" s="442"/>
      <c r="AA27" s="442"/>
      <c r="AB27" s="442"/>
      <c r="AC27" s="442"/>
      <c r="AD27" s="442"/>
      <c r="AE27" s="442"/>
      <c r="AF27" s="442"/>
      <c r="AG27" s="443"/>
      <c r="AH27" s="444"/>
      <c r="AI27" s="145"/>
      <c r="AJ27" s="145"/>
      <c r="AK27" s="445"/>
      <c r="AL27" s="446"/>
      <c r="AM27" s="447"/>
      <c r="AN27" s="447"/>
      <c r="AO27" s="447"/>
      <c r="AP27" s="447"/>
      <c r="AQ27" s="447"/>
      <c r="AR27" s="447"/>
      <c r="AS27" s="447"/>
      <c r="AT27" s="446"/>
      <c r="AU27" s="446"/>
      <c r="AV27" s="446"/>
      <c r="AW27" s="446"/>
      <c r="AX27" s="446"/>
      <c r="AY27" s="446"/>
      <c r="AZ27" s="446"/>
      <c r="BA27" s="446"/>
      <c r="BB27" s="446"/>
      <c r="BC27" s="448"/>
      <c r="BD27" s="447"/>
      <c r="BE27" s="446"/>
      <c r="BF27" s="447"/>
      <c r="BG27" s="446"/>
      <c r="BH27" s="446"/>
      <c r="BI27" s="446"/>
      <c r="BJ27" s="446"/>
      <c r="BK27" s="446"/>
      <c r="BL27" s="446"/>
      <c r="BM27" s="446"/>
    </row>
    <row r="28" spans="1:65" s="114" customFormat="1" ht="14.5" x14ac:dyDescent="0.35">
      <c r="A28" s="427"/>
      <c r="B28" s="418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442"/>
      <c r="O28" s="442"/>
      <c r="P28" s="442"/>
      <c r="Q28" s="442"/>
      <c r="R28" s="442"/>
      <c r="S28" s="442"/>
      <c r="T28" s="442"/>
      <c r="U28" s="442"/>
      <c r="V28" s="443"/>
      <c r="W28" s="444"/>
      <c r="X28" s="145"/>
      <c r="Y28" s="442"/>
      <c r="Z28" s="442"/>
      <c r="AA28" s="442"/>
      <c r="AB28" s="442"/>
      <c r="AC28" s="442"/>
      <c r="AD28" s="442"/>
      <c r="AE28" s="442"/>
      <c r="AF28" s="442"/>
      <c r="AG28" s="443"/>
      <c r="AH28" s="444"/>
      <c r="AI28" s="145"/>
      <c r="AJ28" s="145"/>
      <c r="AK28" s="445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</row>
    <row r="29" spans="1:65" s="114" customFormat="1" ht="14.5" x14ac:dyDescent="0.35">
      <c r="A29" s="427"/>
      <c r="B29" s="418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442"/>
      <c r="O29" s="442"/>
      <c r="P29" s="442"/>
      <c r="Q29" s="442"/>
      <c r="R29" s="442"/>
      <c r="S29" s="442"/>
      <c r="T29" s="442"/>
      <c r="U29" s="442"/>
      <c r="V29" s="443"/>
      <c r="W29" s="444"/>
      <c r="X29" s="145"/>
      <c r="Y29" s="442"/>
      <c r="Z29" s="442"/>
      <c r="AA29" s="442"/>
      <c r="AB29" s="442"/>
      <c r="AC29" s="442"/>
      <c r="AD29" s="442"/>
      <c r="AE29" s="442"/>
      <c r="AF29" s="442"/>
      <c r="AG29" s="443"/>
      <c r="AH29" s="444"/>
      <c r="AI29" s="145"/>
      <c r="AJ29" s="145"/>
      <c r="AK29" s="445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</row>
    <row r="30" spans="1:65" s="114" customFormat="1" ht="14.5" x14ac:dyDescent="0.35">
      <c r="A30" s="427"/>
      <c r="B30" s="418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442"/>
      <c r="O30" s="442"/>
      <c r="P30" s="442"/>
      <c r="Q30" s="442"/>
      <c r="R30" s="442"/>
      <c r="S30" s="442"/>
      <c r="T30" s="442"/>
      <c r="U30" s="442"/>
      <c r="V30" s="443"/>
      <c r="W30" s="444"/>
      <c r="X30" s="145"/>
      <c r="Y30" s="442"/>
      <c r="Z30" s="442"/>
      <c r="AA30" s="442"/>
      <c r="AB30" s="442"/>
      <c r="AC30" s="442"/>
      <c r="AD30" s="442"/>
      <c r="AE30" s="442"/>
      <c r="AF30" s="442"/>
      <c r="AG30" s="443"/>
      <c r="AH30" s="444"/>
      <c r="AI30" s="145"/>
      <c r="AJ30" s="145"/>
      <c r="AK30" s="445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</row>
    <row r="31" spans="1:65" s="114" customFormat="1" ht="14.5" x14ac:dyDescent="0.35">
      <c r="A31" s="427"/>
      <c r="B31" s="418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442"/>
      <c r="O31" s="442"/>
      <c r="P31" s="442"/>
      <c r="Q31" s="442"/>
      <c r="R31" s="442"/>
      <c r="S31" s="442"/>
      <c r="T31" s="442"/>
      <c r="U31" s="442"/>
      <c r="V31" s="443"/>
      <c r="W31" s="444"/>
      <c r="X31" s="145"/>
      <c r="Y31" s="442"/>
      <c r="Z31" s="442"/>
      <c r="AA31" s="442"/>
      <c r="AB31" s="442"/>
      <c r="AC31" s="442"/>
      <c r="AD31" s="442"/>
      <c r="AE31" s="442"/>
      <c r="AF31" s="442"/>
      <c r="AG31" s="443"/>
      <c r="AH31" s="444"/>
      <c r="AI31" s="145"/>
      <c r="AJ31" s="145"/>
      <c r="AK31" s="445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</row>
    <row r="32" spans="1:65" s="114" customFormat="1" ht="14.5" x14ac:dyDescent="0.35">
      <c r="A32" s="427"/>
      <c r="B32" s="418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442"/>
      <c r="O32" s="442"/>
      <c r="P32" s="442"/>
      <c r="Q32" s="442"/>
      <c r="R32" s="442"/>
      <c r="S32" s="442"/>
      <c r="T32" s="442"/>
      <c r="U32" s="442"/>
      <c r="V32" s="443"/>
      <c r="W32" s="444"/>
      <c r="X32" s="145"/>
      <c r="Y32" s="442"/>
      <c r="Z32" s="442"/>
      <c r="AA32" s="442"/>
      <c r="AB32" s="442"/>
      <c r="AC32" s="442"/>
      <c r="AD32" s="442"/>
      <c r="AE32" s="442"/>
      <c r="AF32" s="442"/>
      <c r="AG32" s="443"/>
      <c r="AH32" s="444"/>
      <c r="AI32" s="145"/>
      <c r="AJ32" s="145"/>
      <c r="AK32" s="445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7"/>
      <c r="BA32" s="447"/>
      <c r="BB32" s="447"/>
      <c r="BC32" s="447"/>
      <c r="BD32" s="447"/>
      <c r="BE32" s="447"/>
      <c r="BF32" s="447"/>
      <c r="BG32" s="447"/>
      <c r="BH32" s="447"/>
      <c r="BI32" s="447"/>
      <c r="BJ32" s="447"/>
      <c r="BK32" s="447"/>
      <c r="BL32" s="447"/>
      <c r="BM32" s="447"/>
    </row>
    <row r="33" spans="1:65" s="114" customFormat="1" ht="14.5" x14ac:dyDescent="0.35">
      <c r="A33" s="427"/>
      <c r="B33" s="418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442"/>
      <c r="O33" s="442"/>
      <c r="P33" s="442"/>
      <c r="Q33" s="442"/>
      <c r="R33" s="442"/>
      <c r="S33" s="442"/>
      <c r="T33" s="442"/>
      <c r="U33" s="442"/>
      <c r="V33" s="443"/>
      <c r="W33" s="444"/>
      <c r="X33" s="145"/>
      <c r="Y33" s="442"/>
      <c r="Z33" s="442"/>
      <c r="AA33" s="442"/>
      <c r="AB33" s="442"/>
      <c r="AC33" s="442"/>
      <c r="AD33" s="442"/>
      <c r="AE33" s="442"/>
      <c r="AF33" s="442"/>
      <c r="AG33" s="443"/>
      <c r="AH33" s="444"/>
      <c r="AI33" s="145"/>
      <c r="AJ33" s="145"/>
      <c r="AK33" s="445"/>
      <c r="AL33" s="447"/>
      <c r="AM33" s="449"/>
      <c r="AN33" s="449"/>
      <c r="AO33" s="449"/>
      <c r="AP33" s="449"/>
      <c r="AQ33" s="449"/>
      <c r="AR33" s="446"/>
      <c r="AS33" s="450"/>
      <c r="AT33" s="446"/>
      <c r="AU33" s="446"/>
      <c r="AV33" s="448"/>
      <c r="AW33" s="446"/>
      <c r="AX33" s="446"/>
      <c r="AY33" s="446"/>
      <c r="AZ33" s="446"/>
      <c r="BA33" s="446"/>
      <c r="BB33" s="446"/>
      <c r="BC33" s="448"/>
      <c r="BD33" s="450"/>
      <c r="BE33" s="446"/>
      <c r="BF33" s="447"/>
      <c r="BG33" s="446"/>
      <c r="BH33" s="446"/>
      <c r="BI33" s="446"/>
      <c r="BJ33" s="446"/>
      <c r="BK33" s="446"/>
      <c r="BL33" s="446"/>
      <c r="BM33" s="446"/>
    </row>
    <row r="34" spans="1:65" s="114" customFormat="1" ht="14.5" x14ac:dyDescent="0.35">
      <c r="A34" s="116"/>
      <c r="B34" s="117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442"/>
      <c r="O34" s="442"/>
      <c r="P34" s="442"/>
      <c r="Q34" s="442"/>
      <c r="R34" s="442"/>
      <c r="S34" s="442"/>
      <c r="T34" s="442"/>
      <c r="U34" s="442"/>
      <c r="V34" s="443"/>
      <c r="W34" s="444"/>
      <c r="X34" s="145"/>
      <c r="Y34" s="442"/>
      <c r="Z34" s="442"/>
      <c r="AA34" s="442"/>
      <c r="AB34" s="442"/>
      <c r="AC34" s="442"/>
      <c r="AD34" s="442"/>
      <c r="AE34" s="442"/>
      <c r="AF34" s="442"/>
      <c r="AG34" s="443"/>
      <c r="AH34" s="444"/>
      <c r="AI34" s="145"/>
      <c r="AJ34" s="145"/>
      <c r="AK34" s="445"/>
      <c r="AL34" s="447"/>
      <c r="AM34" s="449"/>
      <c r="AN34" s="449"/>
      <c r="AO34" s="449"/>
      <c r="AP34" s="449"/>
      <c r="AQ34" s="449"/>
      <c r="AR34" s="446"/>
      <c r="AS34" s="450"/>
      <c r="AT34" s="446"/>
      <c r="AU34" s="446"/>
      <c r="AV34" s="448"/>
      <c r="AW34" s="446"/>
      <c r="AX34" s="446"/>
      <c r="AY34" s="446"/>
      <c r="AZ34" s="446"/>
      <c r="BA34" s="446"/>
      <c r="BB34" s="446"/>
      <c r="BC34" s="448"/>
      <c r="BD34" s="450"/>
      <c r="BE34" s="446"/>
      <c r="BF34" s="447"/>
      <c r="BG34" s="446"/>
      <c r="BH34" s="446"/>
      <c r="BI34" s="446"/>
      <c r="BJ34" s="446"/>
      <c r="BK34" s="446"/>
      <c r="BL34" s="446"/>
      <c r="BM34" s="446"/>
    </row>
    <row r="35" spans="1:65" s="460" customFormat="1" ht="14.5" x14ac:dyDescent="0.35">
      <c r="A35" s="453"/>
      <c r="B35" s="454"/>
      <c r="C35" s="452"/>
      <c r="D35" s="441"/>
      <c r="E35" s="441"/>
      <c r="F35" s="452"/>
      <c r="G35" s="455"/>
      <c r="H35" s="455"/>
      <c r="I35" s="455"/>
      <c r="J35" s="455"/>
      <c r="K35" s="455"/>
      <c r="L35" s="456"/>
      <c r="M35" s="457"/>
      <c r="N35" s="452"/>
      <c r="O35" s="452"/>
      <c r="P35" s="452"/>
      <c r="Q35" s="452"/>
      <c r="R35" s="452"/>
      <c r="S35" s="452"/>
      <c r="T35" s="725"/>
      <c r="U35" s="725"/>
      <c r="V35" s="458"/>
      <c r="W35" s="458"/>
      <c r="X35" s="452"/>
      <c r="Y35" s="452"/>
      <c r="Z35" s="452"/>
      <c r="AA35" s="452"/>
      <c r="AB35" s="452"/>
      <c r="AC35" s="452"/>
      <c r="AD35" s="452"/>
      <c r="AE35" s="725"/>
      <c r="AF35" s="725"/>
      <c r="AG35" s="458"/>
      <c r="AH35" s="458"/>
      <c r="AI35" s="452"/>
      <c r="AJ35" s="458"/>
      <c r="AK35" s="459"/>
      <c r="AM35" s="461"/>
      <c r="AN35" s="461"/>
      <c r="AO35" s="461"/>
      <c r="AP35" s="461"/>
      <c r="AQ35" s="461"/>
      <c r="AR35" s="462"/>
      <c r="AS35" s="463"/>
      <c r="AT35" s="462"/>
      <c r="AU35" s="462"/>
      <c r="AV35" s="464"/>
      <c r="AW35" s="462"/>
      <c r="AX35" s="462"/>
      <c r="AY35" s="462"/>
      <c r="AZ35" s="462"/>
      <c r="BA35" s="462"/>
      <c r="BB35" s="462"/>
      <c r="BC35" s="464"/>
      <c r="BD35" s="463"/>
      <c r="BE35" s="458"/>
      <c r="BF35" s="465"/>
      <c r="BG35" s="466"/>
      <c r="BI35" s="466"/>
      <c r="BK35" s="466"/>
    </row>
    <row r="36" spans="1:65" s="114" customFormat="1" ht="14.5" x14ac:dyDescent="0.35">
      <c r="A36" s="427"/>
      <c r="B36" s="418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442"/>
      <c r="O36" s="442"/>
      <c r="P36" s="442"/>
      <c r="Q36" s="442"/>
      <c r="R36" s="442"/>
      <c r="S36" s="442"/>
      <c r="T36" s="442"/>
      <c r="U36" s="442"/>
      <c r="V36" s="443"/>
      <c r="W36" s="444"/>
      <c r="X36" s="145"/>
      <c r="Y36" s="442"/>
      <c r="Z36" s="442"/>
      <c r="AA36" s="442"/>
      <c r="AB36" s="442"/>
      <c r="AC36" s="442"/>
      <c r="AD36" s="442"/>
      <c r="AE36" s="442"/>
      <c r="AF36" s="442"/>
      <c r="AG36" s="443"/>
      <c r="AH36" s="444"/>
      <c r="AI36" s="145"/>
      <c r="AJ36" s="145"/>
      <c r="AK36" s="445"/>
      <c r="AL36" s="446"/>
      <c r="AM36" s="447"/>
      <c r="AN36" s="447"/>
      <c r="AO36" s="447"/>
      <c r="AP36" s="447"/>
      <c r="AQ36" s="447"/>
      <c r="AR36" s="447"/>
      <c r="AS36" s="447"/>
      <c r="AT36" s="446"/>
      <c r="AU36" s="446"/>
      <c r="AV36" s="446"/>
      <c r="AW36" s="446"/>
      <c r="AX36" s="446"/>
      <c r="AY36" s="446"/>
      <c r="AZ36" s="446"/>
      <c r="BA36" s="446"/>
      <c r="BB36" s="446"/>
      <c r="BC36" s="448"/>
      <c r="BD36" s="447"/>
      <c r="BE36" s="446"/>
      <c r="BF36" s="447"/>
      <c r="BG36" s="446"/>
      <c r="BH36" s="446"/>
      <c r="BI36" s="446"/>
      <c r="BJ36" s="446"/>
      <c r="BK36" s="446"/>
      <c r="BL36" s="446"/>
      <c r="BM36" s="446"/>
    </row>
    <row r="37" spans="1:65" s="114" customFormat="1" ht="14.5" x14ac:dyDescent="0.35">
      <c r="A37" s="427"/>
      <c r="B37" s="418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442"/>
      <c r="O37" s="442"/>
      <c r="P37" s="442"/>
      <c r="Q37" s="442"/>
      <c r="R37" s="442"/>
      <c r="S37" s="442"/>
      <c r="T37" s="442"/>
      <c r="U37" s="442"/>
      <c r="V37" s="443"/>
      <c r="W37" s="444"/>
      <c r="X37" s="145"/>
      <c r="Y37" s="442"/>
      <c r="Z37" s="442"/>
      <c r="AA37" s="442"/>
      <c r="AB37" s="442"/>
      <c r="AC37" s="442"/>
      <c r="AD37" s="442"/>
      <c r="AE37" s="442"/>
      <c r="AF37" s="442"/>
      <c r="AG37" s="443"/>
      <c r="AH37" s="444"/>
      <c r="AI37" s="145"/>
      <c r="AJ37" s="145"/>
      <c r="AK37" s="445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447"/>
      <c r="BH37" s="447"/>
      <c r="BI37" s="447"/>
      <c r="BJ37" s="447"/>
      <c r="BK37" s="447"/>
      <c r="BL37" s="447"/>
      <c r="BM37" s="447"/>
    </row>
    <row r="38" spans="1:65" s="114" customFormat="1" ht="14.5" x14ac:dyDescent="0.35">
      <c r="A38" s="427"/>
      <c r="B38" s="418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442"/>
      <c r="O38" s="442"/>
      <c r="P38" s="442"/>
      <c r="Q38" s="442"/>
      <c r="R38" s="442"/>
      <c r="S38" s="442"/>
      <c r="T38" s="442"/>
      <c r="U38" s="442"/>
      <c r="V38" s="443"/>
      <c r="W38" s="444"/>
      <c r="X38" s="145"/>
      <c r="Y38" s="442"/>
      <c r="Z38" s="442"/>
      <c r="AA38" s="442"/>
      <c r="AB38" s="442"/>
      <c r="AC38" s="442"/>
      <c r="AD38" s="442"/>
      <c r="AE38" s="442"/>
      <c r="AF38" s="442"/>
      <c r="AG38" s="443"/>
      <c r="AH38" s="444"/>
      <c r="AI38" s="145"/>
      <c r="AJ38" s="145"/>
      <c r="AK38" s="445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  <c r="BL38" s="447"/>
      <c r="BM38" s="447"/>
    </row>
    <row r="39" spans="1:65" s="114" customFormat="1" ht="14.5" x14ac:dyDescent="0.35">
      <c r="A39" s="427"/>
      <c r="B39" s="418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442"/>
      <c r="O39" s="442"/>
      <c r="P39" s="442"/>
      <c r="Q39" s="442"/>
      <c r="R39" s="442"/>
      <c r="S39" s="442"/>
      <c r="T39" s="442"/>
      <c r="U39" s="442"/>
      <c r="V39" s="443"/>
      <c r="W39" s="444"/>
      <c r="X39" s="145"/>
      <c r="Y39" s="442"/>
      <c r="Z39" s="442"/>
      <c r="AA39" s="442"/>
      <c r="AB39" s="442"/>
      <c r="AC39" s="442"/>
      <c r="AD39" s="442"/>
      <c r="AE39" s="442"/>
      <c r="AF39" s="442"/>
      <c r="AG39" s="443"/>
      <c r="AH39" s="444"/>
      <c r="AI39" s="145"/>
      <c r="AJ39" s="145"/>
      <c r="AK39" s="445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447"/>
      <c r="BH39" s="447"/>
      <c r="BI39" s="447"/>
      <c r="BJ39" s="447"/>
      <c r="BK39" s="447"/>
      <c r="BL39" s="447"/>
      <c r="BM39" s="447"/>
    </row>
    <row r="40" spans="1:65" s="114" customFormat="1" ht="14.5" x14ac:dyDescent="0.35">
      <c r="A40" s="427"/>
      <c r="B40" s="418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442"/>
      <c r="O40" s="442"/>
      <c r="P40" s="442"/>
      <c r="Q40" s="442"/>
      <c r="R40" s="442"/>
      <c r="S40" s="442"/>
      <c r="T40" s="442"/>
      <c r="U40" s="442"/>
      <c r="V40" s="443"/>
      <c r="W40" s="444"/>
      <c r="X40" s="145"/>
      <c r="Y40" s="442"/>
      <c r="Z40" s="442"/>
      <c r="AA40" s="442"/>
      <c r="AB40" s="442"/>
      <c r="AC40" s="442"/>
      <c r="AD40" s="442"/>
      <c r="AE40" s="442"/>
      <c r="AF40" s="442"/>
      <c r="AG40" s="443"/>
      <c r="AH40" s="444"/>
      <c r="AI40" s="145"/>
      <c r="AJ40" s="145"/>
      <c r="AK40" s="445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7"/>
      <c r="BK40" s="447"/>
      <c r="BL40" s="447"/>
      <c r="BM40" s="447"/>
    </row>
    <row r="41" spans="1:65" s="114" customFormat="1" ht="14.5" x14ac:dyDescent="0.35">
      <c r="A41" s="427"/>
      <c r="B41" s="418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442"/>
      <c r="O41" s="442"/>
      <c r="P41" s="442"/>
      <c r="Q41" s="442"/>
      <c r="R41" s="442"/>
      <c r="S41" s="442"/>
      <c r="T41" s="442"/>
      <c r="U41" s="442"/>
      <c r="V41" s="443"/>
      <c r="W41" s="444"/>
      <c r="X41" s="145"/>
      <c r="Y41" s="442"/>
      <c r="Z41" s="442"/>
      <c r="AA41" s="442"/>
      <c r="AB41" s="442"/>
      <c r="AC41" s="442"/>
      <c r="AD41" s="442"/>
      <c r="AE41" s="442"/>
      <c r="AF41" s="442"/>
      <c r="AG41" s="443"/>
      <c r="AH41" s="444"/>
      <c r="AI41" s="145"/>
      <c r="AJ41" s="145"/>
      <c r="AK41" s="445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447"/>
      <c r="BH41" s="447"/>
      <c r="BI41" s="447"/>
      <c r="BJ41" s="447"/>
      <c r="BK41" s="447"/>
      <c r="BL41" s="447"/>
      <c r="BM41" s="447"/>
    </row>
    <row r="42" spans="1:65" s="114" customFormat="1" ht="14.5" x14ac:dyDescent="0.35">
      <c r="A42" s="427"/>
      <c r="B42" s="418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442"/>
      <c r="O42" s="442"/>
      <c r="P42" s="442"/>
      <c r="Q42" s="442"/>
      <c r="R42" s="442"/>
      <c r="S42" s="442"/>
      <c r="T42" s="442"/>
      <c r="U42" s="442"/>
      <c r="V42" s="443"/>
      <c r="W42" s="444"/>
      <c r="X42" s="145"/>
      <c r="Y42" s="442"/>
      <c r="Z42" s="442"/>
      <c r="AA42" s="442"/>
      <c r="AB42" s="442"/>
      <c r="AC42" s="442"/>
      <c r="AD42" s="442"/>
      <c r="AE42" s="442"/>
      <c r="AF42" s="442"/>
      <c r="AG42" s="443"/>
      <c r="AH42" s="444"/>
      <c r="AI42" s="145"/>
      <c r="AJ42" s="145"/>
      <c r="AK42" s="445"/>
      <c r="AL42" s="447"/>
      <c r="AM42" s="449"/>
      <c r="AN42" s="449"/>
      <c r="AO42" s="449"/>
      <c r="AP42" s="449"/>
      <c r="AQ42" s="449"/>
      <c r="AR42" s="446"/>
      <c r="AS42" s="450"/>
      <c r="AT42" s="446"/>
      <c r="AU42" s="446"/>
      <c r="AV42" s="448"/>
      <c r="AW42" s="446"/>
      <c r="AX42" s="446"/>
      <c r="AY42" s="446"/>
      <c r="AZ42" s="446"/>
      <c r="BA42" s="446"/>
      <c r="BB42" s="446"/>
      <c r="BC42" s="448"/>
      <c r="BD42" s="450"/>
      <c r="BE42" s="446"/>
      <c r="BF42" s="447"/>
      <c r="BG42" s="446"/>
      <c r="BH42" s="446"/>
      <c r="BI42" s="446"/>
      <c r="BJ42" s="446"/>
      <c r="BK42" s="446"/>
      <c r="BL42" s="446"/>
      <c r="BM42" s="446"/>
    </row>
    <row r="43" spans="1:65" s="114" customFormat="1" ht="14.5" x14ac:dyDescent="0.35">
      <c r="A43" s="116"/>
      <c r="B43" s="117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442"/>
      <c r="O43" s="442"/>
      <c r="P43" s="442"/>
      <c r="Q43" s="442"/>
      <c r="R43" s="442"/>
      <c r="S43" s="442"/>
      <c r="T43" s="442"/>
      <c r="U43" s="442"/>
      <c r="V43" s="443"/>
      <c r="W43" s="444"/>
      <c r="X43" s="145"/>
      <c r="Y43" s="442"/>
      <c r="Z43" s="442"/>
      <c r="AA43" s="442"/>
      <c r="AB43" s="442"/>
      <c r="AC43" s="442"/>
      <c r="AD43" s="442"/>
      <c r="AE43" s="442"/>
      <c r="AF43" s="442"/>
      <c r="AG43" s="443"/>
      <c r="AH43" s="444"/>
      <c r="AI43" s="145"/>
      <c r="AJ43" s="145"/>
      <c r="AK43" s="445"/>
      <c r="AL43" s="447"/>
      <c r="AM43" s="449"/>
      <c r="AN43" s="449"/>
      <c r="AO43" s="449"/>
      <c r="AP43" s="449"/>
      <c r="AQ43" s="449"/>
      <c r="AR43" s="446"/>
      <c r="AS43" s="450"/>
      <c r="AT43" s="446"/>
      <c r="AU43" s="446"/>
      <c r="AV43" s="448"/>
      <c r="AW43" s="446"/>
      <c r="AX43" s="446"/>
      <c r="AY43" s="446"/>
      <c r="AZ43" s="446"/>
      <c r="BA43" s="446"/>
      <c r="BB43" s="446"/>
      <c r="BC43" s="448"/>
      <c r="BD43" s="450"/>
      <c r="BE43" s="446"/>
      <c r="BF43" s="447"/>
      <c r="BG43" s="446"/>
      <c r="BH43" s="446"/>
      <c r="BI43" s="446"/>
      <c r="BJ43" s="446"/>
      <c r="BK43" s="446"/>
      <c r="BL43" s="446"/>
      <c r="BM43" s="446"/>
    </row>
    <row r="44" spans="1:65" s="460" customFormat="1" ht="14.5" x14ac:dyDescent="0.35">
      <c r="A44" s="453"/>
      <c r="B44" s="454"/>
      <c r="C44" s="441"/>
      <c r="D44" s="441"/>
      <c r="E44" s="441"/>
      <c r="F44" s="452"/>
      <c r="G44" s="455"/>
      <c r="H44" s="455"/>
      <c r="I44" s="455"/>
      <c r="J44" s="455"/>
      <c r="K44" s="455"/>
      <c r="L44" s="456"/>
      <c r="M44" s="457"/>
      <c r="N44" s="452"/>
      <c r="O44" s="452"/>
      <c r="P44" s="452"/>
      <c r="Q44" s="452"/>
      <c r="R44" s="452"/>
      <c r="S44" s="452"/>
      <c r="T44" s="725"/>
      <c r="U44" s="725"/>
      <c r="V44" s="458"/>
      <c r="W44" s="458"/>
      <c r="X44" s="452"/>
      <c r="Y44" s="452"/>
      <c r="Z44" s="452"/>
      <c r="AA44" s="452"/>
      <c r="AB44" s="452"/>
      <c r="AC44" s="452"/>
      <c r="AD44" s="452"/>
      <c r="AE44" s="725"/>
      <c r="AF44" s="725"/>
      <c r="AG44" s="458"/>
      <c r="AH44" s="458"/>
      <c r="AI44" s="452"/>
      <c r="AJ44" s="458"/>
      <c r="AK44" s="459"/>
      <c r="AM44" s="461"/>
      <c r="AN44" s="461"/>
      <c r="AO44" s="461"/>
      <c r="AP44" s="461"/>
      <c r="AQ44" s="461"/>
      <c r="AR44" s="462"/>
      <c r="AS44" s="463"/>
      <c r="AT44" s="462"/>
      <c r="AU44" s="462"/>
      <c r="AV44" s="464"/>
      <c r="AW44" s="462"/>
      <c r="AX44" s="462"/>
      <c r="AY44" s="462"/>
      <c r="AZ44" s="462"/>
      <c r="BA44" s="462"/>
      <c r="BB44" s="462"/>
      <c r="BC44" s="464"/>
      <c r="BD44" s="463"/>
      <c r="BE44" s="458"/>
      <c r="BF44" s="465"/>
      <c r="BG44" s="466"/>
      <c r="BI44" s="466"/>
      <c r="BK44" s="466"/>
    </row>
    <row r="45" spans="1:65" s="114" customFormat="1" ht="14.5" x14ac:dyDescent="0.35">
      <c r="A45" s="116"/>
      <c r="B45" s="418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442"/>
      <c r="O45" s="442"/>
      <c r="P45" s="442"/>
      <c r="Q45" s="442"/>
      <c r="R45" s="442"/>
      <c r="S45" s="442"/>
      <c r="T45" s="442"/>
      <c r="U45" s="442"/>
      <c r="V45" s="443"/>
      <c r="W45" s="444"/>
      <c r="X45" s="145"/>
      <c r="Y45" s="442"/>
      <c r="Z45" s="442"/>
      <c r="AA45" s="442"/>
      <c r="AB45" s="442"/>
      <c r="AC45" s="442"/>
      <c r="AD45" s="442"/>
      <c r="AE45" s="442"/>
      <c r="AF45" s="442"/>
      <c r="AG45" s="443"/>
      <c r="AH45" s="444"/>
      <c r="AI45" s="145"/>
      <c r="AJ45" s="145"/>
      <c r="AK45" s="445"/>
      <c r="AL45" s="446"/>
      <c r="AM45" s="447"/>
      <c r="AN45" s="447"/>
      <c r="AO45" s="447"/>
      <c r="AP45" s="447"/>
      <c r="AQ45" s="447"/>
      <c r="AR45" s="447"/>
      <c r="AS45" s="447"/>
      <c r="AT45" s="446"/>
      <c r="AU45" s="446"/>
      <c r="AV45" s="446"/>
      <c r="AW45" s="446"/>
      <c r="AX45" s="446"/>
      <c r="AY45" s="446"/>
      <c r="AZ45" s="446"/>
      <c r="BA45" s="446"/>
      <c r="BB45" s="446"/>
      <c r="BC45" s="448"/>
      <c r="BD45" s="447"/>
      <c r="BE45" s="446"/>
      <c r="BF45" s="447"/>
      <c r="BG45" s="446"/>
      <c r="BH45" s="446"/>
      <c r="BI45" s="446"/>
      <c r="BJ45" s="446"/>
      <c r="BK45" s="446"/>
      <c r="BL45" s="446"/>
      <c r="BM45" s="446"/>
    </row>
    <row r="46" spans="1:65" s="114" customFormat="1" ht="14.5" x14ac:dyDescent="0.35">
      <c r="A46" s="116"/>
      <c r="B46" s="418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442"/>
      <c r="O46" s="442"/>
      <c r="P46" s="442"/>
      <c r="Q46" s="442"/>
      <c r="R46" s="442"/>
      <c r="S46" s="442"/>
      <c r="T46" s="442"/>
      <c r="U46" s="442"/>
      <c r="V46" s="443"/>
      <c r="W46" s="444"/>
      <c r="X46" s="145"/>
      <c r="Y46" s="442"/>
      <c r="Z46" s="442"/>
      <c r="AA46" s="442"/>
      <c r="AB46" s="442"/>
      <c r="AC46" s="442"/>
      <c r="AD46" s="442"/>
      <c r="AE46" s="442"/>
      <c r="AF46" s="442"/>
      <c r="AG46" s="443"/>
      <c r="AH46" s="444"/>
      <c r="AI46" s="145"/>
      <c r="AJ46" s="145"/>
      <c r="AK46" s="445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  <c r="BG46" s="447"/>
      <c r="BH46" s="447"/>
      <c r="BI46" s="447"/>
      <c r="BJ46" s="447"/>
      <c r="BK46" s="447"/>
      <c r="BL46" s="447"/>
      <c r="BM46" s="447"/>
    </row>
    <row r="47" spans="1:65" s="114" customFormat="1" ht="14.5" x14ac:dyDescent="0.35">
      <c r="A47" s="116"/>
      <c r="B47" s="418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442"/>
      <c r="O47" s="442"/>
      <c r="P47" s="442"/>
      <c r="Q47" s="442"/>
      <c r="R47" s="442"/>
      <c r="S47" s="442"/>
      <c r="T47" s="442"/>
      <c r="U47" s="442"/>
      <c r="V47" s="443"/>
      <c r="W47" s="444"/>
      <c r="X47" s="145"/>
      <c r="Y47" s="442"/>
      <c r="Z47" s="442"/>
      <c r="AA47" s="442"/>
      <c r="AB47" s="442"/>
      <c r="AC47" s="442"/>
      <c r="AD47" s="442"/>
      <c r="AE47" s="442"/>
      <c r="AF47" s="442"/>
      <c r="AG47" s="443"/>
      <c r="AH47" s="444"/>
      <c r="AI47" s="145"/>
      <c r="AJ47" s="145"/>
      <c r="AK47" s="445"/>
      <c r="AL47" s="447"/>
      <c r="AM47" s="447"/>
      <c r="AN47" s="447"/>
      <c r="AO47" s="447"/>
      <c r="AP47" s="447"/>
      <c r="AQ47" s="447"/>
      <c r="AR47" s="447"/>
      <c r="AS47" s="447"/>
      <c r="AT47" s="447"/>
      <c r="AU47" s="447"/>
      <c r="AV47" s="447"/>
      <c r="AW47" s="447"/>
      <c r="AX47" s="447"/>
      <c r="AY47" s="447"/>
      <c r="AZ47" s="447"/>
      <c r="BA47" s="447"/>
      <c r="BB47" s="447"/>
      <c r="BC47" s="447"/>
      <c r="BD47" s="447"/>
      <c r="BE47" s="447"/>
      <c r="BF47" s="447"/>
      <c r="BG47" s="447"/>
      <c r="BH47" s="447"/>
      <c r="BI47" s="447"/>
      <c r="BJ47" s="447"/>
      <c r="BK47" s="447"/>
      <c r="BL47" s="447"/>
      <c r="BM47" s="447"/>
    </row>
    <row r="48" spans="1:65" s="114" customFormat="1" ht="14.5" x14ac:dyDescent="0.35">
      <c r="A48" s="116"/>
      <c r="B48" s="418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442"/>
      <c r="O48" s="442"/>
      <c r="P48" s="442"/>
      <c r="Q48" s="442"/>
      <c r="R48" s="442"/>
      <c r="S48" s="442"/>
      <c r="T48" s="442"/>
      <c r="U48" s="442"/>
      <c r="V48" s="443"/>
      <c r="W48" s="444"/>
      <c r="X48" s="145"/>
      <c r="Y48" s="442"/>
      <c r="Z48" s="442"/>
      <c r="AA48" s="442"/>
      <c r="AB48" s="442"/>
      <c r="AC48" s="442"/>
      <c r="AD48" s="442"/>
      <c r="AE48" s="442"/>
      <c r="AF48" s="442"/>
      <c r="AG48" s="443"/>
      <c r="AH48" s="444"/>
      <c r="AI48" s="145"/>
      <c r="AJ48" s="145"/>
      <c r="AK48" s="445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  <c r="BL48" s="447"/>
      <c r="BM48" s="447"/>
    </row>
    <row r="49" spans="1:65" s="114" customFormat="1" ht="14.5" x14ac:dyDescent="0.35">
      <c r="A49" s="116"/>
      <c r="B49" s="418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442"/>
      <c r="O49" s="442"/>
      <c r="P49" s="442"/>
      <c r="Q49" s="442"/>
      <c r="R49" s="442"/>
      <c r="S49" s="442"/>
      <c r="T49" s="442"/>
      <c r="U49" s="442"/>
      <c r="V49" s="443"/>
      <c r="W49" s="444"/>
      <c r="X49" s="145"/>
      <c r="Y49" s="442"/>
      <c r="Z49" s="442"/>
      <c r="AA49" s="442"/>
      <c r="AB49" s="442"/>
      <c r="AC49" s="442"/>
      <c r="AD49" s="442"/>
      <c r="AE49" s="442"/>
      <c r="AF49" s="442"/>
      <c r="AG49" s="443"/>
      <c r="AH49" s="444"/>
      <c r="AI49" s="145"/>
      <c r="AJ49" s="145"/>
      <c r="AK49" s="445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47"/>
    </row>
    <row r="50" spans="1:65" s="114" customFormat="1" ht="14.5" x14ac:dyDescent="0.35">
      <c r="A50" s="116"/>
      <c r="B50" s="418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442"/>
      <c r="O50" s="442"/>
      <c r="P50" s="442"/>
      <c r="Q50" s="442"/>
      <c r="R50" s="442"/>
      <c r="S50" s="442"/>
      <c r="T50" s="442"/>
      <c r="U50" s="442"/>
      <c r="V50" s="443"/>
      <c r="W50" s="444"/>
      <c r="X50" s="145"/>
      <c r="Y50" s="442"/>
      <c r="Z50" s="442"/>
      <c r="AA50" s="442"/>
      <c r="AB50" s="442"/>
      <c r="AC50" s="442"/>
      <c r="AD50" s="442"/>
      <c r="AE50" s="442"/>
      <c r="AF50" s="442"/>
      <c r="AG50" s="443"/>
      <c r="AH50" s="444"/>
      <c r="AI50" s="145"/>
      <c r="AJ50" s="145"/>
      <c r="AK50" s="445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7"/>
      <c r="BE50" s="447"/>
      <c r="BF50" s="447"/>
      <c r="BG50" s="447"/>
      <c r="BH50" s="447"/>
      <c r="BI50" s="447"/>
      <c r="BJ50" s="447"/>
      <c r="BK50" s="447"/>
      <c r="BL50" s="447"/>
      <c r="BM50" s="447"/>
    </row>
    <row r="51" spans="1:65" s="114" customFormat="1" ht="14.5" x14ac:dyDescent="0.35">
      <c r="A51" s="116"/>
      <c r="B51" s="418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442"/>
      <c r="O51" s="442"/>
      <c r="P51" s="442"/>
      <c r="Q51" s="442"/>
      <c r="R51" s="442"/>
      <c r="S51" s="442"/>
      <c r="T51" s="442"/>
      <c r="U51" s="442"/>
      <c r="V51" s="443"/>
      <c r="W51" s="444"/>
      <c r="X51" s="145"/>
      <c r="Y51" s="442"/>
      <c r="Z51" s="442"/>
      <c r="AA51" s="442"/>
      <c r="AB51" s="442"/>
      <c r="AC51" s="442"/>
      <c r="AD51" s="442"/>
      <c r="AE51" s="442"/>
      <c r="AF51" s="442"/>
      <c r="AG51" s="443"/>
      <c r="AH51" s="444"/>
      <c r="AI51" s="145"/>
      <c r="AJ51" s="145"/>
      <c r="AK51" s="445"/>
      <c r="AL51" s="447"/>
      <c r="AM51" s="449"/>
      <c r="AN51" s="449"/>
      <c r="AO51" s="449"/>
      <c r="AP51" s="449"/>
      <c r="AQ51" s="449"/>
      <c r="AR51" s="446"/>
      <c r="AS51" s="450"/>
      <c r="AT51" s="446"/>
      <c r="AU51" s="446"/>
      <c r="AV51" s="448"/>
      <c r="AW51" s="446"/>
      <c r="AX51" s="446"/>
      <c r="AY51" s="446"/>
      <c r="AZ51" s="446"/>
      <c r="BA51" s="446"/>
      <c r="BB51" s="446"/>
      <c r="BC51" s="448"/>
      <c r="BD51" s="450"/>
      <c r="BE51" s="446"/>
      <c r="BF51" s="447"/>
      <c r="BG51" s="446"/>
      <c r="BH51" s="446"/>
      <c r="BI51" s="446"/>
      <c r="BJ51" s="446"/>
      <c r="BK51" s="446"/>
      <c r="BL51" s="446"/>
      <c r="BM51" s="446"/>
    </row>
    <row r="52" spans="1:65" s="114" customFormat="1" ht="14.5" x14ac:dyDescent="0.35">
      <c r="A52" s="116"/>
      <c r="B52" s="117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442"/>
      <c r="O52" s="442"/>
      <c r="P52" s="442"/>
      <c r="Q52" s="442"/>
      <c r="R52" s="442"/>
      <c r="S52" s="442"/>
      <c r="T52" s="442"/>
      <c r="U52" s="442"/>
      <c r="V52" s="443"/>
      <c r="W52" s="444"/>
      <c r="X52" s="145"/>
      <c r="Y52" s="442"/>
      <c r="Z52" s="442"/>
      <c r="AA52" s="442"/>
      <c r="AB52" s="442"/>
      <c r="AC52" s="442"/>
      <c r="AD52" s="442"/>
      <c r="AE52" s="442"/>
      <c r="AF52" s="442"/>
      <c r="AG52" s="443"/>
      <c r="AH52" s="444"/>
      <c r="AI52" s="145"/>
      <c r="AJ52" s="145"/>
      <c r="AK52" s="445"/>
      <c r="AL52" s="447"/>
      <c r="AM52" s="449"/>
      <c r="AN52" s="449"/>
      <c r="AO52" s="449"/>
      <c r="AP52" s="449"/>
      <c r="AQ52" s="449"/>
      <c r="AR52" s="446"/>
      <c r="AS52" s="450"/>
      <c r="AT52" s="446"/>
      <c r="AU52" s="446"/>
      <c r="AV52" s="448"/>
      <c r="AW52" s="446"/>
      <c r="AX52" s="446"/>
      <c r="AY52" s="446"/>
      <c r="AZ52" s="446"/>
      <c r="BA52" s="446"/>
      <c r="BB52" s="446"/>
      <c r="BC52" s="448"/>
      <c r="BD52" s="450"/>
      <c r="BE52" s="446"/>
      <c r="BF52" s="447"/>
      <c r="BG52" s="446"/>
      <c r="BH52" s="446"/>
      <c r="BI52" s="446"/>
      <c r="BJ52" s="446"/>
      <c r="BK52" s="446"/>
      <c r="BL52" s="446"/>
      <c r="BM52" s="446"/>
    </row>
    <row r="53" spans="1:65" s="460" customFormat="1" ht="14.5" x14ac:dyDescent="0.35">
      <c r="A53" s="453"/>
      <c r="B53" s="454"/>
      <c r="C53" s="441"/>
      <c r="D53" s="441"/>
      <c r="E53" s="441"/>
      <c r="F53" s="452"/>
      <c r="G53" s="455"/>
      <c r="H53" s="455"/>
      <c r="I53" s="455"/>
      <c r="J53" s="455"/>
      <c r="K53" s="455"/>
      <c r="L53" s="456"/>
      <c r="M53" s="457"/>
      <c r="N53" s="452"/>
      <c r="O53" s="452"/>
      <c r="P53" s="452"/>
      <c r="Q53" s="452"/>
      <c r="R53" s="452"/>
      <c r="S53" s="452"/>
      <c r="T53" s="725"/>
      <c r="U53" s="725"/>
      <c r="V53" s="458"/>
      <c r="W53" s="458"/>
      <c r="X53" s="452"/>
      <c r="Y53" s="452"/>
      <c r="Z53" s="452"/>
      <c r="AA53" s="452"/>
      <c r="AB53" s="452"/>
      <c r="AC53" s="452"/>
      <c r="AD53" s="452"/>
      <c r="AE53" s="725"/>
      <c r="AF53" s="725"/>
      <c r="AG53" s="458"/>
      <c r="AH53" s="458"/>
      <c r="AI53" s="452"/>
      <c r="AJ53" s="458"/>
      <c r="AK53" s="459"/>
      <c r="AM53" s="461"/>
      <c r="AN53" s="461"/>
      <c r="AO53" s="461"/>
      <c r="AP53" s="461"/>
      <c r="AQ53" s="461"/>
      <c r="AR53" s="462"/>
      <c r="AS53" s="463"/>
      <c r="AT53" s="462"/>
      <c r="AU53" s="462"/>
      <c r="AV53" s="464"/>
      <c r="AW53" s="462"/>
      <c r="AX53" s="462"/>
      <c r="AY53" s="462"/>
      <c r="AZ53" s="462"/>
      <c r="BA53" s="462"/>
      <c r="BB53" s="462"/>
      <c r="BC53" s="464"/>
      <c r="BD53" s="463"/>
      <c r="BE53" s="458"/>
      <c r="BF53" s="465"/>
      <c r="BG53" s="466"/>
      <c r="BI53" s="466"/>
      <c r="BK53" s="466"/>
    </row>
    <row r="54" spans="1:65" s="114" customFormat="1" ht="14.5" x14ac:dyDescent="0.35">
      <c r="A54" s="427"/>
      <c r="B54" s="418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442"/>
      <c r="O54" s="442"/>
      <c r="P54" s="442"/>
      <c r="Q54" s="442"/>
      <c r="R54" s="442"/>
      <c r="S54" s="442"/>
      <c r="T54" s="442"/>
      <c r="U54" s="442"/>
      <c r="V54" s="443"/>
      <c r="W54" s="444"/>
      <c r="X54" s="145"/>
      <c r="Y54" s="442"/>
      <c r="Z54" s="442"/>
      <c r="AA54" s="442"/>
      <c r="AB54" s="442"/>
      <c r="AC54" s="442"/>
      <c r="AD54" s="442"/>
      <c r="AE54" s="442"/>
      <c r="AF54" s="442"/>
      <c r="AG54" s="443"/>
      <c r="AH54" s="444"/>
      <c r="AI54" s="145"/>
      <c r="AJ54" s="145"/>
      <c r="AK54" s="445"/>
      <c r="AL54" s="446"/>
      <c r="AM54" s="447"/>
      <c r="AN54" s="447"/>
      <c r="AO54" s="447"/>
      <c r="AP54" s="447"/>
      <c r="AQ54" s="447"/>
      <c r="AR54" s="447"/>
      <c r="AS54" s="447"/>
      <c r="AT54" s="446"/>
      <c r="AU54" s="446"/>
      <c r="AV54" s="446"/>
      <c r="AW54" s="446"/>
      <c r="AX54" s="446"/>
      <c r="AY54" s="446"/>
      <c r="AZ54" s="446"/>
      <c r="BA54" s="446"/>
      <c r="BB54" s="446"/>
      <c r="BC54" s="448"/>
      <c r="BD54" s="447"/>
      <c r="BE54" s="446"/>
      <c r="BF54" s="447"/>
      <c r="BG54" s="446"/>
      <c r="BH54" s="446"/>
      <c r="BI54" s="446"/>
      <c r="BJ54" s="446"/>
      <c r="BK54" s="446"/>
      <c r="BL54" s="446"/>
      <c r="BM54" s="446"/>
    </row>
    <row r="55" spans="1:65" s="114" customFormat="1" ht="14.5" x14ac:dyDescent="0.35">
      <c r="A55" s="427"/>
      <c r="B55" s="418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442"/>
      <c r="O55" s="442"/>
      <c r="P55" s="442"/>
      <c r="Q55" s="442"/>
      <c r="R55" s="442"/>
      <c r="S55" s="442"/>
      <c r="T55" s="442"/>
      <c r="U55" s="442"/>
      <c r="V55" s="443"/>
      <c r="W55" s="444"/>
      <c r="X55" s="145"/>
      <c r="Y55" s="442"/>
      <c r="Z55" s="442"/>
      <c r="AA55" s="442"/>
      <c r="AB55" s="442"/>
      <c r="AC55" s="442"/>
      <c r="AD55" s="442"/>
      <c r="AE55" s="442"/>
      <c r="AF55" s="442"/>
      <c r="AG55" s="443"/>
      <c r="AH55" s="444"/>
      <c r="AI55" s="145"/>
      <c r="AJ55" s="145"/>
      <c r="AK55" s="445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7"/>
      <c r="BK55" s="447"/>
      <c r="BL55" s="447"/>
      <c r="BM55" s="447"/>
    </row>
    <row r="56" spans="1:65" s="114" customFormat="1" ht="14.5" x14ac:dyDescent="0.35">
      <c r="A56" s="427"/>
      <c r="B56" s="418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442"/>
      <c r="O56" s="442"/>
      <c r="P56" s="442"/>
      <c r="Q56" s="442"/>
      <c r="R56" s="442"/>
      <c r="S56" s="442"/>
      <c r="T56" s="442"/>
      <c r="U56" s="442"/>
      <c r="V56" s="443"/>
      <c r="W56" s="444"/>
      <c r="X56" s="145"/>
      <c r="Y56" s="442"/>
      <c r="Z56" s="442"/>
      <c r="AA56" s="442"/>
      <c r="AB56" s="442"/>
      <c r="AC56" s="442"/>
      <c r="AD56" s="442"/>
      <c r="AE56" s="442"/>
      <c r="AF56" s="442"/>
      <c r="AG56" s="443"/>
      <c r="AH56" s="444"/>
      <c r="AI56" s="145"/>
      <c r="AJ56" s="145"/>
      <c r="AK56" s="445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7"/>
    </row>
    <row r="57" spans="1:65" s="114" customFormat="1" ht="14.5" x14ac:dyDescent="0.35">
      <c r="A57" s="427"/>
      <c r="B57" s="418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442"/>
      <c r="O57" s="442"/>
      <c r="P57" s="442"/>
      <c r="Q57" s="442"/>
      <c r="R57" s="442"/>
      <c r="S57" s="442"/>
      <c r="T57" s="442"/>
      <c r="U57" s="442"/>
      <c r="V57" s="443"/>
      <c r="W57" s="444"/>
      <c r="X57" s="145"/>
      <c r="Y57" s="442"/>
      <c r="Z57" s="442"/>
      <c r="AA57" s="442"/>
      <c r="AB57" s="442"/>
      <c r="AC57" s="442"/>
      <c r="AD57" s="442"/>
      <c r="AE57" s="442"/>
      <c r="AF57" s="442"/>
      <c r="AG57" s="443"/>
      <c r="AH57" s="444"/>
      <c r="AI57" s="145"/>
      <c r="AJ57" s="145"/>
      <c r="AK57" s="445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  <c r="BB57" s="447"/>
      <c r="BC57" s="447"/>
      <c r="BD57" s="447"/>
      <c r="BE57" s="447"/>
      <c r="BF57" s="447"/>
      <c r="BG57" s="447"/>
      <c r="BH57" s="447"/>
      <c r="BI57" s="447"/>
      <c r="BJ57" s="447"/>
      <c r="BK57" s="447"/>
      <c r="BL57" s="447"/>
      <c r="BM57" s="447"/>
    </row>
    <row r="58" spans="1:65" s="114" customFormat="1" ht="14.5" x14ac:dyDescent="0.35">
      <c r="A58" s="427"/>
      <c r="B58" s="418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442"/>
      <c r="O58" s="442"/>
      <c r="P58" s="442"/>
      <c r="Q58" s="442"/>
      <c r="R58" s="442"/>
      <c r="S58" s="442"/>
      <c r="T58" s="442"/>
      <c r="U58" s="442"/>
      <c r="V58" s="443"/>
      <c r="W58" s="444"/>
      <c r="X58" s="145"/>
      <c r="Y58" s="442"/>
      <c r="Z58" s="442"/>
      <c r="AA58" s="442"/>
      <c r="AB58" s="442"/>
      <c r="AC58" s="442"/>
      <c r="AD58" s="442"/>
      <c r="AE58" s="442"/>
      <c r="AF58" s="442"/>
      <c r="AG58" s="443"/>
      <c r="AH58" s="444"/>
      <c r="AI58" s="145"/>
      <c r="AJ58" s="145"/>
      <c r="AK58" s="445"/>
      <c r="AL58" s="447"/>
      <c r="AM58" s="447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47"/>
      <c r="AY58" s="447"/>
      <c r="AZ58" s="447"/>
      <c r="BA58" s="447"/>
      <c r="BB58" s="447"/>
      <c r="BC58" s="447"/>
      <c r="BD58" s="447"/>
      <c r="BE58" s="447"/>
      <c r="BF58" s="447"/>
      <c r="BG58" s="447"/>
      <c r="BH58" s="447"/>
      <c r="BI58" s="447"/>
      <c r="BJ58" s="447"/>
      <c r="BK58" s="447"/>
      <c r="BL58" s="447"/>
      <c r="BM58" s="447"/>
    </row>
    <row r="59" spans="1:65" s="114" customFormat="1" ht="14.5" x14ac:dyDescent="0.35">
      <c r="A59" s="427"/>
      <c r="B59" s="418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442"/>
      <c r="O59" s="442"/>
      <c r="P59" s="442"/>
      <c r="Q59" s="442"/>
      <c r="R59" s="442"/>
      <c r="S59" s="442"/>
      <c r="T59" s="442"/>
      <c r="U59" s="442"/>
      <c r="V59" s="443"/>
      <c r="W59" s="444"/>
      <c r="X59" s="145"/>
      <c r="Y59" s="442"/>
      <c r="Z59" s="442"/>
      <c r="AA59" s="442"/>
      <c r="AB59" s="442"/>
      <c r="AC59" s="442"/>
      <c r="AD59" s="442"/>
      <c r="AE59" s="442"/>
      <c r="AF59" s="442"/>
      <c r="AG59" s="443"/>
      <c r="AH59" s="444"/>
      <c r="AI59" s="145"/>
      <c r="AJ59" s="145"/>
      <c r="AK59" s="445"/>
      <c r="AL59" s="447"/>
      <c r="AM59" s="447"/>
      <c r="AN59" s="447"/>
      <c r="AO59" s="447"/>
      <c r="AP59" s="447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  <c r="BI59" s="447"/>
      <c r="BJ59" s="447"/>
      <c r="BK59" s="447"/>
      <c r="BL59" s="447"/>
      <c r="BM59" s="447"/>
    </row>
    <row r="60" spans="1:65" s="114" customFormat="1" ht="14.5" x14ac:dyDescent="0.35">
      <c r="A60" s="427"/>
      <c r="B60" s="418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442"/>
      <c r="O60" s="442"/>
      <c r="P60" s="442"/>
      <c r="Q60" s="442"/>
      <c r="R60" s="442"/>
      <c r="S60" s="442"/>
      <c r="T60" s="442"/>
      <c r="U60" s="442"/>
      <c r="V60" s="443"/>
      <c r="W60" s="444"/>
      <c r="X60" s="145"/>
      <c r="Y60" s="442"/>
      <c r="Z60" s="442"/>
      <c r="AA60" s="442"/>
      <c r="AB60" s="442"/>
      <c r="AC60" s="442"/>
      <c r="AD60" s="442"/>
      <c r="AE60" s="442"/>
      <c r="AF60" s="442"/>
      <c r="AG60" s="443"/>
      <c r="AH60" s="444"/>
      <c r="AI60" s="145"/>
      <c r="AJ60" s="145"/>
      <c r="AK60" s="445"/>
      <c r="AL60" s="447"/>
      <c r="AM60" s="449"/>
      <c r="AN60" s="449"/>
      <c r="AO60" s="449"/>
      <c r="AP60" s="449"/>
      <c r="AQ60" s="449"/>
      <c r="AR60" s="446"/>
      <c r="AS60" s="450"/>
      <c r="AT60" s="446"/>
      <c r="AU60" s="446"/>
      <c r="AV60" s="448"/>
      <c r="AW60" s="446"/>
      <c r="AX60" s="446"/>
      <c r="AY60" s="446"/>
      <c r="AZ60" s="446"/>
      <c r="BA60" s="446"/>
      <c r="BB60" s="446"/>
      <c r="BC60" s="448"/>
      <c r="BD60" s="450"/>
      <c r="BE60" s="446"/>
      <c r="BF60" s="447"/>
      <c r="BG60" s="446"/>
      <c r="BH60" s="446"/>
      <c r="BI60" s="446"/>
      <c r="BJ60" s="446"/>
      <c r="BK60" s="446"/>
      <c r="BL60" s="446"/>
      <c r="BM60" s="446"/>
    </row>
    <row r="61" spans="1:65" s="114" customFormat="1" ht="14.5" x14ac:dyDescent="0.35">
      <c r="A61" s="427"/>
      <c r="B61" s="418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442"/>
      <c r="O61" s="442"/>
      <c r="P61" s="442"/>
      <c r="Q61" s="442"/>
      <c r="R61" s="442"/>
      <c r="S61" s="442"/>
      <c r="T61" s="442"/>
      <c r="U61" s="442"/>
      <c r="V61" s="443"/>
      <c r="W61" s="444"/>
      <c r="X61" s="145"/>
      <c r="Y61" s="442"/>
      <c r="Z61" s="442"/>
      <c r="AA61" s="442"/>
      <c r="AB61" s="442"/>
      <c r="AC61" s="442"/>
      <c r="AD61" s="442"/>
      <c r="AE61" s="442"/>
      <c r="AF61" s="442"/>
      <c r="AG61" s="443"/>
      <c r="AH61" s="444"/>
      <c r="AI61" s="145"/>
      <c r="AJ61" s="145"/>
      <c r="AK61" s="445"/>
      <c r="AL61" s="447"/>
      <c r="AM61" s="449"/>
      <c r="AN61" s="449"/>
      <c r="AO61" s="449"/>
      <c r="AP61" s="449"/>
      <c r="AQ61" s="449"/>
      <c r="AR61" s="446"/>
      <c r="AS61" s="450"/>
      <c r="AT61" s="446"/>
      <c r="AU61" s="446"/>
      <c r="AV61" s="448"/>
      <c r="AW61" s="446"/>
      <c r="AX61" s="446"/>
      <c r="AY61" s="446"/>
      <c r="AZ61" s="446"/>
      <c r="BA61" s="446"/>
      <c r="BB61" s="446"/>
      <c r="BC61" s="448"/>
      <c r="BD61" s="450"/>
      <c r="BE61" s="446"/>
      <c r="BF61" s="447"/>
      <c r="BG61" s="446"/>
      <c r="BH61" s="446"/>
      <c r="BI61" s="446"/>
      <c r="BJ61" s="446"/>
      <c r="BK61" s="446"/>
      <c r="BL61" s="446"/>
      <c r="BM61" s="446"/>
    </row>
    <row r="62" spans="1:65" s="460" customFormat="1" ht="14.5" x14ac:dyDescent="0.35">
      <c r="A62" s="453"/>
      <c r="B62" s="454"/>
      <c r="C62" s="441"/>
      <c r="D62" s="441"/>
      <c r="E62" s="441"/>
      <c r="F62" s="452"/>
      <c r="G62" s="455"/>
      <c r="H62" s="455"/>
      <c r="I62" s="455"/>
      <c r="J62" s="455"/>
      <c r="K62" s="455"/>
      <c r="L62" s="456"/>
      <c r="M62" s="457"/>
      <c r="N62" s="452"/>
      <c r="O62" s="452"/>
      <c r="P62" s="452"/>
      <c r="Q62" s="452"/>
      <c r="R62" s="452"/>
      <c r="S62" s="452"/>
      <c r="T62" s="725"/>
      <c r="U62" s="725"/>
      <c r="V62" s="458"/>
      <c r="W62" s="458"/>
      <c r="X62" s="452"/>
      <c r="Y62" s="452"/>
      <c r="Z62" s="452"/>
      <c r="AA62" s="452"/>
      <c r="AB62" s="452"/>
      <c r="AC62" s="452"/>
      <c r="AD62" s="452"/>
      <c r="AE62" s="725"/>
      <c r="AF62" s="725"/>
      <c r="AG62" s="458"/>
      <c r="AH62" s="458"/>
      <c r="AI62" s="452"/>
      <c r="AJ62" s="458"/>
      <c r="AK62" s="459"/>
      <c r="AM62" s="461"/>
      <c r="AN62" s="461"/>
      <c r="AO62" s="461"/>
      <c r="AP62" s="461"/>
      <c r="AQ62" s="461"/>
      <c r="AR62" s="462"/>
      <c r="AS62" s="463"/>
      <c r="AT62" s="462"/>
      <c r="AU62" s="462"/>
      <c r="AV62" s="464"/>
      <c r="AW62" s="462"/>
      <c r="AX62" s="462"/>
      <c r="AY62" s="462"/>
      <c r="AZ62" s="462"/>
      <c r="BA62" s="462"/>
      <c r="BB62" s="462"/>
      <c r="BC62" s="464"/>
      <c r="BD62" s="463"/>
      <c r="BE62" s="458"/>
      <c r="BF62" s="465"/>
      <c r="BG62" s="466"/>
      <c r="BI62" s="466"/>
      <c r="BK62" s="466"/>
    </row>
    <row r="63" spans="1:65" s="114" customFormat="1" ht="14.5" x14ac:dyDescent="0.3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</row>
    <row r="64" spans="1:65" s="114" customFormat="1" ht="14.5" x14ac:dyDescent="0.3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</row>
    <row r="65" spans="1:51" s="114" customFormat="1" ht="14.5" x14ac:dyDescent="0.3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</row>
    <row r="66" spans="1:51" s="114" customFormat="1" ht="14.5" x14ac:dyDescent="0.3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</row>
    <row r="67" spans="1:51" s="114" customFormat="1" ht="14.5" x14ac:dyDescent="0.3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</row>
    <row r="68" spans="1:51" s="114" customFormat="1" ht="14.5" x14ac:dyDescent="0.3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</row>
    <row r="69" spans="1:51" s="114" customFormat="1" ht="14.5" x14ac:dyDescent="0.35">
      <c r="A69" s="145"/>
      <c r="B69" s="441"/>
      <c r="C69" s="145"/>
      <c r="D69" s="451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Y69" s="451"/>
    </row>
    <row r="70" spans="1:51" s="114" customFormat="1" ht="14.5" x14ac:dyDescent="0.35">
      <c r="A70" s="145"/>
      <c r="B70" s="441"/>
      <c r="C70" s="145"/>
      <c r="D70" s="451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Y70" s="451"/>
    </row>
    <row r="71" spans="1:51" s="114" customFormat="1" ht="14.5" x14ac:dyDescent="0.35">
      <c r="A71" s="145"/>
      <c r="B71" s="441"/>
      <c r="C71" s="145"/>
      <c r="D71" s="444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</row>
    <row r="72" spans="1:51" s="114" customFormat="1" ht="14.5" x14ac:dyDescent="0.35">
      <c r="A72" s="145"/>
      <c r="B72" s="441"/>
      <c r="C72" s="145"/>
      <c r="D72" s="444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</row>
    <row r="73" spans="1:51" s="114" customFormat="1" ht="14.5" x14ac:dyDescent="0.35">
      <c r="A73" s="145"/>
      <c r="B73" s="441"/>
      <c r="C73" s="145"/>
      <c r="D73" s="444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</row>
    <row r="74" spans="1:51" s="114" customFormat="1" ht="14.5" x14ac:dyDescent="0.35">
      <c r="A74" s="145"/>
      <c r="B74" s="441"/>
      <c r="C74" s="145"/>
      <c r="D74" s="444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</row>
    <row r="75" spans="1:51" s="114" customFormat="1" ht="14.5" x14ac:dyDescent="0.35">
      <c r="A75" s="145"/>
      <c r="B75" s="452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</row>
    <row r="76" spans="1:51" s="114" customFormat="1" ht="14.5" x14ac:dyDescent="0.35">
      <c r="A76" s="145"/>
      <c r="B76" s="452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</row>
    <row r="77" spans="1:51" s="114" customFormat="1" ht="14.5" x14ac:dyDescent="0.35">
      <c r="A77" s="145"/>
      <c r="B77" s="441"/>
      <c r="C77" s="145"/>
      <c r="D77" s="444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</row>
    <row r="78" spans="1:51" s="114" customFormat="1" ht="14.5" x14ac:dyDescent="0.3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</row>
    <row r="79" spans="1:51" s="114" customFormat="1" ht="14.5" x14ac:dyDescent="0.3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</row>
    <row r="80" spans="1:51" s="114" customFormat="1" ht="14.5" x14ac:dyDescent="0.3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</row>
    <row r="81" spans="1:37" s="114" customFormat="1" ht="14.5" x14ac:dyDescent="0.3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</row>
    <row r="82" spans="1:37" s="114" customFormat="1" ht="14.5" x14ac:dyDescent="0.3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</row>
    <row r="83" spans="1:37" s="114" customFormat="1" ht="14.5" x14ac:dyDescent="0.3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</row>
    <row r="84" spans="1:37" s="114" customFormat="1" ht="14.5" x14ac:dyDescent="0.3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</row>
    <row r="85" spans="1:37" s="114" customFormat="1" ht="14.5" x14ac:dyDescent="0.3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</row>
    <row r="86" spans="1:37" s="114" customFormat="1" ht="14.5" x14ac:dyDescent="0.3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</row>
    <row r="87" spans="1:37" s="114" customFormat="1" ht="14.5" x14ac:dyDescent="0.3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</row>
    <row r="88" spans="1:37" s="114" customFormat="1" ht="14.5" x14ac:dyDescent="0.3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</row>
    <row r="89" spans="1:37" s="114" customFormat="1" ht="14.5" x14ac:dyDescent="0.3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</row>
    <row r="90" spans="1:37" s="114" customFormat="1" ht="14.5" x14ac:dyDescent="0.3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</row>
    <row r="91" spans="1:37" s="114" customFormat="1" ht="14.5" x14ac:dyDescent="0.35"/>
    <row r="92" spans="1:37" s="114" customFormat="1" ht="14.5" x14ac:dyDescent="0.35"/>
    <row r="93" spans="1:37" s="114" customFormat="1" ht="14.5" x14ac:dyDescent="0.35"/>
    <row r="94" spans="1:37" s="114" customFormat="1" ht="14.5" x14ac:dyDescent="0.35"/>
    <row r="95" spans="1:37" s="114" customFormat="1" ht="14.5" x14ac:dyDescent="0.35"/>
    <row r="96" spans="1:37" s="114" customFormat="1" ht="14.5" x14ac:dyDescent="0.35"/>
    <row r="97" s="114" customFormat="1" ht="14.5" x14ac:dyDescent="0.35"/>
    <row r="98" s="114" customFormat="1" ht="14.5" x14ac:dyDescent="0.35"/>
    <row r="99" s="114" customFormat="1" ht="14.5" x14ac:dyDescent="0.35"/>
    <row r="100" s="114" customFormat="1" ht="14.5" x14ac:dyDescent="0.35"/>
    <row r="101" s="114" customFormat="1" ht="14.5" x14ac:dyDescent="0.35"/>
    <row r="102" s="114" customFormat="1" ht="14.5" x14ac:dyDescent="0.35"/>
    <row r="103" s="124" customFormat="1" x14ac:dyDescent="0.25"/>
    <row r="104" s="124" customFormat="1" x14ac:dyDescent="0.25"/>
    <row r="105" s="124" customFormat="1" x14ac:dyDescent="0.25"/>
    <row r="106" s="124" customFormat="1" x14ac:dyDescent="0.25"/>
    <row r="107" s="124" customFormat="1" x14ac:dyDescent="0.25"/>
    <row r="108" s="124" customFormat="1" x14ac:dyDescent="0.25"/>
    <row r="109" s="124" customFormat="1" x14ac:dyDescent="0.25"/>
    <row r="110" s="124" customFormat="1" x14ac:dyDescent="0.25"/>
    <row r="111" s="124" customFormat="1" x14ac:dyDescent="0.25"/>
    <row r="112" s="124" customFormat="1" x14ac:dyDescent="0.25"/>
    <row r="113" s="124" customFormat="1" x14ac:dyDescent="0.25"/>
    <row r="114" s="124" customFormat="1" x14ac:dyDescent="0.25"/>
    <row r="115" s="124" customFormat="1" x14ac:dyDescent="0.25"/>
    <row r="116" s="124" customFormat="1" x14ac:dyDescent="0.25"/>
    <row r="117" s="124" customFormat="1" x14ac:dyDescent="0.25"/>
    <row r="118" s="124" customFormat="1" x14ac:dyDescent="0.25"/>
    <row r="119" s="124" customFormat="1" x14ac:dyDescent="0.25"/>
    <row r="120" s="124" customFormat="1" x14ac:dyDescent="0.25"/>
    <row r="121" s="124" customFormat="1" x14ac:dyDescent="0.25"/>
    <row r="122" s="124" customFormat="1" x14ac:dyDescent="0.25"/>
    <row r="123" s="124" customFormat="1" x14ac:dyDescent="0.25"/>
    <row r="124" s="124" customFormat="1" x14ac:dyDescent="0.25"/>
    <row r="125" s="124" customFormat="1" x14ac:dyDescent="0.25"/>
    <row r="126" s="124" customFormat="1" x14ac:dyDescent="0.25"/>
    <row r="127" s="124" customFormat="1" x14ac:dyDescent="0.25"/>
    <row r="128" s="124" customFormat="1" x14ac:dyDescent="0.25"/>
    <row r="129" s="124" customFormat="1" x14ac:dyDescent="0.25"/>
    <row r="130" s="124" customFormat="1" x14ac:dyDescent="0.25"/>
    <row r="131" s="124" customFormat="1" x14ac:dyDescent="0.25"/>
    <row r="132" s="124" customFormat="1" x14ac:dyDescent="0.25"/>
    <row r="133" s="124" customFormat="1" x14ac:dyDescent="0.25"/>
    <row r="134" s="124" customFormat="1" x14ac:dyDescent="0.25"/>
    <row r="135" s="124" customFormat="1" x14ac:dyDescent="0.25"/>
    <row r="136" s="124" customFormat="1" x14ac:dyDescent="0.25"/>
    <row r="137" s="124" customFormat="1" x14ac:dyDescent="0.25"/>
    <row r="138" s="124" customFormat="1" x14ac:dyDescent="0.25"/>
    <row r="139" s="124" customFormat="1" x14ac:dyDescent="0.25"/>
    <row r="140" s="124" customFormat="1" x14ac:dyDescent="0.25"/>
    <row r="141" s="124" customFormat="1" x14ac:dyDescent="0.25"/>
    <row r="142" s="124" customFormat="1" x14ac:dyDescent="0.25"/>
    <row r="143" s="124" customFormat="1" x14ac:dyDescent="0.25"/>
    <row r="144" s="124" customFormat="1" x14ac:dyDescent="0.25"/>
    <row r="145" s="124" customFormat="1" x14ac:dyDescent="0.25"/>
    <row r="146" s="124" customFormat="1" x14ac:dyDescent="0.25"/>
    <row r="147" s="124" customFormat="1" x14ac:dyDescent="0.25"/>
    <row r="148" s="124" customFormat="1" x14ac:dyDescent="0.25"/>
    <row r="149" s="124" customFormat="1" x14ac:dyDescent="0.25"/>
    <row r="150" s="124" customFormat="1" x14ac:dyDescent="0.25"/>
    <row r="151" s="124" customFormat="1" x14ac:dyDescent="0.25"/>
    <row r="152" s="124" customFormat="1" x14ac:dyDescent="0.25"/>
    <row r="153" s="124" customFormat="1" x14ac:dyDescent="0.25"/>
    <row r="154" s="124" customFormat="1" x14ac:dyDescent="0.25"/>
    <row r="155" s="124" customFormat="1" x14ac:dyDescent="0.25"/>
    <row r="156" s="124" customFormat="1" x14ac:dyDescent="0.25"/>
    <row r="157" s="124" customFormat="1" x14ac:dyDescent="0.25"/>
    <row r="158" s="124" customFormat="1" x14ac:dyDescent="0.25"/>
    <row r="159" s="124" customFormat="1" x14ac:dyDescent="0.25"/>
    <row r="160" s="124" customFormat="1" x14ac:dyDescent="0.25"/>
    <row r="161" s="124" customFormat="1" x14ac:dyDescent="0.25"/>
    <row r="162" s="124" customFormat="1" x14ac:dyDescent="0.25"/>
    <row r="163" s="124" customFormat="1" x14ac:dyDescent="0.25"/>
    <row r="164" s="124" customFormat="1" x14ac:dyDescent="0.25"/>
    <row r="165" s="124" customFormat="1" x14ac:dyDescent="0.25"/>
    <row r="166" s="124" customFormat="1" x14ac:dyDescent="0.25"/>
    <row r="167" s="124" customFormat="1" x14ac:dyDescent="0.25"/>
    <row r="168" s="124" customFormat="1" x14ac:dyDescent="0.25"/>
    <row r="169" s="124" customFormat="1" x14ac:dyDescent="0.25"/>
    <row r="170" s="124" customFormat="1" x14ac:dyDescent="0.25"/>
    <row r="171" s="124" customFormat="1" x14ac:dyDescent="0.25"/>
    <row r="172" s="124" customFormat="1" x14ac:dyDescent="0.25"/>
    <row r="173" s="124" customFormat="1" x14ac:dyDescent="0.25"/>
    <row r="174" s="124" customFormat="1" x14ac:dyDescent="0.25"/>
    <row r="175" s="124" customFormat="1" x14ac:dyDescent="0.25"/>
    <row r="176" s="124" customFormat="1" x14ac:dyDescent="0.25"/>
    <row r="177" s="124" customFormat="1" x14ac:dyDescent="0.25"/>
    <row r="178" s="124" customFormat="1" x14ac:dyDescent="0.25"/>
    <row r="179" s="124" customFormat="1" x14ac:dyDescent="0.25"/>
    <row r="180" s="124" customFormat="1" x14ac:dyDescent="0.25"/>
    <row r="181" s="124" customFormat="1" x14ac:dyDescent="0.25"/>
    <row r="182" s="124" customFormat="1" x14ac:dyDescent="0.25"/>
    <row r="183" s="124" customFormat="1" x14ac:dyDescent="0.25"/>
    <row r="184" s="124" customFormat="1" x14ac:dyDescent="0.25"/>
    <row r="185" s="124" customFormat="1" x14ac:dyDescent="0.25"/>
    <row r="186" s="124" customFormat="1" x14ac:dyDescent="0.25"/>
    <row r="187" s="124" customFormat="1" x14ac:dyDescent="0.25"/>
    <row r="188" s="124" customFormat="1" x14ac:dyDescent="0.25"/>
    <row r="189" s="124" customFormat="1" x14ac:dyDescent="0.25"/>
    <row r="190" s="124" customFormat="1" x14ac:dyDescent="0.25"/>
    <row r="191" s="124" customFormat="1" x14ac:dyDescent="0.25"/>
    <row r="192" s="124" customFormat="1" x14ac:dyDescent="0.25"/>
    <row r="193" s="124" customFormat="1" x14ac:dyDescent="0.25"/>
    <row r="194" s="124" customFormat="1" x14ac:dyDescent="0.25"/>
    <row r="195" s="124" customFormat="1" x14ac:dyDescent="0.25"/>
    <row r="196" s="124" customFormat="1" x14ac:dyDescent="0.25"/>
    <row r="197" s="124" customFormat="1" x14ac:dyDescent="0.25"/>
    <row r="198" s="124" customFormat="1" x14ac:dyDescent="0.25"/>
    <row r="199" s="124" customFormat="1" x14ac:dyDescent="0.25"/>
    <row r="200" s="124" customFormat="1" x14ac:dyDescent="0.25"/>
    <row r="201" s="124" customFormat="1" x14ac:dyDescent="0.25"/>
    <row r="202" s="124" customFormat="1" x14ac:dyDescent="0.25"/>
    <row r="203" s="124" customFormat="1" x14ac:dyDescent="0.25"/>
    <row r="204" s="124" customFormat="1" x14ac:dyDescent="0.25"/>
    <row r="205" s="124" customFormat="1" x14ac:dyDescent="0.25"/>
    <row r="206" s="124" customFormat="1" x14ac:dyDescent="0.25"/>
    <row r="207" s="124" customFormat="1" x14ac:dyDescent="0.25"/>
    <row r="208" s="124" customFormat="1" x14ac:dyDescent="0.25"/>
    <row r="209" s="124" customFormat="1" x14ac:dyDescent="0.25"/>
    <row r="210" s="124" customFormat="1" x14ac:dyDescent="0.25"/>
    <row r="211" s="124" customFormat="1" x14ac:dyDescent="0.25"/>
    <row r="212" s="124" customFormat="1" x14ac:dyDescent="0.25"/>
    <row r="213" s="124" customFormat="1" x14ac:dyDescent="0.25"/>
    <row r="214" s="124" customFormat="1" x14ac:dyDescent="0.25"/>
    <row r="215" s="124" customFormat="1" x14ac:dyDescent="0.25"/>
    <row r="216" s="124" customFormat="1" x14ac:dyDescent="0.25"/>
    <row r="217" s="124" customFormat="1" x14ac:dyDescent="0.25"/>
    <row r="218" s="124" customFormat="1" x14ac:dyDescent="0.25"/>
    <row r="219" s="124" customFormat="1" x14ac:dyDescent="0.25"/>
    <row r="220" s="124" customFormat="1" x14ac:dyDescent="0.25"/>
    <row r="221" s="124" customFormat="1" x14ac:dyDescent="0.25"/>
    <row r="222" s="124" customFormat="1" x14ac:dyDescent="0.25"/>
    <row r="223" s="124" customFormat="1" x14ac:dyDescent="0.25"/>
    <row r="224" s="124" customFormat="1" x14ac:dyDescent="0.25"/>
    <row r="225" s="124" customFormat="1" x14ac:dyDescent="0.25"/>
    <row r="226" s="124" customFormat="1" x14ac:dyDescent="0.25"/>
    <row r="227" s="124" customFormat="1" x14ac:dyDescent="0.25"/>
  </sheetData>
  <mergeCells count="12">
    <mergeCell ref="T17:U17"/>
    <mergeCell ref="AE17:AF17"/>
    <mergeCell ref="T26:U26"/>
    <mergeCell ref="AE26:AF26"/>
    <mergeCell ref="T35:U35"/>
    <mergeCell ref="AE35:AF35"/>
    <mergeCell ref="T44:U44"/>
    <mergeCell ref="AE44:AF44"/>
    <mergeCell ref="T53:U53"/>
    <mergeCell ref="AE53:AF53"/>
    <mergeCell ref="T62:U62"/>
    <mergeCell ref="AE62:AF62"/>
  </mergeCells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43"/>
  <sheetViews>
    <sheetView topLeftCell="A10" workbookViewId="0">
      <selection activeCell="J22" sqref="J22"/>
    </sheetView>
  </sheetViews>
  <sheetFormatPr defaultColWidth="9.1796875" defaultRowHeight="12.5" x14ac:dyDescent="0.25"/>
  <cols>
    <col min="1" max="1" width="7.453125" style="97" customWidth="1"/>
    <col min="2" max="2" width="18.81640625" style="97" customWidth="1"/>
    <col min="3" max="3" width="27.36328125" style="97" customWidth="1"/>
    <col min="4" max="4" width="9" style="97" customWidth="1"/>
    <col min="5" max="6" width="7.6328125" style="97" customWidth="1"/>
    <col min="7" max="7" width="6.453125" style="97" customWidth="1"/>
    <col min="8" max="8" width="7.6328125" style="97" customWidth="1"/>
    <col min="9" max="9" width="11.453125" style="97" customWidth="1"/>
    <col min="10" max="13" width="6.6328125" style="97" customWidth="1"/>
    <col min="14" max="14" width="10.6328125" style="97" customWidth="1"/>
    <col min="15" max="15" width="11.453125" style="97" customWidth="1"/>
    <col min="16" max="16384" width="9.1796875" style="97"/>
  </cols>
  <sheetData>
    <row r="1" spans="1:15" ht="15.5" x14ac:dyDescent="0.35">
      <c r="A1" s="1" t="str">
        <f>[1]CompDetail!A1</f>
        <v>22nd Australian Vaulting Championships 2018</v>
      </c>
      <c r="B1" s="2"/>
      <c r="C1" s="101"/>
      <c r="D1" s="102" t="s">
        <v>375</v>
      </c>
      <c r="F1" s="101"/>
      <c r="G1" s="104"/>
      <c r="H1" s="65"/>
      <c r="I1" s="105">
        <f ca="1">NOW()</f>
        <v>43467.616455671297</v>
      </c>
      <c r="O1" s="105"/>
    </row>
    <row r="2" spans="1:15" ht="15.5" x14ac:dyDescent="0.35">
      <c r="A2" s="8"/>
      <c r="B2" s="2"/>
      <c r="C2" s="101"/>
      <c r="D2" s="102"/>
      <c r="F2" s="101"/>
      <c r="G2" s="104"/>
      <c r="H2" s="65"/>
      <c r="I2" s="105"/>
      <c r="O2" s="105"/>
    </row>
    <row r="3" spans="1:15" ht="15.5" x14ac:dyDescent="0.35">
      <c r="A3" s="1" t="str">
        <f>[1]CompDetail!A3</f>
        <v>October 4 to 7 2018</v>
      </c>
      <c r="B3" s="51"/>
      <c r="C3" s="101"/>
      <c r="D3" s="62"/>
      <c r="E3" s="62"/>
      <c r="F3" s="62"/>
      <c r="G3" s="62"/>
      <c r="H3" s="65"/>
      <c r="I3" s="106">
        <f ca="1">NOW()</f>
        <v>43467.616455671297</v>
      </c>
      <c r="O3" s="106"/>
    </row>
    <row r="4" spans="1:15" ht="15.5" x14ac:dyDescent="0.35">
      <c r="A4" s="13"/>
      <c r="B4" s="14"/>
      <c r="C4" s="101"/>
      <c r="D4" s="65"/>
      <c r="E4" s="101"/>
      <c r="F4" s="101"/>
      <c r="G4" s="65"/>
      <c r="H4" s="65"/>
      <c r="I4" s="65"/>
      <c r="O4" s="106"/>
    </row>
    <row r="5" spans="1:15" ht="15.5" x14ac:dyDescent="0.35">
      <c r="A5" s="8"/>
      <c r="B5" s="2"/>
      <c r="C5" s="103"/>
      <c r="D5" s="66" t="s">
        <v>321</v>
      </c>
      <c r="E5" s="103"/>
      <c r="F5" s="107"/>
      <c r="G5" s="65"/>
      <c r="H5" s="65"/>
      <c r="I5" s="65"/>
      <c r="O5" s="106"/>
    </row>
    <row r="6" spans="1:15" ht="15.5" x14ac:dyDescent="0.35">
      <c r="A6" s="1" t="s">
        <v>398</v>
      </c>
      <c r="B6" s="17"/>
      <c r="C6" s="103"/>
      <c r="D6" s="65"/>
      <c r="E6" s="103"/>
      <c r="F6" s="103"/>
      <c r="G6" s="65"/>
      <c r="H6" s="65"/>
      <c r="I6" s="65"/>
    </row>
    <row r="7" spans="1:15" ht="15.5" x14ac:dyDescent="0.35">
      <c r="A7" s="8" t="s">
        <v>143</v>
      </c>
      <c r="B7" s="18"/>
      <c r="C7" s="103"/>
      <c r="D7" s="65"/>
      <c r="E7" s="103"/>
      <c r="F7" s="103"/>
      <c r="G7" s="65"/>
      <c r="H7" s="109"/>
      <c r="I7" s="65"/>
      <c r="N7" s="108"/>
    </row>
    <row r="8" spans="1:15" customFormat="1" ht="14.5" x14ac:dyDescent="0.35">
      <c r="A8" s="502" t="s">
        <v>333</v>
      </c>
      <c r="B8" s="502" t="s">
        <v>334</v>
      </c>
      <c r="C8" s="502" t="s">
        <v>336</v>
      </c>
      <c r="D8" s="111"/>
      <c r="E8" s="110" t="s">
        <v>377</v>
      </c>
      <c r="F8" s="111"/>
      <c r="G8" s="110" t="s">
        <v>376</v>
      </c>
      <c r="H8" s="504"/>
      <c r="I8" s="505" t="s">
        <v>352</v>
      </c>
      <c r="J8" s="473"/>
    </row>
    <row r="9" spans="1:15" customFormat="1" ht="14.5" x14ac:dyDescent="0.35">
      <c r="A9" s="502"/>
      <c r="B9" s="502"/>
      <c r="C9" s="502"/>
      <c r="D9" s="83"/>
      <c r="E9" s="110" t="s">
        <v>352</v>
      </c>
      <c r="F9" s="83"/>
      <c r="G9" s="110" t="s">
        <v>352</v>
      </c>
      <c r="H9" s="504"/>
      <c r="I9" s="505" t="s">
        <v>360</v>
      </c>
      <c r="J9" s="112" t="s">
        <v>363</v>
      </c>
    </row>
    <row r="10" spans="1:15" ht="14.5" x14ac:dyDescent="0.35">
      <c r="A10" s="508">
        <v>65</v>
      </c>
      <c r="B10" s="489" t="s">
        <v>222</v>
      </c>
      <c r="C10" s="510"/>
      <c r="D10" s="492"/>
      <c r="E10" s="493"/>
      <c r="F10" s="494"/>
      <c r="G10" s="493"/>
      <c r="H10" s="493"/>
      <c r="I10" s="495"/>
      <c r="J10" s="492"/>
    </row>
    <row r="11" spans="1:15" ht="13" x14ac:dyDescent="0.3">
      <c r="A11" s="507">
        <v>63</v>
      </c>
      <c r="B11" s="490" t="s">
        <v>223</v>
      </c>
      <c r="C11" s="490" t="s">
        <v>52</v>
      </c>
      <c r="D11" s="496"/>
      <c r="E11" s="497">
        <v>7.5</v>
      </c>
      <c r="F11" s="498"/>
      <c r="G11" s="497">
        <v>8.5</v>
      </c>
      <c r="H11" s="499"/>
      <c r="I11" s="500">
        <f>(G11+E11)/2</f>
        <v>8</v>
      </c>
      <c r="J11" s="501">
        <v>1</v>
      </c>
    </row>
    <row r="12" spans="1:15" customFormat="1" ht="14.5" x14ac:dyDescent="0.35">
      <c r="A12" s="508">
        <v>67</v>
      </c>
      <c r="B12" s="489" t="s">
        <v>212</v>
      </c>
      <c r="C12" s="510"/>
      <c r="D12" s="492"/>
      <c r="E12" s="493"/>
      <c r="F12" s="494"/>
      <c r="G12" s="493"/>
      <c r="H12" s="493"/>
      <c r="I12" s="495"/>
      <c r="J12" s="492"/>
    </row>
    <row r="13" spans="1:15" customFormat="1" ht="14.5" x14ac:dyDescent="0.35">
      <c r="A13" s="507">
        <v>59</v>
      </c>
      <c r="B13" s="490" t="s">
        <v>213</v>
      </c>
      <c r="C13" s="490" t="s">
        <v>52</v>
      </c>
      <c r="D13" s="496"/>
      <c r="E13" s="497">
        <v>7.5</v>
      </c>
      <c r="F13" s="498"/>
      <c r="G13" s="497">
        <v>8</v>
      </c>
      <c r="H13" s="499"/>
      <c r="I13" s="500">
        <f>(G13+E13)/2</f>
        <v>7.75</v>
      </c>
      <c r="J13" s="501">
        <v>2</v>
      </c>
    </row>
    <row r="14" spans="1:15" ht="14.5" x14ac:dyDescent="0.35">
      <c r="A14" s="508">
        <v>64</v>
      </c>
      <c r="B14" s="489" t="s">
        <v>220</v>
      </c>
      <c r="C14" s="510"/>
      <c r="D14" s="492"/>
      <c r="E14" s="493"/>
      <c r="F14" s="494"/>
      <c r="G14" s="493"/>
      <c r="H14" s="493"/>
      <c r="I14" s="495"/>
      <c r="J14" s="492"/>
    </row>
    <row r="15" spans="1:15" ht="13" x14ac:dyDescent="0.3">
      <c r="A15" s="507">
        <v>62</v>
      </c>
      <c r="B15" s="490" t="s">
        <v>221</v>
      </c>
      <c r="C15" s="490" t="s">
        <v>52</v>
      </c>
      <c r="D15" s="496"/>
      <c r="E15" s="497">
        <v>7.9</v>
      </c>
      <c r="F15" s="498"/>
      <c r="G15" s="497">
        <v>7.6</v>
      </c>
      <c r="H15" s="499"/>
      <c r="I15" s="500">
        <f>(G15+E15)/2</f>
        <v>7.75</v>
      </c>
      <c r="J15" s="501">
        <v>3</v>
      </c>
    </row>
    <row r="16" spans="1:15" customFormat="1" ht="14.5" x14ac:dyDescent="0.35">
      <c r="A16" s="508">
        <v>61</v>
      </c>
      <c r="B16" s="489" t="s">
        <v>214</v>
      </c>
      <c r="C16" s="510"/>
      <c r="D16" s="492"/>
      <c r="E16" s="493"/>
      <c r="F16" s="494"/>
      <c r="G16" s="493"/>
      <c r="H16" s="493"/>
      <c r="I16" s="495"/>
      <c r="J16" s="492"/>
    </row>
    <row r="17" spans="1:10" customFormat="1" ht="14.5" x14ac:dyDescent="0.35">
      <c r="A17" s="507">
        <v>60</v>
      </c>
      <c r="B17" s="490" t="s">
        <v>215</v>
      </c>
      <c r="C17" s="490" t="s">
        <v>52</v>
      </c>
      <c r="D17" s="496"/>
      <c r="E17" s="497">
        <v>7.3</v>
      </c>
      <c r="F17" s="498"/>
      <c r="G17" s="497">
        <v>7.8</v>
      </c>
      <c r="H17" s="499"/>
      <c r="I17" s="500">
        <f>(G17+E17)/2</f>
        <v>7.55</v>
      </c>
      <c r="J17" s="501">
        <v>4</v>
      </c>
    </row>
    <row r="18" spans="1:10" customFormat="1" ht="14.5" x14ac:dyDescent="0.35">
      <c r="A18" s="508">
        <v>117</v>
      </c>
      <c r="B18" s="426" t="s">
        <v>210</v>
      </c>
      <c r="C18" s="491"/>
      <c r="D18" s="492"/>
      <c r="E18" s="493"/>
      <c r="F18" s="494"/>
      <c r="G18" s="493"/>
      <c r="H18" s="493"/>
      <c r="I18" s="495"/>
      <c r="J18" s="492"/>
    </row>
    <row r="19" spans="1:10" customFormat="1" ht="14.5" x14ac:dyDescent="0.35">
      <c r="A19" s="507">
        <v>119</v>
      </c>
      <c r="B19" s="490" t="s">
        <v>211</v>
      </c>
      <c r="C19" s="490" t="s">
        <v>370</v>
      </c>
      <c r="D19" s="496"/>
      <c r="E19" s="497">
        <v>7.7</v>
      </c>
      <c r="F19" s="498"/>
      <c r="G19" s="497">
        <v>7.4</v>
      </c>
      <c r="H19" s="499"/>
      <c r="I19" s="500">
        <f>(G19+E19)/2</f>
        <v>7.5500000000000007</v>
      </c>
      <c r="J19" s="501">
        <v>5</v>
      </c>
    </row>
    <row r="20" spans="1:10" ht="14.5" x14ac:dyDescent="0.35">
      <c r="A20" s="508">
        <v>93</v>
      </c>
      <c r="B20" s="489" t="s">
        <v>182</v>
      </c>
      <c r="C20" s="510"/>
      <c r="D20" s="492"/>
      <c r="E20" s="493"/>
      <c r="F20" s="494"/>
      <c r="G20" s="493"/>
      <c r="H20" s="493"/>
      <c r="I20" s="495"/>
      <c r="J20" s="492"/>
    </row>
    <row r="21" spans="1:10" ht="13" x14ac:dyDescent="0.3">
      <c r="A21" s="507">
        <v>92</v>
      </c>
      <c r="B21" s="490" t="s">
        <v>388</v>
      </c>
      <c r="C21" s="490" t="s">
        <v>389</v>
      </c>
      <c r="D21" s="496"/>
      <c r="E21" s="497">
        <v>7.6</v>
      </c>
      <c r="F21" s="498"/>
      <c r="G21" s="497">
        <v>7.4</v>
      </c>
      <c r="H21" s="499"/>
      <c r="I21" s="500">
        <f>(G21+E21)/2</f>
        <v>7.5</v>
      </c>
      <c r="J21" s="501">
        <v>6</v>
      </c>
    </row>
    <row r="22" spans="1:10" customFormat="1" ht="14.5" x14ac:dyDescent="0.35">
      <c r="A22" s="511">
        <v>47</v>
      </c>
      <c r="B22" s="426" t="s">
        <v>208</v>
      </c>
      <c r="C22" s="513" t="s">
        <v>309</v>
      </c>
      <c r="D22" s="492"/>
      <c r="E22" s="493"/>
      <c r="F22" s="494"/>
      <c r="G22" s="493"/>
      <c r="H22" s="493"/>
      <c r="I22" s="495"/>
      <c r="J22" s="492"/>
    </row>
    <row r="23" spans="1:10" customFormat="1" ht="14.5" x14ac:dyDescent="0.35">
      <c r="A23" s="512">
        <v>58</v>
      </c>
      <c r="B23" s="490" t="s">
        <v>209</v>
      </c>
      <c r="C23" s="490" t="s">
        <v>367</v>
      </c>
      <c r="D23" s="496"/>
      <c r="E23" s="497">
        <v>7.1</v>
      </c>
      <c r="F23" s="498"/>
      <c r="G23" s="497">
        <v>7.6</v>
      </c>
      <c r="H23" s="499"/>
      <c r="I23" s="500">
        <f>(G23+E23)/2</f>
        <v>7.35</v>
      </c>
      <c r="J23" s="501"/>
    </row>
    <row r="24" spans="1:10" customFormat="1" ht="14.5" x14ac:dyDescent="0.35">
      <c r="A24" s="508">
        <v>38</v>
      </c>
      <c r="B24" s="489" t="s">
        <v>397</v>
      </c>
      <c r="C24" s="513" t="s">
        <v>372</v>
      </c>
      <c r="D24" s="492"/>
      <c r="E24" s="493"/>
      <c r="F24" s="494"/>
      <c r="G24" s="493"/>
      <c r="H24" s="493"/>
      <c r="I24" s="495"/>
      <c r="J24" s="492"/>
    </row>
    <row r="25" spans="1:10" customFormat="1" ht="14.5" x14ac:dyDescent="0.35">
      <c r="A25" s="507">
        <v>52</v>
      </c>
      <c r="B25" s="490" t="s">
        <v>216</v>
      </c>
      <c r="C25" s="490" t="s">
        <v>367</v>
      </c>
      <c r="D25" s="496"/>
      <c r="E25" s="497">
        <v>7.1</v>
      </c>
      <c r="F25" s="498"/>
      <c r="G25" s="497">
        <v>7.4</v>
      </c>
      <c r="H25" s="499"/>
      <c r="I25" s="500">
        <f>(G25+E25)/2</f>
        <v>7.25</v>
      </c>
      <c r="J25" s="501"/>
    </row>
    <row r="26" spans="1:10" customFormat="1" ht="14.5" x14ac:dyDescent="0.35">
      <c r="A26" s="508">
        <v>102</v>
      </c>
      <c r="B26" s="489" t="s">
        <v>217</v>
      </c>
      <c r="C26" s="491"/>
      <c r="D26" s="492"/>
      <c r="E26" s="493"/>
      <c r="F26" s="494"/>
      <c r="G26" s="493"/>
      <c r="H26" s="493"/>
      <c r="I26" s="495"/>
      <c r="J26" s="492"/>
    </row>
    <row r="27" spans="1:10" customFormat="1" ht="14.5" x14ac:dyDescent="0.35">
      <c r="A27" s="507">
        <v>100</v>
      </c>
      <c r="B27" s="490" t="s">
        <v>316</v>
      </c>
      <c r="C27" s="490" t="s">
        <v>390</v>
      </c>
      <c r="D27" s="496"/>
      <c r="E27" s="497">
        <v>7.2</v>
      </c>
      <c r="F27" s="498"/>
      <c r="G27" s="497">
        <v>7</v>
      </c>
      <c r="H27" s="499"/>
      <c r="I27" s="500">
        <f>(G27+E27)/2</f>
        <v>7.1</v>
      </c>
      <c r="J27" s="501"/>
    </row>
    <row r="28" spans="1:10" ht="14.5" x14ac:dyDescent="0.35">
      <c r="A28" s="508">
        <v>144</v>
      </c>
      <c r="B28" s="489" t="s">
        <v>135</v>
      </c>
      <c r="C28" s="510"/>
      <c r="D28" s="492"/>
      <c r="E28" s="493"/>
      <c r="F28" s="494"/>
      <c r="G28" s="493"/>
      <c r="H28" s="493"/>
      <c r="I28" s="495"/>
      <c r="J28" s="492"/>
    </row>
    <row r="29" spans="1:10" ht="13" x14ac:dyDescent="0.3">
      <c r="A29" s="507">
        <v>143</v>
      </c>
      <c r="B29" s="490" t="s">
        <v>134</v>
      </c>
      <c r="C29" s="490" t="s">
        <v>285</v>
      </c>
      <c r="D29" s="496"/>
      <c r="E29" s="497">
        <v>7.2</v>
      </c>
      <c r="F29" s="498"/>
      <c r="G29" s="497">
        <v>6.8</v>
      </c>
      <c r="H29" s="499"/>
      <c r="I29" s="500">
        <f>(G29+E29)/2</f>
        <v>7</v>
      </c>
      <c r="J29" s="501"/>
    </row>
    <row r="30" spans="1:10" customFormat="1" ht="14.5" x14ac:dyDescent="0.35">
      <c r="A30" s="508">
        <v>96</v>
      </c>
      <c r="B30" s="489" t="s">
        <v>381</v>
      </c>
      <c r="C30" s="510"/>
      <c r="D30" s="492"/>
      <c r="E30" s="493"/>
      <c r="F30" s="494"/>
      <c r="G30" s="493"/>
      <c r="H30" s="493"/>
      <c r="I30" s="495"/>
      <c r="J30" s="492"/>
    </row>
    <row r="31" spans="1:10" customFormat="1" ht="14.5" x14ac:dyDescent="0.35">
      <c r="A31" s="507">
        <v>86</v>
      </c>
      <c r="B31" s="490" t="s">
        <v>292</v>
      </c>
      <c r="C31" s="490" t="s">
        <v>389</v>
      </c>
      <c r="D31" s="496"/>
      <c r="E31" s="497">
        <v>6.9</v>
      </c>
      <c r="F31" s="498"/>
      <c r="G31" s="497">
        <v>7</v>
      </c>
      <c r="H31" s="499"/>
      <c r="I31" s="500">
        <f>(G31+E31)/2</f>
        <v>6.95</v>
      </c>
      <c r="J31" s="501"/>
    </row>
    <row r="32" spans="1:10" s="65" customFormat="1" ht="14.5" x14ac:dyDescent="0.35">
      <c r="A32" s="508">
        <v>81</v>
      </c>
      <c r="B32" s="489" t="s">
        <v>218</v>
      </c>
      <c r="C32" s="491"/>
      <c r="D32" s="492"/>
      <c r="E32" s="493"/>
      <c r="F32" s="494"/>
      <c r="G32" s="493"/>
      <c r="H32" s="493"/>
      <c r="I32" s="495"/>
      <c r="J32" s="492"/>
    </row>
    <row r="33" spans="1:10" ht="13" x14ac:dyDescent="0.3">
      <c r="A33" s="507">
        <v>83</v>
      </c>
      <c r="B33" s="490" t="s">
        <v>228</v>
      </c>
      <c r="C33" s="490" t="s">
        <v>296</v>
      </c>
      <c r="D33" s="496"/>
      <c r="E33" s="497">
        <v>6.9</v>
      </c>
      <c r="F33" s="498"/>
      <c r="G33" s="497">
        <v>6.8</v>
      </c>
      <c r="H33" s="499"/>
      <c r="I33" s="500">
        <f>(G33+E33)/2</f>
        <v>6.85</v>
      </c>
      <c r="J33" s="501"/>
    </row>
    <row r="34" spans="1:10" ht="14.5" x14ac:dyDescent="0.35">
      <c r="A34" s="508">
        <v>106</v>
      </c>
      <c r="B34" s="489" t="s">
        <v>394</v>
      </c>
      <c r="C34" s="510"/>
      <c r="D34" s="492"/>
      <c r="E34" s="493"/>
      <c r="F34" s="494"/>
      <c r="G34" s="493"/>
      <c r="H34" s="493"/>
      <c r="I34" s="495"/>
      <c r="J34" s="492"/>
    </row>
    <row r="35" spans="1:10" ht="13" x14ac:dyDescent="0.3">
      <c r="A35" s="507">
        <v>105</v>
      </c>
      <c r="B35" s="490" t="s">
        <v>392</v>
      </c>
      <c r="C35" s="490" t="s">
        <v>298</v>
      </c>
      <c r="D35" s="496"/>
      <c r="E35" s="497">
        <v>7.5</v>
      </c>
      <c r="F35" s="498"/>
      <c r="G35" s="497">
        <v>6.2</v>
      </c>
      <c r="H35" s="499"/>
      <c r="I35" s="500">
        <f>(G35+E35)/2</f>
        <v>6.85</v>
      </c>
      <c r="J35" s="501"/>
    </row>
    <row r="36" spans="1:10" ht="14.5" x14ac:dyDescent="0.35">
      <c r="A36" s="508">
        <v>56</v>
      </c>
      <c r="B36" s="489" t="s">
        <v>317</v>
      </c>
      <c r="C36" s="510"/>
      <c r="D36" s="492"/>
      <c r="E36" s="493"/>
      <c r="F36" s="494"/>
      <c r="G36" s="493"/>
      <c r="H36" s="493"/>
      <c r="I36" s="495"/>
      <c r="J36" s="492"/>
    </row>
    <row r="37" spans="1:10" ht="13" x14ac:dyDescent="0.3">
      <c r="A37" s="507">
        <v>55</v>
      </c>
      <c r="B37" s="490" t="s">
        <v>219</v>
      </c>
      <c r="C37" s="490" t="s">
        <v>367</v>
      </c>
      <c r="D37" s="496"/>
      <c r="E37" s="497">
        <v>7.3</v>
      </c>
      <c r="F37" s="498"/>
      <c r="G37" s="497">
        <v>5.8</v>
      </c>
      <c r="H37" s="499"/>
      <c r="I37" s="500">
        <f>(G37+E37)/2</f>
        <v>6.55</v>
      </c>
      <c r="J37" s="501"/>
    </row>
    <row r="38" spans="1:10" ht="14.5" x14ac:dyDescent="0.35">
      <c r="A38" s="508">
        <v>114</v>
      </c>
      <c r="B38" s="489" t="s">
        <v>224</v>
      </c>
      <c r="C38" s="510"/>
      <c r="D38" s="492"/>
      <c r="E38" s="493"/>
      <c r="F38" s="494"/>
      <c r="G38" s="493"/>
      <c r="H38" s="493"/>
      <c r="I38" s="495"/>
      <c r="J38" s="492"/>
    </row>
    <row r="39" spans="1:10" ht="13" x14ac:dyDescent="0.3">
      <c r="A39" s="507">
        <v>113</v>
      </c>
      <c r="B39" s="490" t="s">
        <v>225</v>
      </c>
      <c r="C39" s="490" t="s">
        <v>153</v>
      </c>
      <c r="D39" s="496"/>
      <c r="E39" s="497">
        <v>7.1</v>
      </c>
      <c r="F39" s="498"/>
      <c r="G39" s="497">
        <v>6</v>
      </c>
      <c r="H39" s="499"/>
      <c r="I39" s="500">
        <f>(G39+E39)/2</f>
        <v>6.55</v>
      </c>
      <c r="J39" s="501"/>
    </row>
    <row r="40" spans="1:10" ht="14.5" x14ac:dyDescent="0.35">
      <c r="A40" s="506">
        <v>109</v>
      </c>
      <c r="B40" s="489" t="s">
        <v>205</v>
      </c>
      <c r="C40" s="510"/>
      <c r="D40" s="492"/>
      <c r="E40" s="493"/>
      <c r="F40" s="494"/>
      <c r="G40" s="493"/>
      <c r="H40" s="493"/>
      <c r="I40" s="495"/>
      <c r="J40" s="492"/>
    </row>
    <row r="41" spans="1:10" ht="13" x14ac:dyDescent="0.3">
      <c r="A41" s="507">
        <v>110</v>
      </c>
      <c r="B41" s="490" t="s">
        <v>204</v>
      </c>
      <c r="C41" s="490" t="s">
        <v>153</v>
      </c>
      <c r="D41" s="496"/>
      <c r="E41" s="497">
        <v>6.8</v>
      </c>
      <c r="F41" s="498"/>
      <c r="G41" s="497">
        <v>5.6</v>
      </c>
      <c r="H41" s="499"/>
      <c r="I41" s="500">
        <f>(G41+E41)/2</f>
        <v>6.1999999999999993</v>
      </c>
      <c r="J41" s="501"/>
    </row>
    <row r="42" spans="1:10" s="65" customFormat="1" ht="14.5" x14ac:dyDescent="0.35">
      <c r="A42" s="508">
        <v>48</v>
      </c>
      <c r="B42" s="489" t="s">
        <v>14</v>
      </c>
      <c r="C42" s="513"/>
      <c r="D42" s="492"/>
      <c r="E42" s="493"/>
      <c r="F42" s="494"/>
      <c r="G42" s="493"/>
      <c r="H42" s="493"/>
      <c r="I42" s="495"/>
      <c r="J42" s="492"/>
    </row>
    <row r="43" spans="1:10" s="65" customFormat="1" ht="13" x14ac:dyDescent="0.3">
      <c r="A43" s="507">
        <v>89</v>
      </c>
      <c r="B43" s="490" t="s">
        <v>184</v>
      </c>
      <c r="C43" s="490" t="s">
        <v>389</v>
      </c>
      <c r="D43" s="496"/>
      <c r="E43" s="497">
        <v>6.4</v>
      </c>
      <c r="F43" s="498"/>
      <c r="G43" s="497">
        <v>5.8</v>
      </c>
      <c r="H43" s="499"/>
      <c r="I43" s="500">
        <f>(G43+E43)/2</f>
        <v>6.1</v>
      </c>
      <c r="J43" s="501"/>
    </row>
  </sheetData>
  <pageMargins left="0.74803149606299213" right="0.74803149606299213" top="0.98425196850393704" bottom="0.98425196850393704" header="0.51181102362204722" footer="0.51181102362204722"/>
  <headerFooter alignWithMargins="0">
    <oddFooter>&amp;L&amp;A&amp;C&amp;A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54"/>
  <sheetViews>
    <sheetView workbookViewId="0">
      <selection activeCell="J45" sqref="J45"/>
    </sheetView>
  </sheetViews>
  <sheetFormatPr defaultColWidth="9.1796875" defaultRowHeight="12.5" x14ac:dyDescent="0.25"/>
  <cols>
    <col min="1" max="1" width="7.453125" style="97" customWidth="1"/>
    <col min="2" max="2" width="31" style="97" customWidth="1"/>
    <col min="3" max="3" width="26" style="97" customWidth="1"/>
    <col min="4" max="4" width="9" style="97" customWidth="1"/>
    <col min="5" max="6" width="7.6328125" style="97" customWidth="1"/>
    <col min="7" max="7" width="8.453125" style="97" customWidth="1"/>
    <col min="8" max="8" width="7.6328125" style="97" customWidth="1"/>
    <col min="9" max="9" width="10.1796875" style="97" customWidth="1"/>
    <col min="10" max="13" width="6.6328125" style="97" customWidth="1"/>
    <col min="14" max="14" width="10.6328125" style="97" customWidth="1"/>
    <col min="15" max="15" width="11.453125" style="97" customWidth="1"/>
    <col min="16" max="16384" width="9.1796875" style="97"/>
  </cols>
  <sheetData>
    <row r="1" spans="1:15" ht="15.5" x14ac:dyDescent="0.35">
      <c r="A1" s="1" t="str">
        <f>[1]CompDetail!A1</f>
        <v>22nd Australian Vaulting Championships 2018</v>
      </c>
      <c r="B1" s="2"/>
      <c r="C1" s="101"/>
      <c r="D1" s="102" t="s">
        <v>375</v>
      </c>
      <c r="F1" s="101"/>
      <c r="G1" s="104"/>
      <c r="H1" s="65"/>
      <c r="I1" s="105">
        <f ca="1">NOW()</f>
        <v>43467.616455671297</v>
      </c>
      <c r="O1" s="105"/>
    </row>
    <row r="2" spans="1:15" ht="15.5" x14ac:dyDescent="0.35">
      <c r="A2" s="8"/>
      <c r="B2" s="2"/>
      <c r="C2" s="101"/>
      <c r="D2" s="102"/>
      <c r="F2" s="101"/>
      <c r="G2" s="104"/>
      <c r="H2" s="65"/>
      <c r="I2" s="105"/>
      <c r="O2" s="105"/>
    </row>
    <row r="3" spans="1:15" ht="15.5" x14ac:dyDescent="0.35">
      <c r="A3" s="1" t="str">
        <f>[1]CompDetail!A3</f>
        <v>October 4 to 7 2018</v>
      </c>
      <c r="B3" s="51"/>
      <c r="C3" s="101"/>
      <c r="D3" s="62"/>
      <c r="E3" s="62"/>
      <c r="F3" s="62"/>
      <c r="G3" s="62"/>
      <c r="H3" s="65"/>
      <c r="I3" s="106">
        <f ca="1">NOW()</f>
        <v>43467.616455671297</v>
      </c>
      <c r="O3" s="106"/>
    </row>
    <row r="4" spans="1:15" ht="15.5" x14ac:dyDescent="0.35">
      <c r="A4" s="13"/>
      <c r="B4" s="14"/>
      <c r="C4" s="101"/>
      <c r="D4" s="65"/>
      <c r="E4" s="101"/>
      <c r="F4" s="101"/>
      <c r="G4" s="65"/>
      <c r="H4" s="65"/>
      <c r="I4" s="65"/>
      <c r="O4" s="106"/>
    </row>
    <row r="5" spans="1:15" ht="15.5" x14ac:dyDescent="0.35">
      <c r="A5" s="8"/>
      <c r="B5" s="2"/>
      <c r="C5" s="103"/>
      <c r="D5" s="66" t="s">
        <v>321</v>
      </c>
      <c r="E5" s="103"/>
      <c r="F5" s="107"/>
      <c r="G5" s="65"/>
      <c r="H5" s="65"/>
      <c r="I5" s="65"/>
      <c r="O5" s="106"/>
    </row>
    <row r="6" spans="1:15" ht="15.5" x14ac:dyDescent="0.35">
      <c r="A6" s="1" t="s">
        <v>145</v>
      </c>
      <c r="B6" s="17"/>
      <c r="C6" s="103"/>
      <c r="D6" s="65"/>
      <c r="E6" s="103"/>
      <c r="F6" s="103"/>
      <c r="G6" s="65"/>
      <c r="H6" s="65"/>
      <c r="I6" s="65"/>
    </row>
    <row r="7" spans="1:15" ht="15.5" x14ac:dyDescent="0.35">
      <c r="A7" s="8" t="s">
        <v>144</v>
      </c>
      <c r="B7" s="18"/>
      <c r="C7" s="103"/>
      <c r="D7" s="65"/>
      <c r="E7" s="103"/>
      <c r="F7" s="103"/>
      <c r="G7" s="65"/>
      <c r="H7" s="109"/>
      <c r="I7" s="65"/>
      <c r="J7" s="73"/>
      <c r="K7" s="473"/>
      <c r="L7" s="473"/>
      <c r="M7" s="473"/>
      <c r="N7" s="108"/>
    </row>
    <row r="8" spans="1:15" customFormat="1" ht="14.5" x14ac:dyDescent="0.35">
      <c r="A8" s="502" t="s">
        <v>333</v>
      </c>
      <c r="B8" s="502" t="s">
        <v>334</v>
      </c>
      <c r="C8" s="502" t="s">
        <v>336</v>
      </c>
      <c r="D8" s="111"/>
      <c r="E8" s="110" t="s">
        <v>377</v>
      </c>
      <c r="F8" s="111"/>
      <c r="G8" s="110" t="s">
        <v>376</v>
      </c>
      <c r="H8" s="504"/>
      <c r="I8" s="505" t="s">
        <v>352</v>
      </c>
      <c r="J8" s="473"/>
    </row>
    <row r="9" spans="1:15" customFormat="1" ht="14.5" x14ac:dyDescent="0.35">
      <c r="A9" s="502"/>
      <c r="B9" s="502"/>
      <c r="C9" s="502"/>
      <c r="D9" s="83"/>
      <c r="E9" s="110" t="s">
        <v>352</v>
      </c>
      <c r="F9" s="83"/>
      <c r="G9" s="110" t="s">
        <v>352</v>
      </c>
      <c r="H9" s="504"/>
      <c r="I9" s="505" t="s">
        <v>360</v>
      </c>
      <c r="J9" s="112" t="s">
        <v>363</v>
      </c>
    </row>
    <row r="10" spans="1:15" ht="14.5" x14ac:dyDescent="0.35">
      <c r="A10" s="511">
        <v>74</v>
      </c>
      <c r="B10" s="426" t="s">
        <v>64</v>
      </c>
      <c r="C10" s="510"/>
      <c r="D10" s="492"/>
      <c r="E10" s="493"/>
      <c r="F10" s="494"/>
      <c r="G10" s="493"/>
      <c r="H10" s="493"/>
      <c r="I10" s="495"/>
      <c r="J10" s="492"/>
    </row>
    <row r="11" spans="1:15" ht="13" x14ac:dyDescent="0.3">
      <c r="A11" s="512">
        <v>73</v>
      </c>
      <c r="B11" s="490" t="s">
        <v>308</v>
      </c>
      <c r="C11" s="490" t="s">
        <v>312</v>
      </c>
      <c r="D11" s="496"/>
      <c r="E11" s="497">
        <v>9</v>
      </c>
      <c r="F11" s="498"/>
      <c r="G11" s="497">
        <v>8.5</v>
      </c>
      <c r="H11" s="499"/>
      <c r="I11" s="500">
        <f>(G11+E11)/2</f>
        <v>8.75</v>
      </c>
      <c r="J11" s="501">
        <v>1</v>
      </c>
    </row>
    <row r="12" spans="1:15" ht="14.5" x14ac:dyDescent="0.35">
      <c r="A12" s="511">
        <v>51</v>
      </c>
      <c r="B12" s="426" t="s">
        <v>62</v>
      </c>
      <c r="C12" s="510"/>
      <c r="D12" s="492"/>
      <c r="E12" s="493"/>
      <c r="F12" s="494"/>
      <c r="G12" s="493"/>
      <c r="H12" s="493"/>
      <c r="I12" s="495"/>
      <c r="J12" s="492"/>
    </row>
    <row r="13" spans="1:15" ht="13" x14ac:dyDescent="0.3">
      <c r="A13" s="512">
        <v>49</v>
      </c>
      <c r="B13" s="490" t="s">
        <v>380</v>
      </c>
      <c r="C13" s="490" t="s">
        <v>294</v>
      </c>
      <c r="D13" s="496"/>
      <c r="E13" s="497">
        <v>8.5</v>
      </c>
      <c r="F13" s="498"/>
      <c r="G13" s="497">
        <v>8</v>
      </c>
      <c r="H13" s="499"/>
      <c r="I13" s="500">
        <f>(G13+E13)/2</f>
        <v>8.25</v>
      </c>
      <c r="J13" s="501">
        <v>2</v>
      </c>
    </row>
    <row r="14" spans="1:15" ht="14.5" x14ac:dyDescent="0.35">
      <c r="A14" s="511">
        <v>72</v>
      </c>
      <c r="B14" s="426" t="s">
        <v>307</v>
      </c>
      <c r="C14" s="510"/>
      <c r="D14" s="492"/>
      <c r="E14" s="493"/>
      <c r="F14" s="494"/>
      <c r="G14" s="493"/>
      <c r="H14" s="493"/>
      <c r="I14" s="495"/>
      <c r="J14" s="492"/>
    </row>
    <row r="15" spans="1:15" ht="13" x14ac:dyDescent="0.3">
      <c r="A15" s="512">
        <v>71</v>
      </c>
      <c r="B15" s="490" t="s">
        <v>306</v>
      </c>
      <c r="C15" s="490" t="s">
        <v>312</v>
      </c>
      <c r="D15" s="496"/>
      <c r="E15" s="497">
        <v>8.3000000000000007</v>
      </c>
      <c r="F15" s="498"/>
      <c r="G15" s="497">
        <v>7</v>
      </c>
      <c r="H15" s="499"/>
      <c r="I15" s="500">
        <f>(G15+E15)/2</f>
        <v>7.65</v>
      </c>
      <c r="J15" s="501">
        <v>3</v>
      </c>
    </row>
    <row r="16" spans="1:15" customFormat="1" ht="14.5" x14ac:dyDescent="0.35">
      <c r="A16" s="511">
        <v>79</v>
      </c>
      <c r="B16" s="426" t="s">
        <v>53</v>
      </c>
      <c r="C16" s="513"/>
      <c r="D16" s="492"/>
      <c r="E16" s="493"/>
      <c r="F16" s="494"/>
      <c r="G16" s="493"/>
      <c r="H16" s="493"/>
      <c r="I16" s="495"/>
      <c r="J16" s="492"/>
    </row>
    <row r="17" spans="1:10" customFormat="1" ht="14.5" x14ac:dyDescent="0.35">
      <c r="A17" s="512">
        <v>75</v>
      </c>
      <c r="B17" s="490" t="s">
        <v>315</v>
      </c>
      <c r="C17" s="490" t="s">
        <v>395</v>
      </c>
      <c r="D17" s="496"/>
      <c r="E17" s="497">
        <v>7</v>
      </c>
      <c r="F17" s="498"/>
      <c r="G17" s="497">
        <v>7.75</v>
      </c>
      <c r="H17" s="499"/>
      <c r="I17" s="500">
        <f>(G17+E17)/2</f>
        <v>7.375</v>
      </c>
      <c r="J17" s="501">
        <v>4</v>
      </c>
    </row>
    <row r="18" spans="1:10" customFormat="1" ht="14.5" x14ac:dyDescent="0.35">
      <c r="A18" s="511">
        <v>46</v>
      </c>
      <c r="B18" s="426" t="s">
        <v>233</v>
      </c>
      <c r="C18" s="510"/>
      <c r="D18" s="492"/>
      <c r="E18" s="493"/>
      <c r="F18" s="494"/>
      <c r="G18" s="493"/>
      <c r="H18" s="493"/>
      <c r="I18" s="495"/>
      <c r="J18" s="492"/>
    </row>
    <row r="19" spans="1:10" customFormat="1" ht="14.5" x14ac:dyDescent="0.35">
      <c r="A19" s="512">
        <v>42</v>
      </c>
      <c r="B19" s="490" t="s">
        <v>201</v>
      </c>
      <c r="C19" s="490" t="s">
        <v>309</v>
      </c>
      <c r="D19" s="496"/>
      <c r="E19" s="497">
        <v>7</v>
      </c>
      <c r="F19" s="498"/>
      <c r="G19" s="497">
        <v>7.5</v>
      </c>
      <c r="H19" s="499"/>
      <c r="I19" s="500">
        <f>(G19+E19)/2</f>
        <v>7.25</v>
      </c>
      <c r="J19" s="501">
        <v>5</v>
      </c>
    </row>
    <row r="20" spans="1:10" customFormat="1" ht="14.5" x14ac:dyDescent="0.35">
      <c r="A20" s="511">
        <v>78</v>
      </c>
      <c r="B20" s="426" t="s">
        <v>54</v>
      </c>
      <c r="C20" s="510"/>
      <c r="D20" s="492"/>
      <c r="E20" s="493"/>
      <c r="F20" s="494"/>
      <c r="G20" s="493"/>
      <c r="H20" s="493"/>
      <c r="I20" s="495"/>
      <c r="J20" s="492"/>
    </row>
    <row r="21" spans="1:10" customFormat="1" ht="14.5" x14ac:dyDescent="0.35">
      <c r="A21" s="512">
        <v>76</v>
      </c>
      <c r="B21" s="490" t="s">
        <v>55</v>
      </c>
      <c r="C21" s="490" t="s">
        <v>395</v>
      </c>
      <c r="D21" s="496"/>
      <c r="E21" s="497">
        <v>7</v>
      </c>
      <c r="F21" s="498"/>
      <c r="G21" s="497">
        <v>7.3</v>
      </c>
      <c r="H21" s="499"/>
      <c r="I21" s="500">
        <f>(G21+E21)/2</f>
        <v>7.15</v>
      </c>
      <c r="J21" s="501">
        <v>6</v>
      </c>
    </row>
    <row r="22" spans="1:10" s="65" customFormat="1" ht="14.5" x14ac:dyDescent="0.35">
      <c r="A22" s="511">
        <v>141</v>
      </c>
      <c r="B22" s="426" t="s">
        <v>59</v>
      </c>
      <c r="C22" s="510"/>
      <c r="D22" s="492"/>
      <c r="E22" s="493"/>
      <c r="F22" s="494"/>
      <c r="G22" s="493"/>
      <c r="H22" s="493"/>
      <c r="I22" s="495"/>
      <c r="J22" s="492"/>
    </row>
    <row r="23" spans="1:10" ht="13" x14ac:dyDescent="0.3">
      <c r="A23" s="512">
        <v>140</v>
      </c>
      <c r="B23" s="490" t="s">
        <v>188</v>
      </c>
      <c r="C23" s="490" t="s">
        <v>299</v>
      </c>
      <c r="D23" s="496"/>
      <c r="E23" s="497">
        <v>7</v>
      </c>
      <c r="F23" s="498"/>
      <c r="G23" s="497">
        <v>7.2</v>
      </c>
      <c r="H23" s="499"/>
      <c r="I23" s="500">
        <f>(G23+E23)/2</f>
        <v>7.1</v>
      </c>
      <c r="J23" s="501"/>
    </row>
    <row r="24" spans="1:10" ht="14.5" x14ac:dyDescent="0.35">
      <c r="A24" s="511">
        <v>120</v>
      </c>
      <c r="B24" s="426" t="s">
        <v>189</v>
      </c>
      <c r="C24" s="510"/>
      <c r="D24" s="492"/>
      <c r="E24" s="493"/>
      <c r="F24" s="494"/>
      <c r="G24" s="493"/>
      <c r="H24" s="493"/>
      <c r="I24" s="495"/>
      <c r="J24" s="492"/>
    </row>
    <row r="25" spans="1:10" ht="13" x14ac:dyDescent="0.3">
      <c r="A25" s="512">
        <v>121</v>
      </c>
      <c r="B25" s="490" t="s">
        <v>190</v>
      </c>
      <c r="C25" s="490" t="s">
        <v>370</v>
      </c>
      <c r="D25" s="496"/>
      <c r="E25" s="497">
        <v>7</v>
      </c>
      <c r="F25" s="498"/>
      <c r="G25" s="497">
        <v>7</v>
      </c>
      <c r="H25" s="499"/>
      <c r="I25" s="500">
        <f>(G25+E25)/2</f>
        <v>7</v>
      </c>
      <c r="J25" s="501"/>
    </row>
    <row r="26" spans="1:10" customFormat="1" ht="14.5" x14ac:dyDescent="0.35">
      <c r="A26" s="511">
        <v>40</v>
      </c>
      <c r="B26" s="426" t="s">
        <v>185</v>
      </c>
      <c r="C26" s="510"/>
      <c r="D26" s="492"/>
      <c r="E26" s="493"/>
      <c r="F26" s="494"/>
      <c r="G26" s="493"/>
      <c r="H26" s="493"/>
      <c r="I26" s="495"/>
      <c r="J26" s="492"/>
    </row>
    <row r="27" spans="1:10" customFormat="1" ht="14.5" x14ac:dyDescent="0.35">
      <c r="A27" s="512">
        <v>39</v>
      </c>
      <c r="B27" s="490" t="s">
        <v>57</v>
      </c>
      <c r="C27" s="490" t="s">
        <v>372</v>
      </c>
      <c r="D27" s="496"/>
      <c r="E27" s="497">
        <v>7.2</v>
      </c>
      <c r="F27" s="498"/>
      <c r="G27" s="497">
        <v>6.75</v>
      </c>
      <c r="H27" s="499"/>
      <c r="I27" s="500">
        <f>(G27+E27)/2</f>
        <v>6.9749999999999996</v>
      </c>
      <c r="J27" s="501"/>
    </row>
    <row r="28" spans="1:10" customFormat="1" ht="14.5" x14ac:dyDescent="0.35">
      <c r="A28" s="511">
        <v>45</v>
      </c>
      <c r="B28" s="426" t="s">
        <v>202</v>
      </c>
      <c r="C28" s="510"/>
      <c r="D28" s="492"/>
      <c r="E28" s="493"/>
      <c r="F28" s="494"/>
      <c r="G28" s="493"/>
      <c r="H28" s="493"/>
      <c r="I28" s="495"/>
      <c r="J28" s="492"/>
    </row>
    <row r="29" spans="1:10" customFormat="1" ht="14.5" x14ac:dyDescent="0.35">
      <c r="A29" s="512">
        <v>43</v>
      </c>
      <c r="B29" s="490" t="s">
        <v>58</v>
      </c>
      <c r="C29" s="490" t="s">
        <v>309</v>
      </c>
      <c r="D29" s="496"/>
      <c r="E29" s="497">
        <v>6.8</v>
      </c>
      <c r="F29" s="498"/>
      <c r="G29" s="497">
        <v>6.7</v>
      </c>
      <c r="H29" s="499"/>
      <c r="I29" s="500">
        <f>(G29+E29)/2</f>
        <v>6.75</v>
      </c>
      <c r="J29" s="501"/>
    </row>
    <row r="30" spans="1:10" s="65" customFormat="1" ht="14.5" x14ac:dyDescent="0.35">
      <c r="A30" s="511">
        <v>137</v>
      </c>
      <c r="B30" s="426" t="s">
        <v>186</v>
      </c>
      <c r="C30" s="510"/>
      <c r="D30" s="492"/>
      <c r="E30" s="493"/>
      <c r="F30" s="494"/>
      <c r="G30" s="493"/>
      <c r="H30" s="493"/>
      <c r="I30" s="495"/>
      <c r="J30" s="492"/>
    </row>
    <row r="31" spans="1:10" s="65" customFormat="1" ht="13" x14ac:dyDescent="0.3">
      <c r="A31" s="512">
        <v>139</v>
      </c>
      <c r="B31" s="490" t="s">
        <v>393</v>
      </c>
      <c r="C31" s="490" t="s">
        <v>299</v>
      </c>
      <c r="D31" s="496"/>
      <c r="E31" s="497">
        <v>6.5</v>
      </c>
      <c r="F31" s="498"/>
      <c r="G31" s="497">
        <v>6.9</v>
      </c>
      <c r="H31" s="499"/>
      <c r="I31" s="500">
        <f>(G31+E31)/2</f>
        <v>6.7</v>
      </c>
      <c r="J31" s="501"/>
    </row>
    <row r="32" spans="1:10" ht="14.5" x14ac:dyDescent="0.35">
      <c r="A32" s="511">
        <v>130</v>
      </c>
      <c r="B32" s="426" t="s">
        <v>396</v>
      </c>
      <c r="C32" s="510"/>
      <c r="D32" s="492"/>
      <c r="E32" s="493"/>
      <c r="F32" s="494"/>
      <c r="G32" s="493"/>
      <c r="H32" s="493"/>
      <c r="I32" s="495"/>
      <c r="J32" s="492"/>
    </row>
    <row r="33" spans="1:10" ht="13" x14ac:dyDescent="0.3">
      <c r="A33" s="512">
        <v>128</v>
      </c>
      <c r="B33" s="490" t="s">
        <v>181</v>
      </c>
      <c r="C33" s="490" t="s">
        <v>310</v>
      </c>
      <c r="D33" s="496"/>
      <c r="E33" s="497">
        <v>6</v>
      </c>
      <c r="F33" s="498"/>
      <c r="G33" s="497">
        <v>6.5</v>
      </c>
      <c r="H33" s="499"/>
      <c r="I33" s="500">
        <f>(G33+E33)/2</f>
        <v>6.25</v>
      </c>
      <c r="J33" s="501"/>
    </row>
    <row r="34" spans="1:10" ht="14.5" x14ac:dyDescent="0.35">
      <c r="A34" s="511">
        <v>85</v>
      </c>
      <c r="B34" s="426" t="s">
        <v>65</v>
      </c>
      <c r="C34" s="510"/>
      <c r="D34" s="492"/>
      <c r="E34" s="493"/>
      <c r="F34" s="494"/>
      <c r="G34" s="493"/>
      <c r="H34" s="493"/>
      <c r="I34" s="495"/>
      <c r="J34" s="492"/>
    </row>
    <row r="35" spans="1:10" ht="13" x14ac:dyDescent="0.3">
      <c r="A35" s="512">
        <v>84</v>
      </c>
      <c r="B35" s="490" t="s">
        <v>66</v>
      </c>
      <c r="C35" s="490" t="s">
        <v>296</v>
      </c>
      <c r="D35" s="496"/>
      <c r="E35" s="497">
        <v>6.8</v>
      </c>
      <c r="F35" s="498"/>
      <c r="G35" s="497">
        <v>5.3</v>
      </c>
      <c r="H35" s="499"/>
      <c r="I35" s="500">
        <f>(G35+E35)/2</f>
        <v>6.05</v>
      </c>
      <c r="J35" s="501"/>
    </row>
    <row r="36" spans="1:10" ht="14.5" x14ac:dyDescent="0.35">
      <c r="A36" s="511">
        <v>70</v>
      </c>
      <c r="B36" s="426" t="s">
        <v>379</v>
      </c>
      <c r="C36" s="510"/>
      <c r="D36" s="492"/>
      <c r="E36" s="493"/>
      <c r="F36" s="494"/>
      <c r="G36" s="493"/>
      <c r="H36" s="493"/>
      <c r="I36" s="495"/>
      <c r="J36" s="492"/>
    </row>
    <row r="37" spans="1:10" ht="13" x14ac:dyDescent="0.3">
      <c r="A37" s="512">
        <v>69</v>
      </c>
      <c r="B37" s="490" t="s">
        <v>63</v>
      </c>
      <c r="C37" s="490" t="s">
        <v>364</v>
      </c>
      <c r="D37" s="496"/>
      <c r="E37" s="497">
        <v>5</v>
      </c>
      <c r="F37" s="498"/>
      <c r="G37" s="497">
        <v>7</v>
      </c>
      <c r="H37" s="499"/>
      <c r="I37" s="500">
        <f>(G37+E37)/2</f>
        <v>6</v>
      </c>
      <c r="J37" s="501"/>
    </row>
    <row r="38" spans="1:10" customFormat="1" ht="14.5" x14ac:dyDescent="0.35">
      <c r="A38" s="511">
        <v>107</v>
      </c>
      <c r="B38" s="426" t="s">
        <v>391</v>
      </c>
      <c r="C38" s="510"/>
      <c r="D38" s="492"/>
      <c r="E38" s="493"/>
      <c r="F38" s="494"/>
      <c r="G38" s="493"/>
      <c r="H38" s="493"/>
      <c r="I38" s="495"/>
      <c r="J38" s="492"/>
    </row>
    <row r="39" spans="1:10" s="419" customFormat="1" ht="14.5" x14ac:dyDescent="0.35">
      <c r="A39" s="512">
        <v>103</v>
      </c>
      <c r="B39" s="490" t="s">
        <v>56</v>
      </c>
      <c r="C39" s="490" t="s">
        <v>298</v>
      </c>
      <c r="D39" s="496"/>
      <c r="E39" s="497">
        <v>5</v>
      </c>
      <c r="F39" s="498"/>
      <c r="G39" s="497">
        <v>6.6</v>
      </c>
      <c r="H39" s="499"/>
      <c r="I39" s="516">
        <f>(G39+E39)/2</f>
        <v>5.8</v>
      </c>
      <c r="J39" s="501"/>
    </row>
    <row r="40" spans="1:10" customFormat="1" ht="14.5" x14ac:dyDescent="0.35">
      <c r="A40" s="511">
        <v>94</v>
      </c>
      <c r="B40" s="426" t="s">
        <v>207</v>
      </c>
      <c r="C40" s="510"/>
      <c r="D40" s="492"/>
      <c r="E40" s="493"/>
      <c r="F40" s="494"/>
      <c r="G40" s="493"/>
      <c r="H40" s="493"/>
      <c r="I40" s="495"/>
      <c r="J40" s="492"/>
    </row>
    <row r="41" spans="1:10" customFormat="1" ht="14.5" x14ac:dyDescent="0.35">
      <c r="A41" s="512">
        <v>90</v>
      </c>
      <c r="B41" s="490" t="s">
        <v>206</v>
      </c>
      <c r="C41" s="490" t="s">
        <v>389</v>
      </c>
      <c r="D41" s="496"/>
      <c r="E41" s="497">
        <v>4.5</v>
      </c>
      <c r="F41" s="498"/>
      <c r="G41" s="497">
        <v>6.2</v>
      </c>
      <c r="H41" s="499"/>
      <c r="I41" s="500">
        <f>(G41+E41)/2</f>
        <v>5.35</v>
      </c>
      <c r="J41" s="501"/>
    </row>
    <row r="42" spans="1:10" ht="14.5" x14ac:dyDescent="0.35">
      <c r="A42" s="511">
        <v>98</v>
      </c>
      <c r="B42" s="426" t="s">
        <v>60</v>
      </c>
      <c r="C42" s="510"/>
      <c r="D42" s="492"/>
      <c r="E42" s="493"/>
      <c r="F42" s="494"/>
      <c r="G42" s="493"/>
      <c r="H42" s="493"/>
      <c r="I42" s="495"/>
      <c r="J42" s="492"/>
    </row>
    <row r="43" spans="1:10" ht="13" x14ac:dyDescent="0.3">
      <c r="A43" s="512">
        <v>91</v>
      </c>
      <c r="B43" s="490" t="s">
        <v>61</v>
      </c>
      <c r="C43" s="490" t="s">
        <v>389</v>
      </c>
      <c r="D43" s="496"/>
      <c r="E43" s="497">
        <v>5</v>
      </c>
      <c r="F43" s="498"/>
      <c r="G43" s="497">
        <v>5.4</v>
      </c>
      <c r="H43" s="499"/>
      <c r="I43" s="500">
        <f>(G43+E43)/2</f>
        <v>5.2</v>
      </c>
      <c r="J43" s="501"/>
    </row>
    <row r="44" spans="1:10" ht="14.5" x14ac:dyDescent="0.35">
      <c r="A44" s="511">
        <v>88</v>
      </c>
      <c r="B44" s="426" t="s">
        <v>67</v>
      </c>
      <c r="C44" s="510"/>
      <c r="D44" s="492"/>
      <c r="E44" s="493"/>
      <c r="F44" s="494"/>
      <c r="G44" s="493"/>
      <c r="H44" s="493"/>
      <c r="I44" s="495"/>
      <c r="J44" s="492"/>
    </row>
    <row r="45" spans="1:10" ht="13" x14ac:dyDescent="0.3">
      <c r="A45" s="512">
        <v>87</v>
      </c>
      <c r="B45" s="490" t="s">
        <v>68</v>
      </c>
      <c r="C45" s="490" t="s">
        <v>389</v>
      </c>
      <c r="D45" s="496"/>
      <c r="E45" s="497">
        <v>4.8</v>
      </c>
      <c r="F45" s="498"/>
      <c r="G45" s="497">
        <v>5.4</v>
      </c>
      <c r="H45" s="499"/>
      <c r="I45" s="500">
        <f>(G45+E45)/2</f>
        <v>5.0999999999999996</v>
      </c>
      <c r="J45" s="501"/>
    </row>
    <row r="46" spans="1:10" x14ac:dyDescent="0.25">
      <c r="C46" s="509"/>
    </row>
    <row r="47" spans="1:10" ht="13" x14ac:dyDescent="0.3">
      <c r="C47" s="514"/>
    </row>
    <row r="48" spans="1:10" ht="13" x14ac:dyDescent="0.3">
      <c r="C48" s="514"/>
    </row>
    <row r="50" spans="3:3" ht="13" x14ac:dyDescent="0.3">
      <c r="C50" s="426"/>
    </row>
    <row r="51" spans="3:3" x14ac:dyDescent="0.25">
      <c r="C51" s="509"/>
    </row>
    <row r="52" spans="3:3" ht="13" x14ac:dyDescent="0.3">
      <c r="C52" s="426"/>
    </row>
    <row r="53" spans="3:3" x14ac:dyDescent="0.25">
      <c r="C53" s="509"/>
    </row>
    <row r="54" spans="3:3" x14ac:dyDescent="0.25">
      <c r="C54" s="515"/>
    </row>
  </sheetData>
  <sortState xmlns:xlrd2="http://schemas.microsoft.com/office/spreadsheetml/2017/richdata2" ref="A9:H43">
    <sortCondition descending="1" ref="H9:H43"/>
  </sortState>
  <pageMargins left="0.74803149606299213" right="0.74803149606299213" top="0.98425196850393704" bottom="0.98425196850393704" header="0.51181102362204722" footer="0.51181102362204722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57"/>
  <sheetViews>
    <sheetView workbookViewId="0">
      <selection activeCell="J15" sqref="J15"/>
    </sheetView>
  </sheetViews>
  <sheetFormatPr defaultColWidth="9.1796875" defaultRowHeight="12.5" x14ac:dyDescent="0.25"/>
  <cols>
    <col min="1" max="1" width="7.453125" style="97" customWidth="1"/>
    <col min="2" max="2" width="31" style="97" customWidth="1"/>
    <col min="3" max="3" width="26" style="97" customWidth="1"/>
    <col min="4" max="4" width="9" style="97" customWidth="1"/>
    <col min="5" max="6" width="7.6328125" style="97" customWidth="1"/>
    <col min="7" max="7" width="6.6328125" style="97" customWidth="1"/>
    <col min="8" max="8" width="4.453125" style="97" customWidth="1"/>
    <col min="9" max="9" width="11.453125" style="97" customWidth="1"/>
    <col min="10" max="13" width="6.6328125" style="97" customWidth="1"/>
    <col min="14" max="14" width="10.6328125" style="97" customWidth="1"/>
    <col min="15" max="15" width="11.453125" style="97" customWidth="1"/>
    <col min="16" max="16384" width="9.1796875" style="97"/>
  </cols>
  <sheetData>
    <row r="1" spans="1:15" ht="15.5" x14ac:dyDescent="0.35">
      <c r="A1" s="1" t="str">
        <f>[1]CompDetail!A1</f>
        <v>22nd Australian Vaulting Championships 2018</v>
      </c>
      <c r="B1" s="2"/>
      <c r="C1" s="101"/>
      <c r="D1" s="102" t="s">
        <v>375</v>
      </c>
      <c r="F1" s="101"/>
      <c r="G1" s="104"/>
      <c r="H1" s="65"/>
      <c r="I1" s="105">
        <f ca="1">NOW()</f>
        <v>43467.616455671297</v>
      </c>
      <c r="O1" s="105"/>
    </row>
    <row r="2" spans="1:15" ht="15.5" x14ac:dyDescent="0.35">
      <c r="A2" s="8"/>
      <c r="B2" s="2"/>
      <c r="C2" s="101"/>
      <c r="D2" s="102"/>
      <c r="F2" s="101"/>
      <c r="G2" s="104"/>
      <c r="H2" s="65"/>
      <c r="I2" s="65"/>
      <c r="O2" s="105"/>
    </row>
    <row r="3" spans="1:15" ht="15.5" x14ac:dyDescent="0.35">
      <c r="A3" s="1" t="str">
        <f>[1]CompDetail!A3</f>
        <v>October 4 to 7 2018</v>
      </c>
      <c r="B3" s="51"/>
      <c r="C3" s="101"/>
      <c r="D3" s="62"/>
      <c r="E3" s="62"/>
      <c r="F3" s="62"/>
      <c r="G3" s="62"/>
      <c r="H3" s="65"/>
      <c r="I3" s="106">
        <f ca="1">NOW()</f>
        <v>43467.616455671297</v>
      </c>
      <c r="O3" s="106"/>
    </row>
    <row r="4" spans="1:15" ht="15.5" x14ac:dyDescent="0.35">
      <c r="A4" s="13"/>
      <c r="B4" s="14"/>
      <c r="C4" s="101"/>
      <c r="D4" s="65"/>
      <c r="E4" s="101"/>
      <c r="F4" s="101"/>
      <c r="G4" s="65"/>
      <c r="H4" s="65"/>
      <c r="I4" s="65"/>
      <c r="O4" s="106"/>
    </row>
    <row r="5" spans="1:15" ht="15.5" x14ac:dyDescent="0.35">
      <c r="A5" s="8"/>
      <c r="B5" s="2"/>
      <c r="C5" s="103"/>
      <c r="D5" s="66" t="s">
        <v>321</v>
      </c>
      <c r="E5" s="103"/>
      <c r="F5" s="107"/>
      <c r="G5" s="65"/>
      <c r="H5" s="65"/>
      <c r="I5" s="65"/>
      <c r="O5" s="106"/>
    </row>
    <row r="6" spans="1:15" ht="15.5" x14ac:dyDescent="0.35">
      <c r="A6" s="1" t="s">
        <v>146</v>
      </c>
      <c r="B6" s="17"/>
      <c r="C6" s="103"/>
      <c r="D6" s="65"/>
      <c r="E6" s="103"/>
      <c r="F6" s="103"/>
      <c r="G6" s="65"/>
      <c r="H6" s="65"/>
      <c r="I6" s="65"/>
    </row>
    <row r="7" spans="1:15" ht="15.5" x14ac:dyDescent="0.35">
      <c r="A7" s="8" t="s">
        <v>147</v>
      </c>
      <c r="B7" s="18"/>
      <c r="C7" s="103"/>
      <c r="D7" s="65"/>
      <c r="E7" s="103"/>
      <c r="F7" s="103"/>
      <c r="G7" s="65"/>
      <c r="H7" s="109"/>
      <c r="I7" s="65"/>
      <c r="N7" s="424"/>
    </row>
    <row r="8" spans="1:15" s="65" customFormat="1" ht="14.5" x14ac:dyDescent="0.35">
      <c r="A8" s="427"/>
      <c r="B8" s="418"/>
      <c r="C8" s="418"/>
      <c r="D8" s="118"/>
      <c r="E8" s="119"/>
      <c r="F8" s="119"/>
      <c r="G8" s="120"/>
      <c r="H8" s="121"/>
      <c r="I8" s="122"/>
    </row>
    <row r="9" spans="1:15" customFormat="1" ht="14.5" x14ac:dyDescent="0.35">
      <c r="A9" s="502" t="s">
        <v>333</v>
      </c>
      <c r="B9" s="502" t="s">
        <v>334</v>
      </c>
      <c r="C9" s="502" t="s">
        <v>336</v>
      </c>
      <c r="D9" s="111"/>
      <c r="E9" s="110" t="s">
        <v>377</v>
      </c>
      <c r="F9" s="111"/>
      <c r="G9" s="110" t="s">
        <v>376</v>
      </c>
      <c r="H9" s="504"/>
      <c r="I9" s="505" t="s">
        <v>352</v>
      </c>
      <c r="J9" s="473"/>
    </row>
    <row r="10" spans="1:15" customFormat="1" ht="14.5" x14ac:dyDescent="0.35">
      <c r="A10" s="502"/>
      <c r="B10" s="502"/>
      <c r="C10" s="502"/>
      <c r="D10" s="83"/>
      <c r="E10" s="110" t="s">
        <v>352</v>
      </c>
      <c r="F10" s="83"/>
      <c r="G10" s="110" t="s">
        <v>352</v>
      </c>
      <c r="H10" s="504"/>
      <c r="I10" s="505" t="s">
        <v>360</v>
      </c>
      <c r="J10" s="112" t="s">
        <v>363</v>
      </c>
    </row>
    <row r="11" spans="1:15" customFormat="1" ht="14.5" x14ac:dyDescent="0.35">
      <c r="A11" s="511">
        <v>124</v>
      </c>
      <c r="B11" s="426" t="s">
        <v>69</v>
      </c>
      <c r="C11" s="510"/>
      <c r="D11" s="492"/>
      <c r="E11" s="493"/>
      <c r="F11" s="494"/>
      <c r="G11" s="493"/>
      <c r="H11" s="493"/>
      <c r="I11" s="495"/>
      <c r="J11" s="492"/>
    </row>
    <row r="12" spans="1:15" customFormat="1" ht="14.5" x14ac:dyDescent="0.35">
      <c r="A12" s="512">
        <v>123</v>
      </c>
      <c r="B12" s="490" t="s">
        <v>385</v>
      </c>
      <c r="C12" s="490" t="s">
        <v>310</v>
      </c>
      <c r="D12" s="496"/>
      <c r="E12" s="497">
        <v>6.2</v>
      </c>
      <c r="F12" s="498"/>
      <c r="G12" s="497">
        <v>5.9</v>
      </c>
      <c r="H12" s="499"/>
      <c r="I12" s="500">
        <f>(G12+E12)/2</f>
        <v>6.0500000000000007</v>
      </c>
      <c r="J12" s="501">
        <v>1</v>
      </c>
    </row>
    <row r="13" spans="1:15" customFormat="1" ht="14.5" x14ac:dyDescent="0.35">
      <c r="A13" s="511">
        <v>127</v>
      </c>
      <c r="B13" s="426" t="s">
        <v>180</v>
      </c>
      <c r="C13" s="513"/>
      <c r="D13" s="492"/>
      <c r="E13" s="493"/>
      <c r="F13" s="494"/>
      <c r="G13" s="493"/>
      <c r="H13" s="493"/>
      <c r="I13" s="495"/>
      <c r="J13" s="492"/>
    </row>
    <row r="14" spans="1:15" customFormat="1" ht="14.5" x14ac:dyDescent="0.35">
      <c r="A14" s="512">
        <v>122</v>
      </c>
      <c r="B14" s="490" t="s">
        <v>177</v>
      </c>
      <c r="C14" s="490" t="s">
        <v>310</v>
      </c>
      <c r="D14" s="496"/>
      <c r="E14" s="497">
        <v>6.4</v>
      </c>
      <c r="F14" s="498"/>
      <c r="G14" s="497">
        <v>5.7</v>
      </c>
      <c r="H14" s="499"/>
      <c r="I14" s="500">
        <f>(G14+E14)/2</f>
        <v>6.0500000000000007</v>
      </c>
      <c r="J14" s="501">
        <v>2</v>
      </c>
    </row>
    <row r="15" spans="1:15" s="65" customFormat="1" ht="14.5" x14ac:dyDescent="0.35">
      <c r="A15" s="427"/>
      <c r="B15" s="418"/>
      <c r="C15" s="418"/>
      <c r="D15" s="118"/>
      <c r="E15" s="119"/>
      <c r="F15" s="119"/>
      <c r="G15" s="120"/>
      <c r="H15" s="121"/>
      <c r="I15" s="122"/>
    </row>
    <row r="16" spans="1:15" s="65" customFormat="1" ht="14.5" x14ac:dyDescent="0.35">
      <c r="A16" s="427"/>
      <c r="B16" s="418"/>
      <c r="C16" s="418"/>
      <c r="D16" s="118"/>
      <c r="E16" s="119"/>
      <c r="F16" s="119"/>
      <c r="G16" s="120"/>
      <c r="H16" s="121"/>
      <c r="I16" s="122"/>
    </row>
    <row r="17" spans="1:9" s="65" customFormat="1" ht="14.5" x14ac:dyDescent="0.35">
      <c r="A17" s="427"/>
      <c r="B17" s="418"/>
      <c r="C17" s="418"/>
      <c r="D17" s="118"/>
      <c r="E17" s="119"/>
      <c r="F17" s="119"/>
      <c r="G17" s="120"/>
      <c r="H17" s="121"/>
      <c r="I17" s="122"/>
    </row>
    <row r="18" spans="1:9" s="65" customFormat="1" ht="14.5" x14ac:dyDescent="0.35">
      <c r="A18" s="427"/>
      <c r="B18" s="418"/>
      <c r="C18" s="418"/>
      <c r="D18" s="118"/>
      <c r="E18" s="119"/>
      <c r="F18" s="119"/>
      <c r="G18" s="120"/>
      <c r="H18" s="121"/>
      <c r="I18" s="122"/>
    </row>
    <row r="19" spans="1:9" s="65" customFormat="1" ht="14.5" x14ac:dyDescent="0.35">
      <c r="A19" s="427"/>
      <c r="B19" s="418"/>
      <c r="C19" s="418"/>
      <c r="D19" s="118"/>
      <c r="E19" s="119"/>
      <c r="F19" s="119"/>
      <c r="G19" s="120"/>
      <c r="H19" s="121"/>
      <c r="I19" s="122"/>
    </row>
    <row r="20" spans="1:9" s="65" customFormat="1" ht="14.5" x14ac:dyDescent="0.35">
      <c r="A20" s="467"/>
      <c r="B20" s="418"/>
      <c r="C20" s="418"/>
      <c r="D20" s="118"/>
      <c r="E20" s="119"/>
      <c r="F20" s="119"/>
      <c r="G20" s="120"/>
      <c r="H20" s="121"/>
      <c r="I20" s="122"/>
    </row>
    <row r="21" spans="1:9" s="65" customFormat="1" ht="14.5" x14ac:dyDescent="0.35">
      <c r="A21" s="427"/>
      <c r="B21" s="418"/>
      <c r="C21" s="418"/>
      <c r="D21" s="118"/>
      <c r="E21" s="119"/>
      <c r="F21" s="119"/>
      <c r="G21" s="120"/>
      <c r="H21" s="121"/>
      <c r="I21" s="122"/>
    </row>
    <row r="22" spans="1:9" s="65" customFormat="1" ht="14.5" x14ac:dyDescent="0.35">
      <c r="A22" s="427"/>
      <c r="B22" s="418"/>
      <c r="C22" s="418"/>
      <c r="D22" s="118"/>
      <c r="E22" s="119"/>
      <c r="F22" s="119"/>
      <c r="G22" s="120"/>
      <c r="H22" s="121"/>
      <c r="I22" s="122"/>
    </row>
    <row r="23" spans="1:9" s="65" customFormat="1" ht="14.5" x14ac:dyDescent="0.35">
      <c r="A23" s="427"/>
      <c r="B23" s="418"/>
      <c r="C23" s="418"/>
      <c r="D23" s="118"/>
      <c r="E23" s="119"/>
      <c r="F23" s="119"/>
      <c r="G23" s="120"/>
      <c r="H23" s="121"/>
      <c r="I23" s="122"/>
    </row>
    <row r="24" spans="1:9" s="65" customFormat="1" ht="14.5" x14ac:dyDescent="0.35">
      <c r="A24" s="427"/>
      <c r="B24" s="418"/>
      <c r="C24" s="418"/>
      <c r="D24" s="118"/>
      <c r="E24" s="119"/>
      <c r="F24" s="119"/>
      <c r="G24" s="120"/>
      <c r="H24" s="121"/>
    </row>
    <row r="25" spans="1:9" s="65" customFormat="1" ht="14.5" x14ac:dyDescent="0.35">
      <c r="A25" s="427"/>
      <c r="B25" s="418"/>
      <c r="C25" s="418"/>
      <c r="D25" s="118"/>
      <c r="E25" s="119"/>
      <c r="F25" s="119"/>
      <c r="G25" s="120"/>
      <c r="H25" s="121"/>
    </row>
    <row r="26" spans="1:9" s="65" customFormat="1" ht="14.5" x14ac:dyDescent="0.35">
      <c r="A26" s="427"/>
      <c r="B26" s="418"/>
      <c r="C26" s="418"/>
      <c r="D26" s="118"/>
      <c r="E26" s="119"/>
      <c r="F26" s="119"/>
      <c r="G26" s="120"/>
      <c r="H26" s="121"/>
    </row>
    <row r="27" spans="1:9" s="65" customFormat="1" ht="14.5" x14ac:dyDescent="0.35">
      <c r="A27" s="427"/>
      <c r="B27" s="418"/>
      <c r="C27" s="418"/>
      <c r="D27" s="118"/>
      <c r="E27" s="119"/>
      <c r="F27" s="119"/>
      <c r="G27" s="120"/>
      <c r="H27" s="121"/>
    </row>
    <row r="28" spans="1:9" s="65" customFormat="1" ht="14.5" x14ac:dyDescent="0.35">
      <c r="A28" s="427"/>
      <c r="B28" s="418"/>
      <c r="C28" s="418"/>
      <c r="D28" s="118"/>
      <c r="E28" s="119"/>
      <c r="F28" s="119"/>
      <c r="G28" s="120"/>
      <c r="H28" s="121"/>
    </row>
    <row r="29" spans="1:9" s="65" customFormat="1" ht="14.5" x14ac:dyDescent="0.35">
      <c r="A29" s="468"/>
      <c r="B29" s="469"/>
      <c r="C29" s="469"/>
      <c r="D29" s="118"/>
      <c r="E29" s="119"/>
      <c r="F29" s="119"/>
      <c r="G29" s="120"/>
      <c r="H29" s="121"/>
      <c r="I29" s="122"/>
    </row>
    <row r="30" spans="1:9" s="65" customFormat="1" x14ac:dyDescent="0.25"/>
    <row r="31" spans="1:9" s="65" customFormat="1" x14ac:dyDescent="0.25"/>
    <row r="32" spans="1:9" s="65" customFormat="1" x14ac:dyDescent="0.25"/>
    <row r="33" s="65" customFormat="1" x14ac:dyDescent="0.25"/>
    <row r="34" s="65" customFormat="1" x14ac:dyDescent="0.25"/>
    <row r="35" s="65" customFormat="1" x14ac:dyDescent="0.25"/>
    <row r="36" s="65" customFormat="1" x14ac:dyDescent="0.25"/>
    <row r="37" s="65" customFormat="1" x14ac:dyDescent="0.25"/>
    <row r="38" s="65" customFormat="1" x14ac:dyDescent="0.25"/>
    <row r="39" s="65" customFormat="1" x14ac:dyDescent="0.25"/>
    <row r="40" s="65" customFormat="1" x14ac:dyDescent="0.25"/>
    <row r="41" s="65" customFormat="1" x14ac:dyDescent="0.25"/>
    <row r="42" s="65" customFormat="1" x14ac:dyDescent="0.25"/>
    <row r="43" s="65" customFormat="1" x14ac:dyDescent="0.25"/>
    <row r="44" s="65" customFormat="1" x14ac:dyDescent="0.25"/>
    <row r="45" s="65" customFormat="1" x14ac:dyDescent="0.25"/>
    <row r="46" s="65" customFormat="1" x14ac:dyDescent="0.25"/>
    <row r="47" s="65" customFormat="1" x14ac:dyDescent="0.25"/>
    <row r="48" s="65" customFormat="1" x14ac:dyDescent="0.25"/>
    <row r="49" s="65" customFormat="1" x14ac:dyDescent="0.25"/>
    <row r="50" s="65" customFormat="1" x14ac:dyDescent="0.25"/>
    <row r="51" s="65" customFormat="1" x14ac:dyDescent="0.25"/>
    <row r="52" s="65" customFormat="1" x14ac:dyDescent="0.25"/>
    <row r="53" s="65" customFormat="1" x14ac:dyDescent="0.25"/>
    <row r="54" s="65" customFormat="1" x14ac:dyDescent="0.25"/>
    <row r="55" s="65" customFormat="1" x14ac:dyDescent="0.25"/>
    <row r="56" s="65" customFormat="1" x14ac:dyDescent="0.25"/>
    <row r="57" s="65" customFormat="1" x14ac:dyDescent="0.25"/>
  </sheetData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81"/>
  <sheetViews>
    <sheetView workbookViewId="0">
      <selection activeCell="R15" sqref="R15"/>
    </sheetView>
  </sheetViews>
  <sheetFormatPr defaultColWidth="9.1796875" defaultRowHeight="14.5" x14ac:dyDescent="0.35"/>
  <cols>
    <col min="1" max="1" width="5.453125" style="56" customWidth="1"/>
    <col min="2" max="2" width="21.36328125" style="56" customWidth="1"/>
    <col min="3" max="3" width="36.453125" style="56" customWidth="1"/>
    <col min="4" max="4" width="3.453125" style="56" customWidth="1"/>
    <col min="5" max="10" width="7.6328125" style="56" customWidth="1"/>
    <col min="11" max="11" width="3.1796875" style="56" customWidth="1"/>
    <col min="12" max="13" width="7.6328125" style="97" customWidth="1"/>
    <col min="14" max="14" width="7.6328125" style="56" customWidth="1"/>
    <col min="15" max="15" width="3.453125" style="56" customWidth="1"/>
    <col min="16" max="16" width="7.453125" style="58" customWidth="1"/>
    <col min="17" max="17" width="11.453125" style="58" customWidth="1"/>
    <col min="18" max="18" width="7.6328125" style="56" customWidth="1"/>
    <col min="19" max="19" width="13.81640625" style="56" customWidth="1"/>
    <col min="20" max="20" width="7.6328125" style="56" customWidth="1"/>
    <col min="21" max="21" width="6.6328125" style="56" customWidth="1"/>
    <col min="22" max="22" width="10.6328125" style="56" customWidth="1"/>
    <col min="23" max="23" width="11.453125" style="56" customWidth="1"/>
    <col min="24" max="16384" width="9.1796875" style="56"/>
  </cols>
  <sheetData>
    <row r="1" spans="1:23" ht="15.5" x14ac:dyDescent="0.35">
      <c r="A1" s="1" t="str">
        <f>[1]CompDetail!A1</f>
        <v>22nd Australian Vaulting Championships 2018</v>
      </c>
      <c r="B1" s="2"/>
      <c r="C1" s="2"/>
      <c r="D1" s="53"/>
      <c r="E1" s="3" t="s">
        <v>318</v>
      </c>
      <c r="F1" s="56" t="s">
        <v>261</v>
      </c>
      <c r="G1" s="54"/>
      <c r="H1" s="54"/>
      <c r="I1" s="54"/>
      <c r="J1" s="57"/>
      <c r="K1" s="58"/>
      <c r="M1" s="55"/>
      <c r="N1" s="53"/>
      <c r="O1" s="53"/>
      <c r="P1" s="710"/>
      <c r="Q1" s="710"/>
      <c r="R1" s="59"/>
      <c r="S1" s="59">
        <f ca="1">NOW()</f>
        <v>43467.616455671297</v>
      </c>
      <c r="W1" s="59"/>
    </row>
    <row r="2" spans="1:23" ht="15.5" x14ac:dyDescent="0.35">
      <c r="A2" s="8"/>
      <c r="B2" s="2"/>
      <c r="C2" s="2"/>
      <c r="D2" s="53"/>
      <c r="F2" s="56" t="s">
        <v>10</v>
      </c>
      <c r="G2" s="61"/>
      <c r="H2" s="61"/>
      <c r="I2" s="61"/>
      <c r="J2" s="57"/>
      <c r="K2" s="58"/>
      <c r="L2" s="3"/>
      <c r="M2" s="55"/>
      <c r="N2" s="53"/>
      <c r="O2" s="53"/>
      <c r="P2" s="710"/>
      <c r="Q2" s="710"/>
      <c r="R2" s="59"/>
      <c r="S2" s="59"/>
      <c r="W2" s="59"/>
    </row>
    <row r="3" spans="1:23" ht="15.5" x14ac:dyDescent="0.35">
      <c r="A3" s="1" t="str">
        <f>[1]CompDetail!A3</f>
        <v>October 4 to 7 2018</v>
      </c>
      <c r="B3" s="51"/>
      <c r="C3" s="2"/>
      <c r="E3" s="53"/>
      <c r="F3" s="53"/>
      <c r="G3" s="63"/>
      <c r="H3" s="63"/>
      <c r="I3" s="63"/>
      <c r="J3" s="63"/>
      <c r="K3" s="63"/>
      <c r="L3" s="2"/>
      <c r="M3" s="62"/>
      <c r="N3" s="63"/>
      <c r="O3" s="63"/>
      <c r="P3" s="63"/>
      <c r="Q3" s="63"/>
      <c r="R3" s="64"/>
      <c r="S3" s="64">
        <f ca="1">NOW()</f>
        <v>43467.616455671297</v>
      </c>
      <c r="W3" s="64"/>
    </row>
    <row r="4" spans="1:23" ht="15.5" x14ac:dyDescent="0.35">
      <c r="A4" s="13"/>
      <c r="B4" s="14"/>
      <c r="C4" s="2"/>
      <c r="D4" s="58"/>
      <c r="E4" s="53"/>
      <c r="F4" s="53"/>
      <c r="G4" s="53"/>
      <c r="H4" s="53"/>
      <c r="I4" s="53"/>
      <c r="K4" s="58"/>
      <c r="L4" s="3"/>
      <c r="M4" s="65"/>
      <c r="N4" s="58"/>
      <c r="O4" s="58"/>
      <c r="W4" s="64"/>
    </row>
    <row r="5" spans="1:23" ht="15.5" x14ac:dyDescent="0.35">
      <c r="A5" s="8"/>
      <c r="B5" s="2"/>
      <c r="C5" s="2"/>
      <c r="D5" s="58"/>
      <c r="E5" s="60" t="s">
        <v>321</v>
      </c>
      <c r="F5" s="67" t="str">
        <f>F1</f>
        <v>Angie Deeks</v>
      </c>
      <c r="G5" s="68"/>
      <c r="H5" s="58"/>
      <c r="K5" s="58"/>
      <c r="L5" s="60" t="s">
        <v>322</v>
      </c>
      <c r="M5" s="53" t="str">
        <f>F2</f>
        <v>Darryn Fedrick</v>
      </c>
      <c r="N5" s="68"/>
      <c r="O5" s="68"/>
      <c r="P5" s="68"/>
      <c r="Q5" s="68"/>
      <c r="W5" s="64"/>
    </row>
    <row r="6" spans="1:23" ht="15.5" x14ac:dyDescent="0.35">
      <c r="A6" s="1" t="s">
        <v>384</v>
      </c>
      <c r="B6" s="17"/>
      <c r="C6" s="2"/>
      <c r="D6" s="58"/>
      <c r="E6" s="53"/>
      <c r="F6" s="53"/>
      <c r="G6" s="53"/>
      <c r="H6" s="53"/>
      <c r="I6" s="53"/>
      <c r="K6" s="58"/>
      <c r="L6" s="2"/>
      <c r="M6" s="65"/>
      <c r="N6" s="58"/>
      <c r="O6" s="58"/>
    </row>
    <row r="7" spans="1:23" ht="15.5" x14ac:dyDescent="0.35">
      <c r="A7" s="8" t="s">
        <v>148</v>
      </c>
      <c r="B7" s="18"/>
      <c r="C7" s="2"/>
      <c r="D7" s="58"/>
      <c r="E7" s="60"/>
      <c r="F7" s="53"/>
      <c r="G7" s="53"/>
      <c r="H7" s="53"/>
      <c r="I7" s="53"/>
      <c r="J7" s="70"/>
      <c r="K7" s="71"/>
      <c r="L7" s="2"/>
      <c r="M7" s="65"/>
      <c r="N7" s="69"/>
      <c r="O7" s="69"/>
      <c r="P7" s="711"/>
      <c r="Q7" s="711"/>
      <c r="R7" s="72"/>
      <c r="S7" s="72"/>
      <c r="T7" s="72"/>
      <c r="U7" s="72"/>
      <c r="V7" s="72"/>
    </row>
    <row r="8" spans="1:23" s="72" customFormat="1" x14ac:dyDescent="0.35">
      <c r="A8" s="72" t="s">
        <v>333</v>
      </c>
      <c r="B8" s="72" t="s">
        <v>334</v>
      </c>
      <c r="C8" s="72" t="s">
        <v>336</v>
      </c>
      <c r="D8" s="74"/>
      <c r="E8" s="70" t="s">
        <v>377</v>
      </c>
      <c r="J8" s="70" t="s">
        <v>377</v>
      </c>
      <c r="K8" s="74"/>
      <c r="L8" s="73"/>
      <c r="M8" s="73"/>
      <c r="N8" s="70" t="s">
        <v>376</v>
      </c>
      <c r="O8" s="610"/>
      <c r="P8" s="712"/>
      <c r="Q8" s="712"/>
      <c r="R8" s="70" t="s">
        <v>352</v>
      </c>
      <c r="S8" s="56"/>
      <c r="U8" s="75"/>
    </row>
    <row r="9" spans="1:23" x14ac:dyDescent="0.35">
      <c r="D9" s="76"/>
      <c r="E9" s="72" t="s">
        <v>353</v>
      </c>
      <c r="F9" s="72" t="s">
        <v>354</v>
      </c>
      <c r="G9" s="72" t="s">
        <v>355</v>
      </c>
      <c r="H9" s="72" t="s">
        <v>356</v>
      </c>
      <c r="I9" s="72" t="s">
        <v>357</v>
      </c>
      <c r="J9" s="70" t="s">
        <v>352</v>
      </c>
      <c r="K9" s="76"/>
      <c r="L9" s="65" t="s">
        <v>327</v>
      </c>
      <c r="M9" s="65" t="s">
        <v>349</v>
      </c>
      <c r="N9" s="70" t="s">
        <v>352</v>
      </c>
      <c r="O9" s="610"/>
      <c r="P9" s="712" t="s">
        <v>51</v>
      </c>
      <c r="Q9" s="712" t="s">
        <v>37</v>
      </c>
      <c r="R9" s="70" t="s">
        <v>360</v>
      </c>
      <c r="S9" s="72" t="s">
        <v>363</v>
      </c>
      <c r="U9" s="58"/>
    </row>
    <row r="10" spans="1:23" x14ac:dyDescent="0.35">
      <c r="A10" s="99">
        <v>1</v>
      </c>
      <c r="B10" s="589" t="s">
        <v>108</v>
      </c>
      <c r="C10" s="592"/>
      <c r="D10" s="74"/>
      <c r="E10" s="77"/>
      <c r="F10" s="77"/>
      <c r="G10" s="77"/>
      <c r="H10" s="77"/>
      <c r="I10" s="77"/>
      <c r="J10" s="79"/>
      <c r="K10" s="74"/>
      <c r="L10" s="593"/>
      <c r="M10" s="593"/>
      <c r="N10" s="594"/>
      <c r="O10" s="612"/>
      <c r="P10" s="713"/>
      <c r="Q10" s="713"/>
      <c r="R10" s="80"/>
      <c r="T10" s="81"/>
    </row>
    <row r="11" spans="1:23" x14ac:dyDescent="0.35">
      <c r="A11" s="99">
        <v>2</v>
      </c>
      <c r="B11" s="439" t="s">
        <v>65</v>
      </c>
      <c r="C11" s="592"/>
      <c r="D11" s="74"/>
      <c r="E11" s="77"/>
      <c r="F11" s="77"/>
      <c r="G11" s="77"/>
      <c r="H11" s="77"/>
      <c r="I11" s="77"/>
      <c r="J11" s="84"/>
      <c r="K11" s="74"/>
      <c r="L11" s="595"/>
      <c r="M11" s="595"/>
      <c r="N11" s="596"/>
      <c r="O11" s="613"/>
      <c r="P11" s="714"/>
      <c r="Q11" s="714"/>
      <c r="R11" s="86"/>
      <c r="T11" s="81"/>
    </row>
    <row r="12" spans="1:23" x14ac:dyDescent="0.35">
      <c r="A12" s="99">
        <v>3</v>
      </c>
      <c r="B12" s="439" t="s">
        <v>228</v>
      </c>
      <c r="C12" s="592"/>
      <c r="D12" s="74"/>
      <c r="E12" s="77"/>
      <c r="F12" s="77"/>
      <c r="G12" s="77"/>
      <c r="H12" s="77"/>
      <c r="I12" s="77"/>
      <c r="J12" s="79"/>
      <c r="K12" s="74"/>
      <c r="L12" s="593"/>
      <c r="M12" s="593"/>
      <c r="N12" s="594"/>
      <c r="O12" s="612"/>
      <c r="P12" s="713"/>
      <c r="Q12" s="713"/>
      <c r="R12" s="80"/>
      <c r="T12" s="81"/>
    </row>
    <row r="13" spans="1:23" x14ac:dyDescent="0.35">
      <c r="A13" s="99">
        <v>4</v>
      </c>
      <c r="B13" s="439" t="s">
        <v>66</v>
      </c>
      <c r="C13" s="592"/>
      <c r="D13" s="74"/>
      <c r="E13" s="77"/>
      <c r="F13" s="77"/>
      <c r="G13" s="77"/>
      <c r="H13" s="77"/>
      <c r="I13" s="77"/>
      <c r="J13" s="84"/>
      <c r="K13" s="74"/>
      <c r="L13" s="595"/>
      <c r="M13" s="595"/>
      <c r="N13" s="596"/>
      <c r="O13" s="613"/>
      <c r="P13" s="714"/>
      <c r="Q13" s="714"/>
      <c r="R13" s="86"/>
      <c r="T13" s="81"/>
    </row>
    <row r="14" spans="1:23" x14ac:dyDescent="0.35">
      <c r="A14" s="99">
        <v>5</v>
      </c>
      <c r="B14" s="439" t="s">
        <v>218</v>
      </c>
      <c r="C14" s="592"/>
      <c r="D14" s="87"/>
      <c r="E14" s="77"/>
      <c r="F14" s="77"/>
      <c r="G14" s="77"/>
      <c r="H14" s="77"/>
      <c r="I14" s="77"/>
      <c r="J14" s="77"/>
      <c r="K14" s="87"/>
      <c r="L14" s="593"/>
      <c r="M14" s="593"/>
      <c r="N14" s="592"/>
      <c r="O14" s="614"/>
      <c r="P14" s="715"/>
      <c r="Q14" s="715"/>
      <c r="R14" s="80"/>
      <c r="T14" s="81"/>
    </row>
    <row r="15" spans="1:23" x14ac:dyDescent="0.35">
      <c r="A15" s="100">
        <v>6</v>
      </c>
      <c r="B15" s="590" t="s">
        <v>295</v>
      </c>
      <c r="C15" s="490" t="s">
        <v>117</v>
      </c>
      <c r="D15" s="91"/>
      <c r="E15" s="92">
        <v>8.4</v>
      </c>
      <c r="F15" s="92">
        <v>7.5</v>
      </c>
      <c r="G15" s="92">
        <v>7</v>
      </c>
      <c r="H15" s="92">
        <v>7.5</v>
      </c>
      <c r="I15" s="92">
        <v>6.5</v>
      </c>
      <c r="J15" s="93">
        <f>SUM((E15*0.25)+(F15*0.25)+(G15*0.2)+(H15*0.2)+(I15*0.1))</f>
        <v>7.5250000000000004</v>
      </c>
      <c r="K15" s="94"/>
      <c r="L15" s="89">
        <v>7.4</v>
      </c>
      <c r="M15" s="90">
        <v>0.5</v>
      </c>
      <c r="N15" s="98">
        <f>SUM(L15-M15)</f>
        <v>6.9</v>
      </c>
      <c r="O15" s="94"/>
      <c r="P15" s="98">
        <f>J15</f>
        <v>7.5250000000000004</v>
      </c>
      <c r="Q15" s="98">
        <f>N15</f>
        <v>6.9</v>
      </c>
      <c r="R15" s="95">
        <f>SUM((N15*0.5)+(J15*0.5))</f>
        <v>7.2125000000000004</v>
      </c>
      <c r="S15" s="96"/>
      <c r="T15" s="81"/>
    </row>
    <row r="16" spans="1:23" x14ac:dyDescent="0.35">
      <c r="A16" s="99">
        <v>1</v>
      </c>
      <c r="B16" s="426" t="s">
        <v>222</v>
      </c>
      <c r="C16" s="592"/>
      <c r="D16" s="74"/>
      <c r="E16" s="77"/>
      <c r="F16" s="77"/>
      <c r="G16" s="77"/>
      <c r="H16" s="77"/>
      <c r="I16" s="77"/>
      <c r="J16" s="80"/>
      <c r="K16" s="74"/>
      <c r="L16" s="593"/>
      <c r="M16" s="593"/>
      <c r="N16" s="594"/>
      <c r="O16" s="612"/>
      <c r="P16" s="713"/>
      <c r="Q16" s="713"/>
      <c r="R16" s="80"/>
      <c r="T16" s="81"/>
    </row>
    <row r="17" spans="1:20" x14ac:dyDescent="0.35">
      <c r="A17" s="99">
        <v>2</v>
      </c>
      <c r="B17" s="426" t="s">
        <v>212</v>
      </c>
      <c r="C17" s="592"/>
      <c r="D17" s="74"/>
      <c r="E17" s="77"/>
      <c r="F17" s="77"/>
      <c r="G17" s="77"/>
      <c r="H17" s="77"/>
      <c r="I17" s="77"/>
      <c r="J17" s="85"/>
      <c r="K17" s="74"/>
      <c r="L17" s="595"/>
      <c r="M17" s="595"/>
      <c r="N17" s="596"/>
      <c r="O17" s="613"/>
      <c r="P17" s="714"/>
      <c r="Q17" s="714"/>
      <c r="R17" s="86"/>
      <c r="T17" s="81"/>
    </row>
    <row r="18" spans="1:20" x14ac:dyDescent="0.35">
      <c r="A18" s="99">
        <v>3</v>
      </c>
      <c r="B18" s="426" t="s">
        <v>221</v>
      </c>
      <c r="C18" s="592"/>
      <c r="D18" s="74"/>
      <c r="E18" s="77"/>
      <c r="F18" s="77"/>
      <c r="G18" s="77"/>
      <c r="H18" s="77"/>
      <c r="I18" s="77"/>
      <c r="J18" s="80"/>
      <c r="K18" s="74"/>
      <c r="L18" s="593"/>
      <c r="M18" s="593"/>
      <c r="N18" s="594"/>
      <c r="O18" s="612"/>
      <c r="P18" s="713"/>
      <c r="Q18" s="713"/>
      <c r="R18" s="80"/>
      <c r="T18" s="81"/>
    </row>
    <row r="19" spans="1:20" x14ac:dyDescent="0.35">
      <c r="A19" s="99">
        <v>4</v>
      </c>
      <c r="B19" s="426" t="s">
        <v>214</v>
      </c>
      <c r="C19" s="592"/>
      <c r="D19" s="74"/>
      <c r="E19" s="77"/>
      <c r="F19" s="77"/>
      <c r="G19" s="77"/>
      <c r="H19" s="77"/>
      <c r="I19" s="77"/>
      <c r="J19" s="85"/>
      <c r="K19" s="74"/>
      <c r="L19" s="595"/>
      <c r="M19" s="595"/>
      <c r="N19" s="596"/>
      <c r="O19" s="613"/>
      <c r="P19" s="714"/>
      <c r="Q19" s="714"/>
      <c r="R19" s="86"/>
      <c r="T19" s="81"/>
    </row>
    <row r="20" spans="1:20" x14ac:dyDescent="0.35">
      <c r="A20" s="99">
        <v>5</v>
      </c>
      <c r="B20" s="426" t="s">
        <v>223</v>
      </c>
      <c r="C20" s="592"/>
      <c r="D20" s="87"/>
      <c r="E20" s="77"/>
      <c r="F20" s="77"/>
      <c r="G20" s="77"/>
      <c r="H20" s="77"/>
      <c r="I20" s="77"/>
      <c r="J20" s="88"/>
      <c r="K20" s="87"/>
      <c r="L20" s="593"/>
      <c r="M20" s="593"/>
      <c r="N20" s="592"/>
      <c r="O20" s="614"/>
      <c r="P20" s="715"/>
      <c r="Q20" s="715"/>
      <c r="R20" s="80"/>
      <c r="T20" s="81"/>
    </row>
    <row r="21" spans="1:20" x14ac:dyDescent="0.35">
      <c r="A21" s="100">
        <v>6</v>
      </c>
      <c r="B21" s="490" t="s">
        <v>213</v>
      </c>
      <c r="C21" s="490" t="s">
        <v>52</v>
      </c>
      <c r="D21" s="91"/>
      <c r="E21" s="92">
        <v>7.5</v>
      </c>
      <c r="F21" s="92">
        <v>8</v>
      </c>
      <c r="G21" s="92">
        <v>7</v>
      </c>
      <c r="H21" s="92">
        <v>7</v>
      </c>
      <c r="I21" s="92">
        <v>6.5</v>
      </c>
      <c r="J21" s="93">
        <f>SUM((E21*0.25)+(F21*0.25)+(G21*0.2)+(H21*0.2)+(I21*0.1))</f>
        <v>7.3250000000000011</v>
      </c>
      <c r="K21" s="94"/>
      <c r="L21" s="89">
        <v>6.4</v>
      </c>
      <c r="M21" s="90"/>
      <c r="N21" s="98">
        <f>SUM(L21-M21)</f>
        <v>6.4</v>
      </c>
      <c r="O21" s="94"/>
      <c r="P21" s="98"/>
      <c r="Q21" s="98"/>
      <c r="R21" s="95">
        <f>SUM((N21*0.5)+(J21*0.5))</f>
        <v>6.8625000000000007</v>
      </c>
      <c r="S21" s="96"/>
      <c r="T21" s="81"/>
    </row>
    <row r="22" spans="1:20" x14ac:dyDescent="0.35">
      <c r="A22" s="99">
        <v>1</v>
      </c>
      <c r="B22" s="589" t="s">
        <v>317</v>
      </c>
      <c r="C22" s="592"/>
      <c r="D22" s="74"/>
      <c r="E22" s="77"/>
      <c r="F22" s="77"/>
      <c r="G22" s="77"/>
      <c r="H22" s="77"/>
      <c r="I22" s="77"/>
      <c r="J22" s="80"/>
      <c r="K22" s="74"/>
      <c r="L22" s="593"/>
      <c r="M22" s="593"/>
      <c r="N22" s="594"/>
      <c r="O22" s="612"/>
      <c r="P22" s="713"/>
      <c r="Q22" s="713"/>
      <c r="R22" s="80"/>
      <c r="T22" s="81"/>
    </row>
    <row r="23" spans="1:20" x14ac:dyDescent="0.35">
      <c r="A23" s="99">
        <v>2</v>
      </c>
      <c r="B23" s="439" t="s">
        <v>209</v>
      </c>
      <c r="C23" s="592"/>
      <c r="D23" s="74"/>
      <c r="E23" s="77"/>
      <c r="F23" s="77"/>
      <c r="G23" s="77"/>
      <c r="H23" s="77"/>
      <c r="I23" s="77"/>
      <c r="J23" s="85"/>
      <c r="K23" s="74"/>
      <c r="L23" s="595"/>
      <c r="M23" s="595"/>
      <c r="N23" s="596"/>
      <c r="O23" s="613"/>
      <c r="P23" s="714"/>
      <c r="Q23" s="714"/>
      <c r="R23" s="86"/>
      <c r="T23" s="81"/>
    </row>
    <row r="24" spans="1:20" x14ac:dyDescent="0.35">
      <c r="A24" s="99">
        <v>3</v>
      </c>
      <c r="B24" s="439" t="s">
        <v>219</v>
      </c>
      <c r="C24" s="592"/>
      <c r="D24" s="74"/>
      <c r="E24" s="77"/>
      <c r="F24" s="77"/>
      <c r="G24" s="77"/>
      <c r="H24" s="77"/>
      <c r="I24" s="77"/>
      <c r="J24" s="80"/>
      <c r="K24" s="74"/>
      <c r="L24" s="593"/>
      <c r="M24" s="593"/>
      <c r="N24" s="594"/>
      <c r="O24" s="612"/>
      <c r="P24" s="713"/>
      <c r="Q24" s="713"/>
      <c r="R24" s="80"/>
      <c r="T24" s="81"/>
    </row>
    <row r="25" spans="1:20" x14ac:dyDescent="0.35">
      <c r="A25" s="99">
        <v>4</v>
      </c>
      <c r="B25" s="439" t="s">
        <v>216</v>
      </c>
      <c r="C25" s="592"/>
      <c r="D25" s="74"/>
      <c r="E25" s="77"/>
      <c r="F25" s="77"/>
      <c r="G25" s="77"/>
      <c r="H25" s="77"/>
      <c r="I25" s="77"/>
      <c r="J25" s="85"/>
      <c r="K25" s="74"/>
      <c r="L25" s="595"/>
      <c r="M25" s="595"/>
      <c r="N25" s="596"/>
      <c r="O25" s="613"/>
      <c r="P25" s="714"/>
      <c r="Q25" s="714"/>
      <c r="R25" s="86"/>
      <c r="T25" s="81"/>
    </row>
    <row r="26" spans="1:20" x14ac:dyDescent="0.35">
      <c r="A26" s="99">
        <v>5</v>
      </c>
      <c r="B26" s="439" t="s">
        <v>85</v>
      </c>
      <c r="C26" s="592"/>
      <c r="D26" s="87"/>
      <c r="E26" s="77"/>
      <c r="F26" s="77"/>
      <c r="G26" s="77"/>
      <c r="H26" s="77"/>
      <c r="I26" s="77"/>
      <c r="J26" s="88"/>
      <c r="K26" s="87"/>
      <c r="L26" s="593"/>
      <c r="M26" s="593"/>
      <c r="N26" s="592"/>
      <c r="O26" s="614"/>
      <c r="P26" s="715"/>
      <c r="Q26" s="715"/>
      <c r="R26" s="80"/>
      <c r="T26" s="81"/>
    </row>
    <row r="27" spans="1:20" x14ac:dyDescent="0.35">
      <c r="A27" s="597">
        <v>6</v>
      </c>
      <c r="B27" s="439" t="s">
        <v>203</v>
      </c>
      <c r="C27" s="426" t="s">
        <v>367</v>
      </c>
      <c r="D27" s="91"/>
      <c r="E27" s="92">
        <v>7.4</v>
      </c>
      <c r="F27" s="92">
        <v>7.4</v>
      </c>
      <c r="G27" s="92">
        <v>6.5</v>
      </c>
      <c r="H27" s="92">
        <v>5.5</v>
      </c>
      <c r="I27" s="92">
        <v>6.5</v>
      </c>
      <c r="J27" s="93">
        <f>SUM((E27*0.25)+(F27*0.25)+(G27*0.2)+(H27*0.2)+(I27*0.1))</f>
        <v>6.75</v>
      </c>
      <c r="K27" s="94"/>
      <c r="L27" s="89">
        <v>6.2</v>
      </c>
      <c r="M27" s="90"/>
      <c r="N27" s="98">
        <f>SUM(L27-M27)</f>
        <v>6.2</v>
      </c>
      <c r="O27" s="94"/>
      <c r="P27" s="98"/>
      <c r="Q27" s="98"/>
      <c r="R27" s="95">
        <f>SUM((N27*0.5)+(J27*0.5))</f>
        <v>6.4749999999999996</v>
      </c>
      <c r="S27" s="96"/>
      <c r="T27" s="81"/>
    </row>
    <row r="28" spans="1:20" x14ac:dyDescent="0.35">
      <c r="A28" s="99">
        <v>1</v>
      </c>
      <c r="B28" s="589" t="s">
        <v>393</v>
      </c>
      <c r="C28" s="592"/>
      <c r="D28" s="74"/>
      <c r="E28" s="77"/>
      <c r="F28" s="77"/>
      <c r="G28" s="77"/>
      <c r="H28" s="77"/>
      <c r="I28" s="77"/>
      <c r="J28" s="80"/>
      <c r="K28" s="74"/>
      <c r="L28" s="593"/>
      <c r="M28" s="593"/>
      <c r="N28" s="594"/>
      <c r="O28" s="612"/>
      <c r="P28" s="713"/>
      <c r="Q28" s="713"/>
      <c r="R28" s="80"/>
      <c r="T28" s="81"/>
    </row>
    <row r="29" spans="1:20" x14ac:dyDescent="0.35">
      <c r="A29" s="99">
        <v>2</v>
      </c>
      <c r="B29" s="439" t="s">
        <v>59</v>
      </c>
      <c r="C29" s="592"/>
      <c r="D29" s="74"/>
      <c r="E29" s="77"/>
      <c r="F29" s="77"/>
      <c r="G29" s="77"/>
      <c r="H29" s="77"/>
      <c r="I29" s="77"/>
      <c r="J29" s="85"/>
      <c r="K29" s="74"/>
      <c r="L29" s="595"/>
      <c r="M29" s="595"/>
      <c r="N29" s="596"/>
      <c r="O29" s="613"/>
      <c r="P29" s="714"/>
      <c r="Q29" s="714"/>
      <c r="R29" s="86"/>
      <c r="T29" s="81"/>
    </row>
    <row r="30" spans="1:20" x14ac:dyDescent="0.35">
      <c r="A30" s="99">
        <v>3</v>
      </c>
      <c r="B30" s="439" t="s">
        <v>391</v>
      </c>
      <c r="C30" s="592"/>
      <c r="D30" s="74"/>
      <c r="E30" s="77"/>
      <c r="F30" s="77"/>
      <c r="G30" s="77"/>
      <c r="H30" s="77"/>
      <c r="I30" s="77"/>
      <c r="J30" s="80"/>
      <c r="K30" s="74"/>
      <c r="L30" s="593"/>
      <c r="M30" s="593"/>
      <c r="N30" s="594"/>
      <c r="O30" s="612"/>
      <c r="P30" s="713"/>
      <c r="Q30" s="713"/>
      <c r="R30" s="80"/>
      <c r="T30" s="81"/>
    </row>
    <row r="31" spans="1:20" x14ac:dyDescent="0.35">
      <c r="A31" s="99">
        <v>4</v>
      </c>
      <c r="B31" s="439" t="s">
        <v>392</v>
      </c>
      <c r="C31" s="592"/>
      <c r="D31" s="74"/>
      <c r="E31" s="77"/>
      <c r="F31" s="77"/>
      <c r="G31" s="77"/>
      <c r="H31" s="77"/>
      <c r="I31" s="77"/>
      <c r="J31" s="85"/>
      <c r="K31" s="74"/>
      <c r="L31" s="595"/>
      <c r="M31" s="595"/>
      <c r="N31" s="596"/>
      <c r="O31" s="613"/>
      <c r="P31" s="714"/>
      <c r="Q31" s="714"/>
      <c r="R31" s="86"/>
      <c r="T31" s="81"/>
    </row>
    <row r="32" spans="1:20" x14ac:dyDescent="0.35">
      <c r="A32" s="99">
        <v>5</v>
      </c>
      <c r="B32" s="439" t="s">
        <v>394</v>
      </c>
      <c r="C32" s="592"/>
      <c r="D32" s="87"/>
      <c r="E32" s="77"/>
      <c r="F32" s="77"/>
      <c r="G32" s="77"/>
      <c r="H32" s="77"/>
      <c r="I32" s="77"/>
      <c r="J32" s="88"/>
      <c r="K32" s="87"/>
      <c r="L32" s="593"/>
      <c r="M32" s="593"/>
      <c r="N32" s="592"/>
      <c r="O32" s="614"/>
      <c r="P32" s="715"/>
      <c r="Q32" s="715"/>
      <c r="R32" s="80"/>
      <c r="T32" s="81"/>
    </row>
    <row r="33" spans="1:20" x14ac:dyDescent="0.35">
      <c r="A33" s="100">
        <v>6</v>
      </c>
      <c r="B33" s="590" t="s">
        <v>56</v>
      </c>
      <c r="C33" s="490" t="s">
        <v>298</v>
      </c>
      <c r="D33" s="91"/>
      <c r="E33" s="92">
        <v>7.2</v>
      </c>
      <c r="F33" s="92">
        <v>7.2</v>
      </c>
      <c r="G33" s="92">
        <v>6.3</v>
      </c>
      <c r="H33" s="92">
        <v>4</v>
      </c>
      <c r="I33" s="92">
        <v>5.3</v>
      </c>
      <c r="J33" s="93">
        <f>SUM((E33*0.25)+(F33*0.25)+(G33*0.2)+(H33*0.2)+(I33*0.1))</f>
        <v>6.19</v>
      </c>
      <c r="K33" s="94"/>
      <c r="L33" s="89">
        <v>6.7</v>
      </c>
      <c r="M33" s="90"/>
      <c r="N33" s="98">
        <f>SUM(L33-M33)</f>
        <v>6.7</v>
      </c>
      <c r="O33" s="94"/>
      <c r="P33" s="98"/>
      <c r="Q33" s="98"/>
      <c r="R33" s="95">
        <f>SUM((N33*0.5)+(J33*0.5))</f>
        <v>6.4450000000000003</v>
      </c>
      <c r="S33" s="96"/>
      <c r="T33" s="81"/>
    </row>
    <row r="34" spans="1:20" x14ac:dyDescent="0.35">
      <c r="A34" s="99">
        <v>1</v>
      </c>
      <c r="B34" s="589" t="s">
        <v>217</v>
      </c>
      <c r="C34" s="592"/>
      <c r="D34" s="74"/>
      <c r="E34" s="77"/>
      <c r="F34" s="77"/>
      <c r="G34" s="77"/>
      <c r="H34" s="77"/>
      <c r="I34" s="77"/>
      <c r="J34" s="80"/>
      <c r="K34" s="74"/>
      <c r="L34" s="593"/>
      <c r="M34" s="593"/>
      <c r="N34" s="594"/>
      <c r="O34" s="612"/>
      <c r="P34" s="713"/>
      <c r="Q34" s="713"/>
      <c r="R34" s="80"/>
      <c r="T34" s="81"/>
    </row>
    <row r="35" spans="1:20" x14ac:dyDescent="0.35">
      <c r="A35" s="99">
        <v>2</v>
      </c>
      <c r="B35" s="439" t="s">
        <v>316</v>
      </c>
      <c r="C35" s="592"/>
      <c r="D35" s="74"/>
      <c r="E35" s="77"/>
      <c r="F35" s="77"/>
      <c r="G35" s="77"/>
      <c r="H35" s="77"/>
      <c r="I35" s="77"/>
      <c r="J35" s="85"/>
      <c r="K35" s="74"/>
      <c r="L35" s="595"/>
      <c r="M35" s="595"/>
      <c r="N35" s="596"/>
      <c r="O35" s="613"/>
      <c r="P35" s="714"/>
      <c r="Q35" s="714"/>
      <c r="R35" s="86"/>
      <c r="T35" s="81"/>
    </row>
    <row r="36" spans="1:20" x14ac:dyDescent="0.35">
      <c r="A36" s="99">
        <v>3</v>
      </c>
      <c r="B36" s="439" t="s">
        <v>83</v>
      </c>
      <c r="C36" s="592"/>
      <c r="D36" s="74"/>
      <c r="E36" s="77"/>
      <c r="F36" s="77"/>
      <c r="G36" s="77"/>
      <c r="H36" s="77"/>
      <c r="I36" s="77"/>
      <c r="J36" s="80"/>
      <c r="K36" s="74"/>
      <c r="L36" s="593"/>
      <c r="M36" s="593"/>
      <c r="N36" s="594"/>
      <c r="O36" s="612"/>
      <c r="P36" s="713"/>
      <c r="Q36" s="713"/>
      <c r="R36" s="80"/>
      <c r="T36" s="81"/>
    </row>
    <row r="37" spans="1:20" x14ac:dyDescent="0.35">
      <c r="A37" s="99">
        <v>4</v>
      </c>
      <c r="B37" s="439" t="s">
        <v>134</v>
      </c>
      <c r="C37" s="592"/>
      <c r="D37" s="74"/>
      <c r="E37" s="77"/>
      <c r="F37" s="77"/>
      <c r="G37" s="77"/>
      <c r="H37" s="77"/>
      <c r="I37" s="77"/>
      <c r="J37" s="85"/>
      <c r="K37" s="74"/>
      <c r="L37" s="595"/>
      <c r="M37" s="595"/>
      <c r="N37" s="596"/>
      <c r="O37" s="613"/>
      <c r="P37" s="714"/>
      <c r="Q37" s="714"/>
      <c r="R37" s="86"/>
      <c r="T37" s="81"/>
    </row>
    <row r="38" spans="1:20" x14ac:dyDescent="0.35">
      <c r="A38" s="99">
        <v>5</v>
      </c>
      <c r="B38" s="439" t="s">
        <v>135</v>
      </c>
      <c r="C38" s="592"/>
      <c r="D38" s="87"/>
      <c r="E38" s="77"/>
      <c r="F38" s="77"/>
      <c r="G38" s="77"/>
      <c r="H38" s="77"/>
      <c r="I38" s="77"/>
      <c r="J38" s="88"/>
      <c r="K38" s="87"/>
      <c r="L38" s="593"/>
      <c r="M38" s="593"/>
      <c r="N38" s="592"/>
      <c r="O38" s="614"/>
      <c r="P38" s="715"/>
      <c r="Q38" s="715"/>
      <c r="R38" s="80"/>
      <c r="T38" s="81"/>
    </row>
    <row r="39" spans="1:20" x14ac:dyDescent="0.35">
      <c r="A39" s="100">
        <v>6</v>
      </c>
      <c r="B39" s="439" t="s">
        <v>82</v>
      </c>
      <c r="C39" s="490" t="s">
        <v>120</v>
      </c>
      <c r="D39" s="91"/>
      <c r="E39" s="92">
        <v>6.9</v>
      </c>
      <c r="F39" s="92">
        <v>7.3</v>
      </c>
      <c r="G39" s="92">
        <v>5.5</v>
      </c>
      <c r="H39" s="92">
        <v>5.5</v>
      </c>
      <c r="I39" s="92">
        <v>5</v>
      </c>
      <c r="J39" s="93">
        <f>SUM((E39*0.25)+(F39*0.25)+(G39*0.2)+(H39*0.2)+(I39*0.1))</f>
        <v>6.25</v>
      </c>
      <c r="K39" s="94"/>
      <c r="L39" s="89">
        <v>6.2</v>
      </c>
      <c r="M39" s="90"/>
      <c r="N39" s="98">
        <f>SUM(L39-M39)</f>
        <v>6.2</v>
      </c>
      <c r="O39" s="94"/>
      <c r="P39" s="98"/>
      <c r="Q39" s="98"/>
      <c r="R39" s="95">
        <f>SUM((N39*0.5)+(J39*0.5))</f>
        <v>6.2249999999999996</v>
      </c>
      <c r="S39" s="96"/>
      <c r="T39" s="81"/>
    </row>
    <row r="40" spans="1:20" x14ac:dyDescent="0.35">
      <c r="A40" s="99">
        <v>1</v>
      </c>
      <c r="B40" s="439" t="s">
        <v>57</v>
      </c>
      <c r="C40" s="595"/>
      <c r="D40" s="74"/>
      <c r="E40" s="77"/>
      <c r="F40" s="77"/>
      <c r="G40" s="77"/>
      <c r="H40" s="77"/>
      <c r="I40" s="77"/>
      <c r="J40" s="80"/>
      <c r="K40" s="74"/>
      <c r="L40" s="593"/>
      <c r="M40" s="593"/>
      <c r="N40" s="594"/>
      <c r="O40" s="612"/>
      <c r="P40" s="713"/>
      <c r="Q40" s="713"/>
      <c r="R40" s="80"/>
      <c r="T40" s="81"/>
    </row>
    <row r="41" spans="1:20" x14ac:dyDescent="0.35">
      <c r="A41" s="99">
        <v>2</v>
      </c>
      <c r="B41" s="439" t="s">
        <v>397</v>
      </c>
      <c r="C41" s="595"/>
      <c r="D41" s="74"/>
      <c r="E41" s="77"/>
      <c r="F41" s="77"/>
      <c r="G41" s="77"/>
      <c r="H41" s="77"/>
      <c r="I41" s="77"/>
      <c r="J41" s="85"/>
      <c r="K41" s="74"/>
      <c r="L41" s="595"/>
      <c r="M41" s="595"/>
      <c r="N41" s="596"/>
      <c r="O41" s="613"/>
      <c r="P41" s="714"/>
      <c r="Q41" s="714"/>
      <c r="R41" s="86"/>
      <c r="T41" s="81"/>
    </row>
    <row r="42" spans="1:20" x14ac:dyDescent="0.35">
      <c r="A42" s="99">
        <v>3</v>
      </c>
      <c r="B42" s="439" t="s">
        <v>62</v>
      </c>
      <c r="C42" s="595"/>
      <c r="D42" s="74"/>
      <c r="E42" s="77"/>
      <c r="F42" s="77"/>
      <c r="G42" s="77"/>
      <c r="H42" s="77"/>
      <c r="I42" s="77"/>
      <c r="J42" s="80"/>
      <c r="K42" s="74"/>
      <c r="L42" s="593"/>
      <c r="M42" s="593"/>
      <c r="N42" s="594"/>
      <c r="O42" s="612"/>
      <c r="P42" s="713"/>
      <c r="Q42" s="713"/>
      <c r="R42" s="80"/>
      <c r="T42" s="81"/>
    </row>
    <row r="43" spans="1:20" x14ac:dyDescent="0.35">
      <c r="A43" s="99">
        <v>4</v>
      </c>
      <c r="B43" s="439" t="s">
        <v>114</v>
      </c>
      <c r="C43" s="595"/>
      <c r="D43" s="74"/>
      <c r="E43" s="77"/>
      <c r="F43" s="77"/>
      <c r="G43" s="77"/>
      <c r="H43" s="77"/>
      <c r="I43" s="77"/>
      <c r="J43" s="85"/>
      <c r="K43" s="74"/>
      <c r="L43" s="595"/>
      <c r="M43" s="595"/>
      <c r="N43" s="596"/>
      <c r="O43" s="613"/>
      <c r="P43" s="714"/>
      <c r="Q43" s="714"/>
      <c r="R43" s="86"/>
      <c r="T43" s="81"/>
    </row>
    <row r="44" spans="1:20" x14ac:dyDescent="0.35">
      <c r="A44" s="99">
        <v>5</v>
      </c>
      <c r="B44" s="439" t="s">
        <v>151</v>
      </c>
      <c r="C44" s="595"/>
      <c r="D44" s="87"/>
      <c r="E44" s="77"/>
      <c r="F44" s="77"/>
      <c r="G44" s="77"/>
      <c r="H44" s="77"/>
      <c r="I44" s="77"/>
      <c r="J44" s="88"/>
      <c r="K44" s="87"/>
      <c r="L44" s="593"/>
      <c r="M44" s="593"/>
      <c r="N44" s="592"/>
      <c r="O44" s="614"/>
      <c r="P44" s="715"/>
      <c r="Q44" s="715"/>
      <c r="R44" s="80"/>
      <c r="T44" s="81"/>
    </row>
    <row r="45" spans="1:20" x14ac:dyDescent="0.35">
      <c r="A45" s="100">
        <v>6</v>
      </c>
      <c r="B45" s="590" t="s">
        <v>314</v>
      </c>
      <c r="C45" s="490" t="s">
        <v>119</v>
      </c>
      <c r="D45" s="91"/>
      <c r="E45" s="92">
        <v>6.5</v>
      </c>
      <c r="F45" s="92">
        <v>6.8</v>
      </c>
      <c r="G45" s="92">
        <v>3.5</v>
      </c>
      <c r="H45" s="92">
        <v>6</v>
      </c>
      <c r="I45" s="92">
        <v>4</v>
      </c>
      <c r="J45" s="93">
        <f>SUM((E45*0.25)+(F45*0.25)+(G45*0.2)+(H45*0.2)+(I45*0.1))</f>
        <v>5.6250000000000009</v>
      </c>
      <c r="K45" s="94"/>
      <c r="L45" s="89">
        <v>6.8</v>
      </c>
      <c r="M45" s="90"/>
      <c r="N45" s="98">
        <f>SUM(L45-M45)</f>
        <v>6.8</v>
      </c>
      <c r="O45" s="94"/>
      <c r="P45" s="98"/>
      <c r="Q45" s="98"/>
      <c r="R45" s="95">
        <f>SUM((N45*0.5)+(J45*0.5))</f>
        <v>6.2125000000000004</v>
      </c>
      <c r="S45" s="96"/>
      <c r="T45" s="81"/>
    </row>
    <row r="46" spans="1:20" x14ac:dyDescent="0.35">
      <c r="A46" s="99">
        <v>1</v>
      </c>
      <c r="B46" s="589" t="s">
        <v>182</v>
      </c>
      <c r="C46" s="595"/>
      <c r="D46" s="74"/>
      <c r="E46" s="77"/>
      <c r="F46" s="77"/>
      <c r="G46" s="77"/>
      <c r="H46" s="77"/>
      <c r="I46" s="77"/>
      <c r="J46" s="80"/>
      <c r="K46" s="74"/>
      <c r="L46" s="593"/>
      <c r="M46" s="593"/>
      <c r="N46" s="594"/>
      <c r="O46" s="612"/>
      <c r="P46" s="713"/>
      <c r="Q46" s="713"/>
      <c r="R46" s="80"/>
      <c r="T46" s="81"/>
    </row>
    <row r="47" spans="1:20" x14ac:dyDescent="0.35">
      <c r="A47" s="99">
        <v>2</v>
      </c>
      <c r="B47" s="439" t="s">
        <v>292</v>
      </c>
      <c r="C47" s="595"/>
      <c r="D47" s="74"/>
      <c r="E47" s="77"/>
      <c r="F47" s="77"/>
      <c r="G47" s="77"/>
      <c r="H47" s="77"/>
      <c r="I47" s="77"/>
      <c r="J47" s="85"/>
      <c r="K47" s="74"/>
      <c r="L47" s="595"/>
      <c r="M47" s="595"/>
      <c r="N47" s="596"/>
      <c r="O47" s="613"/>
      <c r="P47" s="714"/>
      <c r="Q47" s="714"/>
      <c r="R47" s="86"/>
      <c r="T47" s="81"/>
    </row>
    <row r="48" spans="1:20" x14ac:dyDescent="0.35">
      <c r="A48" s="99">
        <v>3</v>
      </c>
      <c r="B48" s="439" t="s">
        <v>382</v>
      </c>
      <c r="C48" s="595"/>
      <c r="D48" s="74"/>
      <c r="E48" s="77"/>
      <c r="F48" s="77"/>
      <c r="G48" s="77"/>
      <c r="H48" s="77"/>
      <c r="I48" s="77"/>
      <c r="J48" s="80"/>
      <c r="K48" s="74"/>
      <c r="L48" s="593"/>
      <c r="M48" s="593"/>
      <c r="N48" s="594"/>
      <c r="O48" s="612"/>
      <c r="P48" s="713"/>
      <c r="Q48" s="713"/>
      <c r="R48" s="80"/>
      <c r="T48" s="81"/>
    </row>
    <row r="49" spans="1:22" x14ac:dyDescent="0.35">
      <c r="A49" s="99">
        <v>4</v>
      </c>
      <c r="B49" s="439" t="s">
        <v>61</v>
      </c>
      <c r="C49" s="595"/>
      <c r="D49" s="74"/>
      <c r="E49" s="77"/>
      <c r="F49" s="77"/>
      <c r="G49" s="77"/>
      <c r="H49" s="77"/>
      <c r="I49" s="77"/>
      <c r="J49" s="85"/>
      <c r="K49" s="74"/>
      <c r="L49" s="595"/>
      <c r="M49" s="595"/>
      <c r="N49" s="596"/>
      <c r="O49" s="613"/>
      <c r="P49" s="714"/>
      <c r="Q49" s="714"/>
      <c r="R49" s="86"/>
      <c r="T49" s="81"/>
    </row>
    <row r="50" spans="1:22" x14ac:dyDescent="0.35">
      <c r="A50" s="99">
        <v>5</v>
      </c>
      <c r="B50" s="439" t="s">
        <v>68</v>
      </c>
      <c r="C50" s="595"/>
      <c r="D50" s="87"/>
      <c r="E50" s="77"/>
      <c r="F50" s="77"/>
      <c r="G50" s="77"/>
      <c r="H50" s="77"/>
      <c r="I50" s="77"/>
      <c r="J50" s="88"/>
      <c r="K50" s="87"/>
      <c r="L50" s="593"/>
      <c r="M50" s="593"/>
      <c r="N50" s="592"/>
      <c r="O50" s="614"/>
      <c r="P50" s="715"/>
      <c r="Q50" s="715"/>
      <c r="R50" s="80"/>
      <c r="T50" s="81"/>
    </row>
    <row r="51" spans="1:22" x14ac:dyDescent="0.35">
      <c r="A51" s="100">
        <v>6</v>
      </c>
      <c r="B51" s="590" t="s">
        <v>67</v>
      </c>
      <c r="C51" s="490" t="s">
        <v>116</v>
      </c>
      <c r="D51" s="91"/>
      <c r="E51" s="92">
        <v>6.7</v>
      </c>
      <c r="F51" s="92">
        <v>6.7</v>
      </c>
      <c r="G51" s="92">
        <v>5.5</v>
      </c>
      <c r="H51" s="92">
        <v>4.5</v>
      </c>
      <c r="I51" s="92">
        <v>4</v>
      </c>
      <c r="J51" s="93">
        <f>SUM((E51*0.25)+(F51*0.25)+(G51*0.2)+(H51*0.2)+(I51*0.1))</f>
        <v>5.7500000000000009</v>
      </c>
      <c r="K51" s="94"/>
      <c r="L51" s="89">
        <v>6.2</v>
      </c>
      <c r="M51" s="90"/>
      <c r="N51" s="98">
        <f>SUM(L51-M51)</f>
        <v>6.2</v>
      </c>
      <c r="O51" s="94"/>
      <c r="P51" s="98"/>
      <c r="Q51" s="98"/>
      <c r="R51" s="95">
        <f>SUM((N51*0.5)+(J51*0.5))</f>
        <v>5.9750000000000005</v>
      </c>
      <c r="S51" s="96"/>
      <c r="T51" s="81"/>
    </row>
    <row r="52" spans="1:22" x14ac:dyDescent="0.35">
      <c r="A52" s="99">
        <v>1</v>
      </c>
      <c r="B52" s="439" t="s">
        <v>109</v>
      </c>
      <c r="C52" s="593"/>
      <c r="D52" s="74"/>
      <c r="E52" s="77"/>
      <c r="F52" s="77"/>
      <c r="G52" s="77"/>
      <c r="H52" s="77"/>
      <c r="I52" s="77"/>
      <c r="J52" s="80"/>
      <c r="K52" s="74"/>
      <c r="L52" s="593"/>
      <c r="M52" s="593"/>
      <c r="N52" s="594"/>
      <c r="O52" s="612"/>
      <c r="P52" s="713"/>
      <c r="Q52" s="713"/>
      <c r="R52" s="80"/>
      <c r="T52" s="81"/>
      <c r="U52" s="82"/>
      <c r="V52" s="81"/>
    </row>
    <row r="53" spans="1:22" x14ac:dyDescent="0.35">
      <c r="A53" s="99">
        <v>2</v>
      </c>
      <c r="B53" s="439" t="s">
        <v>396</v>
      </c>
      <c r="C53" s="593"/>
      <c r="D53" s="74"/>
      <c r="E53" s="77"/>
      <c r="F53" s="77"/>
      <c r="G53" s="77"/>
      <c r="H53" s="77"/>
      <c r="I53" s="77"/>
      <c r="J53" s="85"/>
      <c r="K53" s="74"/>
      <c r="L53" s="595"/>
      <c r="M53" s="595"/>
      <c r="N53" s="596"/>
      <c r="O53" s="613"/>
      <c r="P53" s="714"/>
      <c r="Q53" s="714"/>
      <c r="R53" s="86"/>
      <c r="T53" s="81"/>
    </row>
    <row r="54" spans="1:22" x14ac:dyDescent="0.35">
      <c r="A54" s="99">
        <v>3</v>
      </c>
      <c r="B54" s="439" t="s">
        <v>179</v>
      </c>
      <c r="C54" s="593"/>
      <c r="D54" s="74"/>
      <c r="E54" s="77"/>
      <c r="F54" s="77"/>
      <c r="G54" s="77"/>
      <c r="H54" s="77"/>
      <c r="I54" s="77"/>
      <c r="J54" s="80"/>
      <c r="K54" s="74"/>
      <c r="L54" s="593"/>
      <c r="M54" s="593"/>
      <c r="N54" s="594"/>
      <c r="O54" s="612"/>
      <c r="P54" s="713"/>
      <c r="Q54" s="713"/>
      <c r="R54" s="80"/>
      <c r="T54" s="81"/>
      <c r="U54" s="81"/>
      <c r="V54" s="81"/>
    </row>
    <row r="55" spans="1:22" x14ac:dyDescent="0.35">
      <c r="A55" s="99">
        <v>4</v>
      </c>
      <c r="B55" s="439" t="s">
        <v>110</v>
      </c>
      <c r="C55" s="593"/>
      <c r="D55" s="74"/>
      <c r="E55" s="77"/>
      <c r="F55" s="77"/>
      <c r="G55" s="77"/>
      <c r="H55" s="77"/>
      <c r="I55" s="77"/>
      <c r="J55" s="85"/>
      <c r="K55" s="74"/>
      <c r="L55" s="595"/>
      <c r="M55" s="595"/>
      <c r="N55" s="596"/>
      <c r="O55" s="613"/>
      <c r="P55" s="714"/>
      <c r="Q55" s="714"/>
      <c r="R55" s="86"/>
      <c r="T55" s="81"/>
    </row>
    <row r="56" spans="1:22" x14ac:dyDescent="0.35">
      <c r="A56" s="99">
        <v>5</v>
      </c>
      <c r="B56" s="439" t="s">
        <v>180</v>
      </c>
      <c r="C56" s="593"/>
      <c r="D56" s="87"/>
      <c r="E56" s="77"/>
      <c r="F56" s="77"/>
      <c r="G56" s="77"/>
      <c r="H56" s="77"/>
      <c r="I56" s="77"/>
      <c r="J56" s="88"/>
      <c r="K56" s="87"/>
      <c r="L56" s="593"/>
      <c r="M56" s="593"/>
      <c r="N56" s="592"/>
      <c r="O56" s="614"/>
      <c r="P56" s="715"/>
      <c r="Q56" s="715"/>
      <c r="R56" s="80"/>
      <c r="T56" s="81"/>
    </row>
    <row r="57" spans="1:22" x14ac:dyDescent="0.35">
      <c r="A57" s="100">
        <v>6</v>
      </c>
      <c r="B57" s="590" t="s">
        <v>181</v>
      </c>
      <c r="C57" s="490" t="s">
        <v>125</v>
      </c>
      <c r="D57" s="91"/>
      <c r="E57" s="92">
        <v>6.8</v>
      </c>
      <c r="F57" s="92">
        <v>6.7</v>
      </c>
      <c r="G57" s="92">
        <v>3.2</v>
      </c>
      <c r="H57" s="92">
        <v>4.8</v>
      </c>
      <c r="I57" s="92">
        <v>5</v>
      </c>
      <c r="J57" s="93">
        <f>SUM((E57*0.25)+(F57*0.25)+(G57*0.2)+(H57*0.2)+(I57*0.1))</f>
        <v>5.4750000000000005</v>
      </c>
      <c r="K57" s="94"/>
      <c r="L57" s="89">
        <v>5.7</v>
      </c>
      <c r="M57" s="90"/>
      <c r="N57" s="98">
        <f>SUM(L57-M57)</f>
        <v>5.7</v>
      </c>
      <c r="O57" s="94"/>
      <c r="P57" s="98"/>
      <c r="Q57" s="98"/>
      <c r="R57" s="95">
        <f>SUM((N57*0.5)+(J57*0.5))</f>
        <v>5.5875000000000004</v>
      </c>
      <c r="S57" s="96"/>
      <c r="T57" s="81"/>
    </row>
    <row r="58" spans="1:22" x14ac:dyDescent="0.35">
      <c r="A58" s="99">
        <v>1</v>
      </c>
      <c r="B58" s="426" t="s">
        <v>210</v>
      </c>
      <c r="C58" s="77"/>
      <c r="D58" s="74"/>
      <c r="E58" s="77"/>
      <c r="F58" s="77"/>
      <c r="G58" s="77"/>
      <c r="H58" s="77"/>
      <c r="I58" s="77"/>
      <c r="J58" s="80"/>
      <c r="K58" s="74"/>
      <c r="L58" s="78"/>
      <c r="M58" s="78"/>
      <c r="N58" s="79"/>
      <c r="O58" s="74"/>
      <c r="R58" s="80"/>
      <c r="T58" s="81"/>
    </row>
    <row r="59" spans="1:22" x14ac:dyDescent="0.35">
      <c r="A59" s="99">
        <v>2</v>
      </c>
      <c r="B59" s="426" t="s">
        <v>211</v>
      </c>
      <c r="C59" s="77"/>
      <c r="D59" s="74"/>
      <c r="E59" s="77"/>
      <c r="F59" s="77"/>
      <c r="G59" s="77"/>
      <c r="H59" s="77"/>
      <c r="I59" s="77"/>
      <c r="J59" s="85"/>
      <c r="K59" s="74"/>
      <c r="L59" s="83"/>
      <c r="M59" s="83"/>
      <c r="N59" s="84"/>
      <c r="O59" s="611"/>
      <c r="P59" s="716"/>
      <c r="Q59" s="716"/>
      <c r="R59" s="86"/>
      <c r="T59" s="81"/>
    </row>
    <row r="60" spans="1:22" x14ac:dyDescent="0.35">
      <c r="A60" s="99">
        <v>3</v>
      </c>
      <c r="B60" s="426" t="s">
        <v>420</v>
      </c>
      <c r="C60" s="77"/>
      <c r="D60" s="74"/>
      <c r="E60" s="77"/>
      <c r="F60" s="77"/>
      <c r="G60" s="77"/>
      <c r="H60" s="77"/>
      <c r="I60" s="77"/>
      <c r="J60" s="80"/>
      <c r="K60" s="74"/>
      <c r="L60" s="78"/>
      <c r="M60" s="78"/>
      <c r="N60" s="79"/>
      <c r="O60" s="74"/>
      <c r="R60" s="80"/>
      <c r="T60" s="81"/>
    </row>
    <row r="61" spans="1:22" x14ac:dyDescent="0.35">
      <c r="A61" s="99">
        <v>4</v>
      </c>
      <c r="B61" s="426" t="s">
        <v>419</v>
      </c>
      <c r="C61" s="77"/>
      <c r="D61" s="74"/>
      <c r="E61" s="77"/>
      <c r="F61" s="77"/>
      <c r="G61" s="77"/>
      <c r="H61" s="77"/>
      <c r="I61" s="77"/>
      <c r="J61" s="85"/>
      <c r="K61" s="74"/>
      <c r="L61" s="83"/>
      <c r="M61" s="83"/>
      <c r="N61" s="84"/>
      <c r="O61" s="611"/>
      <c r="P61" s="716"/>
      <c r="Q61" s="716"/>
      <c r="R61" s="86"/>
      <c r="T61" s="81"/>
    </row>
    <row r="62" spans="1:22" x14ac:dyDescent="0.35">
      <c r="A62" s="99">
        <v>5</v>
      </c>
      <c r="B62" s="426" t="s">
        <v>190</v>
      </c>
      <c r="C62" s="77"/>
      <c r="D62" s="87"/>
      <c r="E62" s="77"/>
      <c r="F62" s="77"/>
      <c r="G62" s="77"/>
      <c r="H62" s="77"/>
      <c r="I62" s="77"/>
      <c r="J62" s="88"/>
      <c r="K62" s="87"/>
      <c r="L62" s="78"/>
      <c r="M62" s="78"/>
      <c r="N62" s="77"/>
      <c r="O62" s="87"/>
      <c r="P62" s="710"/>
      <c r="Q62" s="710"/>
      <c r="R62" s="80"/>
      <c r="T62" s="81"/>
    </row>
    <row r="63" spans="1:22" x14ac:dyDescent="0.35">
      <c r="A63" s="100">
        <v>6</v>
      </c>
      <c r="B63" s="490" t="s">
        <v>189</v>
      </c>
      <c r="C63" s="490" t="s">
        <v>370</v>
      </c>
      <c r="D63" s="91"/>
      <c r="E63" s="92">
        <v>6.5</v>
      </c>
      <c r="F63" s="92">
        <v>6</v>
      </c>
      <c r="G63" s="92">
        <v>3</v>
      </c>
      <c r="H63" s="92">
        <v>3</v>
      </c>
      <c r="I63" s="92">
        <v>3.5</v>
      </c>
      <c r="J63" s="93">
        <f>SUM((E63*0.25)+(F63*0.25)+(G63*0.2)+(H63*0.2)+(I63*0.1))</f>
        <v>4.6749999999999998</v>
      </c>
      <c r="K63" s="94"/>
      <c r="L63" s="89">
        <v>6.3</v>
      </c>
      <c r="M63" s="90"/>
      <c r="N63" s="98">
        <f>SUM(L63-M63)</f>
        <v>6.3</v>
      </c>
      <c r="O63" s="94"/>
      <c r="P63" s="98"/>
      <c r="Q63" s="98"/>
      <c r="R63" s="95">
        <f>SUM((N63*0.5)+(J63*0.5))</f>
        <v>5.4874999999999998</v>
      </c>
      <c r="S63" s="96"/>
      <c r="T63" s="81"/>
    </row>
    <row r="64" spans="1:22" x14ac:dyDescent="0.35">
      <c r="A64" s="99">
        <v>1</v>
      </c>
      <c r="B64" s="591" t="s">
        <v>205</v>
      </c>
      <c r="C64" s="592"/>
      <c r="D64" s="74"/>
      <c r="E64" s="77"/>
      <c r="F64" s="77"/>
      <c r="G64" s="77"/>
      <c r="H64" s="77"/>
      <c r="I64" s="77"/>
      <c r="J64" s="80"/>
      <c r="K64" s="74"/>
      <c r="L64" s="593"/>
      <c r="M64" s="593"/>
      <c r="N64" s="594"/>
      <c r="O64" s="612"/>
      <c r="P64" s="713"/>
      <c r="Q64" s="713"/>
      <c r="R64" s="80"/>
      <c r="T64" s="81"/>
    </row>
    <row r="65" spans="1:22" x14ac:dyDescent="0.35">
      <c r="A65" s="99">
        <v>2</v>
      </c>
      <c r="B65" s="588" t="s">
        <v>224</v>
      </c>
      <c r="C65" s="592"/>
      <c r="D65" s="74"/>
      <c r="E65" s="77"/>
      <c r="F65" s="77"/>
      <c r="G65" s="77"/>
      <c r="H65" s="77"/>
      <c r="I65" s="77"/>
      <c r="J65" s="85"/>
      <c r="K65" s="74"/>
      <c r="L65" s="595"/>
      <c r="M65" s="595"/>
      <c r="N65" s="596"/>
      <c r="O65" s="613"/>
      <c r="P65" s="714"/>
      <c r="Q65" s="714"/>
      <c r="R65" s="86"/>
      <c r="T65" s="81"/>
    </row>
    <row r="66" spans="1:22" x14ac:dyDescent="0.35">
      <c r="A66" s="99">
        <v>3</v>
      </c>
      <c r="B66" s="588" t="s">
        <v>225</v>
      </c>
      <c r="C66" s="592"/>
      <c r="D66" s="74"/>
      <c r="E66" s="77"/>
      <c r="F66" s="77"/>
      <c r="G66" s="77"/>
      <c r="H66" s="77"/>
      <c r="I66" s="77"/>
      <c r="J66" s="80"/>
      <c r="K66" s="74"/>
      <c r="L66" s="593"/>
      <c r="M66" s="593"/>
      <c r="N66" s="594"/>
      <c r="O66" s="612"/>
      <c r="P66" s="713"/>
      <c r="Q66" s="713"/>
      <c r="R66" s="80"/>
      <c r="T66" s="81"/>
    </row>
    <row r="67" spans="1:22" x14ac:dyDescent="0.35">
      <c r="A67" s="99">
        <v>4</v>
      </c>
      <c r="B67" s="588" t="s">
        <v>204</v>
      </c>
      <c r="C67" s="592"/>
      <c r="D67" s="74"/>
      <c r="E67" s="77"/>
      <c r="F67" s="77"/>
      <c r="G67" s="77"/>
      <c r="H67" s="77"/>
      <c r="I67" s="77"/>
      <c r="J67" s="85"/>
      <c r="K67" s="74"/>
      <c r="L67" s="595"/>
      <c r="M67" s="595"/>
      <c r="N67" s="596"/>
      <c r="O67" s="613"/>
      <c r="P67" s="714"/>
      <c r="Q67" s="714"/>
      <c r="R67" s="86"/>
      <c r="T67" s="81"/>
    </row>
    <row r="68" spans="1:22" x14ac:dyDescent="0.35">
      <c r="A68" s="99">
        <v>5</v>
      </c>
      <c r="B68" s="588" t="s">
        <v>72</v>
      </c>
      <c r="C68" s="592"/>
      <c r="D68" s="87"/>
      <c r="E68" s="77"/>
      <c r="F68" s="77"/>
      <c r="G68" s="77"/>
      <c r="H68" s="77"/>
      <c r="I68" s="77"/>
      <c r="J68" s="88"/>
      <c r="K68" s="87"/>
      <c r="L68" s="593"/>
      <c r="M68" s="593"/>
      <c r="N68" s="592"/>
      <c r="O68" s="614"/>
      <c r="P68" s="715"/>
      <c r="Q68" s="715"/>
      <c r="R68" s="80"/>
      <c r="T68" s="81"/>
    </row>
    <row r="69" spans="1:22" x14ac:dyDescent="0.35">
      <c r="A69" s="100">
        <v>6</v>
      </c>
      <c r="B69" s="583" t="s">
        <v>101</v>
      </c>
      <c r="C69" s="490" t="s">
        <v>118</v>
      </c>
      <c r="D69" s="91"/>
      <c r="E69" s="92">
        <v>6.5</v>
      </c>
      <c r="F69" s="92">
        <v>6.7</v>
      </c>
      <c r="G69" s="92">
        <v>4.3</v>
      </c>
      <c r="H69" s="92">
        <v>3</v>
      </c>
      <c r="I69" s="92">
        <v>4.5</v>
      </c>
      <c r="J69" s="93">
        <f>SUM((E69*0.25)+(F69*0.25)+(G69*0.2)+(H69*0.2)+(I69*0.1))</f>
        <v>5.21</v>
      </c>
      <c r="K69" s="94"/>
      <c r="L69" s="89">
        <v>5.7</v>
      </c>
      <c r="M69" s="90"/>
      <c r="N69" s="98">
        <f>SUM(L69-M69)</f>
        <v>5.7</v>
      </c>
      <c r="O69" s="94"/>
      <c r="P69" s="98"/>
      <c r="Q69" s="98"/>
      <c r="R69" s="95">
        <f>SUM((N69*0.5)+(J69*0.5))</f>
        <v>5.4550000000000001</v>
      </c>
      <c r="S69" s="96"/>
      <c r="T69" s="81"/>
    </row>
    <row r="70" spans="1:22" x14ac:dyDescent="0.35">
      <c r="A70" s="99">
        <v>1</v>
      </c>
      <c r="B70" s="489" t="s">
        <v>381</v>
      </c>
      <c r="C70" s="592"/>
      <c r="D70" s="74"/>
      <c r="E70" s="77"/>
      <c r="F70" s="77"/>
      <c r="G70" s="77"/>
      <c r="H70" s="77"/>
      <c r="I70" s="77"/>
      <c r="J70" s="79"/>
      <c r="K70" s="74"/>
      <c r="L70" s="593"/>
      <c r="M70" s="593"/>
      <c r="N70" s="594"/>
      <c r="O70" s="612"/>
      <c r="P70" s="713"/>
      <c r="Q70" s="713"/>
      <c r="R70" s="80"/>
      <c r="T70" s="81"/>
      <c r="U70" s="82"/>
      <c r="V70" s="81"/>
    </row>
    <row r="71" spans="1:22" x14ac:dyDescent="0.35">
      <c r="A71" s="99">
        <v>2</v>
      </c>
      <c r="B71" s="426" t="s">
        <v>207</v>
      </c>
      <c r="C71" s="592"/>
      <c r="D71" s="74"/>
      <c r="E71" s="77"/>
      <c r="F71" s="77"/>
      <c r="G71" s="77"/>
      <c r="H71" s="77"/>
      <c r="I71" s="77"/>
      <c r="J71" s="84"/>
      <c r="K71" s="74"/>
      <c r="L71" s="595"/>
      <c r="M71" s="595"/>
      <c r="N71" s="596"/>
      <c r="O71" s="613"/>
      <c r="P71" s="714"/>
      <c r="Q71" s="714"/>
      <c r="R71" s="86"/>
      <c r="T71" s="81"/>
    </row>
    <row r="72" spans="1:22" x14ac:dyDescent="0.35">
      <c r="A72" s="99">
        <v>3</v>
      </c>
      <c r="B72" s="426" t="s">
        <v>206</v>
      </c>
      <c r="C72" s="592"/>
      <c r="D72" s="74"/>
      <c r="E72" s="77"/>
      <c r="F72" s="77"/>
      <c r="G72" s="77"/>
      <c r="H72" s="77"/>
      <c r="I72" s="77"/>
      <c r="J72" s="79"/>
      <c r="K72" s="74"/>
      <c r="L72" s="593"/>
      <c r="M72" s="593"/>
      <c r="N72" s="594"/>
      <c r="O72" s="612"/>
      <c r="P72" s="713"/>
      <c r="Q72" s="713"/>
      <c r="R72" s="80"/>
      <c r="T72" s="81"/>
      <c r="U72" s="81"/>
      <c r="V72" s="81"/>
    </row>
    <row r="73" spans="1:22" x14ac:dyDescent="0.35">
      <c r="A73" s="99">
        <v>4</v>
      </c>
      <c r="B73" s="426" t="s">
        <v>60</v>
      </c>
      <c r="C73" s="592"/>
      <c r="D73" s="74"/>
      <c r="E73" s="77"/>
      <c r="F73" s="77"/>
      <c r="G73" s="77"/>
      <c r="H73" s="77"/>
      <c r="I73" s="77"/>
      <c r="J73" s="84"/>
      <c r="K73" s="74"/>
      <c r="L73" s="595"/>
      <c r="M73" s="595"/>
      <c r="N73" s="596"/>
      <c r="O73" s="613"/>
      <c r="P73" s="714"/>
      <c r="Q73" s="714"/>
      <c r="R73" s="86"/>
      <c r="T73" s="81"/>
    </row>
    <row r="74" spans="1:22" x14ac:dyDescent="0.35">
      <c r="A74" s="99">
        <v>5</v>
      </c>
      <c r="B74" s="426" t="s">
        <v>388</v>
      </c>
      <c r="C74" s="592"/>
      <c r="D74" s="87"/>
      <c r="E74" s="77"/>
      <c r="F74" s="77"/>
      <c r="G74" s="77"/>
      <c r="H74" s="77"/>
      <c r="I74" s="77"/>
      <c r="J74" s="77"/>
      <c r="K74" s="87"/>
      <c r="L74" s="593"/>
      <c r="M74" s="593"/>
      <c r="N74" s="592"/>
      <c r="O74" s="614"/>
      <c r="P74" s="715"/>
      <c r="Q74" s="715"/>
      <c r="R74" s="80"/>
      <c r="T74" s="81"/>
    </row>
    <row r="75" spans="1:22" x14ac:dyDescent="0.35">
      <c r="A75" s="100">
        <v>6</v>
      </c>
      <c r="B75" s="490" t="s">
        <v>184</v>
      </c>
      <c r="C75" s="490" t="s">
        <v>115</v>
      </c>
      <c r="D75" s="91"/>
      <c r="E75" s="92">
        <v>6.8</v>
      </c>
      <c r="F75" s="92">
        <v>6.7</v>
      </c>
      <c r="G75" s="92">
        <v>5.8</v>
      </c>
      <c r="H75" s="92">
        <v>4.5</v>
      </c>
      <c r="I75" s="92">
        <v>5.5</v>
      </c>
      <c r="J75" s="93">
        <f>SUM((E75*0.25)+(F75*0.25)+(G75*0.2)+(H75*0.2)+(I75*0.1))</f>
        <v>5.9850000000000003</v>
      </c>
      <c r="K75" s="94"/>
      <c r="L75" s="89">
        <v>5.7</v>
      </c>
      <c r="M75" s="90">
        <v>1</v>
      </c>
      <c r="N75" s="98">
        <f>SUM(L75-M75)</f>
        <v>4.7</v>
      </c>
      <c r="O75" s="94"/>
      <c r="P75" s="98"/>
      <c r="Q75" s="98"/>
      <c r="R75" s="95">
        <f>SUM((N75*0.5)+(J75*0.5))</f>
        <v>5.3425000000000002</v>
      </c>
      <c r="S75" s="96"/>
      <c r="T75" s="81"/>
    </row>
    <row r="76" spans="1:22" x14ac:dyDescent="0.35">
      <c r="A76" s="597">
        <v>1</v>
      </c>
      <c r="B76" s="426" t="s">
        <v>121</v>
      </c>
      <c r="C76" s="592"/>
      <c r="D76" s="74"/>
      <c r="E76" s="77"/>
      <c r="F76" s="77"/>
      <c r="G76" s="77"/>
      <c r="H76" s="77"/>
      <c r="I76" s="77"/>
      <c r="J76" s="80"/>
      <c r="K76" s="74"/>
      <c r="L76" s="593"/>
      <c r="M76" s="593"/>
      <c r="N76" s="594"/>
      <c r="O76" s="612"/>
      <c r="P76" s="713"/>
      <c r="Q76" s="713"/>
      <c r="R76" s="80"/>
      <c r="T76" s="81"/>
    </row>
    <row r="77" spans="1:22" x14ac:dyDescent="0.35">
      <c r="A77" s="597">
        <v>2</v>
      </c>
      <c r="B77" s="426" t="s">
        <v>122</v>
      </c>
      <c r="C77" s="592"/>
      <c r="D77" s="74"/>
      <c r="E77" s="77"/>
      <c r="F77" s="77"/>
      <c r="G77" s="77"/>
      <c r="H77" s="77"/>
      <c r="I77" s="77"/>
      <c r="J77" s="85"/>
      <c r="K77" s="74"/>
      <c r="L77" s="595"/>
      <c r="M77" s="595"/>
      <c r="N77" s="596"/>
      <c r="O77" s="613"/>
      <c r="P77" s="714"/>
      <c r="Q77" s="714"/>
      <c r="R77" s="86"/>
      <c r="T77" s="81"/>
    </row>
    <row r="78" spans="1:22" x14ac:dyDescent="0.35">
      <c r="A78" s="597">
        <v>3</v>
      </c>
      <c r="B78" s="426" t="s">
        <v>177</v>
      </c>
      <c r="C78" s="592"/>
      <c r="D78" s="74"/>
      <c r="E78" s="77"/>
      <c r="F78" s="77"/>
      <c r="G78" s="77"/>
      <c r="H78" s="77"/>
      <c r="I78" s="77"/>
      <c r="J78" s="80"/>
      <c r="K78" s="74"/>
      <c r="L78" s="593"/>
      <c r="M78" s="593"/>
      <c r="N78" s="594"/>
      <c r="O78" s="612"/>
      <c r="P78" s="713"/>
      <c r="Q78" s="713"/>
      <c r="R78" s="80"/>
      <c r="T78" s="81"/>
    </row>
    <row r="79" spans="1:22" x14ac:dyDescent="0.35">
      <c r="A79" s="597">
        <v>4</v>
      </c>
      <c r="B79" s="426" t="s">
        <v>385</v>
      </c>
      <c r="C79" s="592"/>
      <c r="D79" s="74"/>
      <c r="E79" s="77"/>
      <c r="F79" s="77"/>
      <c r="G79" s="77"/>
      <c r="H79" s="77"/>
      <c r="I79" s="77"/>
      <c r="J79" s="85"/>
      <c r="K79" s="74"/>
      <c r="L79" s="595"/>
      <c r="M79" s="595"/>
      <c r="N79" s="596"/>
      <c r="O79" s="613"/>
      <c r="P79" s="714"/>
      <c r="Q79" s="714"/>
      <c r="R79" s="86"/>
      <c r="T79" s="81"/>
    </row>
    <row r="80" spans="1:22" x14ac:dyDescent="0.35">
      <c r="A80" s="597">
        <v>5</v>
      </c>
      <c r="B80" s="426" t="s">
        <v>179</v>
      </c>
      <c r="C80" s="592"/>
      <c r="D80" s="87"/>
      <c r="E80" s="77"/>
      <c r="F80" s="77"/>
      <c r="G80" s="77"/>
      <c r="H80" s="77"/>
      <c r="I80" s="77"/>
      <c r="J80" s="88"/>
      <c r="K80" s="87"/>
      <c r="L80" s="593"/>
      <c r="M80" s="593"/>
      <c r="N80" s="592"/>
      <c r="O80" s="614"/>
      <c r="P80" s="715"/>
      <c r="Q80" s="715"/>
      <c r="R80" s="80"/>
      <c r="T80" s="81"/>
    </row>
    <row r="81" spans="1:21" x14ac:dyDescent="0.35">
      <c r="A81" s="100">
        <v>6</v>
      </c>
      <c r="B81" s="583" t="s">
        <v>123</v>
      </c>
      <c r="C81" s="490" t="s">
        <v>124</v>
      </c>
      <c r="D81" s="91"/>
      <c r="E81" s="92">
        <v>6.8</v>
      </c>
      <c r="F81" s="92">
        <v>6.7</v>
      </c>
      <c r="G81" s="92">
        <v>4.5</v>
      </c>
      <c r="H81" s="92">
        <v>6.5</v>
      </c>
      <c r="I81" s="92">
        <v>4</v>
      </c>
      <c r="J81" s="93">
        <f>SUM((E81*0.25)+(F81*0.25)+(G81*0.2)+(H81*0.2)+(I81*0.1))</f>
        <v>5.9750000000000005</v>
      </c>
      <c r="K81" s="94"/>
      <c r="L81" s="89">
        <v>6.8</v>
      </c>
      <c r="M81" s="90"/>
      <c r="N81" s="98">
        <f>SUM(L81-M81)</f>
        <v>6.8</v>
      </c>
      <c r="O81" s="94"/>
      <c r="P81" s="98"/>
      <c r="Q81" s="98"/>
      <c r="R81" s="95">
        <f>SUM((N81*0.5)+(J81*0.5))</f>
        <v>6.3875000000000002</v>
      </c>
      <c r="S81" s="96">
        <v>1</v>
      </c>
      <c r="T81" s="81"/>
      <c r="U81" s="598" t="s">
        <v>126</v>
      </c>
    </row>
  </sheetData>
  <sortState xmlns:xlrd2="http://schemas.microsoft.com/office/spreadsheetml/2017/richdata2" ref="A58:W75">
    <sortCondition ref="T58:T75"/>
    <sortCondition ref="A58:A75"/>
  </sortState>
  <phoneticPr fontId="40" type="noConversion"/>
  <pageMargins left="0.74803149606299213" right="0.74803149606299213" top="0.98425196850393704" bottom="0.98425196850393704" header="0.51181102362204722" footer="0.51181102362204722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47"/>
  <sheetViews>
    <sheetView workbookViewId="0">
      <pane xSplit="5" ySplit="9" topLeftCell="F12" activePane="bottomRight" state="frozen"/>
      <selection pane="topRight" activeCell="F1" sqref="F1"/>
      <selection pane="bottomLeft" activeCell="A10" sqref="A10"/>
      <selection pane="bottomRight" activeCell="D16" sqref="D16:D29"/>
    </sheetView>
  </sheetViews>
  <sheetFormatPr defaultColWidth="9.1796875" defaultRowHeight="14.5" x14ac:dyDescent="0.35"/>
  <cols>
    <col min="1" max="1" width="5.453125" style="2" customWidth="1"/>
    <col min="2" max="2" width="23.1796875" style="2" customWidth="1"/>
    <col min="3" max="3" width="21" style="2" customWidth="1"/>
    <col min="4" max="4" width="15.36328125" style="2" customWidth="1"/>
    <col min="5" max="5" width="23.6328125" style="2" customWidth="1"/>
    <col min="6" max="11" width="7.6328125" style="2" customWidth="1"/>
    <col min="12" max="12" width="3.36328125" style="2" customWidth="1"/>
    <col min="13" max="13" width="10.6328125" style="4" customWidth="1"/>
    <col min="14" max="14" width="15.1796875" style="2" customWidth="1"/>
    <col min="15" max="15" width="4.36328125" style="2" customWidth="1"/>
    <col min="16" max="16384" width="9.1796875" style="2"/>
  </cols>
  <sheetData>
    <row r="1" spans="1:21" ht="15.5" x14ac:dyDescent="0.35">
      <c r="A1" s="1" t="str">
        <f>[1]CompDetail!A1</f>
        <v>22nd Australian Vaulting Championships 2018</v>
      </c>
      <c r="D1" s="3" t="s">
        <v>318</v>
      </c>
      <c r="E1" s="3" t="s">
        <v>7</v>
      </c>
      <c r="G1" s="4"/>
      <c r="H1" s="5"/>
      <c r="I1" s="5"/>
      <c r="J1" s="5"/>
      <c r="K1" s="5"/>
      <c r="L1" s="5"/>
      <c r="M1" s="6"/>
      <c r="N1" s="7">
        <f ca="1">NOW()</f>
        <v>43467.616455671297</v>
      </c>
    </row>
    <row r="2" spans="1:21" ht="15.5" x14ac:dyDescent="0.35">
      <c r="A2" s="8"/>
      <c r="D2" s="3"/>
      <c r="E2" s="3"/>
      <c r="G2" s="4"/>
      <c r="M2" s="9"/>
      <c r="N2" s="10">
        <f ca="1">NOW()</f>
        <v>43467.616455671297</v>
      </c>
    </row>
    <row r="3" spans="1:21" ht="15.5" x14ac:dyDescent="0.35">
      <c r="A3" s="1" t="str">
        <f>[1]CompDetail!A3</f>
        <v>October 4 to 7 2018</v>
      </c>
      <c r="B3" s="51"/>
      <c r="E3" s="3"/>
      <c r="F3" s="11"/>
      <c r="G3" s="12"/>
      <c r="H3" s="11"/>
      <c r="I3" s="12"/>
      <c r="J3" s="12"/>
      <c r="K3" s="12"/>
      <c r="L3" s="4"/>
    </row>
    <row r="4" spans="1:21" ht="15.5" x14ac:dyDescent="0.35">
      <c r="A4" s="13"/>
      <c r="B4" s="14"/>
      <c r="D4" s="3"/>
      <c r="E4" s="3"/>
      <c r="F4" s="15"/>
      <c r="G4" s="16"/>
      <c r="H4" s="15"/>
      <c r="I4" s="16"/>
      <c r="J4" s="16"/>
      <c r="K4" s="16"/>
    </row>
    <row r="5" spans="1:21" ht="15.5" x14ac:dyDescent="0.35">
      <c r="A5" s="8"/>
      <c r="D5" s="3"/>
      <c r="G5" s="4"/>
    </row>
    <row r="6" spans="1:21" ht="15.5" x14ac:dyDescent="0.35">
      <c r="A6" s="1" t="s">
        <v>368</v>
      </c>
      <c r="B6" s="17"/>
      <c r="F6" s="17" t="s">
        <v>321</v>
      </c>
      <c r="G6" s="4" t="str">
        <f>E1</f>
        <v>Nina Fritzel</v>
      </c>
      <c r="I6" s="17"/>
    </row>
    <row r="7" spans="1:21" ht="15.5" x14ac:dyDescent="0.35">
      <c r="A7" s="8" t="s">
        <v>149</v>
      </c>
      <c r="B7" s="18"/>
      <c r="G7" s="4"/>
    </row>
    <row r="8" spans="1:21" x14ac:dyDescent="0.35">
      <c r="F8" s="17" t="s">
        <v>325</v>
      </c>
      <c r="K8" s="5"/>
      <c r="L8" s="19"/>
      <c r="M8" s="21" t="s">
        <v>332</v>
      </c>
      <c r="N8" s="22"/>
    </row>
    <row r="9" spans="1:21" s="20" customFormat="1" x14ac:dyDescent="0.35">
      <c r="A9" s="23" t="s">
        <v>333</v>
      </c>
      <c r="B9" s="23" t="s">
        <v>334</v>
      </c>
      <c r="C9" s="23" t="s">
        <v>325</v>
      </c>
      <c r="D9" s="23" t="s">
        <v>335</v>
      </c>
      <c r="E9" s="23" t="s">
        <v>336</v>
      </c>
      <c r="F9" s="24" t="s">
        <v>337</v>
      </c>
      <c r="G9" s="24" t="s">
        <v>338</v>
      </c>
      <c r="H9" s="24" t="s">
        <v>339</v>
      </c>
      <c r="I9" s="24" t="s">
        <v>340</v>
      </c>
      <c r="J9" s="24" t="s">
        <v>341</v>
      </c>
      <c r="K9" s="24" t="s">
        <v>325</v>
      </c>
      <c r="L9" s="25"/>
      <c r="M9" s="27" t="s">
        <v>360</v>
      </c>
      <c r="N9" s="27" t="s">
        <v>363</v>
      </c>
      <c r="O9" s="23"/>
      <c r="P9" s="23"/>
      <c r="Q9" s="23"/>
      <c r="R9" s="23"/>
      <c r="S9" s="23"/>
      <c r="T9" s="23"/>
      <c r="U9" s="23"/>
    </row>
    <row r="10" spans="1:21" s="20" customFormat="1" x14ac:dyDescent="0.35">
      <c r="F10" s="22"/>
      <c r="G10" s="22"/>
      <c r="H10" s="22"/>
      <c r="I10" s="22"/>
      <c r="J10" s="22"/>
      <c r="K10" s="22"/>
      <c r="L10" s="29"/>
      <c r="M10" s="19"/>
      <c r="N10" s="21"/>
    </row>
    <row r="11" spans="1:21" x14ac:dyDescent="0.35">
      <c r="A11" s="471"/>
      <c r="B11" s="471"/>
      <c r="C11" s="471" t="s">
        <v>155</v>
      </c>
      <c r="D11" s="471" t="s">
        <v>365</v>
      </c>
      <c r="E11" s="471" t="s">
        <v>153</v>
      </c>
      <c r="F11" s="31">
        <v>7.5</v>
      </c>
      <c r="G11" s="31">
        <v>7.2</v>
      </c>
      <c r="H11" s="31">
        <v>8</v>
      </c>
      <c r="I11" s="31">
        <v>7.5</v>
      </c>
      <c r="J11" s="31">
        <v>8</v>
      </c>
      <c r="K11" s="32">
        <f>SUM((F11*0.3),(G11*0.25),(H11*0.25),(I11*0.15),(J11*0.05))</f>
        <v>7.5750000000000002</v>
      </c>
      <c r="L11" s="33"/>
      <c r="M11" s="32">
        <f>K11</f>
        <v>7.5750000000000002</v>
      </c>
      <c r="N11" s="34">
        <f>RANK(M11,M$11:M$20)</f>
        <v>1</v>
      </c>
    </row>
    <row r="12" spans="1:21" x14ac:dyDescent="0.35">
      <c r="A12" s="471"/>
      <c r="B12" s="471"/>
      <c r="C12" s="471" t="s">
        <v>157</v>
      </c>
      <c r="D12" s="471" t="s">
        <v>293</v>
      </c>
      <c r="E12" s="471" t="s">
        <v>294</v>
      </c>
      <c r="F12" s="31">
        <v>6.3</v>
      </c>
      <c r="G12" s="31">
        <v>5.5</v>
      </c>
      <c r="H12" s="31">
        <v>8</v>
      </c>
      <c r="I12" s="31">
        <v>8.1999999999999993</v>
      </c>
      <c r="J12" s="31">
        <v>8.5</v>
      </c>
      <c r="K12" s="32">
        <f>SUM((F12*0.3),(G12*0.25),(H12*0.25),(I12*0.15),(J12*0.05))</f>
        <v>6.919999999999999</v>
      </c>
      <c r="L12" s="33"/>
      <c r="M12" s="32">
        <f>K12</f>
        <v>6.919999999999999</v>
      </c>
      <c r="N12" s="34">
        <f>RANK(M12,M$11:M$20)</f>
        <v>2</v>
      </c>
    </row>
    <row r="13" spans="1:21" x14ac:dyDescent="0.35">
      <c r="A13" s="471"/>
      <c r="B13" s="471"/>
      <c r="C13" s="471" t="s">
        <v>156</v>
      </c>
      <c r="D13" s="471" t="s">
        <v>297</v>
      </c>
      <c r="E13" s="471" t="s">
        <v>298</v>
      </c>
      <c r="F13" s="31">
        <v>6.4</v>
      </c>
      <c r="G13" s="31">
        <v>6.5</v>
      </c>
      <c r="H13" s="31">
        <v>7</v>
      </c>
      <c r="I13" s="31">
        <v>8</v>
      </c>
      <c r="J13" s="31">
        <v>8</v>
      </c>
      <c r="K13" s="32">
        <f>SUM((F13*0.3),(G13*0.25),(H13*0.25),(I13*0.15),(J13*0.05))</f>
        <v>6.8950000000000005</v>
      </c>
      <c r="L13" s="33"/>
      <c r="M13" s="32">
        <f>K13</f>
        <v>6.8950000000000005</v>
      </c>
      <c r="N13" s="34">
        <f>RANK(M13,M$11:M$20)</f>
        <v>3</v>
      </c>
    </row>
    <row r="14" spans="1:21" x14ac:dyDescent="0.35">
      <c r="A14" s="471"/>
      <c r="B14" s="471"/>
      <c r="C14" s="471" t="s">
        <v>154</v>
      </c>
      <c r="D14" s="471" t="s">
        <v>311</v>
      </c>
      <c r="E14" s="471" t="s">
        <v>294</v>
      </c>
      <c r="F14" s="31">
        <v>6.2</v>
      </c>
      <c r="G14" s="31">
        <v>6</v>
      </c>
      <c r="H14" s="31">
        <v>7</v>
      </c>
      <c r="I14" s="31">
        <v>6.8</v>
      </c>
      <c r="J14" s="31">
        <v>7.5</v>
      </c>
      <c r="K14" s="32">
        <f>SUM((F14*0.3),(G14*0.25),(H14*0.25),(I14*0.15),(J14*0.05))</f>
        <v>6.504999999999999</v>
      </c>
      <c r="L14" s="33"/>
      <c r="M14" s="32">
        <f>K14</f>
        <v>6.504999999999999</v>
      </c>
      <c r="N14" s="34">
        <f>RANK(M14,M$11:M$20)</f>
        <v>4</v>
      </c>
    </row>
    <row r="15" spans="1:21" ht="18.5" x14ac:dyDescent="0.45">
      <c r="A15" s="35"/>
      <c r="B15" s="36"/>
      <c r="C15" s="37"/>
      <c r="D15" s="3"/>
      <c r="E15" s="3"/>
      <c r="F15" s="38"/>
    </row>
    <row r="16" spans="1:21" x14ac:dyDescent="0.35">
      <c r="D16" s="3"/>
      <c r="E16" s="3"/>
    </row>
    <row r="17" spans="1:21" x14ac:dyDescent="0.35">
      <c r="D17" s="3"/>
      <c r="E17" s="3"/>
      <c r="K17" s="39"/>
    </row>
    <row r="19" spans="1:21" ht="15.5" x14ac:dyDescent="0.35">
      <c r="A19" s="1"/>
      <c r="B19" s="17"/>
      <c r="F19" s="17"/>
      <c r="G19" s="4"/>
      <c r="I19" s="17"/>
    </row>
    <row r="20" spans="1:21" ht="15.5" x14ac:dyDescent="0.35">
      <c r="A20" s="8"/>
      <c r="B20" s="40"/>
      <c r="G20" s="4"/>
    </row>
    <row r="21" spans="1:21" x14ac:dyDescent="0.35">
      <c r="F21" s="17"/>
      <c r="K21" s="5"/>
      <c r="L21" s="19"/>
      <c r="N21" s="22"/>
    </row>
    <row r="22" spans="1:21" s="19" customFormat="1" x14ac:dyDescent="0.35">
      <c r="A22" s="26"/>
      <c r="B22" s="26"/>
      <c r="C22" s="26"/>
      <c r="D22" s="26"/>
      <c r="E22" s="26"/>
      <c r="F22" s="28"/>
      <c r="G22" s="28"/>
      <c r="H22" s="28"/>
      <c r="I22" s="28"/>
      <c r="J22" s="28"/>
      <c r="K22" s="28"/>
      <c r="L22" s="26"/>
      <c r="M22" s="26"/>
      <c r="N22" s="41"/>
      <c r="O22" s="26"/>
      <c r="P22" s="26"/>
      <c r="Q22" s="26"/>
      <c r="R22" s="26"/>
      <c r="S22" s="26"/>
      <c r="T22" s="26"/>
      <c r="U22" s="26"/>
    </row>
    <row r="23" spans="1:21" s="19" customFormat="1" x14ac:dyDescent="0.35">
      <c r="F23" s="30"/>
      <c r="G23" s="30"/>
      <c r="H23" s="30"/>
      <c r="I23" s="30"/>
      <c r="J23" s="30"/>
      <c r="K23" s="30"/>
      <c r="N23" s="42"/>
    </row>
    <row r="24" spans="1:21" s="4" customFormat="1" x14ac:dyDescent="0.35">
      <c r="A24" s="43"/>
      <c r="B24" s="43"/>
      <c r="C24" s="43"/>
      <c r="D24" s="43"/>
      <c r="E24" s="43"/>
      <c r="F24" s="44"/>
      <c r="G24" s="44"/>
      <c r="H24" s="44"/>
      <c r="I24" s="44"/>
      <c r="J24" s="44"/>
      <c r="K24" s="45"/>
      <c r="N24" s="46"/>
    </row>
    <row r="25" spans="1:21" s="4" customFormat="1" x14ac:dyDescent="0.35">
      <c r="A25" s="43"/>
      <c r="B25" s="43"/>
      <c r="C25" s="43"/>
      <c r="D25" s="43"/>
      <c r="E25" s="43"/>
      <c r="F25" s="44"/>
      <c r="G25" s="44"/>
      <c r="H25" s="44"/>
      <c r="I25" s="44"/>
      <c r="J25" s="44"/>
      <c r="K25" s="45"/>
      <c r="N25" s="46"/>
    </row>
    <row r="26" spans="1:21" s="4" customFormat="1" x14ac:dyDescent="0.35">
      <c r="A26" s="43"/>
      <c r="B26" s="43"/>
      <c r="C26" s="43"/>
      <c r="D26" s="43"/>
      <c r="E26" s="43"/>
      <c r="F26" s="44"/>
      <c r="G26" s="44"/>
      <c r="H26" s="44"/>
      <c r="I26" s="44"/>
      <c r="J26" s="44"/>
      <c r="K26" s="45"/>
      <c r="N26" s="46"/>
    </row>
    <row r="27" spans="1:21" s="4" customFormat="1" x14ac:dyDescent="0.35">
      <c r="A27" s="43"/>
      <c r="B27" s="43"/>
      <c r="C27" s="43"/>
      <c r="D27" s="43"/>
      <c r="E27" s="43"/>
      <c r="F27" s="44"/>
      <c r="G27" s="44"/>
      <c r="H27" s="44"/>
      <c r="I27" s="44"/>
      <c r="J27" s="44"/>
      <c r="K27" s="45"/>
      <c r="N27" s="46"/>
    </row>
    <row r="28" spans="1:21" s="4" customFormat="1" x14ac:dyDescent="0.35">
      <c r="A28" s="43"/>
      <c r="B28" s="43"/>
      <c r="C28" s="43"/>
      <c r="D28" s="43"/>
      <c r="E28" s="43"/>
      <c r="F28" s="44"/>
      <c r="G28" s="44"/>
      <c r="H28" s="44"/>
      <c r="I28" s="44"/>
      <c r="J28" s="44"/>
      <c r="K28" s="45"/>
      <c r="N28" s="46"/>
    </row>
    <row r="34" spans="1:10" ht="15.5" x14ac:dyDescent="0.35">
      <c r="A34" s="1"/>
      <c r="B34" s="17"/>
    </row>
    <row r="35" spans="1:10" ht="15.5" x14ac:dyDescent="0.35">
      <c r="A35" s="8"/>
      <c r="B35" s="40"/>
    </row>
    <row r="37" spans="1:10" x14ac:dyDescent="0.35">
      <c r="A37" s="23"/>
      <c r="B37" s="23"/>
      <c r="C37" s="23"/>
      <c r="D37" s="23"/>
      <c r="E37" s="23"/>
      <c r="G37" s="17"/>
      <c r="H37" s="17"/>
      <c r="I37" s="17"/>
      <c r="J37" s="17"/>
    </row>
    <row r="38" spans="1:10" x14ac:dyDescent="0.35">
      <c r="A38" s="20"/>
      <c r="B38" s="20"/>
      <c r="C38" s="20"/>
      <c r="D38" s="20"/>
      <c r="E38" s="20"/>
    </row>
    <row r="39" spans="1:10" x14ac:dyDescent="0.35">
      <c r="A39" s="47"/>
      <c r="B39" s="47"/>
      <c r="C39" s="47"/>
      <c r="D39" s="47"/>
      <c r="E39" s="47"/>
      <c r="G39" s="48"/>
      <c r="H39" s="48"/>
      <c r="I39" s="48"/>
    </row>
    <row r="40" spans="1:10" x14ac:dyDescent="0.35">
      <c r="A40" s="47"/>
      <c r="B40" s="47"/>
      <c r="C40" s="47"/>
      <c r="D40" s="47"/>
      <c r="E40" s="47"/>
      <c r="G40" s="48"/>
      <c r="H40" s="48"/>
      <c r="I40" s="48"/>
    </row>
    <row r="41" spans="1:10" x14ac:dyDescent="0.35">
      <c r="A41" s="47"/>
      <c r="B41" s="47"/>
      <c r="C41" s="47"/>
      <c r="D41" s="47"/>
      <c r="E41" s="47"/>
      <c r="G41" s="48"/>
      <c r="H41" s="48"/>
      <c r="I41" s="48"/>
    </row>
    <row r="42" spans="1:10" x14ac:dyDescent="0.35">
      <c r="A42" s="47"/>
      <c r="B42" s="47"/>
      <c r="C42" s="47"/>
      <c r="D42" s="47"/>
      <c r="E42" s="47"/>
      <c r="G42" s="49"/>
      <c r="H42" s="49"/>
      <c r="I42" s="48"/>
    </row>
    <row r="43" spans="1:10" x14ac:dyDescent="0.35">
      <c r="A43" s="50"/>
      <c r="B43" s="50"/>
      <c r="C43" s="50"/>
      <c r="D43" s="50"/>
      <c r="E43" s="50"/>
      <c r="G43" s="48"/>
      <c r="H43" s="48"/>
      <c r="I43" s="48"/>
    </row>
    <row r="44" spans="1:10" x14ac:dyDescent="0.35">
      <c r="C44" s="47"/>
      <c r="D44" s="47"/>
      <c r="E44" s="47"/>
      <c r="G44" s="47"/>
      <c r="H44" s="47"/>
      <c r="I44" s="47"/>
      <c r="J44" s="47"/>
    </row>
    <row r="45" spans="1:10" x14ac:dyDescent="0.35">
      <c r="C45" s="47"/>
      <c r="D45" s="47"/>
      <c r="E45" s="47"/>
      <c r="G45" s="47"/>
      <c r="H45" s="47"/>
      <c r="I45" s="47"/>
      <c r="J45" s="47"/>
    </row>
    <row r="46" spans="1:10" x14ac:dyDescent="0.35">
      <c r="C46" s="47"/>
      <c r="D46" s="47"/>
      <c r="E46" s="47"/>
      <c r="G46" s="47"/>
      <c r="H46" s="47"/>
      <c r="I46" s="47"/>
      <c r="J46" s="47"/>
    </row>
    <row r="47" spans="1:10" x14ac:dyDescent="0.35">
      <c r="C47" s="47"/>
      <c r="D47" s="47"/>
      <c r="E47" s="47"/>
      <c r="G47" s="47"/>
      <c r="H47" s="47"/>
      <c r="I47" s="47"/>
      <c r="J47" s="47"/>
    </row>
  </sheetData>
  <sortState xmlns:xlrd2="http://schemas.microsoft.com/office/spreadsheetml/2017/richdata2" ref="A11:U14">
    <sortCondition ref="N11:N14"/>
  </sortState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U44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E2" sqref="E2"/>
    </sheetView>
  </sheetViews>
  <sheetFormatPr defaultColWidth="9.1796875" defaultRowHeight="14.5" x14ac:dyDescent="0.35"/>
  <cols>
    <col min="1" max="1" width="5.453125" style="2" customWidth="1"/>
    <col min="2" max="2" width="23.1796875" style="2" customWidth="1"/>
    <col min="3" max="3" width="24.453125" style="2" customWidth="1"/>
    <col min="4" max="4" width="15.36328125" style="2" customWidth="1"/>
    <col min="5" max="5" width="23.6328125" style="2" customWidth="1"/>
    <col min="6" max="11" width="7.6328125" style="2" customWidth="1"/>
    <col min="12" max="12" width="3.36328125" style="2" customWidth="1"/>
    <col min="13" max="13" width="10.6328125" style="4" customWidth="1"/>
    <col min="14" max="14" width="15.1796875" style="2" customWidth="1"/>
    <col min="15" max="15" width="4.36328125" style="2" customWidth="1"/>
    <col min="16" max="16384" width="9.1796875" style="2"/>
  </cols>
  <sheetData>
    <row r="1" spans="1:21" ht="15.5" x14ac:dyDescent="0.35">
      <c r="A1" s="1" t="str">
        <f>[1]CompDetail!A1</f>
        <v>22nd Australian Vaulting Championships 2018</v>
      </c>
      <c r="D1" s="3" t="s">
        <v>318</v>
      </c>
      <c r="E1" s="3" t="s">
        <v>7</v>
      </c>
      <c r="G1" s="4"/>
      <c r="H1" s="5"/>
      <c r="I1" s="5"/>
      <c r="J1" s="5"/>
      <c r="K1" s="5"/>
      <c r="L1" s="5"/>
      <c r="M1" s="6"/>
      <c r="N1" s="7">
        <f ca="1">NOW()</f>
        <v>43467.616455671297</v>
      </c>
    </row>
    <row r="2" spans="1:21" ht="15.5" x14ac:dyDescent="0.35">
      <c r="A2" s="8"/>
      <c r="D2" s="3"/>
      <c r="E2" s="3"/>
      <c r="G2" s="4"/>
      <c r="M2" s="9"/>
      <c r="N2" s="10">
        <f ca="1">NOW()</f>
        <v>43467.616455671297</v>
      </c>
    </row>
    <row r="3" spans="1:21" ht="15.5" x14ac:dyDescent="0.35">
      <c r="A3" s="1" t="str">
        <f>[1]CompDetail!A3</f>
        <v>October 4 to 7 2018</v>
      </c>
      <c r="B3" s="51"/>
      <c r="E3" s="3"/>
      <c r="F3" s="11"/>
      <c r="G3" s="12"/>
      <c r="H3" s="11"/>
      <c r="I3" s="12"/>
      <c r="J3" s="12"/>
      <c r="K3" s="12"/>
      <c r="L3" s="4"/>
    </row>
    <row r="4" spans="1:21" ht="15.5" x14ac:dyDescent="0.35">
      <c r="A4" s="13"/>
      <c r="B4" s="14"/>
      <c r="D4" s="3"/>
      <c r="E4" s="3"/>
      <c r="F4" s="15"/>
      <c r="G4" s="16"/>
      <c r="H4" s="15"/>
      <c r="I4" s="16"/>
      <c r="J4" s="16"/>
      <c r="K4" s="16"/>
    </row>
    <row r="5" spans="1:21" ht="15.5" x14ac:dyDescent="0.35">
      <c r="A5" s="8"/>
      <c r="D5" s="3"/>
      <c r="G5" s="4"/>
    </row>
    <row r="6" spans="1:21" ht="15.5" x14ac:dyDescent="0.35">
      <c r="A6" s="1" t="s">
        <v>373</v>
      </c>
      <c r="B6" s="17"/>
      <c r="F6" s="17" t="s">
        <v>321</v>
      </c>
      <c r="G6" s="4" t="str">
        <f>E1</f>
        <v>Nina Fritzel</v>
      </c>
      <c r="I6" s="17"/>
    </row>
    <row r="7" spans="1:21" ht="15.5" x14ac:dyDescent="0.35">
      <c r="A7" s="8" t="s">
        <v>150</v>
      </c>
      <c r="B7" s="18"/>
      <c r="G7" s="4"/>
    </row>
    <row r="8" spans="1:21" x14ac:dyDescent="0.35">
      <c r="F8" s="17" t="s">
        <v>325</v>
      </c>
      <c r="K8" s="5"/>
      <c r="L8" s="19"/>
      <c r="M8" s="21" t="s">
        <v>332</v>
      </c>
      <c r="N8" s="22"/>
    </row>
    <row r="9" spans="1:21" s="20" customFormat="1" x14ac:dyDescent="0.35">
      <c r="A9" s="23" t="s">
        <v>333</v>
      </c>
      <c r="B9" s="23" t="s">
        <v>334</v>
      </c>
      <c r="C9" s="23" t="s">
        <v>325</v>
      </c>
      <c r="D9" s="23" t="s">
        <v>335</v>
      </c>
      <c r="E9" s="23" t="s">
        <v>336</v>
      </c>
      <c r="F9" s="24" t="s">
        <v>337</v>
      </c>
      <c r="G9" s="24" t="s">
        <v>338</v>
      </c>
      <c r="H9" s="24" t="s">
        <v>339</v>
      </c>
      <c r="I9" s="24" t="s">
        <v>340</v>
      </c>
      <c r="J9" s="24" t="s">
        <v>341</v>
      </c>
      <c r="K9" s="24" t="s">
        <v>325</v>
      </c>
      <c r="L9" s="25"/>
      <c r="M9" s="27" t="s">
        <v>360</v>
      </c>
      <c r="N9" s="27" t="s">
        <v>363</v>
      </c>
      <c r="O9" s="23"/>
      <c r="P9" s="23"/>
      <c r="Q9" s="23"/>
      <c r="R9" s="23"/>
      <c r="S9" s="23"/>
      <c r="T9" s="23"/>
      <c r="U9" s="23"/>
    </row>
    <row r="10" spans="1:21" s="20" customFormat="1" x14ac:dyDescent="0.35">
      <c r="F10" s="22"/>
      <c r="G10" s="22"/>
      <c r="H10" s="22"/>
      <c r="I10" s="22"/>
      <c r="J10" s="22"/>
      <c r="K10" s="22"/>
      <c r="L10" s="29"/>
      <c r="M10" s="19"/>
      <c r="N10" s="21"/>
    </row>
    <row r="11" spans="1:21" x14ac:dyDescent="0.35">
      <c r="A11" s="470"/>
      <c r="B11" s="470"/>
      <c r="C11" s="470" t="s">
        <v>158</v>
      </c>
      <c r="D11" s="470" t="s">
        <v>365</v>
      </c>
      <c r="E11" s="470" t="s">
        <v>153</v>
      </c>
      <c r="F11" s="31">
        <v>6.2</v>
      </c>
      <c r="G11" s="31">
        <v>6</v>
      </c>
      <c r="H11" s="31">
        <v>6</v>
      </c>
      <c r="I11" s="31">
        <v>7</v>
      </c>
      <c r="J11" s="31">
        <v>7.5</v>
      </c>
      <c r="K11" s="52">
        <f t="shared" ref="K11" si="0">SUM((F11*0.1),(G11*0.1),(H11*0.3),(I11*0.3),(J11*0.2))</f>
        <v>6.62</v>
      </c>
      <c r="L11" s="33"/>
      <c r="M11" s="32">
        <f>K11</f>
        <v>6.62</v>
      </c>
      <c r="N11" s="34">
        <f>RANK(M11,M$11:M$17)</f>
        <v>1</v>
      </c>
    </row>
    <row r="12" spans="1:21" ht="18.5" x14ac:dyDescent="0.45">
      <c r="A12" s="35"/>
      <c r="B12" s="36"/>
      <c r="C12" s="37"/>
      <c r="D12" s="3"/>
      <c r="E12" s="3"/>
      <c r="F12" s="38"/>
    </row>
    <row r="13" spans="1:21" x14ac:dyDescent="0.35">
      <c r="D13" s="3"/>
      <c r="E13" s="3"/>
    </row>
    <row r="14" spans="1:21" x14ac:dyDescent="0.35">
      <c r="D14" s="3"/>
      <c r="E14" s="3"/>
      <c r="K14" s="39"/>
    </row>
    <row r="16" spans="1:21" ht="15.5" x14ac:dyDescent="0.35">
      <c r="A16" s="1"/>
      <c r="B16" s="17"/>
      <c r="F16" s="17"/>
      <c r="G16" s="4"/>
      <c r="I16" s="17"/>
    </row>
    <row r="17" spans="1:21" ht="15.5" x14ac:dyDescent="0.35">
      <c r="A17" s="8"/>
      <c r="B17" s="40"/>
      <c r="G17" s="4"/>
    </row>
    <row r="18" spans="1:21" x14ac:dyDescent="0.35">
      <c r="F18" s="17"/>
      <c r="K18" s="5"/>
      <c r="L18" s="19"/>
      <c r="N18" s="22"/>
    </row>
    <row r="19" spans="1:21" s="19" customFormat="1" x14ac:dyDescent="0.35">
      <c r="A19" s="26"/>
      <c r="B19" s="26"/>
      <c r="C19" s="26"/>
      <c r="D19" s="26"/>
      <c r="E19" s="26"/>
      <c r="F19" s="28"/>
      <c r="G19" s="28"/>
      <c r="H19" s="28"/>
      <c r="I19" s="28"/>
      <c r="J19" s="28"/>
      <c r="K19" s="28"/>
      <c r="L19" s="26"/>
      <c r="M19" s="26"/>
      <c r="N19" s="41"/>
      <c r="O19" s="26"/>
      <c r="P19" s="26"/>
      <c r="Q19" s="26"/>
      <c r="R19" s="26"/>
      <c r="S19" s="26"/>
      <c r="T19" s="26"/>
      <c r="U19" s="26"/>
    </row>
    <row r="20" spans="1:21" s="19" customFormat="1" x14ac:dyDescent="0.35">
      <c r="F20" s="30"/>
      <c r="G20" s="30"/>
      <c r="H20" s="30"/>
      <c r="I20" s="30"/>
      <c r="J20" s="30"/>
      <c r="K20" s="30"/>
      <c r="N20" s="42"/>
    </row>
    <row r="21" spans="1:21" s="4" customFormat="1" x14ac:dyDescent="0.35">
      <c r="A21" s="43"/>
      <c r="B21" s="43"/>
      <c r="C21" s="43"/>
      <c r="D21" s="43"/>
      <c r="E21" s="43"/>
      <c r="F21" s="44"/>
      <c r="G21" s="44"/>
      <c r="H21" s="44"/>
      <c r="I21" s="44"/>
      <c r="J21" s="44"/>
      <c r="K21" s="45"/>
      <c r="N21" s="46"/>
    </row>
    <row r="22" spans="1:21" s="4" customFormat="1" x14ac:dyDescent="0.35">
      <c r="A22" s="43"/>
      <c r="B22" s="43"/>
      <c r="C22" s="43"/>
      <c r="D22" s="43"/>
      <c r="E22" s="43"/>
      <c r="F22" s="44"/>
      <c r="G22" s="44"/>
      <c r="H22" s="44"/>
      <c r="I22" s="44"/>
      <c r="J22" s="44"/>
      <c r="K22" s="45"/>
      <c r="N22" s="46"/>
    </row>
    <row r="23" spans="1:21" s="4" customFormat="1" x14ac:dyDescent="0.35">
      <c r="A23" s="43"/>
      <c r="B23" s="43"/>
      <c r="C23" s="43"/>
      <c r="D23" s="43"/>
      <c r="E23" s="43"/>
      <c r="F23" s="44"/>
      <c r="G23" s="44"/>
      <c r="H23" s="44"/>
      <c r="I23" s="44"/>
      <c r="J23" s="44"/>
      <c r="K23" s="45"/>
      <c r="N23" s="46"/>
    </row>
    <row r="24" spans="1:21" s="4" customFormat="1" x14ac:dyDescent="0.35">
      <c r="A24" s="43"/>
      <c r="B24" s="43"/>
      <c r="C24" s="43"/>
      <c r="D24" s="43"/>
      <c r="E24" s="43"/>
      <c r="F24" s="44"/>
      <c r="G24" s="44"/>
      <c r="H24" s="44"/>
      <c r="I24" s="44"/>
      <c r="J24" s="44"/>
      <c r="K24" s="45"/>
      <c r="N24" s="46"/>
    </row>
    <row r="25" spans="1:21" s="4" customFormat="1" x14ac:dyDescent="0.35">
      <c r="A25" s="43"/>
      <c r="B25" s="43"/>
      <c r="C25" s="43"/>
      <c r="D25" s="43"/>
      <c r="E25" s="43"/>
      <c r="F25" s="44"/>
      <c r="G25" s="44"/>
      <c r="H25" s="44"/>
      <c r="I25" s="44"/>
      <c r="J25" s="44"/>
      <c r="K25" s="45"/>
      <c r="N25" s="46"/>
    </row>
    <row r="31" spans="1:21" ht="15.5" x14ac:dyDescent="0.35">
      <c r="A31" s="1"/>
      <c r="B31" s="17"/>
    </row>
    <row r="32" spans="1:21" ht="15.5" x14ac:dyDescent="0.35">
      <c r="A32" s="8"/>
      <c r="B32" s="40"/>
    </row>
    <row r="34" spans="1:10" x14ac:dyDescent="0.35">
      <c r="A34" s="23"/>
      <c r="B34" s="23"/>
      <c r="C34" s="23"/>
      <c r="D34" s="23"/>
      <c r="E34" s="23"/>
      <c r="G34" s="17"/>
      <c r="H34" s="17"/>
      <c r="I34" s="17"/>
      <c r="J34" s="17"/>
    </row>
    <row r="35" spans="1:10" x14ac:dyDescent="0.35">
      <c r="A35" s="20"/>
      <c r="B35" s="20"/>
      <c r="C35" s="20"/>
      <c r="D35" s="20"/>
      <c r="E35" s="20"/>
    </row>
    <row r="36" spans="1:10" x14ac:dyDescent="0.35">
      <c r="A36" s="47"/>
      <c r="B36" s="47"/>
      <c r="C36" s="47"/>
      <c r="D36" s="47"/>
      <c r="E36" s="47"/>
      <c r="G36" s="48"/>
      <c r="H36" s="48"/>
      <c r="I36" s="48"/>
    </row>
    <row r="37" spans="1:10" x14ac:dyDescent="0.35">
      <c r="A37" s="47"/>
      <c r="B37" s="47"/>
      <c r="C37" s="47"/>
      <c r="D37" s="47"/>
      <c r="E37" s="47"/>
      <c r="G37" s="48"/>
      <c r="H37" s="48"/>
      <c r="I37" s="48"/>
    </row>
    <row r="38" spans="1:10" x14ac:dyDescent="0.35">
      <c r="A38" s="47"/>
      <c r="B38" s="47"/>
      <c r="C38" s="47"/>
      <c r="D38" s="47"/>
      <c r="E38" s="47"/>
      <c r="G38" s="48"/>
      <c r="H38" s="48"/>
      <c r="I38" s="48"/>
    </row>
    <row r="39" spans="1:10" x14ac:dyDescent="0.35">
      <c r="A39" s="47"/>
      <c r="B39" s="47"/>
      <c r="C39" s="47"/>
      <c r="D39" s="47"/>
      <c r="E39" s="47"/>
      <c r="G39" s="49"/>
      <c r="H39" s="49"/>
      <c r="I39" s="48"/>
    </row>
    <row r="40" spans="1:10" x14ac:dyDescent="0.35">
      <c r="A40" s="50"/>
      <c r="B40" s="50"/>
      <c r="C40" s="50"/>
      <c r="D40" s="50"/>
      <c r="E40" s="50"/>
      <c r="G40" s="48"/>
      <c r="H40" s="48"/>
      <c r="I40" s="48"/>
    </row>
    <row r="41" spans="1:10" x14ac:dyDescent="0.35">
      <c r="C41" s="47"/>
      <c r="D41" s="47"/>
      <c r="E41" s="47"/>
      <c r="G41" s="47"/>
      <c r="H41" s="47"/>
      <c r="I41" s="47"/>
      <c r="J41" s="47"/>
    </row>
    <row r="42" spans="1:10" x14ac:dyDescent="0.35">
      <c r="C42" s="47"/>
      <c r="D42" s="47"/>
      <c r="E42" s="47"/>
      <c r="G42" s="47"/>
      <c r="H42" s="47"/>
      <c r="I42" s="47"/>
      <c r="J42" s="47"/>
    </row>
    <row r="43" spans="1:10" x14ac:dyDescent="0.35">
      <c r="C43" s="47"/>
      <c r="D43" s="47"/>
      <c r="E43" s="47"/>
      <c r="G43" s="47"/>
      <c r="H43" s="47"/>
      <c r="I43" s="47"/>
      <c r="J43" s="47"/>
    </row>
    <row r="44" spans="1:10" x14ac:dyDescent="0.35">
      <c r="C44" s="47"/>
      <c r="D44" s="47"/>
      <c r="E44" s="47"/>
      <c r="G44" s="47"/>
      <c r="H44" s="47"/>
      <c r="I44" s="47"/>
      <c r="J44" s="47"/>
    </row>
  </sheetData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10"/>
  <sheetViews>
    <sheetView workbookViewId="0">
      <selection activeCell="L9" sqref="L9"/>
    </sheetView>
  </sheetViews>
  <sheetFormatPr defaultColWidth="8.81640625" defaultRowHeight="14.5" x14ac:dyDescent="0.35"/>
  <cols>
    <col min="1" max="1" width="12.1796875" customWidth="1"/>
    <col min="2" max="2" width="10.81640625" customWidth="1"/>
  </cols>
  <sheetData>
    <row r="1" spans="1:20" x14ac:dyDescent="0.35">
      <c r="A1" t="s">
        <v>15</v>
      </c>
    </row>
    <row r="3" spans="1:20" x14ac:dyDescent="0.35">
      <c r="A3" t="s">
        <v>325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42</v>
      </c>
      <c r="M3" t="s">
        <v>26</v>
      </c>
      <c r="N3" t="s">
        <v>27</v>
      </c>
      <c r="O3" t="s">
        <v>28</v>
      </c>
      <c r="P3" t="s">
        <v>39</v>
      </c>
      <c r="Q3" t="s">
        <v>40</v>
      </c>
    </row>
    <row r="4" spans="1:20" x14ac:dyDescent="0.35">
      <c r="S4" s="639"/>
      <c r="T4" t="s">
        <v>34</v>
      </c>
    </row>
    <row r="5" spans="1:20" x14ac:dyDescent="0.35">
      <c r="A5" t="s">
        <v>29</v>
      </c>
      <c r="B5">
        <v>7.2649999999999997</v>
      </c>
      <c r="C5" s="415">
        <v>7.27</v>
      </c>
      <c r="D5" s="639">
        <v>7.2949999999999999</v>
      </c>
      <c r="N5">
        <v>6.8650000000000002</v>
      </c>
      <c r="S5" s="638"/>
      <c r="T5" t="s">
        <v>35</v>
      </c>
    </row>
    <row r="6" spans="1:20" x14ac:dyDescent="0.35">
      <c r="A6" t="s">
        <v>30</v>
      </c>
      <c r="E6">
        <v>6.452</v>
      </c>
    </row>
    <row r="7" spans="1:20" x14ac:dyDescent="0.35">
      <c r="A7" t="s">
        <v>31</v>
      </c>
      <c r="F7">
        <v>6.077</v>
      </c>
    </row>
    <row r="8" spans="1:20" x14ac:dyDescent="0.35">
      <c r="A8" t="s">
        <v>32</v>
      </c>
      <c r="G8">
        <v>6.6269999999999998</v>
      </c>
    </row>
    <row r="9" spans="1:20" x14ac:dyDescent="0.35">
      <c r="A9" t="s">
        <v>33</v>
      </c>
      <c r="K9">
        <v>7.1619999999999999</v>
      </c>
      <c r="M9">
        <v>7.1020000000000003</v>
      </c>
      <c r="O9" s="638">
        <v>7.6520000000000001</v>
      </c>
    </row>
    <row r="10" spans="1:20" x14ac:dyDescent="0.35">
      <c r="A10" t="s">
        <v>41</v>
      </c>
      <c r="L10">
        <v>6.47</v>
      </c>
      <c r="M10">
        <v>6.1870000000000003</v>
      </c>
      <c r="P10">
        <v>5.9050000000000002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W25"/>
  <sheetViews>
    <sheetView tabSelected="1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B12" sqref="B12:E12"/>
    </sheetView>
  </sheetViews>
  <sheetFormatPr defaultColWidth="9.1796875" defaultRowHeight="14.5" x14ac:dyDescent="0.35"/>
  <cols>
    <col min="1" max="1" width="5.453125" style="341" customWidth="1"/>
    <col min="2" max="2" width="16.453125" style="341" customWidth="1"/>
    <col min="3" max="3" width="18.453125" style="341" customWidth="1"/>
    <col min="4" max="4" width="15.36328125" style="341" customWidth="1"/>
    <col min="5" max="5" width="18.36328125" style="341" customWidth="1"/>
    <col min="6" max="11" width="7.6328125" style="341" customWidth="1"/>
    <col min="12" max="12" width="3.1796875" style="341" customWidth="1"/>
    <col min="13" max="18" width="7.6328125" style="341" customWidth="1"/>
    <col min="19" max="19" width="3.1796875" style="341" customWidth="1"/>
    <col min="20" max="25" width="7.6328125" style="341" customWidth="1"/>
    <col min="26" max="26" width="3.36328125" style="341" customWidth="1"/>
    <col min="27" max="36" width="7.6328125" style="341" customWidth="1"/>
    <col min="37" max="37" width="3.36328125" style="341" customWidth="1"/>
    <col min="38" max="46" width="7.6328125" style="341" customWidth="1"/>
    <col min="47" max="47" width="2.6328125" style="341" customWidth="1"/>
    <col min="48" max="52" width="7.6328125" style="341" customWidth="1"/>
    <col min="53" max="53" width="3.36328125" style="343" customWidth="1"/>
    <col min="54" max="63" width="7.6328125" style="341" customWidth="1"/>
    <col min="64" max="64" width="3.36328125" style="341" customWidth="1"/>
    <col min="65" max="72" width="7.6328125" style="341" customWidth="1"/>
    <col min="73" max="73" width="3.36328125" style="341" customWidth="1"/>
    <col min="74" max="80" width="7.6328125" style="341" customWidth="1"/>
    <col min="81" max="81" width="3.36328125" style="341" customWidth="1"/>
    <col min="82" max="91" width="7.6328125" style="341" customWidth="1"/>
    <col min="92" max="92" width="3.36328125" style="341" customWidth="1"/>
    <col min="93" max="101" width="7.6328125" style="341" customWidth="1"/>
    <col min="102" max="102" width="2.6328125" style="341" customWidth="1"/>
    <col min="103" max="107" width="7.6328125" style="341" customWidth="1"/>
    <col min="108" max="108" width="3.36328125" style="341" customWidth="1"/>
    <col min="109" max="109" width="12.1796875" style="341" customWidth="1"/>
    <col min="110" max="110" width="4.453125" style="341" customWidth="1"/>
    <col min="111" max="111" width="10.6328125" style="341" customWidth="1"/>
    <col min="112" max="112" width="2.6328125" style="343" customWidth="1"/>
    <col min="113" max="113" width="10.453125" style="341" customWidth="1"/>
    <col min="114" max="114" width="2.6328125" style="343" customWidth="1"/>
    <col min="115" max="115" width="9.1796875" style="341"/>
    <col min="116" max="116" width="13.36328125" style="341" customWidth="1"/>
    <col min="117" max="117" width="6.453125" style="341" customWidth="1"/>
    <col min="118" max="118" width="6" style="341" customWidth="1"/>
    <col min="119" max="119" width="6.453125" style="341" customWidth="1"/>
    <col min="120" max="120" width="7.453125" style="341" customWidth="1"/>
    <col min="121" max="121" width="6.6328125" style="341" customWidth="1"/>
    <col min="122" max="127" width="5.81640625" style="341" customWidth="1"/>
    <col min="128" max="16384" width="9.1796875" style="341"/>
  </cols>
  <sheetData>
    <row r="1" spans="1:127" ht="15.5" x14ac:dyDescent="0.35">
      <c r="A1" s="1" t="str">
        <f>[1]CompDetail!A1</f>
        <v>22nd Australian Vaulting Championships 2018</v>
      </c>
      <c r="B1" s="2"/>
      <c r="C1" s="101"/>
      <c r="D1" s="342" t="s">
        <v>246</v>
      </c>
      <c r="E1" s="342" t="s">
        <v>9</v>
      </c>
      <c r="G1" s="343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AA1" s="344"/>
      <c r="AB1" s="344"/>
      <c r="AC1" s="344"/>
      <c r="AD1" s="343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BB1" s="344"/>
      <c r="BC1" s="344"/>
      <c r="BD1" s="344"/>
      <c r="BE1" s="343"/>
      <c r="BI1" s="344"/>
      <c r="BJ1" s="344"/>
      <c r="BK1" s="344"/>
      <c r="CD1" s="344"/>
      <c r="CE1" s="344"/>
      <c r="CF1" s="344"/>
      <c r="CG1" s="343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DD1" s="343"/>
      <c r="DL1" s="345">
        <f ca="1">NOW()</f>
        <v>43467.616455671297</v>
      </c>
    </row>
    <row r="2" spans="1:127" ht="15.5" x14ac:dyDescent="0.35">
      <c r="A2" s="8"/>
      <c r="B2" s="2"/>
      <c r="C2" s="101"/>
      <c r="D2" s="342"/>
      <c r="E2" s="342" t="s">
        <v>261</v>
      </c>
      <c r="G2" s="343"/>
      <c r="Z2" s="346"/>
      <c r="AD2" s="343"/>
      <c r="BA2" s="346"/>
      <c r="BE2" s="343"/>
      <c r="CC2" s="346"/>
      <c r="CG2" s="343"/>
      <c r="DD2" s="343"/>
      <c r="DL2" s="347">
        <f ca="1">NOW()</f>
        <v>43467.616455671297</v>
      </c>
    </row>
    <row r="3" spans="1:127" ht="15.5" x14ac:dyDescent="0.35">
      <c r="A3" s="1" t="str">
        <f>[1]CompDetail!A3</f>
        <v>October 4 to 7 2018</v>
      </c>
      <c r="B3" s="51"/>
      <c r="C3" s="101"/>
      <c r="D3" s="342"/>
      <c r="E3" s="342" t="s">
        <v>8</v>
      </c>
      <c r="G3" s="343"/>
      <c r="Z3" s="346"/>
      <c r="AD3" s="343"/>
      <c r="BA3" s="346"/>
      <c r="BE3" s="343"/>
      <c r="CC3" s="346"/>
      <c r="CG3" s="343"/>
      <c r="DD3" s="343"/>
      <c r="DL3" s="347"/>
    </row>
    <row r="4" spans="1:127" ht="15.5" x14ac:dyDescent="0.35">
      <c r="A4" s="1"/>
      <c r="B4" s="51"/>
      <c r="C4" s="101"/>
      <c r="D4" s="342"/>
      <c r="E4" s="342" t="s">
        <v>10</v>
      </c>
      <c r="G4" s="343"/>
      <c r="Z4" s="346"/>
      <c r="AD4" s="343"/>
      <c r="BA4" s="346"/>
      <c r="BE4" s="343"/>
      <c r="CC4" s="346"/>
      <c r="CG4" s="343"/>
      <c r="DD4" s="343"/>
      <c r="DL4" s="347"/>
    </row>
    <row r="5" spans="1:127" ht="15.5" x14ac:dyDescent="0.35">
      <c r="A5" s="718"/>
      <c r="B5" s="719"/>
      <c r="C5" s="199"/>
      <c r="D5" s="342"/>
      <c r="E5" s="342"/>
      <c r="F5" s="320" t="s">
        <v>319</v>
      </c>
      <c r="G5" s="321"/>
      <c r="H5" s="320"/>
      <c r="I5" s="321"/>
      <c r="J5" s="321"/>
      <c r="K5" s="321"/>
      <c r="M5" s="348" t="s">
        <v>247</v>
      </c>
      <c r="N5" s="349"/>
      <c r="O5" s="348"/>
      <c r="P5" s="349"/>
      <c r="Q5" s="349"/>
      <c r="R5" s="349"/>
      <c r="S5" s="350"/>
      <c r="T5" s="351" t="s">
        <v>320</v>
      </c>
      <c r="U5" s="157"/>
      <c r="V5" s="351"/>
      <c r="W5" s="157"/>
      <c r="X5" s="157"/>
      <c r="Y5" s="157"/>
      <c r="Z5" s="346"/>
      <c r="AA5" s="352" t="s">
        <v>319</v>
      </c>
      <c r="AB5" s="353"/>
      <c r="AC5" s="353"/>
      <c r="AD5" s="353"/>
      <c r="AE5" s="353"/>
      <c r="AF5" s="353"/>
      <c r="AG5" s="353"/>
      <c r="AH5" s="353"/>
      <c r="AI5" s="353"/>
      <c r="AJ5" s="353"/>
      <c r="AL5" s="349" t="s">
        <v>247</v>
      </c>
      <c r="AM5" s="349"/>
      <c r="AN5" s="349"/>
      <c r="AO5" s="349"/>
      <c r="AP5" s="349"/>
      <c r="AQ5" s="349"/>
      <c r="AR5" s="349"/>
      <c r="AS5" s="349"/>
      <c r="AT5" s="349"/>
      <c r="AV5" s="157" t="s">
        <v>320</v>
      </c>
      <c r="AW5" s="157"/>
      <c r="AX5" s="157"/>
      <c r="AY5" s="157"/>
      <c r="AZ5" s="157"/>
      <c r="BA5" s="346"/>
      <c r="BB5" s="352" t="s">
        <v>319</v>
      </c>
      <c r="BC5" s="353"/>
      <c r="BD5" s="353"/>
      <c r="BE5" s="353"/>
      <c r="BF5" s="353"/>
      <c r="BG5" s="353"/>
      <c r="BH5" s="353"/>
      <c r="BI5" s="353"/>
      <c r="BJ5" s="353"/>
      <c r="BK5" s="353"/>
      <c r="BM5" s="349" t="s">
        <v>247</v>
      </c>
      <c r="BN5" s="349"/>
      <c r="BO5" s="349"/>
      <c r="BP5" s="349"/>
      <c r="BQ5" s="349"/>
      <c r="BR5" s="349"/>
      <c r="BS5" s="349"/>
      <c r="BT5" s="349"/>
      <c r="BU5" s="350"/>
      <c r="BV5" s="157" t="s">
        <v>320</v>
      </c>
      <c r="BW5" s="157"/>
      <c r="BX5" s="157"/>
      <c r="BY5" s="157"/>
      <c r="BZ5" s="157"/>
      <c r="CA5" s="157"/>
      <c r="CB5" s="157"/>
      <c r="CC5" s="346"/>
      <c r="CD5" s="352" t="s">
        <v>319</v>
      </c>
      <c r="CE5" s="353"/>
      <c r="CF5" s="353"/>
      <c r="CG5" s="353"/>
      <c r="CH5" s="353"/>
      <c r="CI5" s="353"/>
      <c r="CJ5" s="353"/>
      <c r="CK5" s="353"/>
      <c r="CL5" s="353"/>
      <c r="CM5" s="353"/>
      <c r="CO5" s="349" t="s">
        <v>247</v>
      </c>
      <c r="CP5" s="349"/>
      <c r="CQ5" s="349"/>
      <c r="CR5" s="349"/>
      <c r="CS5" s="349"/>
      <c r="CT5" s="349"/>
      <c r="CU5" s="349"/>
      <c r="CV5" s="349"/>
      <c r="CW5" s="349"/>
      <c r="CY5" s="157" t="s">
        <v>320</v>
      </c>
      <c r="CZ5" s="157"/>
      <c r="DA5" s="157"/>
      <c r="DB5" s="157"/>
      <c r="DC5" s="157"/>
      <c r="DD5" s="343"/>
    </row>
    <row r="6" spans="1:127" ht="15.5" x14ac:dyDescent="0.35">
      <c r="A6" s="202"/>
      <c r="B6" s="199"/>
      <c r="C6" s="199"/>
      <c r="D6" s="342"/>
      <c r="G6" s="343"/>
      <c r="N6" s="343"/>
      <c r="U6" s="343"/>
      <c r="Z6" s="346"/>
      <c r="AD6" s="343"/>
      <c r="BA6" s="346"/>
      <c r="BE6" s="343"/>
      <c r="CC6" s="346"/>
      <c r="CG6" s="343"/>
      <c r="DD6" s="343"/>
    </row>
    <row r="7" spans="1:127" ht="15.5" x14ac:dyDescent="0.35">
      <c r="A7" s="198" t="s">
        <v>260</v>
      </c>
      <c r="B7" s="289"/>
      <c r="C7" s="202" t="s">
        <v>175</v>
      </c>
      <c r="F7" s="354" t="s">
        <v>321</v>
      </c>
      <c r="G7" s="343" t="str">
        <f>E1</f>
        <v>Mimmi Wickholm</v>
      </c>
      <c r="I7" s="354"/>
      <c r="M7" s="354" t="s">
        <v>321</v>
      </c>
      <c r="N7" s="343" t="str">
        <f>E3</f>
        <v>Rob de Bruin</v>
      </c>
      <c r="P7" s="354"/>
      <c r="T7" s="354" t="s">
        <v>321</v>
      </c>
      <c r="U7" s="343" t="str">
        <f>E2</f>
        <v>Angie Deeks</v>
      </c>
      <c r="W7" s="354"/>
      <c r="Z7" s="346"/>
      <c r="AA7" s="354" t="s">
        <v>322</v>
      </c>
      <c r="AB7" s="341" t="str">
        <f>E2</f>
        <v>Angie Deeks</v>
      </c>
      <c r="AD7" s="343"/>
      <c r="AL7" s="354" t="s">
        <v>322</v>
      </c>
      <c r="AM7" s="341" t="str">
        <f>E4</f>
        <v>Darryn Fedrick</v>
      </c>
      <c r="AV7" s="354" t="s">
        <v>322</v>
      </c>
      <c r="AW7" s="341" t="str">
        <f>E1</f>
        <v>Mimmi Wickholm</v>
      </c>
      <c r="BA7" s="346"/>
      <c r="BB7" s="354" t="s">
        <v>323</v>
      </c>
      <c r="BC7" s="341" t="str">
        <f>E3</f>
        <v>Rob de Bruin</v>
      </c>
      <c r="BE7" s="343"/>
      <c r="BM7" s="354" t="s">
        <v>323</v>
      </c>
      <c r="BN7" s="341" t="str">
        <f>E2</f>
        <v>Angie Deeks</v>
      </c>
      <c r="BV7" s="354" t="s">
        <v>323</v>
      </c>
      <c r="BW7" s="341" t="str">
        <f>E4</f>
        <v>Darryn Fedrick</v>
      </c>
      <c r="CC7" s="346"/>
      <c r="CD7" s="354" t="s">
        <v>426</v>
      </c>
      <c r="CE7" s="341" t="str">
        <f>E4</f>
        <v>Darryn Fedrick</v>
      </c>
      <c r="CG7" s="343"/>
      <c r="CO7" s="354" t="s">
        <v>426</v>
      </c>
      <c r="CP7" s="341" t="str">
        <f>E1</f>
        <v>Mimmi Wickholm</v>
      </c>
      <c r="CY7" s="354" t="s">
        <v>426</v>
      </c>
      <c r="CZ7" s="341" t="str">
        <f>E3</f>
        <v>Rob de Bruin</v>
      </c>
      <c r="DD7" s="343"/>
      <c r="DE7" s="354" t="s">
        <v>324</v>
      </c>
      <c r="DM7" s="354" t="s">
        <v>11</v>
      </c>
    </row>
    <row r="8" spans="1:127" ht="15.5" x14ac:dyDescent="0.35">
      <c r="A8" s="202"/>
      <c r="B8" s="324"/>
      <c r="C8" s="199"/>
      <c r="G8" s="343"/>
      <c r="N8" s="343"/>
      <c r="U8" s="343"/>
      <c r="Z8" s="346"/>
      <c r="AD8" s="343"/>
      <c r="AU8" s="343"/>
      <c r="BA8" s="346"/>
      <c r="BE8" s="343"/>
      <c r="CC8" s="346"/>
      <c r="CG8" s="343"/>
      <c r="CX8" s="343"/>
      <c r="DD8" s="343"/>
      <c r="DQ8" s="354" t="s">
        <v>415</v>
      </c>
      <c r="DR8" s="354"/>
      <c r="DS8" s="354"/>
      <c r="DT8" s="354"/>
      <c r="DU8" s="354"/>
      <c r="DV8" s="354" t="s">
        <v>37</v>
      </c>
      <c r="DW8" s="354"/>
    </row>
    <row r="9" spans="1:127" x14ac:dyDescent="0.35">
      <c r="F9" s="341" t="s">
        <v>325</v>
      </c>
      <c r="K9" s="344"/>
      <c r="L9" s="344"/>
      <c r="M9" s="341" t="s">
        <v>325</v>
      </c>
      <c r="R9" s="344"/>
      <c r="S9" s="344"/>
      <c r="T9" s="341" t="s">
        <v>325</v>
      </c>
      <c r="Y9" s="344"/>
      <c r="Z9" s="346"/>
      <c r="AB9" s="344"/>
      <c r="AC9" s="344"/>
      <c r="AD9" s="344"/>
      <c r="AE9" s="344"/>
      <c r="AF9" s="344"/>
      <c r="AG9" s="344"/>
      <c r="AH9" s="344"/>
      <c r="AI9" s="344"/>
      <c r="AJ9" s="344"/>
      <c r="AK9" s="355"/>
      <c r="AL9" s="355"/>
      <c r="AM9" s="355" t="s">
        <v>248</v>
      </c>
      <c r="AN9" s="355"/>
      <c r="AO9" s="355"/>
      <c r="AP9" s="355"/>
      <c r="AQ9" s="355"/>
      <c r="AR9" s="354"/>
      <c r="AT9" s="354" t="s">
        <v>328</v>
      </c>
      <c r="AU9" s="343"/>
      <c r="AV9" s="354"/>
      <c r="AW9" s="341" t="s">
        <v>326</v>
      </c>
      <c r="AX9" s="356" t="s">
        <v>327</v>
      </c>
      <c r="AY9" s="354"/>
      <c r="AZ9" s="354" t="s">
        <v>328</v>
      </c>
      <c r="BA9" s="346"/>
      <c r="BC9" s="344"/>
      <c r="BD9" s="344"/>
      <c r="BE9" s="344"/>
      <c r="BF9" s="344"/>
      <c r="BG9" s="344"/>
      <c r="BH9" s="344"/>
      <c r="BI9" s="344"/>
      <c r="BJ9" s="344"/>
      <c r="BK9" s="344"/>
      <c r="BL9" s="355"/>
      <c r="BM9" s="357" t="s">
        <v>377</v>
      </c>
      <c r="BN9" s="356"/>
      <c r="BO9" s="356"/>
      <c r="BP9" s="356"/>
      <c r="BT9" s="357" t="s">
        <v>329</v>
      </c>
      <c r="BU9" s="357"/>
      <c r="BV9" s="356" t="s">
        <v>377</v>
      </c>
      <c r="BW9" s="356"/>
      <c r="BX9" s="356"/>
      <c r="BY9" s="356"/>
      <c r="BZ9" s="357"/>
      <c r="CA9" s="357"/>
      <c r="CB9" s="357" t="s">
        <v>329</v>
      </c>
      <c r="CC9" s="346"/>
      <c r="CE9" s="344"/>
      <c r="CF9" s="344"/>
      <c r="CG9" s="344"/>
      <c r="CH9" s="344"/>
      <c r="CI9" s="344"/>
      <c r="CJ9" s="344"/>
      <c r="CK9" s="344"/>
      <c r="CL9" s="344"/>
      <c r="CM9" s="344"/>
      <c r="CN9" s="355"/>
      <c r="CO9" s="355"/>
      <c r="CP9" s="355" t="s">
        <v>248</v>
      </c>
      <c r="CQ9" s="355"/>
      <c r="CR9" s="355"/>
      <c r="CS9" s="355"/>
      <c r="CT9" s="355"/>
      <c r="CU9" s="354"/>
      <c r="CW9" s="354" t="s">
        <v>328</v>
      </c>
      <c r="CX9" s="343"/>
      <c r="CY9" s="354"/>
      <c r="CZ9" s="341" t="s">
        <v>326</v>
      </c>
      <c r="DA9" s="356" t="s">
        <v>327</v>
      </c>
      <c r="DB9" s="354"/>
      <c r="DC9" s="354" t="s">
        <v>328</v>
      </c>
      <c r="DD9" s="343"/>
      <c r="DE9" s="358" t="s">
        <v>330</v>
      </c>
      <c r="DF9" s="358"/>
      <c r="DG9" s="358" t="s">
        <v>249</v>
      </c>
      <c r="DH9" s="359"/>
      <c r="DI9" s="358" t="s">
        <v>331</v>
      </c>
      <c r="DJ9" s="359"/>
      <c r="DK9" s="360" t="s">
        <v>332</v>
      </c>
      <c r="DL9" s="361"/>
      <c r="DM9" s="360"/>
      <c r="DN9" s="360"/>
      <c r="DO9" s="360"/>
      <c r="DP9" s="360"/>
      <c r="DQ9" s="360" t="s">
        <v>418</v>
      </c>
      <c r="DR9" s="360"/>
      <c r="DS9" s="360"/>
      <c r="DT9" s="360"/>
      <c r="DU9" s="360"/>
      <c r="DV9" s="360" t="s">
        <v>38</v>
      </c>
      <c r="DW9" s="360"/>
    </row>
    <row r="10" spans="1:127" s="356" customFormat="1" x14ac:dyDescent="0.35">
      <c r="A10" s="362" t="s">
        <v>333</v>
      </c>
      <c r="B10" s="362" t="s">
        <v>334</v>
      </c>
      <c r="C10" s="362" t="s">
        <v>325</v>
      </c>
      <c r="D10" s="362" t="s">
        <v>335</v>
      </c>
      <c r="E10" s="362" t="s">
        <v>336</v>
      </c>
      <c r="F10" s="363" t="s">
        <v>337</v>
      </c>
      <c r="G10" s="363" t="s">
        <v>338</v>
      </c>
      <c r="H10" s="363" t="s">
        <v>339</v>
      </c>
      <c r="I10" s="363" t="s">
        <v>340</v>
      </c>
      <c r="J10" s="363" t="s">
        <v>341</v>
      </c>
      <c r="K10" s="363" t="s">
        <v>325</v>
      </c>
      <c r="L10" s="364"/>
      <c r="M10" s="363" t="s">
        <v>337</v>
      </c>
      <c r="N10" s="363" t="s">
        <v>338</v>
      </c>
      <c r="O10" s="363" t="s">
        <v>339</v>
      </c>
      <c r="P10" s="363" t="s">
        <v>340</v>
      </c>
      <c r="Q10" s="363" t="s">
        <v>341</v>
      </c>
      <c r="R10" s="363" t="s">
        <v>325</v>
      </c>
      <c r="S10" s="365"/>
      <c r="T10" s="363" t="s">
        <v>337</v>
      </c>
      <c r="U10" s="363" t="s">
        <v>338</v>
      </c>
      <c r="V10" s="363" t="s">
        <v>339</v>
      </c>
      <c r="W10" s="363" t="s">
        <v>340</v>
      </c>
      <c r="X10" s="363" t="s">
        <v>341</v>
      </c>
      <c r="Y10" s="363" t="s">
        <v>325</v>
      </c>
      <c r="Z10" s="366"/>
      <c r="AA10" s="362" t="s">
        <v>342</v>
      </c>
      <c r="AB10" s="362" t="s">
        <v>344</v>
      </c>
      <c r="AC10" s="367" t="s">
        <v>250</v>
      </c>
      <c r="AD10" s="368" t="s">
        <v>345</v>
      </c>
      <c r="AE10" s="368" t="s">
        <v>346</v>
      </c>
      <c r="AF10" s="367" t="s">
        <v>251</v>
      </c>
      <c r="AG10" s="367" t="s">
        <v>252</v>
      </c>
      <c r="AH10" s="367" t="s">
        <v>253</v>
      </c>
      <c r="AI10" s="362" t="s">
        <v>347</v>
      </c>
      <c r="AJ10" s="369" t="s">
        <v>348</v>
      </c>
      <c r="AK10" s="370"/>
      <c r="AL10" s="355" t="s">
        <v>254</v>
      </c>
      <c r="AM10" s="355" t="s">
        <v>255</v>
      </c>
      <c r="AN10" s="355" t="s">
        <v>256</v>
      </c>
      <c r="AO10" s="355" t="s">
        <v>257</v>
      </c>
      <c r="AP10" s="355" t="s">
        <v>258</v>
      </c>
      <c r="AQ10" s="355" t="s">
        <v>347</v>
      </c>
      <c r="AR10" s="367" t="s">
        <v>327</v>
      </c>
      <c r="AS10" s="367" t="s">
        <v>328</v>
      </c>
      <c r="AT10" s="371" t="s">
        <v>352</v>
      </c>
      <c r="AU10" s="370"/>
      <c r="AV10" s="372" t="s">
        <v>327</v>
      </c>
      <c r="AW10" s="373" t="s">
        <v>414</v>
      </c>
      <c r="AX10" s="373" t="s">
        <v>352</v>
      </c>
      <c r="AY10" s="372" t="s">
        <v>351</v>
      </c>
      <c r="AZ10" s="374" t="s">
        <v>352</v>
      </c>
      <c r="BA10" s="375"/>
      <c r="BB10" s="362" t="s">
        <v>342</v>
      </c>
      <c r="BC10" s="362" t="s">
        <v>344</v>
      </c>
      <c r="BD10" s="367" t="s">
        <v>250</v>
      </c>
      <c r="BE10" s="368" t="s">
        <v>345</v>
      </c>
      <c r="BF10" s="368" t="s">
        <v>346</v>
      </c>
      <c r="BG10" s="367" t="s">
        <v>251</v>
      </c>
      <c r="BH10" s="367" t="s">
        <v>252</v>
      </c>
      <c r="BI10" s="367" t="s">
        <v>253</v>
      </c>
      <c r="BJ10" s="362" t="s">
        <v>347</v>
      </c>
      <c r="BK10" s="369" t="s">
        <v>348</v>
      </c>
      <c r="BL10" s="370"/>
      <c r="BM10" s="363" t="s">
        <v>337</v>
      </c>
      <c r="BN10" s="363" t="s">
        <v>338</v>
      </c>
      <c r="BO10" s="363" t="s">
        <v>339</v>
      </c>
      <c r="BP10" s="363" t="s">
        <v>340</v>
      </c>
      <c r="BQ10" s="363" t="s">
        <v>341</v>
      </c>
      <c r="BR10" s="363" t="s">
        <v>358</v>
      </c>
      <c r="BS10" s="362" t="s">
        <v>326</v>
      </c>
      <c r="BT10" s="369" t="s">
        <v>352</v>
      </c>
      <c r="BU10" s="376"/>
      <c r="BV10" s="363" t="s">
        <v>337</v>
      </c>
      <c r="BW10" s="363" t="s">
        <v>338</v>
      </c>
      <c r="BX10" s="363" t="s">
        <v>339</v>
      </c>
      <c r="BY10" s="363" t="s">
        <v>340</v>
      </c>
      <c r="BZ10" s="363" t="s">
        <v>341</v>
      </c>
      <c r="CA10" s="363" t="s">
        <v>259</v>
      </c>
      <c r="CB10" s="377" t="s">
        <v>352</v>
      </c>
      <c r="CC10" s="366"/>
      <c r="CD10" s="362" t="s">
        <v>342</v>
      </c>
      <c r="CE10" s="362" t="s">
        <v>344</v>
      </c>
      <c r="CF10" s="367" t="s">
        <v>250</v>
      </c>
      <c r="CG10" s="368" t="s">
        <v>345</v>
      </c>
      <c r="CH10" s="368" t="s">
        <v>346</v>
      </c>
      <c r="CI10" s="367" t="s">
        <v>251</v>
      </c>
      <c r="CJ10" s="367" t="s">
        <v>252</v>
      </c>
      <c r="CK10" s="367" t="s">
        <v>253</v>
      </c>
      <c r="CL10" s="362" t="s">
        <v>347</v>
      </c>
      <c r="CM10" s="369" t="s">
        <v>348</v>
      </c>
      <c r="CN10" s="370"/>
      <c r="CO10" s="355" t="s">
        <v>254</v>
      </c>
      <c r="CP10" s="355" t="s">
        <v>255</v>
      </c>
      <c r="CQ10" s="355" t="s">
        <v>256</v>
      </c>
      <c r="CR10" s="355" t="s">
        <v>257</v>
      </c>
      <c r="CS10" s="355" t="s">
        <v>258</v>
      </c>
      <c r="CT10" s="355" t="s">
        <v>347</v>
      </c>
      <c r="CU10" s="367" t="s">
        <v>327</v>
      </c>
      <c r="CV10" s="367" t="s">
        <v>328</v>
      </c>
      <c r="CW10" s="371" t="s">
        <v>352</v>
      </c>
      <c r="CX10" s="370"/>
      <c r="CY10" s="372" t="s">
        <v>327</v>
      </c>
      <c r="CZ10" s="373" t="s">
        <v>414</v>
      </c>
      <c r="DA10" s="373" t="s">
        <v>352</v>
      </c>
      <c r="DB10" s="372" t="s">
        <v>351</v>
      </c>
      <c r="DC10" s="374" t="s">
        <v>352</v>
      </c>
      <c r="DD10" s="378"/>
      <c r="DE10" s="379" t="s">
        <v>360</v>
      </c>
      <c r="DF10" s="380"/>
      <c r="DG10" s="381" t="s">
        <v>360</v>
      </c>
      <c r="DH10" s="359"/>
      <c r="DI10" s="381" t="s">
        <v>360</v>
      </c>
      <c r="DJ10" s="382"/>
      <c r="DK10" s="381" t="s">
        <v>360</v>
      </c>
      <c r="DL10" s="377" t="s">
        <v>363</v>
      </c>
      <c r="DM10" s="381" t="s">
        <v>438</v>
      </c>
      <c r="DN10" s="381" t="s">
        <v>439</v>
      </c>
      <c r="DO10" s="381" t="s">
        <v>440</v>
      </c>
      <c r="DP10" s="381" t="s">
        <v>270</v>
      </c>
      <c r="DQ10" s="381"/>
      <c r="DR10" s="381" t="s">
        <v>438</v>
      </c>
      <c r="DS10" s="381" t="s">
        <v>439</v>
      </c>
      <c r="DT10" s="381" t="s">
        <v>440</v>
      </c>
      <c r="DU10" s="381" t="s">
        <v>270</v>
      </c>
      <c r="DV10" s="381"/>
      <c r="DW10" s="381"/>
    </row>
    <row r="11" spans="1:127" s="356" customFormat="1" x14ac:dyDescent="0.35">
      <c r="F11" s="361"/>
      <c r="G11" s="361"/>
      <c r="H11" s="361"/>
      <c r="I11" s="361"/>
      <c r="J11" s="361"/>
      <c r="K11" s="361"/>
      <c r="L11" s="378"/>
      <c r="M11" s="361"/>
      <c r="N11" s="361"/>
      <c r="O11" s="361"/>
      <c r="P11" s="361"/>
      <c r="Q11" s="361"/>
      <c r="R11" s="361"/>
      <c r="S11" s="378"/>
      <c r="T11" s="361"/>
      <c r="U11" s="361"/>
      <c r="V11" s="361"/>
      <c r="W11" s="361"/>
      <c r="X11" s="361"/>
      <c r="Y11" s="361"/>
      <c r="Z11" s="366"/>
      <c r="AK11" s="370"/>
      <c r="AL11" s="355"/>
      <c r="AN11" s="355"/>
      <c r="AO11" s="355"/>
      <c r="AP11" s="355"/>
      <c r="AQ11" s="355"/>
      <c r="AR11" s="383"/>
      <c r="AS11" s="383"/>
      <c r="AT11" s="383"/>
      <c r="AU11" s="370"/>
      <c r="AV11" s="383"/>
      <c r="AW11" s="383"/>
      <c r="AX11" s="383"/>
      <c r="AY11" s="383"/>
      <c r="AZ11" s="383"/>
      <c r="BA11" s="375"/>
      <c r="BL11" s="370"/>
      <c r="BM11" s="361"/>
      <c r="BN11" s="361"/>
      <c r="BO11" s="361"/>
      <c r="BP11" s="361"/>
      <c r="BQ11" s="361"/>
      <c r="BR11" s="361"/>
      <c r="BU11" s="370"/>
      <c r="BV11" s="361"/>
      <c r="BW11" s="361"/>
      <c r="BX11" s="361"/>
      <c r="BY11" s="361"/>
      <c r="BZ11" s="361"/>
      <c r="CA11" s="361"/>
      <c r="CB11" s="361"/>
      <c r="CC11" s="366"/>
      <c r="CN11" s="370"/>
      <c r="CO11" s="355"/>
      <c r="CQ11" s="355"/>
      <c r="CR11" s="355"/>
      <c r="CS11" s="355"/>
      <c r="CT11" s="355"/>
      <c r="CU11" s="383"/>
      <c r="CV11" s="383"/>
      <c r="CW11" s="383"/>
      <c r="CX11" s="370"/>
      <c r="CY11" s="383"/>
      <c r="CZ11" s="383"/>
      <c r="DA11" s="383"/>
      <c r="DB11" s="383"/>
      <c r="DC11" s="383"/>
      <c r="DD11" s="378"/>
      <c r="DE11" s="357"/>
      <c r="DF11" s="357"/>
      <c r="DG11" s="357"/>
      <c r="DH11" s="355"/>
      <c r="DI11" s="384"/>
      <c r="DJ11" s="385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</row>
    <row r="12" spans="1:127" x14ac:dyDescent="0.35">
      <c r="A12" s="471">
        <v>97</v>
      </c>
      <c r="B12" s="471" t="s">
        <v>164</v>
      </c>
      <c r="C12" s="471" t="s">
        <v>171</v>
      </c>
      <c r="D12" s="471" t="s">
        <v>262</v>
      </c>
      <c r="E12" s="471" t="s">
        <v>169</v>
      </c>
      <c r="F12" s="386">
        <v>6</v>
      </c>
      <c r="G12" s="386">
        <v>5</v>
      </c>
      <c r="H12" s="386">
        <v>8</v>
      </c>
      <c r="I12" s="386">
        <v>7.5</v>
      </c>
      <c r="J12" s="386">
        <v>9</v>
      </c>
      <c r="K12" s="387">
        <f>SUM((F12*0.3),(G12*0.25),(H12*0.25),(I12*0.15),(J12*0.05))</f>
        <v>6.625</v>
      </c>
      <c r="L12" s="388"/>
      <c r="M12" s="386">
        <v>5.5</v>
      </c>
      <c r="N12" s="386">
        <v>6.2</v>
      </c>
      <c r="O12" s="386">
        <v>7.7</v>
      </c>
      <c r="P12" s="386">
        <v>7.5</v>
      </c>
      <c r="Q12" s="386">
        <v>8</v>
      </c>
      <c r="R12" s="387">
        <f>SUM((M12*0.3),(N12*0.25),(O12*0.25),(P12*0.15),(Q12*0.05))</f>
        <v>6.65</v>
      </c>
      <c r="S12" s="388"/>
      <c r="T12" s="386">
        <v>6.9</v>
      </c>
      <c r="U12" s="386">
        <v>7</v>
      </c>
      <c r="V12" s="386">
        <v>7.3</v>
      </c>
      <c r="W12" s="386">
        <v>7.5</v>
      </c>
      <c r="X12" s="386">
        <v>8.5</v>
      </c>
      <c r="Y12" s="387">
        <f>SUM((T12*0.3),(U12*0.25),(V12*0.25),(W12*0.15),(X12*0.05))</f>
        <v>7.1949999999999994</v>
      </c>
      <c r="Z12" s="389"/>
      <c r="AA12" s="386">
        <v>5.8</v>
      </c>
      <c r="AB12" s="386">
        <v>5.5</v>
      </c>
      <c r="AC12" s="386">
        <v>6.3</v>
      </c>
      <c r="AD12" s="386">
        <v>5</v>
      </c>
      <c r="AE12" s="386">
        <v>5.5</v>
      </c>
      <c r="AF12" s="386">
        <v>7.5</v>
      </c>
      <c r="AG12" s="386">
        <v>4</v>
      </c>
      <c r="AH12" s="386">
        <v>5.5</v>
      </c>
      <c r="AI12" s="390">
        <f>SUM(AA12:AH12)</f>
        <v>45.1</v>
      </c>
      <c r="AJ12" s="387">
        <f>AI12/8</f>
        <v>5.6375000000000002</v>
      </c>
      <c r="AK12" s="391"/>
      <c r="AL12" s="392">
        <v>6.5</v>
      </c>
      <c r="AM12" s="392">
        <v>5.7</v>
      </c>
      <c r="AN12" s="392">
        <v>6.2</v>
      </c>
      <c r="AO12" s="392">
        <v>5.6</v>
      </c>
      <c r="AP12" s="392">
        <v>5.9</v>
      </c>
      <c r="AQ12" s="390">
        <f>SUM(AL12:AP12)</f>
        <v>29.9</v>
      </c>
      <c r="AR12" s="392">
        <v>7.4</v>
      </c>
      <c r="AS12" s="383">
        <f>SUM(AQ12+AR12)</f>
        <v>37.299999999999997</v>
      </c>
      <c r="AT12" s="393">
        <f>AS12/6</f>
        <v>6.2166666666666659</v>
      </c>
      <c r="AU12" s="394"/>
      <c r="AV12" s="392">
        <v>7.9</v>
      </c>
      <c r="AW12" s="392">
        <v>0</v>
      </c>
      <c r="AX12" s="383">
        <f>AV12-AW12</f>
        <v>7.9</v>
      </c>
      <c r="AY12" s="392">
        <v>7</v>
      </c>
      <c r="AZ12" s="393">
        <f>SUM(AX12*0.7+AY12*0.3)</f>
        <v>7.6300000000000008</v>
      </c>
      <c r="BA12" s="346"/>
      <c r="BB12" s="386">
        <v>5</v>
      </c>
      <c r="BC12" s="386">
        <v>6.2</v>
      </c>
      <c r="BD12" s="386">
        <v>6.5</v>
      </c>
      <c r="BE12" s="386">
        <v>4</v>
      </c>
      <c r="BF12" s="386">
        <v>6.2</v>
      </c>
      <c r="BG12" s="386">
        <v>6.5</v>
      </c>
      <c r="BH12" s="386">
        <v>6</v>
      </c>
      <c r="BI12" s="386">
        <v>6.5</v>
      </c>
      <c r="BJ12" s="390">
        <f>SUM(BB12:BI12)</f>
        <v>46.9</v>
      </c>
      <c r="BK12" s="387">
        <f>BJ12/8</f>
        <v>5.8624999999999998</v>
      </c>
      <c r="BL12" s="391"/>
      <c r="BM12" s="386">
        <v>3.2</v>
      </c>
      <c r="BN12" s="386">
        <v>5.8</v>
      </c>
      <c r="BO12" s="386">
        <v>6</v>
      </c>
      <c r="BP12" s="395"/>
      <c r="BQ12" s="395"/>
      <c r="BR12" s="387">
        <f>SUM((BM12*0.4),(BN12*0.3),(BO12*0.3))</f>
        <v>4.82</v>
      </c>
      <c r="BS12" s="396"/>
      <c r="BT12" s="387">
        <f>BR12-BS12</f>
        <v>4.82</v>
      </c>
      <c r="BU12" s="388"/>
      <c r="BV12" s="386">
        <v>7</v>
      </c>
      <c r="BW12" s="386">
        <v>6.2</v>
      </c>
      <c r="BX12" s="386">
        <v>6.4</v>
      </c>
      <c r="BY12" s="386">
        <v>6.4</v>
      </c>
      <c r="BZ12" s="386">
        <v>5.7</v>
      </c>
      <c r="CA12" s="386"/>
      <c r="CB12" s="397">
        <f>SUM((BV12*0.2),(BW12*0.15),(BX12*0.25),(BY12*0.2),(BZ12*0.2))-CA12</f>
        <v>6.3500000000000014</v>
      </c>
      <c r="CC12" s="389"/>
      <c r="CD12" s="386">
        <v>6.2</v>
      </c>
      <c r="CE12" s="386">
        <v>6.5</v>
      </c>
      <c r="CF12" s="386">
        <v>6</v>
      </c>
      <c r="CG12" s="386">
        <v>5.8</v>
      </c>
      <c r="CH12" s="386">
        <v>7</v>
      </c>
      <c r="CI12" s="386">
        <v>6.2</v>
      </c>
      <c r="CJ12" s="386">
        <v>6.5</v>
      </c>
      <c r="CK12" s="386">
        <v>6.5</v>
      </c>
      <c r="CL12" s="390">
        <f>SUM(CD12:CK12)</f>
        <v>50.7</v>
      </c>
      <c r="CM12" s="387">
        <f>CL12/8</f>
        <v>6.3375000000000004</v>
      </c>
      <c r="CN12" s="391"/>
      <c r="CO12" s="392">
        <v>7.5</v>
      </c>
      <c r="CP12" s="392">
        <v>6</v>
      </c>
      <c r="CQ12" s="392">
        <v>5</v>
      </c>
      <c r="CR12" s="392">
        <v>5</v>
      </c>
      <c r="CS12" s="392">
        <v>6</v>
      </c>
      <c r="CT12" s="390">
        <f>SUM(CO12:CS12)</f>
        <v>29.5</v>
      </c>
      <c r="CU12" s="392">
        <v>6.7</v>
      </c>
      <c r="CV12" s="383">
        <f>SUM(CT12+CU12)</f>
        <v>36.200000000000003</v>
      </c>
      <c r="CW12" s="393">
        <f>CV12/6</f>
        <v>6.0333333333333341</v>
      </c>
      <c r="CX12" s="394"/>
      <c r="CY12" s="392">
        <v>7.9</v>
      </c>
      <c r="CZ12" s="392">
        <v>0</v>
      </c>
      <c r="DA12" s="383">
        <f>CY12-CZ12</f>
        <v>7.9</v>
      </c>
      <c r="DB12" s="392">
        <v>6.5</v>
      </c>
      <c r="DC12" s="393">
        <f>SUM(DA12*0.7+DB12*0.3)</f>
        <v>7.48</v>
      </c>
      <c r="DD12" s="394"/>
      <c r="DE12" s="398">
        <f>SUM((K12*0.25)+(AJ12*0.25)+(BK12*0.25)+(CM12*0.25))</f>
        <v>6.1156249999999996</v>
      </c>
      <c r="DF12" s="398"/>
      <c r="DG12" s="398">
        <f>SUM((R12*0.25),(AT12*0.25),(BT12*0.25)+(CW12*0.25))</f>
        <v>5.9300000000000006</v>
      </c>
      <c r="DH12" s="399"/>
      <c r="DI12" s="398">
        <f>SUM((Y12*0.25),(CB12*0.25),(AZ12*0.25),(DC12*0.25))</f>
        <v>7.1637500000000012</v>
      </c>
      <c r="DJ12" s="359"/>
      <c r="DK12" s="400">
        <f>AVERAGE(DE12:DI12)</f>
        <v>6.4031250000000002</v>
      </c>
      <c r="DL12" s="312">
        <v>1</v>
      </c>
      <c r="DM12" s="398">
        <f>K12</f>
        <v>6.625</v>
      </c>
      <c r="DN12" s="398">
        <f>AJ12</f>
        <v>5.6375000000000002</v>
      </c>
      <c r="DO12" s="398">
        <f>BK12</f>
        <v>5.8624999999999998</v>
      </c>
      <c r="DP12" s="398">
        <f>CM12</f>
        <v>6.3375000000000004</v>
      </c>
      <c r="DQ12" s="400">
        <f>DE12</f>
        <v>6.1156249999999996</v>
      </c>
      <c r="DR12" s="642">
        <f>R12</f>
        <v>6.65</v>
      </c>
      <c r="DS12" s="398">
        <f>AT12</f>
        <v>6.2166666666666659</v>
      </c>
      <c r="DT12" s="398">
        <f>BT12</f>
        <v>4.82</v>
      </c>
      <c r="DU12" s="398">
        <f>CW12</f>
        <v>6.0333333333333341</v>
      </c>
      <c r="DV12" s="400">
        <f>DG12</f>
        <v>5.9300000000000006</v>
      </c>
      <c r="DW12" s="643">
        <f>DK12</f>
        <v>6.4031250000000002</v>
      </c>
    </row>
    <row r="13" spans="1:127" x14ac:dyDescent="0.35">
      <c r="A13" s="471">
        <v>142</v>
      </c>
      <c r="B13" s="471" t="s">
        <v>165</v>
      </c>
      <c r="C13" s="471" t="s">
        <v>172</v>
      </c>
      <c r="D13" s="471" t="s">
        <v>166</v>
      </c>
      <c r="E13" s="471" t="s">
        <v>167</v>
      </c>
      <c r="F13" s="386">
        <v>4.8</v>
      </c>
      <c r="G13" s="386">
        <v>4</v>
      </c>
      <c r="H13" s="386">
        <v>7</v>
      </c>
      <c r="I13" s="386">
        <v>5.5</v>
      </c>
      <c r="J13" s="386">
        <v>7</v>
      </c>
      <c r="K13" s="387">
        <f>SUM((F13*0.3),(G13*0.25),(H13*0.25),(I13*0.15),(J13*0.05))</f>
        <v>5.3649999999999993</v>
      </c>
      <c r="L13" s="388"/>
      <c r="M13" s="386">
        <v>6</v>
      </c>
      <c r="N13" s="386">
        <v>5.7</v>
      </c>
      <c r="O13" s="386">
        <v>6.5</v>
      </c>
      <c r="P13" s="386">
        <v>6.2</v>
      </c>
      <c r="Q13" s="386">
        <v>7</v>
      </c>
      <c r="R13" s="387">
        <f>SUM((M13*0.3),(N13*0.25),(O13*0.25),(P13*0.15),(Q13*0.05))</f>
        <v>6.129999999999999</v>
      </c>
      <c r="S13" s="388"/>
      <c r="T13" s="386">
        <v>6.3</v>
      </c>
      <c r="U13" s="386">
        <v>5.8</v>
      </c>
      <c r="V13" s="386">
        <v>6.5</v>
      </c>
      <c r="W13" s="386">
        <v>6.8</v>
      </c>
      <c r="X13" s="386">
        <v>6.8</v>
      </c>
      <c r="Y13" s="387">
        <f>SUM((T13*0.3),(U13*0.25),(V13*0.25),(W13*0.15),(X13*0.05))</f>
        <v>6.3249999999999993</v>
      </c>
      <c r="Z13" s="389"/>
      <c r="AA13" s="386">
        <v>5.3</v>
      </c>
      <c r="AB13" s="386">
        <v>6.5</v>
      </c>
      <c r="AC13" s="386">
        <v>7</v>
      </c>
      <c r="AD13" s="386">
        <v>6</v>
      </c>
      <c r="AE13" s="386">
        <v>5.8</v>
      </c>
      <c r="AF13" s="386">
        <v>5</v>
      </c>
      <c r="AG13" s="386">
        <v>5.5</v>
      </c>
      <c r="AH13" s="386">
        <v>5.5</v>
      </c>
      <c r="AI13" s="390">
        <f>SUM(AA13:AH13)</f>
        <v>46.6</v>
      </c>
      <c r="AJ13" s="387">
        <f>AI13/8</f>
        <v>5.8250000000000002</v>
      </c>
      <c r="AK13" s="391"/>
      <c r="AL13" s="392">
        <v>7</v>
      </c>
      <c r="AM13" s="392">
        <v>6.2</v>
      </c>
      <c r="AN13" s="392">
        <v>6.5</v>
      </c>
      <c r="AO13" s="392">
        <v>5.8</v>
      </c>
      <c r="AP13" s="392">
        <v>5.7</v>
      </c>
      <c r="AQ13" s="390">
        <f>SUM(AL13:AP13)</f>
        <v>31.2</v>
      </c>
      <c r="AR13" s="392">
        <v>7.3</v>
      </c>
      <c r="AS13" s="383">
        <f>SUM(AQ13+AR13)</f>
        <v>38.5</v>
      </c>
      <c r="AT13" s="393">
        <f>AS13/6</f>
        <v>6.416666666666667</v>
      </c>
      <c r="AU13" s="394"/>
      <c r="AV13" s="392">
        <v>6.4</v>
      </c>
      <c r="AW13" s="392">
        <v>0</v>
      </c>
      <c r="AX13" s="383">
        <f>AV13-AW13</f>
        <v>6.4</v>
      </c>
      <c r="AY13" s="392">
        <v>7</v>
      </c>
      <c r="AZ13" s="393">
        <f>SUM(AX13*0.7+AY13*0.3)</f>
        <v>6.58</v>
      </c>
      <c r="BA13" s="346"/>
      <c r="BB13" s="386">
        <v>5</v>
      </c>
      <c r="BC13" s="386">
        <v>6.7</v>
      </c>
      <c r="BD13" s="386">
        <v>6.5</v>
      </c>
      <c r="BE13" s="386">
        <v>7.2</v>
      </c>
      <c r="BF13" s="386">
        <v>6.5</v>
      </c>
      <c r="BG13" s="386">
        <v>5.2</v>
      </c>
      <c r="BH13" s="386">
        <v>6</v>
      </c>
      <c r="BI13" s="386">
        <v>6.5</v>
      </c>
      <c r="BJ13" s="390">
        <f>SUM(BB13:BI13)</f>
        <v>49.6</v>
      </c>
      <c r="BK13" s="387">
        <f>BJ13/8</f>
        <v>6.2</v>
      </c>
      <c r="BL13" s="391"/>
      <c r="BM13" s="386">
        <v>4.9000000000000004</v>
      </c>
      <c r="BN13" s="386">
        <v>4.8</v>
      </c>
      <c r="BO13" s="386">
        <v>4.5</v>
      </c>
      <c r="BP13" s="395"/>
      <c r="BQ13" s="395"/>
      <c r="BR13" s="387">
        <f>SUM((BM13*0.4),(BN13*0.3),(BO13*0.3))</f>
        <v>4.75</v>
      </c>
      <c r="BS13" s="396"/>
      <c r="BT13" s="387">
        <f>BR13-BS13</f>
        <v>4.75</v>
      </c>
      <c r="BU13" s="388"/>
      <c r="BV13" s="386">
        <v>8.5</v>
      </c>
      <c r="BW13" s="386">
        <v>6.8</v>
      </c>
      <c r="BX13" s="386">
        <v>6.5</v>
      </c>
      <c r="BY13" s="386">
        <v>6.2</v>
      </c>
      <c r="BZ13" s="386">
        <v>6.2</v>
      </c>
      <c r="CA13" s="386"/>
      <c r="CB13" s="397">
        <f>SUM((BV13*0.2),(BW13*0.15),(BX13*0.25),(BY13*0.2),(BZ13*0.2))-CA13</f>
        <v>6.8250000000000011</v>
      </c>
      <c r="CC13" s="389"/>
      <c r="CD13" s="386">
        <v>6.2</v>
      </c>
      <c r="CE13" s="386">
        <v>7</v>
      </c>
      <c r="CF13" s="386">
        <v>6.8</v>
      </c>
      <c r="CG13" s="386">
        <v>7</v>
      </c>
      <c r="CH13" s="386">
        <v>6.5</v>
      </c>
      <c r="CI13" s="386">
        <v>6</v>
      </c>
      <c r="CJ13" s="386">
        <v>6.5</v>
      </c>
      <c r="CK13" s="386">
        <v>7</v>
      </c>
      <c r="CL13" s="390">
        <f>SUM(CD13:CK13)</f>
        <v>53</v>
      </c>
      <c r="CM13" s="387">
        <f>CL13/8</f>
        <v>6.625</v>
      </c>
      <c r="CN13" s="391"/>
      <c r="CO13" s="392">
        <v>7</v>
      </c>
      <c r="CP13" s="392">
        <v>5</v>
      </c>
      <c r="CQ13" s="392">
        <v>6.5</v>
      </c>
      <c r="CR13" s="392">
        <v>6.2</v>
      </c>
      <c r="CS13" s="392">
        <v>6</v>
      </c>
      <c r="CT13" s="390">
        <f>SUM(CO13:CS13)</f>
        <v>30.7</v>
      </c>
      <c r="CU13" s="392">
        <v>8</v>
      </c>
      <c r="CV13" s="383">
        <f>SUM(CT13+CU13)</f>
        <v>38.700000000000003</v>
      </c>
      <c r="CW13" s="393">
        <f>CV13/6</f>
        <v>6.45</v>
      </c>
      <c r="CX13" s="394"/>
      <c r="CY13" s="392">
        <v>7.4</v>
      </c>
      <c r="CZ13" s="392">
        <v>0</v>
      </c>
      <c r="DA13" s="383">
        <f>CY13-CZ13</f>
        <v>7.4</v>
      </c>
      <c r="DB13" s="392">
        <v>9.8000000000000007</v>
      </c>
      <c r="DC13" s="393">
        <f>SUM(DA13*0.7+DB13*0.3)</f>
        <v>8.1199999999999992</v>
      </c>
      <c r="DD13" s="394"/>
      <c r="DE13" s="398">
        <f>SUM((K13*0.25)+(AJ13*0.25)+(BK13*0.25)+(CM13*0.25))</f>
        <v>6.0037500000000001</v>
      </c>
      <c r="DF13" s="398"/>
      <c r="DG13" s="398">
        <f>SUM((R13*0.25),(AT13*0.25),(BT13*0.25)+(CW13*0.25))</f>
        <v>5.9366666666666665</v>
      </c>
      <c r="DH13" s="399"/>
      <c r="DI13" s="398">
        <f>SUM((Y13*0.25),(CB13*0.25),(AZ13*0.25),(DC13*0.25))</f>
        <v>6.9625000000000004</v>
      </c>
      <c r="DJ13" s="359"/>
      <c r="DK13" s="400">
        <f>AVERAGE(DE13:DI13)</f>
        <v>6.3009722222222235</v>
      </c>
      <c r="DL13" s="312">
        <v>2</v>
      </c>
      <c r="DM13" s="398">
        <f>K13</f>
        <v>5.3649999999999993</v>
      </c>
      <c r="DN13" s="398">
        <f>AJ13</f>
        <v>5.8250000000000002</v>
      </c>
      <c r="DO13" s="398">
        <f>BK13</f>
        <v>6.2</v>
      </c>
      <c r="DP13" s="398">
        <f>CM13</f>
        <v>6.625</v>
      </c>
      <c r="DQ13" s="400">
        <f>DE13</f>
        <v>6.0037500000000001</v>
      </c>
      <c r="DR13" s="642">
        <f>R13</f>
        <v>6.129999999999999</v>
      </c>
      <c r="DS13" s="398">
        <f>AT13</f>
        <v>6.416666666666667</v>
      </c>
      <c r="DT13" s="398">
        <f>BT13</f>
        <v>4.75</v>
      </c>
      <c r="DU13" s="398">
        <f>CW13</f>
        <v>6.45</v>
      </c>
      <c r="DV13" s="400">
        <f>DG13</f>
        <v>5.9366666666666665</v>
      </c>
      <c r="DW13" s="643">
        <f>DK13</f>
        <v>6.3009722222222235</v>
      </c>
    </row>
    <row r="14" spans="1:127" x14ac:dyDescent="0.35">
      <c r="A14" s="471">
        <v>82</v>
      </c>
      <c r="B14" s="471" t="s">
        <v>295</v>
      </c>
      <c r="C14" s="471" t="s">
        <v>173</v>
      </c>
      <c r="D14" s="471" t="s">
        <v>168</v>
      </c>
      <c r="E14" s="471" t="s">
        <v>170</v>
      </c>
      <c r="F14" s="386">
        <v>6.5</v>
      </c>
      <c r="G14" s="386">
        <v>6.5</v>
      </c>
      <c r="H14" s="386">
        <v>8</v>
      </c>
      <c r="I14" s="386">
        <v>7</v>
      </c>
      <c r="J14" s="386">
        <v>7.5</v>
      </c>
      <c r="K14" s="387">
        <f>SUM((F14*0.3),(G14*0.25),(H14*0.25),(I14*0.15),(J14*0.05))</f>
        <v>7</v>
      </c>
      <c r="L14" s="388"/>
      <c r="M14" s="386">
        <v>5.5</v>
      </c>
      <c r="N14" s="386">
        <v>5.7</v>
      </c>
      <c r="O14" s="386">
        <v>6.5</v>
      </c>
      <c r="P14" s="386">
        <v>6.2</v>
      </c>
      <c r="Q14" s="386">
        <v>8</v>
      </c>
      <c r="R14" s="387">
        <f>SUM((M14*0.3),(N14*0.25),(O14*0.25),(P14*0.15),(Q14*0.05))</f>
        <v>6.03</v>
      </c>
      <c r="S14" s="388"/>
      <c r="T14" s="386">
        <v>6.6</v>
      </c>
      <c r="U14" s="386">
        <v>6.7</v>
      </c>
      <c r="V14" s="386">
        <v>6.7</v>
      </c>
      <c r="W14" s="386">
        <v>7.3</v>
      </c>
      <c r="X14" s="386">
        <v>8.5</v>
      </c>
      <c r="Y14" s="387">
        <f>SUM((T14*0.3),(U14*0.25),(V14*0.25),(W14*0.15),(X14*0.05))</f>
        <v>6.85</v>
      </c>
      <c r="Z14" s="389"/>
      <c r="AA14" s="386">
        <v>7</v>
      </c>
      <c r="AB14" s="386">
        <v>7</v>
      </c>
      <c r="AC14" s="386">
        <v>7.5</v>
      </c>
      <c r="AD14" s="386">
        <v>6.5</v>
      </c>
      <c r="AE14" s="386">
        <v>5.8</v>
      </c>
      <c r="AF14" s="386">
        <v>6.5</v>
      </c>
      <c r="AG14" s="386">
        <v>6.8</v>
      </c>
      <c r="AH14" s="386">
        <v>6.8</v>
      </c>
      <c r="AI14" s="390">
        <f>SUM(AA14:AH14)</f>
        <v>53.899999999999991</v>
      </c>
      <c r="AJ14" s="387">
        <f>AI14/8</f>
        <v>6.7374999999999989</v>
      </c>
      <c r="AK14" s="391"/>
      <c r="AL14" s="392">
        <v>4.5</v>
      </c>
      <c r="AM14" s="392">
        <v>6</v>
      </c>
      <c r="AN14" s="392">
        <v>6</v>
      </c>
      <c r="AO14" s="392">
        <v>5.4</v>
      </c>
      <c r="AP14" s="392">
        <v>6.5</v>
      </c>
      <c r="AQ14" s="390">
        <f>SUM(AL14:AP14)</f>
        <v>28.4</v>
      </c>
      <c r="AR14" s="392">
        <v>8.4</v>
      </c>
      <c r="AS14" s="383">
        <f>SUM(AQ14+AR14)</f>
        <v>36.799999999999997</v>
      </c>
      <c r="AT14" s="393">
        <f>AS14/6</f>
        <v>6.1333333333333329</v>
      </c>
      <c r="AU14" s="394"/>
      <c r="AV14" s="392">
        <v>7.2</v>
      </c>
      <c r="AW14" s="392">
        <v>3</v>
      </c>
      <c r="AX14" s="383">
        <f>AV14-AW14</f>
        <v>4.2</v>
      </c>
      <c r="AY14" s="392">
        <v>4.3</v>
      </c>
      <c r="AZ14" s="393">
        <f>SUM(AX14*0.7+AY14*0.3)</f>
        <v>4.2299999999999995</v>
      </c>
      <c r="BA14" s="346"/>
      <c r="BB14" s="386">
        <v>6.8</v>
      </c>
      <c r="BC14" s="386">
        <v>7</v>
      </c>
      <c r="BD14" s="386">
        <v>6.7</v>
      </c>
      <c r="BE14" s="386">
        <v>6.2</v>
      </c>
      <c r="BF14" s="386">
        <v>6.2</v>
      </c>
      <c r="BG14" s="386">
        <v>7</v>
      </c>
      <c r="BH14" s="386">
        <v>6</v>
      </c>
      <c r="BI14" s="386">
        <v>6</v>
      </c>
      <c r="BJ14" s="390">
        <f>SUM(BB14:BI14)</f>
        <v>51.9</v>
      </c>
      <c r="BK14" s="387">
        <f>BJ14/8</f>
        <v>6.4874999999999998</v>
      </c>
      <c r="BL14" s="391"/>
      <c r="BM14" s="386">
        <v>3.7</v>
      </c>
      <c r="BN14" s="386">
        <v>4</v>
      </c>
      <c r="BO14" s="386">
        <v>4.5</v>
      </c>
      <c r="BP14" s="395"/>
      <c r="BQ14" s="395"/>
      <c r="BR14" s="387">
        <f>SUM((BM14*0.4),(BN14*0.3),(BO14*0.3))</f>
        <v>4.03</v>
      </c>
      <c r="BS14" s="396"/>
      <c r="BT14" s="387">
        <f>BR14-BS14</f>
        <v>4.03</v>
      </c>
      <c r="BU14" s="388"/>
      <c r="BV14" s="386">
        <v>6.5</v>
      </c>
      <c r="BW14" s="386">
        <v>5.8</v>
      </c>
      <c r="BX14" s="386">
        <v>5.8</v>
      </c>
      <c r="BY14" s="386">
        <v>5.6</v>
      </c>
      <c r="BZ14" s="386">
        <v>5.6</v>
      </c>
      <c r="CA14" s="386"/>
      <c r="CB14" s="397">
        <f>SUM((BV14*0.2),(BW14*0.15),(BX14*0.25),(BY14*0.2),(BZ14*0.2))-CA14</f>
        <v>5.86</v>
      </c>
      <c r="CC14" s="389"/>
      <c r="CD14" s="386">
        <v>7</v>
      </c>
      <c r="CE14" s="386">
        <v>7.5</v>
      </c>
      <c r="CF14" s="386">
        <v>7</v>
      </c>
      <c r="CG14" s="386">
        <v>6.5</v>
      </c>
      <c r="CH14" s="386">
        <v>6</v>
      </c>
      <c r="CI14" s="386">
        <v>7</v>
      </c>
      <c r="CJ14" s="386">
        <v>6.5</v>
      </c>
      <c r="CK14" s="386">
        <v>7</v>
      </c>
      <c r="CL14" s="390">
        <f>SUM(CD14:CK14)</f>
        <v>54.5</v>
      </c>
      <c r="CM14" s="387">
        <f>CL14/8</f>
        <v>6.8125</v>
      </c>
      <c r="CN14" s="391"/>
      <c r="CO14" s="392">
        <v>3.5</v>
      </c>
      <c r="CP14" s="392">
        <v>4.8</v>
      </c>
      <c r="CQ14" s="392">
        <v>6.5</v>
      </c>
      <c r="CR14" s="392">
        <v>5.2</v>
      </c>
      <c r="CS14" s="392">
        <v>7</v>
      </c>
      <c r="CT14" s="390">
        <f>SUM(CO14:CS14)</f>
        <v>27</v>
      </c>
      <c r="CU14" s="392">
        <v>7.6</v>
      </c>
      <c r="CV14" s="383">
        <f>SUM(CT14+CU14)</f>
        <v>34.6</v>
      </c>
      <c r="CW14" s="393">
        <f>CV14/6</f>
        <v>5.7666666666666666</v>
      </c>
      <c r="CX14" s="394"/>
      <c r="CY14" s="392">
        <v>6.9</v>
      </c>
      <c r="CZ14" s="392">
        <v>2</v>
      </c>
      <c r="DA14" s="383">
        <f>CY14-CZ14</f>
        <v>4.9000000000000004</v>
      </c>
      <c r="DB14" s="392">
        <v>3.9</v>
      </c>
      <c r="DC14" s="393">
        <f>SUM(DA14*0.7+DB14*0.3)</f>
        <v>4.5999999999999996</v>
      </c>
      <c r="DD14" s="394"/>
      <c r="DE14" s="398">
        <f>SUM((K14*0.25)+(AJ14*0.25)+(BK14*0.25)+(CM14*0.25))</f>
        <v>6.7593749999999995</v>
      </c>
      <c r="DF14" s="398"/>
      <c r="DG14" s="398">
        <f>SUM((R14*0.25),(AT14*0.25),(BT14*0.25)+(CW14*0.25))</f>
        <v>5.49</v>
      </c>
      <c r="DH14" s="399"/>
      <c r="DI14" s="398">
        <f>SUM((Y14*0.25),(CB14*0.25),(AZ14*0.25),(DC14*0.25))</f>
        <v>5.3849999999999998</v>
      </c>
      <c r="DJ14" s="359"/>
      <c r="DK14" s="400">
        <f>AVERAGE(DE14:DI14)</f>
        <v>5.8781249999999998</v>
      </c>
      <c r="DL14" s="312">
        <v>3</v>
      </c>
      <c r="DM14" s="398">
        <f>K14</f>
        <v>7</v>
      </c>
      <c r="DN14" s="398">
        <f>AJ14</f>
        <v>6.7374999999999989</v>
      </c>
      <c r="DO14" s="398">
        <f>BK14</f>
        <v>6.4874999999999998</v>
      </c>
      <c r="DP14" s="398">
        <f>CM14</f>
        <v>6.8125</v>
      </c>
      <c r="DQ14" s="400">
        <f>DE14</f>
        <v>6.7593749999999995</v>
      </c>
      <c r="DR14" s="642">
        <f>R14</f>
        <v>6.03</v>
      </c>
      <c r="DS14" s="398">
        <f>AT14</f>
        <v>6.1333333333333329</v>
      </c>
      <c r="DT14" s="398">
        <f>BT14</f>
        <v>4.03</v>
      </c>
      <c r="DU14" s="398">
        <f>CW14</f>
        <v>5.7666666666666666</v>
      </c>
      <c r="DV14" s="400">
        <f>DG14</f>
        <v>5.49</v>
      </c>
      <c r="DW14" s="643">
        <f>DK14</f>
        <v>5.8781249999999998</v>
      </c>
    </row>
    <row r="15" spans="1:127" x14ac:dyDescent="0.35">
      <c r="BR15" s="401"/>
      <c r="BS15" s="401"/>
      <c r="BT15" s="401"/>
      <c r="BU15" s="401"/>
    </row>
    <row r="16" spans="1:127" x14ac:dyDescent="0.35">
      <c r="C16" s="402"/>
      <c r="AB16" s="355"/>
      <c r="BC16" s="355"/>
      <c r="CE16" s="355"/>
    </row>
    <row r="20" spans="1:6" ht="18.5" x14ac:dyDescent="0.45">
      <c r="A20" s="403"/>
      <c r="B20" s="314"/>
      <c r="C20" s="314"/>
      <c r="D20" s="314"/>
      <c r="E20" s="404"/>
      <c r="F20" s="314"/>
    </row>
    <row r="21" spans="1:6" ht="18.5" x14ac:dyDescent="0.45">
      <c r="A21" s="403"/>
      <c r="B21" s="314"/>
      <c r="C21" s="405"/>
      <c r="D21" s="314"/>
      <c r="E21" s="406"/>
      <c r="F21" s="314"/>
    </row>
    <row r="22" spans="1:6" ht="18.5" x14ac:dyDescent="0.45">
      <c r="A22" s="314"/>
    </row>
    <row r="23" spans="1:6" ht="18.5" x14ac:dyDescent="0.45">
      <c r="A23" s="314"/>
    </row>
    <row r="24" spans="1:6" ht="18.5" x14ac:dyDescent="0.45">
      <c r="A24" s="314"/>
    </row>
    <row r="25" spans="1:6" ht="18.5" x14ac:dyDescent="0.45">
      <c r="A25" s="314"/>
      <c r="B25" s="315"/>
      <c r="C25" s="316"/>
      <c r="D25" s="315"/>
      <c r="E25" s="317"/>
      <c r="F25" s="317"/>
    </row>
  </sheetData>
  <sortState xmlns:xlrd2="http://schemas.microsoft.com/office/spreadsheetml/2017/richdata2" ref="A12:DW14">
    <sortCondition descending="1" ref="DK12:DK14"/>
  </sortState>
  <mergeCells count="1">
    <mergeCell ref="A5:B5"/>
  </mergeCells>
  <phoneticPr fontId="40" type="noConversion"/>
  <pageMargins left="0.74803149606299213" right="0.74803149606299213" top="0.98425196850393704" bottom="0.98425196850393704" header="0.51181102362204722" footer="0.51181102362204722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W23"/>
  <sheetViews>
    <sheetView workbookViewId="0">
      <selection activeCell="B12" sqref="B12:E12"/>
    </sheetView>
  </sheetViews>
  <sheetFormatPr defaultColWidth="9.1796875" defaultRowHeight="14.5" x14ac:dyDescent="0.35"/>
  <cols>
    <col min="1" max="1" width="5.453125" style="341" customWidth="1"/>
    <col min="2" max="2" width="16.453125" style="341" customWidth="1"/>
    <col min="3" max="3" width="24.36328125" style="341" customWidth="1"/>
    <col min="4" max="4" width="15.36328125" style="341" customWidth="1"/>
    <col min="5" max="5" width="18.36328125" style="341" customWidth="1"/>
    <col min="6" max="11" width="7.6328125" style="341" customWidth="1"/>
    <col min="12" max="12" width="3.1796875" style="341" customWidth="1"/>
    <col min="13" max="18" width="7.6328125" style="341" customWidth="1"/>
    <col min="19" max="19" width="3.1796875" style="341" customWidth="1"/>
    <col min="20" max="25" width="7.6328125" style="341" customWidth="1"/>
    <col min="26" max="26" width="3.36328125" style="341" customWidth="1"/>
    <col min="27" max="36" width="7.6328125" style="341" customWidth="1"/>
    <col min="37" max="37" width="3.36328125" style="341" customWidth="1"/>
    <col min="38" max="46" width="7.6328125" style="341" customWidth="1"/>
    <col min="47" max="47" width="2.6328125" style="341" customWidth="1"/>
    <col min="48" max="52" width="7.6328125" style="341" customWidth="1"/>
    <col min="53" max="53" width="3.36328125" style="343" customWidth="1"/>
    <col min="54" max="63" width="7.6328125" style="341" customWidth="1"/>
    <col min="64" max="64" width="3.36328125" style="341" customWidth="1"/>
    <col min="65" max="72" width="7.6328125" style="341" customWidth="1"/>
    <col min="73" max="73" width="3.36328125" style="341" customWidth="1"/>
    <col min="74" max="80" width="7.6328125" style="341" customWidth="1"/>
    <col min="81" max="81" width="3.36328125" style="341" customWidth="1"/>
    <col min="82" max="91" width="7.6328125" style="341" customWidth="1"/>
    <col min="92" max="92" width="3.36328125" style="341" customWidth="1"/>
    <col min="93" max="101" width="7.6328125" style="341" customWidth="1"/>
    <col min="102" max="102" width="2.6328125" style="341" customWidth="1"/>
    <col min="103" max="107" width="7.6328125" style="341" customWidth="1"/>
    <col min="108" max="108" width="3.36328125" style="341" customWidth="1"/>
    <col min="109" max="109" width="12.1796875" style="341" customWidth="1"/>
    <col min="110" max="110" width="4.453125" style="341" customWidth="1"/>
    <col min="111" max="111" width="10.6328125" style="341" customWidth="1"/>
    <col min="112" max="112" width="2.6328125" style="343" customWidth="1"/>
    <col min="113" max="113" width="10.453125" style="341" customWidth="1"/>
    <col min="114" max="114" width="2.6328125" style="343" customWidth="1"/>
    <col min="115" max="115" width="9.1796875" style="341"/>
    <col min="116" max="116" width="13.36328125" style="341" customWidth="1"/>
    <col min="117" max="117" width="6.6328125" style="341" customWidth="1"/>
    <col min="118" max="118" width="6.1796875" style="341" customWidth="1"/>
    <col min="119" max="119" width="5.81640625" style="341" customWidth="1"/>
    <col min="120" max="120" width="5.453125" style="341" customWidth="1"/>
    <col min="121" max="127" width="5.81640625" style="341" customWidth="1"/>
    <col min="128" max="16384" width="9.1796875" style="341"/>
  </cols>
  <sheetData>
    <row r="1" spans="1:127" ht="15.5" x14ac:dyDescent="0.35">
      <c r="A1" s="1" t="str">
        <f>[1]CompDetail!A1</f>
        <v>22nd Australian Vaulting Championships 2018</v>
      </c>
      <c r="B1" s="2"/>
      <c r="C1" s="101"/>
      <c r="D1" s="342" t="s">
        <v>246</v>
      </c>
      <c r="E1" s="342" t="s">
        <v>9</v>
      </c>
      <c r="G1" s="343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AA1" s="344"/>
      <c r="AB1" s="344"/>
      <c r="AC1" s="344"/>
      <c r="AD1" s="343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BB1" s="344"/>
      <c r="BC1" s="344"/>
      <c r="BD1" s="344"/>
      <c r="BE1" s="343"/>
      <c r="BI1" s="344"/>
      <c r="BJ1" s="344"/>
      <c r="BK1" s="344"/>
      <c r="CD1" s="344"/>
      <c r="CE1" s="344"/>
      <c r="CF1" s="344"/>
      <c r="CG1" s="343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DD1" s="343"/>
      <c r="DL1" s="345">
        <f ca="1">NOW()</f>
        <v>43467.616455671297</v>
      </c>
    </row>
    <row r="2" spans="1:127" ht="15.5" x14ac:dyDescent="0.35">
      <c r="A2" s="8"/>
      <c r="B2" s="2"/>
      <c r="C2" s="101"/>
      <c r="D2" s="342"/>
      <c r="E2" s="342" t="s">
        <v>261</v>
      </c>
      <c r="G2" s="343"/>
      <c r="Z2" s="346"/>
      <c r="AD2" s="343"/>
      <c r="BA2" s="346"/>
      <c r="BE2" s="343"/>
      <c r="CC2" s="346"/>
      <c r="CG2" s="343"/>
      <c r="DD2" s="343"/>
      <c r="DL2" s="347">
        <f ca="1">NOW()</f>
        <v>43467.616455671297</v>
      </c>
    </row>
    <row r="3" spans="1:127" ht="15.5" x14ac:dyDescent="0.35">
      <c r="A3" s="1" t="str">
        <f>[1]CompDetail!A3</f>
        <v>October 4 to 7 2018</v>
      </c>
      <c r="B3" s="51"/>
      <c r="C3" s="101"/>
      <c r="D3" s="342"/>
      <c r="E3" s="342" t="s">
        <v>8</v>
      </c>
      <c r="G3" s="343"/>
      <c r="Z3" s="346"/>
      <c r="AD3" s="343"/>
      <c r="BA3" s="346"/>
      <c r="BE3" s="343"/>
      <c r="CC3" s="346"/>
      <c r="CG3" s="343"/>
      <c r="DD3" s="343"/>
      <c r="DL3" s="347"/>
    </row>
    <row r="4" spans="1:127" ht="15.5" x14ac:dyDescent="0.35">
      <c r="A4" s="1"/>
      <c r="B4" s="51"/>
      <c r="C4" s="101"/>
      <c r="D4" s="342"/>
      <c r="E4" s="342" t="s">
        <v>10</v>
      </c>
      <c r="G4" s="343"/>
      <c r="Z4" s="346"/>
      <c r="AD4" s="343"/>
      <c r="BA4" s="346"/>
      <c r="BE4" s="343"/>
      <c r="CC4" s="346"/>
      <c r="CG4" s="343"/>
      <c r="DD4" s="343"/>
      <c r="DL4" s="347"/>
    </row>
    <row r="5" spans="1:127" ht="15.5" x14ac:dyDescent="0.35">
      <c r="A5" s="718"/>
      <c r="B5" s="719"/>
      <c r="C5" s="199"/>
      <c r="D5" s="342"/>
      <c r="E5" s="342"/>
      <c r="F5" s="320" t="s">
        <v>319</v>
      </c>
      <c r="G5" s="321"/>
      <c r="H5" s="320"/>
      <c r="I5" s="321"/>
      <c r="J5" s="321"/>
      <c r="K5" s="321"/>
      <c r="M5" s="348" t="s">
        <v>247</v>
      </c>
      <c r="N5" s="349"/>
      <c r="O5" s="348"/>
      <c r="P5" s="349"/>
      <c r="Q5" s="349"/>
      <c r="R5" s="349"/>
      <c r="S5" s="350"/>
      <c r="T5" s="351" t="s">
        <v>320</v>
      </c>
      <c r="U5" s="157"/>
      <c r="V5" s="351"/>
      <c r="W5" s="157"/>
      <c r="X5" s="157"/>
      <c r="Y5" s="157"/>
      <c r="Z5" s="346"/>
      <c r="AA5" s="352" t="s">
        <v>319</v>
      </c>
      <c r="AB5" s="353"/>
      <c r="AC5" s="353"/>
      <c r="AD5" s="353"/>
      <c r="AE5" s="353"/>
      <c r="AF5" s="353"/>
      <c r="AG5" s="353"/>
      <c r="AH5" s="353"/>
      <c r="AI5" s="353"/>
      <c r="AJ5" s="353"/>
      <c r="AL5" s="349" t="s">
        <v>247</v>
      </c>
      <c r="AM5" s="349"/>
      <c r="AN5" s="349"/>
      <c r="AO5" s="349"/>
      <c r="AP5" s="349"/>
      <c r="AQ5" s="349"/>
      <c r="AR5" s="349"/>
      <c r="AS5" s="349"/>
      <c r="AT5" s="349"/>
      <c r="AV5" s="157" t="s">
        <v>320</v>
      </c>
      <c r="AW5" s="157"/>
      <c r="AX5" s="157"/>
      <c r="AY5" s="157"/>
      <c r="AZ5" s="157"/>
      <c r="BA5" s="346"/>
      <c r="BB5" s="352" t="s">
        <v>319</v>
      </c>
      <c r="BC5" s="353"/>
      <c r="BD5" s="353"/>
      <c r="BE5" s="353"/>
      <c r="BF5" s="353"/>
      <c r="BG5" s="353"/>
      <c r="BH5" s="353"/>
      <c r="BI5" s="353"/>
      <c r="BJ5" s="353"/>
      <c r="BK5" s="353"/>
      <c r="BM5" s="349" t="s">
        <v>247</v>
      </c>
      <c r="BN5" s="349"/>
      <c r="BO5" s="349"/>
      <c r="BP5" s="349"/>
      <c r="BQ5" s="349"/>
      <c r="BR5" s="349"/>
      <c r="BS5" s="349"/>
      <c r="BT5" s="349"/>
      <c r="BU5" s="350"/>
      <c r="BV5" s="157" t="s">
        <v>320</v>
      </c>
      <c r="BW5" s="157"/>
      <c r="BX5" s="157"/>
      <c r="BY5" s="157"/>
      <c r="BZ5" s="157"/>
      <c r="CA5" s="157"/>
      <c r="CB5" s="157"/>
      <c r="CC5" s="346"/>
      <c r="CD5" s="352" t="s">
        <v>319</v>
      </c>
      <c r="CE5" s="353"/>
      <c r="CF5" s="353"/>
      <c r="CG5" s="353"/>
      <c r="CH5" s="353"/>
      <c r="CI5" s="353"/>
      <c r="CJ5" s="353"/>
      <c r="CK5" s="353"/>
      <c r="CL5" s="353"/>
      <c r="CM5" s="353"/>
      <c r="CO5" s="349" t="s">
        <v>247</v>
      </c>
      <c r="CP5" s="349"/>
      <c r="CQ5" s="349"/>
      <c r="CR5" s="349"/>
      <c r="CS5" s="349"/>
      <c r="CT5" s="349"/>
      <c r="CU5" s="349"/>
      <c r="CV5" s="349"/>
      <c r="CW5" s="349"/>
      <c r="CY5" s="157" t="s">
        <v>320</v>
      </c>
      <c r="CZ5" s="157"/>
      <c r="DA5" s="157"/>
      <c r="DB5" s="157"/>
      <c r="DC5" s="157"/>
      <c r="DD5" s="343"/>
    </row>
    <row r="6" spans="1:127" ht="15.5" x14ac:dyDescent="0.35">
      <c r="A6" s="202"/>
      <c r="B6" s="199"/>
      <c r="C6" s="199"/>
      <c r="D6" s="342"/>
      <c r="G6" s="343"/>
      <c r="N6" s="343"/>
      <c r="U6" s="343"/>
      <c r="Z6" s="346"/>
      <c r="AD6" s="343"/>
      <c r="BA6" s="346"/>
      <c r="BE6" s="343"/>
      <c r="CC6" s="346"/>
      <c r="CG6" s="343"/>
      <c r="DD6" s="343"/>
    </row>
    <row r="7" spans="1:127" ht="15.5" x14ac:dyDescent="0.35">
      <c r="A7" s="198" t="s">
        <v>260</v>
      </c>
      <c r="B7" s="289"/>
      <c r="C7" s="202" t="s">
        <v>174</v>
      </c>
      <c r="F7" s="354" t="s">
        <v>321</v>
      </c>
      <c r="G7" s="343" t="str">
        <f>E1</f>
        <v>Mimmi Wickholm</v>
      </c>
      <c r="I7" s="354"/>
      <c r="M7" s="354" t="s">
        <v>321</v>
      </c>
      <c r="N7" s="343" t="str">
        <f>E3</f>
        <v>Rob de Bruin</v>
      </c>
      <c r="P7" s="354"/>
      <c r="T7" s="354" t="s">
        <v>321</v>
      </c>
      <c r="U7" s="343" t="str">
        <f>E2</f>
        <v>Angie Deeks</v>
      </c>
      <c r="W7" s="354"/>
      <c r="Z7" s="346"/>
      <c r="AA7" s="354" t="s">
        <v>322</v>
      </c>
      <c r="AB7" s="341" t="str">
        <f>E2</f>
        <v>Angie Deeks</v>
      </c>
      <c r="AD7" s="343"/>
      <c r="AL7" s="354" t="s">
        <v>322</v>
      </c>
      <c r="AM7" s="341" t="str">
        <f>E4</f>
        <v>Darryn Fedrick</v>
      </c>
      <c r="AV7" s="354" t="s">
        <v>322</v>
      </c>
      <c r="AW7" s="341" t="str">
        <f>E1</f>
        <v>Mimmi Wickholm</v>
      </c>
      <c r="BA7" s="346"/>
      <c r="BB7" s="354" t="s">
        <v>323</v>
      </c>
      <c r="BC7" s="341" t="str">
        <f>E3</f>
        <v>Rob de Bruin</v>
      </c>
      <c r="BE7" s="343"/>
      <c r="BM7" s="354" t="s">
        <v>323</v>
      </c>
      <c r="BN7" s="341" t="str">
        <f>E2</f>
        <v>Angie Deeks</v>
      </c>
      <c r="BV7" s="354" t="s">
        <v>323</v>
      </c>
      <c r="BW7" s="341" t="str">
        <f>E4</f>
        <v>Darryn Fedrick</v>
      </c>
      <c r="CC7" s="346"/>
      <c r="CD7" s="354" t="s">
        <v>426</v>
      </c>
      <c r="CE7" s="341" t="str">
        <f>E4</f>
        <v>Darryn Fedrick</v>
      </c>
      <c r="CG7" s="343"/>
      <c r="CO7" s="354" t="s">
        <v>426</v>
      </c>
      <c r="CP7" s="341" t="str">
        <f>E1</f>
        <v>Mimmi Wickholm</v>
      </c>
      <c r="CY7" s="354" t="s">
        <v>426</v>
      </c>
      <c r="CZ7" s="341" t="str">
        <f>E3</f>
        <v>Rob de Bruin</v>
      </c>
      <c r="DD7" s="343"/>
      <c r="DE7" s="354" t="s">
        <v>324</v>
      </c>
      <c r="DM7" s="354" t="s">
        <v>11</v>
      </c>
    </row>
    <row r="8" spans="1:127" ht="15.5" x14ac:dyDescent="0.35">
      <c r="A8" s="202"/>
      <c r="B8" s="324"/>
      <c r="C8" s="199"/>
      <c r="G8" s="343"/>
      <c r="N8" s="343"/>
      <c r="U8" s="343"/>
      <c r="Z8" s="346"/>
      <c r="AD8" s="343"/>
      <c r="AU8" s="343"/>
      <c r="BA8" s="346"/>
      <c r="BE8" s="343"/>
      <c r="CC8" s="346"/>
      <c r="CG8" s="343"/>
      <c r="CX8" s="343"/>
      <c r="DD8" s="343"/>
      <c r="DQ8" s="354" t="s">
        <v>36</v>
      </c>
      <c r="DR8" s="354"/>
      <c r="DS8" s="354"/>
      <c r="DT8" s="354"/>
      <c r="DU8" s="354"/>
      <c r="DV8" s="354" t="s">
        <v>37</v>
      </c>
      <c r="DW8" s="354"/>
    </row>
    <row r="9" spans="1:127" x14ac:dyDescent="0.35">
      <c r="F9" s="341" t="s">
        <v>325</v>
      </c>
      <c r="K9" s="344"/>
      <c r="L9" s="344"/>
      <c r="M9" s="341" t="s">
        <v>325</v>
      </c>
      <c r="R9" s="344"/>
      <c r="S9" s="344"/>
      <c r="T9" s="341" t="s">
        <v>325</v>
      </c>
      <c r="Y9" s="344"/>
      <c r="Z9" s="346"/>
      <c r="AB9" s="344"/>
      <c r="AC9" s="344"/>
      <c r="AD9" s="344"/>
      <c r="AE9" s="344"/>
      <c r="AF9" s="344"/>
      <c r="AG9" s="344"/>
      <c r="AH9" s="344"/>
      <c r="AI9" s="344"/>
      <c r="AJ9" s="344"/>
      <c r="AK9" s="355"/>
      <c r="AL9" s="355"/>
      <c r="AM9" s="355" t="s">
        <v>248</v>
      </c>
      <c r="AN9" s="355"/>
      <c r="AO9" s="355"/>
      <c r="AP9" s="355"/>
      <c r="AQ9" s="355"/>
      <c r="AR9" s="354"/>
      <c r="AT9" s="354" t="s">
        <v>328</v>
      </c>
      <c r="AU9" s="343"/>
      <c r="AV9" s="354"/>
      <c r="AW9" s="341" t="s">
        <v>326</v>
      </c>
      <c r="AX9" s="356" t="s">
        <v>327</v>
      </c>
      <c r="AY9" s="354"/>
      <c r="AZ9" s="354" t="s">
        <v>328</v>
      </c>
      <c r="BA9" s="346"/>
      <c r="BC9" s="344"/>
      <c r="BD9" s="344"/>
      <c r="BE9" s="344"/>
      <c r="BF9" s="344"/>
      <c r="BG9" s="344"/>
      <c r="BH9" s="344"/>
      <c r="BI9" s="344"/>
      <c r="BJ9" s="344"/>
      <c r="BK9" s="344"/>
      <c r="BL9" s="355"/>
      <c r="BM9" s="357" t="s">
        <v>377</v>
      </c>
      <c r="BN9" s="356"/>
      <c r="BO9" s="356"/>
      <c r="BP9" s="356"/>
      <c r="BT9" s="357" t="s">
        <v>329</v>
      </c>
      <c r="BU9" s="357"/>
      <c r="BV9" s="356" t="s">
        <v>377</v>
      </c>
      <c r="BW9" s="356"/>
      <c r="BX9" s="356"/>
      <c r="BY9" s="356"/>
      <c r="BZ9" s="357"/>
      <c r="CA9" s="357"/>
      <c r="CB9" s="357" t="s">
        <v>329</v>
      </c>
      <c r="CC9" s="346"/>
      <c r="CE9" s="344"/>
      <c r="CF9" s="344"/>
      <c r="CG9" s="344"/>
      <c r="CH9" s="344"/>
      <c r="CI9" s="344"/>
      <c r="CJ9" s="344"/>
      <c r="CK9" s="344"/>
      <c r="CL9" s="344"/>
      <c r="CM9" s="344"/>
      <c r="CN9" s="355"/>
      <c r="CO9" s="355"/>
      <c r="CP9" s="355" t="s">
        <v>248</v>
      </c>
      <c r="CQ9" s="355"/>
      <c r="CR9" s="355"/>
      <c r="CS9" s="355"/>
      <c r="CT9" s="355"/>
      <c r="CU9" s="354"/>
      <c r="CW9" s="354" t="s">
        <v>328</v>
      </c>
      <c r="CX9" s="343"/>
      <c r="CY9" s="354"/>
      <c r="CZ9" s="341" t="s">
        <v>326</v>
      </c>
      <c r="DA9" s="356" t="s">
        <v>327</v>
      </c>
      <c r="DB9" s="354"/>
      <c r="DC9" s="354" t="s">
        <v>328</v>
      </c>
      <c r="DD9" s="343"/>
      <c r="DE9" s="358" t="s">
        <v>330</v>
      </c>
      <c r="DF9" s="358"/>
      <c r="DG9" s="358" t="s">
        <v>249</v>
      </c>
      <c r="DH9" s="359"/>
      <c r="DI9" s="358" t="s">
        <v>331</v>
      </c>
      <c r="DJ9" s="359"/>
      <c r="DK9" s="360" t="s">
        <v>332</v>
      </c>
      <c r="DL9" s="361"/>
      <c r="DM9" s="360"/>
      <c r="DN9" s="360"/>
      <c r="DO9" s="360"/>
      <c r="DP9" s="360"/>
      <c r="DQ9" s="360" t="s">
        <v>360</v>
      </c>
      <c r="DR9" s="360"/>
      <c r="DS9" s="360"/>
      <c r="DT9" s="360"/>
      <c r="DU9" s="360"/>
      <c r="DV9" s="360" t="s">
        <v>38</v>
      </c>
      <c r="DW9" s="360"/>
    </row>
    <row r="10" spans="1:127" s="356" customFormat="1" x14ac:dyDescent="0.35">
      <c r="A10" s="362" t="s">
        <v>333</v>
      </c>
      <c r="B10" s="362" t="s">
        <v>334</v>
      </c>
      <c r="C10" s="362" t="s">
        <v>325</v>
      </c>
      <c r="D10" s="362" t="s">
        <v>335</v>
      </c>
      <c r="E10" s="362" t="s">
        <v>336</v>
      </c>
      <c r="F10" s="363" t="s">
        <v>337</v>
      </c>
      <c r="G10" s="363" t="s">
        <v>338</v>
      </c>
      <c r="H10" s="363" t="s">
        <v>339</v>
      </c>
      <c r="I10" s="363" t="s">
        <v>340</v>
      </c>
      <c r="J10" s="363" t="s">
        <v>341</v>
      </c>
      <c r="K10" s="363" t="s">
        <v>325</v>
      </c>
      <c r="L10" s="364"/>
      <c r="M10" s="363" t="s">
        <v>337</v>
      </c>
      <c r="N10" s="363" t="s">
        <v>338</v>
      </c>
      <c r="O10" s="363" t="s">
        <v>339</v>
      </c>
      <c r="P10" s="363" t="s">
        <v>340</v>
      </c>
      <c r="Q10" s="363" t="s">
        <v>341</v>
      </c>
      <c r="R10" s="363" t="s">
        <v>325</v>
      </c>
      <c r="S10" s="365"/>
      <c r="T10" s="363" t="s">
        <v>337</v>
      </c>
      <c r="U10" s="363" t="s">
        <v>338</v>
      </c>
      <c r="V10" s="363" t="s">
        <v>339</v>
      </c>
      <c r="W10" s="363" t="s">
        <v>340</v>
      </c>
      <c r="X10" s="363" t="s">
        <v>341</v>
      </c>
      <c r="Y10" s="363" t="s">
        <v>325</v>
      </c>
      <c r="Z10" s="366"/>
      <c r="AA10" s="362" t="s">
        <v>342</v>
      </c>
      <c r="AB10" s="362" t="s">
        <v>344</v>
      </c>
      <c r="AC10" s="367" t="s">
        <v>250</v>
      </c>
      <c r="AD10" s="368" t="s">
        <v>345</v>
      </c>
      <c r="AE10" s="368" t="s">
        <v>346</v>
      </c>
      <c r="AF10" s="367" t="s">
        <v>251</v>
      </c>
      <c r="AG10" s="367" t="s">
        <v>252</v>
      </c>
      <c r="AH10" s="367" t="s">
        <v>253</v>
      </c>
      <c r="AI10" s="362" t="s">
        <v>347</v>
      </c>
      <c r="AJ10" s="369" t="s">
        <v>348</v>
      </c>
      <c r="AK10" s="370"/>
      <c r="AL10" s="355" t="s">
        <v>254</v>
      </c>
      <c r="AM10" s="355" t="s">
        <v>255</v>
      </c>
      <c r="AN10" s="355" t="s">
        <v>256</v>
      </c>
      <c r="AO10" s="355" t="s">
        <v>257</v>
      </c>
      <c r="AP10" s="355" t="s">
        <v>258</v>
      </c>
      <c r="AQ10" s="355" t="s">
        <v>347</v>
      </c>
      <c r="AR10" s="367" t="s">
        <v>327</v>
      </c>
      <c r="AS10" s="367" t="s">
        <v>328</v>
      </c>
      <c r="AT10" s="371" t="s">
        <v>352</v>
      </c>
      <c r="AU10" s="370"/>
      <c r="AV10" s="372" t="s">
        <v>327</v>
      </c>
      <c r="AW10" s="373" t="s">
        <v>414</v>
      </c>
      <c r="AX10" s="373" t="s">
        <v>352</v>
      </c>
      <c r="AY10" s="372" t="s">
        <v>351</v>
      </c>
      <c r="AZ10" s="374" t="s">
        <v>352</v>
      </c>
      <c r="BA10" s="375"/>
      <c r="BB10" s="362" t="s">
        <v>342</v>
      </c>
      <c r="BC10" s="362" t="s">
        <v>344</v>
      </c>
      <c r="BD10" s="367" t="s">
        <v>250</v>
      </c>
      <c r="BE10" s="368" t="s">
        <v>345</v>
      </c>
      <c r="BF10" s="368" t="s">
        <v>346</v>
      </c>
      <c r="BG10" s="367" t="s">
        <v>251</v>
      </c>
      <c r="BH10" s="367" t="s">
        <v>252</v>
      </c>
      <c r="BI10" s="367" t="s">
        <v>253</v>
      </c>
      <c r="BJ10" s="362" t="s">
        <v>347</v>
      </c>
      <c r="BK10" s="369" t="s">
        <v>348</v>
      </c>
      <c r="BL10" s="370"/>
      <c r="BM10" s="363" t="s">
        <v>337</v>
      </c>
      <c r="BN10" s="363" t="s">
        <v>338</v>
      </c>
      <c r="BO10" s="363" t="s">
        <v>339</v>
      </c>
      <c r="BP10" s="363" t="s">
        <v>340</v>
      </c>
      <c r="BQ10" s="363" t="s">
        <v>341</v>
      </c>
      <c r="BR10" s="363" t="s">
        <v>358</v>
      </c>
      <c r="BS10" s="362" t="s">
        <v>326</v>
      </c>
      <c r="BT10" s="369" t="s">
        <v>352</v>
      </c>
      <c r="BU10" s="376"/>
      <c r="BV10" s="363" t="s">
        <v>337</v>
      </c>
      <c r="BW10" s="363" t="s">
        <v>338</v>
      </c>
      <c r="BX10" s="363" t="s">
        <v>339</v>
      </c>
      <c r="BY10" s="363" t="s">
        <v>340</v>
      </c>
      <c r="BZ10" s="363" t="s">
        <v>341</v>
      </c>
      <c r="CA10" s="363" t="s">
        <v>259</v>
      </c>
      <c r="CB10" s="377" t="s">
        <v>352</v>
      </c>
      <c r="CC10" s="366"/>
      <c r="CD10" s="362" t="s">
        <v>342</v>
      </c>
      <c r="CE10" s="362" t="s">
        <v>344</v>
      </c>
      <c r="CF10" s="367" t="s">
        <v>250</v>
      </c>
      <c r="CG10" s="368" t="s">
        <v>345</v>
      </c>
      <c r="CH10" s="368" t="s">
        <v>346</v>
      </c>
      <c r="CI10" s="367" t="s">
        <v>251</v>
      </c>
      <c r="CJ10" s="367" t="s">
        <v>252</v>
      </c>
      <c r="CK10" s="367" t="s">
        <v>253</v>
      </c>
      <c r="CL10" s="362" t="s">
        <v>347</v>
      </c>
      <c r="CM10" s="369" t="s">
        <v>348</v>
      </c>
      <c r="CN10" s="370"/>
      <c r="CO10" s="355" t="s">
        <v>254</v>
      </c>
      <c r="CP10" s="355" t="s">
        <v>255</v>
      </c>
      <c r="CQ10" s="355" t="s">
        <v>256</v>
      </c>
      <c r="CR10" s="355" t="s">
        <v>257</v>
      </c>
      <c r="CS10" s="355" t="s">
        <v>258</v>
      </c>
      <c r="CT10" s="355" t="s">
        <v>347</v>
      </c>
      <c r="CU10" s="367" t="s">
        <v>327</v>
      </c>
      <c r="CV10" s="367" t="s">
        <v>328</v>
      </c>
      <c r="CW10" s="371" t="s">
        <v>352</v>
      </c>
      <c r="CX10" s="370"/>
      <c r="CY10" s="372" t="s">
        <v>327</v>
      </c>
      <c r="CZ10" s="373" t="s">
        <v>414</v>
      </c>
      <c r="DA10" s="373" t="s">
        <v>352</v>
      </c>
      <c r="DB10" s="372" t="s">
        <v>351</v>
      </c>
      <c r="DC10" s="374" t="s">
        <v>352</v>
      </c>
      <c r="DD10" s="378"/>
      <c r="DE10" s="379" t="s">
        <v>360</v>
      </c>
      <c r="DF10" s="380"/>
      <c r="DG10" s="381" t="s">
        <v>360</v>
      </c>
      <c r="DH10" s="359"/>
      <c r="DI10" s="381" t="s">
        <v>360</v>
      </c>
      <c r="DJ10" s="382"/>
      <c r="DK10" s="381" t="s">
        <v>360</v>
      </c>
      <c r="DL10" s="377" t="s">
        <v>363</v>
      </c>
      <c r="DM10" s="381" t="s">
        <v>438</v>
      </c>
      <c r="DN10" s="381" t="s">
        <v>439</v>
      </c>
      <c r="DO10" s="381" t="s">
        <v>440</v>
      </c>
      <c r="DP10" s="381" t="s">
        <v>270</v>
      </c>
      <c r="DQ10" s="381"/>
      <c r="DR10" s="381" t="s">
        <v>438</v>
      </c>
      <c r="DS10" s="381" t="s">
        <v>439</v>
      </c>
      <c r="DT10" s="381" t="s">
        <v>440</v>
      </c>
      <c r="DU10" s="381" t="s">
        <v>270</v>
      </c>
      <c r="DV10" s="381"/>
      <c r="DW10" s="381"/>
    </row>
    <row r="11" spans="1:127" s="356" customFormat="1" x14ac:dyDescent="0.35">
      <c r="F11" s="361"/>
      <c r="G11" s="361"/>
      <c r="H11" s="361"/>
      <c r="I11" s="361"/>
      <c r="J11" s="361"/>
      <c r="K11" s="361"/>
      <c r="L11" s="378"/>
      <c r="M11" s="361"/>
      <c r="N11" s="361"/>
      <c r="O11" s="361"/>
      <c r="P11" s="361"/>
      <c r="Q11" s="361"/>
      <c r="R11" s="361"/>
      <c r="S11" s="378"/>
      <c r="T11" s="361"/>
      <c r="U11" s="361"/>
      <c r="V11" s="361"/>
      <c r="W11" s="361"/>
      <c r="X11" s="361"/>
      <c r="Y11" s="361"/>
      <c r="Z11" s="366"/>
      <c r="AK11" s="370"/>
      <c r="AL11" s="355"/>
      <c r="AN11" s="355"/>
      <c r="AO11" s="355"/>
      <c r="AP11" s="355"/>
      <c r="AQ11" s="355"/>
      <c r="AR11" s="383"/>
      <c r="AS11" s="383"/>
      <c r="AT11" s="383"/>
      <c r="AU11" s="370"/>
      <c r="AV11" s="383"/>
      <c r="AW11" s="383"/>
      <c r="AX11" s="383"/>
      <c r="AY11" s="383"/>
      <c r="AZ11" s="383"/>
      <c r="BA11" s="375"/>
      <c r="BL11" s="370"/>
      <c r="BM11" s="361"/>
      <c r="BN11" s="361"/>
      <c r="BO11" s="361"/>
      <c r="BP11" s="361"/>
      <c r="BQ11" s="361"/>
      <c r="BR11" s="361"/>
      <c r="BU11" s="370"/>
      <c r="BV11" s="361"/>
      <c r="BW11" s="361"/>
      <c r="BX11" s="361"/>
      <c r="BY11" s="361"/>
      <c r="BZ11" s="361"/>
      <c r="CA11" s="361"/>
      <c r="CB11" s="361"/>
      <c r="CC11" s="366"/>
      <c r="CN11" s="370"/>
      <c r="CO11" s="355"/>
      <c r="CQ11" s="355"/>
      <c r="CR11" s="355"/>
      <c r="CS11" s="355"/>
      <c r="CT11" s="355"/>
      <c r="CU11" s="383"/>
      <c r="CV11" s="383"/>
      <c r="CW11" s="383"/>
      <c r="CX11" s="370"/>
      <c r="CY11" s="383"/>
      <c r="CZ11" s="383"/>
      <c r="DA11" s="383"/>
      <c r="DB11" s="383"/>
      <c r="DC11" s="383"/>
      <c r="DD11" s="378"/>
      <c r="DE11" s="357"/>
      <c r="DF11" s="357"/>
      <c r="DG11" s="357"/>
      <c r="DH11" s="355"/>
      <c r="DI11" s="384"/>
      <c r="DJ11" s="385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</row>
    <row r="12" spans="1:127" x14ac:dyDescent="0.35">
      <c r="A12" s="471">
        <v>36</v>
      </c>
      <c r="B12" s="471" t="s">
        <v>176</v>
      </c>
      <c r="C12" s="471" t="s">
        <v>155</v>
      </c>
      <c r="D12" s="471" t="s">
        <v>365</v>
      </c>
      <c r="E12" s="471" t="s">
        <v>371</v>
      </c>
      <c r="F12" s="386">
        <v>8</v>
      </c>
      <c r="G12" s="386">
        <v>7.5</v>
      </c>
      <c r="H12" s="386">
        <v>8.5</v>
      </c>
      <c r="I12" s="386">
        <v>6.5</v>
      </c>
      <c r="J12" s="386">
        <v>6</v>
      </c>
      <c r="K12" s="387">
        <f>SUM((F12*0.3),(G12*0.25),(H12*0.25),(I12*0.15),(J12*0.05))</f>
        <v>7.6749999999999998</v>
      </c>
      <c r="L12" s="388"/>
      <c r="M12" s="386">
        <v>6.5</v>
      </c>
      <c r="N12" s="386">
        <v>6.5</v>
      </c>
      <c r="O12" s="386">
        <v>5.7</v>
      </c>
      <c r="P12" s="386">
        <v>6.2</v>
      </c>
      <c r="Q12" s="386">
        <v>7</v>
      </c>
      <c r="R12" s="387">
        <f>SUM((M12*0.3),(N12*0.25),(O12*0.25),(P12*0.15),(Q12*0.05))</f>
        <v>6.2799999999999994</v>
      </c>
      <c r="S12" s="388"/>
      <c r="T12" s="386">
        <v>7.3</v>
      </c>
      <c r="U12" s="386">
        <v>7.5</v>
      </c>
      <c r="V12" s="386">
        <v>7</v>
      </c>
      <c r="W12" s="386">
        <v>7.3</v>
      </c>
      <c r="X12" s="386">
        <v>8.8000000000000007</v>
      </c>
      <c r="Y12" s="387">
        <f>SUM((T12*0.3),(U12*0.25),(V12*0.25),(W12*0.15),(X12*0.05))</f>
        <v>7.35</v>
      </c>
      <c r="Z12" s="389"/>
      <c r="AA12" s="386">
        <v>7</v>
      </c>
      <c r="AB12" s="386">
        <v>6.5</v>
      </c>
      <c r="AC12" s="386">
        <v>6.8</v>
      </c>
      <c r="AD12" s="386">
        <v>7.5</v>
      </c>
      <c r="AE12" s="386">
        <v>6.3</v>
      </c>
      <c r="AF12" s="386">
        <v>6.3</v>
      </c>
      <c r="AG12" s="386">
        <v>8.5</v>
      </c>
      <c r="AH12" s="386">
        <v>8.8000000000000007</v>
      </c>
      <c r="AI12" s="390">
        <f>SUM(AA12:AH12)</f>
        <v>57.7</v>
      </c>
      <c r="AJ12" s="387">
        <f>AI12/8</f>
        <v>7.2125000000000004</v>
      </c>
      <c r="AK12" s="391"/>
      <c r="AL12" s="392">
        <v>0</v>
      </c>
      <c r="AM12" s="392">
        <v>6.2</v>
      </c>
      <c r="AN12" s="392">
        <v>6.8</v>
      </c>
      <c r="AO12" s="392">
        <v>0</v>
      </c>
      <c r="AP12" s="392">
        <v>0</v>
      </c>
      <c r="AQ12" s="390">
        <f>SUM(AL12:AP12)</f>
        <v>13</v>
      </c>
      <c r="AR12" s="392">
        <v>4.7</v>
      </c>
      <c r="AS12" s="383">
        <f>SUM(AQ12+AR12)</f>
        <v>17.7</v>
      </c>
      <c r="AT12" s="393">
        <f>AS12/6</f>
        <v>2.9499999999999997</v>
      </c>
      <c r="AU12" s="394"/>
      <c r="AV12" s="392">
        <v>8.1999999999999993</v>
      </c>
      <c r="AW12" s="392">
        <v>0</v>
      </c>
      <c r="AX12" s="383">
        <f>AV12-AW12</f>
        <v>8.1999999999999993</v>
      </c>
      <c r="AY12" s="392">
        <v>5.6</v>
      </c>
      <c r="AZ12" s="393">
        <f>SUM(AX12*0.7+AY12*0.3)</f>
        <v>7.419999999999999</v>
      </c>
      <c r="BA12" s="346"/>
      <c r="BB12" s="386">
        <v>7</v>
      </c>
      <c r="BC12" s="386">
        <v>6.5</v>
      </c>
      <c r="BD12" s="386">
        <v>6.5</v>
      </c>
      <c r="BE12" s="386">
        <v>7.5</v>
      </c>
      <c r="BF12" s="386">
        <v>6.5</v>
      </c>
      <c r="BG12" s="386">
        <v>6.7</v>
      </c>
      <c r="BH12" s="386">
        <v>8.5</v>
      </c>
      <c r="BI12" s="386">
        <v>7.7</v>
      </c>
      <c r="BJ12" s="390">
        <f>SUM(BB12:BI12)</f>
        <v>56.900000000000006</v>
      </c>
      <c r="BK12" s="387">
        <f>BJ12/8</f>
        <v>7.1125000000000007</v>
      </c>
      <c r="BL12" s="391"/>
      <c r="BM12" s="386">
        <v>3</v>
      </c>
      <c r="BN12" s="386">
        <v>2.5</v>
      </c>
      <c r="BO12" s="386">
        <v>3</v>
      </c>
      <c r="BP12" s="395"/>
      <c r="BQ12" s="395"/>
      <c r="BR12" s="387">
        <f>SUM((BM12*0.4),(BN12*0.3),(BO12*0.3))</f>
        <v>2.85</v>
      </c>
      <c r="BS12" s="396"/>
      <c r="BT12" s="387">
        <f>BR12-BS12</f>
        <v>2.85</v>
      </c>
      <c r="BU12" s="388"/>
      <c r="BV12" s="386">
        <v>7</v>
      </c>
      <c r="BW12" s="386">
        <v>6.8</v>
      </c>
      <c r="BX12" s="386">
        <v>6.5</v>
      </c>
      <c r="BY12" s="386">
        <v>6.7</v>
      </c>
      <c r="BZ12" s="386">
        <v>6.5</v>
      </c>
      <c r="CA12" s="386"/>
      <c r="CB12" s="397">
        <f>SUM((BV12*0.2),(BW12*0.15),(BX12*0.25),(BY12*0.2),(BZ12*0.2))-CA12</f>
        <v>6.6849999999999996</v>
      </c>
      <c r="CC12" s="389"/>
      <c r="CD12" s="386">
        <v>7.5</v>
      </c>
      <c r="CE12" s="386">
        <v>6.3</v>
      </c>
      <c r="CF12" s="386">
        <v>6.5</v>
      </c>
      <c r="CG12" s="386">
        <v>8.5</v>
      </c>
      <c r="CH12" s="386">
        <v>6.8</v>
      </c>
      <c r="CI12" s="386">
        <v>7.5</v>
      </c>
      <c r="CJ12" s="386">
        <v>8.5</v>
      </c>
      <c r="CK12" s="386">
        <v>9</v>
      </c>
      <c r="CL12" s="390">
        <f>SUM(CD12:CK12)</f>
        <v>60.6</v>
      </c>
      <c r="CM12" s="387">
        <f>CL12/8</f>
        <v>7.5750000000000002</v>
      </c>
      <c r="CN12" s="391"/>
      <c r="CO12" s="392">
        <v>0</v>
      </c>
      <c r="CP12" s="392">
        <v>5</v>
      </c>
      <c r="CQ12" s="392">
        <v>7.5</v>
      </c>
      <c r="CR12" s="392">
        <v>0</v>
      </c>
      <c r="CS12" s="392">
        <v>0</v>
      </c>
      <c r="CT12" s="390">
        <f>SUM(CO12:CS12)</f>
        <v>12.5</v>
      </c>
      <c r="CU12" s="392">
        <v>3.7</v>
      </c>
      <c r="CV12" s="383">
        <f>SUM(CT12+CU12)</f>
        <v>16.2</v>
      </c>
      <c r="CW12" s="393">
        <f>CV12/6</f>
        <v>2.6999999999999997</v>
      </c>
      <c r="CX12" s="394"/>
      <c r="CY12" s="392">
        <v>7.6</v>
      </c>
      <c r="CZ12" s="392">
        <v>0</v>
      </c>
      <c r="DA12" s="383">
        <f>CY12-CZ12</f>
        <v>7.6</v>
      </c>
      <c r="DB12" s="392">
        <v>7.1</v>
      </c>
      <c r="DC12" s="393">
        <f>SUM(DA12*0.7+DB12*0.3)</f>
        <v>7.4499999999999993</v>
      </c>
      <c r="DD12" s="394"/>
      <c r="DE12" s="398">
        <f>SUM((K12*0.25)+(AJ12*0.25)+(BK12*0.25)+(CM12*0.25))</f>
        <v>7.3937499999999998</v>
      </c>
      <c r="DF12" s="398"/>
      <c r="DG12" s="398">
        <f>SUM((R12*0.25),(AT12*0.25),(BT12*0.25)+(CW12*0.25))</f>
        <v>3.6949999999999994</v>
      </c>
      <c r="DH12" s="399"/>
      <c r="DI12" s="398">
        <f>SUM((Y12*0.25),(CB12*0.25),(AZ12*0.25),(DC12*0.25))</f>
        <v>7.2262499999999994</v>
      </c>
      <c r="DJ12" s="359"/>
      <c r="DK12" s="400">
        <f>AVERAGE(DE12:DI12)</f>
        <v>6.1049999999999995</v>
      </c>
      <c r="DL12" s="312">
        <v>1</v>
      </c>
      <c r="DM12" s="398">
        <f>K12</f>
        <v>7.6749999999999998</v>
      </c>
      <c r="DN12" s="398">
        <f>AJ12</f>
        <v>7.2125000000000004</v>
      </c>
      <c r="DO12" s="398">
        <f>BK12</f>
        <v>7.1125000000000007</v>
      </c>
      <c r="DP12" s="398">
        <f>CM12</f>
        <v>7.5750000000000002</v>
      </c>
      <c r="DQ12" s="400">
        <f>DE12</f>
        <v>7.3937499999999998</v>
      </c>
      <c r="DR12" s="642">
        <f>R12</f>
        <v>6.2799999999999994</v>
      </c>
      <c r="DS12" s="398">
        <f>AT12</f>
        <v>2.9499999999999997</v>
      </c>
      <c r="DT12" s="398">
        <f>BT12</f>
        <v>2.85</v>
      </c>
      <c r="DU12" s="398">
        <f>CW12</f>
        <v>2.6999999999999997</v>
      </c>
      <c r="DV12" s="400">
        <f>DG12</f>
        <v>3.6949999999999994</v>
      </c>
      <c r="DW12" s="643">
        <f>DK12</f>
        <v>6.1049999999999995</v>
      </c>
    </row>
    <row r="13" spans="1:127" x14ac:dyDescent="0.35">
      <c r="BR13" s="401"/>
      <c r="BS13" s="401"/>
      <c r="BT13" s="401"/>
      <c r="BU13" s="401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398"/>
    </row>
    <row r="14" spans="1:127" x14ac:dyDescent="0.35">
      <c r="C14" s="402"/>
      <c r="AB14" s="355"/>
      <c r="BC14" s="355"/>
      <c r="CE14" s="355"/>
      <c r="DM14" s="398"/>
      <c r="DN14" s="398"/>
      <c r="DO14" s="398"/>
      <c r="DP14" s="398"/>
      <c r="DQ14" s="398"/>
      <c r="DR14" s="398"/>
      <c r="DS14" s="398"/>
      <c r="DT14" s="398"/>
      <c r="DU14" s="398"/>
      <c r="DV14" s="398"/>
      <c r="DW14" s="398"/>
    </row>
    <row r="18" spans="1:6" ht="18.5" x14ac:dyDescent="0.45">
      <c r="A18" s="403"/>
      <c r="B18" s="314"/>
      <c r="C18" s="314"/>
      <c r="D18" s="314"/>
      <c r="E18" s="404"/>
      <c r="F18" s="314"/>
    </row>
    <row r="19" spans="1:6" ht="18.5" x14ac:dyDescent="0.45">
      <c r="A19" s="403"/>
      <c r="B19" s="314"/>
      <c r="C19" s="405"/>
      <c r="D19" s="314"/>
      <c r="E19" s="406"/>
      <c r="F19" s="314"/>
    </row>
    <row r="20" spans="1:6" ht="18.5" x14ac:dyDescent="0.45">
      <c r="A20" s="314"/>
    </row>
    <row r="21" spans="1:6" ht="18.5" x14ac:dyDescent="0.45">
      <c r="A21" s="314"/>
    </row>
    <row r="22" spans="1:6" ht="18.5" x14ac:dyDescent="0.45">
      <c r="A22" s="314"/>
    </row>
    <row r="23" spans="1:6" ht="18.5" x14ac:dyDescent="0.45">
      <c r="A23" s="314"/>
      <c r="B23" s="315"/>
      <c r="C23" s="316"/>
      <c r="D23" s="315"/>
      <c r="E23" s="317"/>
      <c r="F23" s="317"/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I52"/>
  <sheetViews>
    <sheetView workbookViewId="0">
      <pane xSplit="2" ySplit="5" topLeftCell="CO6" activePane="bottomRight" state="frozen"/>
      <selection activeCell="U17" sqref="U17"/>
      <selection pane="topRight" activeCell="U17" sqref="U17"/>
      <selection pane="bottomLeft" activeCell="U17" sqref="U17"/>
      <selection pane="bottomRight" activeCell="EC13" sqref="EC13"/>
    </sheetView>
  </sheetViews>
  <sheetFormatPr defaultColWidth="9.1796875" defaultRowHeight="14.5" x14ac:dyDescent="0.35"/>
  <cols>
    <col min="1" max="1" width="5.453125" style="199" customWidth="1"/>
    <col min="2" max="2" width="22" style="199" customWidth="1"/>
    <col min="3" max="3" width="30.453125" style="199" customWidth="1"/>
    <col min="4" max="4" width="18.1796875" style="199" customWidth="1"/>
    <col min="5" max="10" width="11.453125" style="199" customWidth="1"/>
    <col min="11" max="16" width="7.6328125" style="199" customWidth="1"/>
    <col min="17" max="17" width="3.36328125" style="199" customWidth="1"/>
    <col min="18" max="23" width="7.6328125" style="199" customWidth="1"/>
    <col min="24" max="24" width="3.36328125" style="199" customWidth="1"/>
    <col min="25" max="34" width="7.6328125" style="199" customWidth="1"/>
    <col min="35" max="35" width="3.36328125" style="199" customWidth="1"/>
    <col min="36" max="39" width="7.36328125" style="199" customWidth="1"/>
    <col min="40" max="40" width="9.453125" style="199" customWidth="1"/>
    <col min="41" max="41" width="2.6328125" style="199" customWidth="1"/>
    <col min="42" max="51" width="7.6328125" style="199" customWidth="1"/>
    <col min="52" max="52" width="3.36328125" style="227" customWidth="1"/>
    <col min="53" max="60" width="7.6328125" style="199" customWidth="1"/>
    <col min="61" max="61" width="3.36328125" style="199" customWidth="1"/>
    <col min="62" max="71" width="7.6328125" style="199" customWidth="1"/>
    <col min="72" max="72" width="3.36328125" style="199" customWidth="1"/>
    <col min="73" max="76" width="7.36328125" style="199" customWidth="1"/>
    <col min="77" max="77" width="9.453125" style="199" customWidth="1"/>
    <col min="78" max="78" width="3.453125" style="227" customWidth="1"/>
    <col min="79" max="79" width="12.1796875" style="199" customWidth="1"/>
    <col min="80" max="80" width="2.6328125" style="227" customWidth="1"/>
    <col min="81" max="81" width="10.453125" style="199" customWidth="1"/>
    <col min="82" max="82" width="2.6328125" style="227" customWidth="1"/>
    <col min="83" max="85" width="9.1796875" style="199"/>
    <col min="86" max="86" width="13.36328125" style="199" customWidth="1"/>
    <col min="87" max="87" width="4.1796875" style="199" customWidth="1"/>
    <col min="88" max="93" width="13.36328125" style="199" customWidth="1"/>
    <col min="94" max="94" width="2.81640625" style="199" customWidth="1"/>
    <col min="95" max="95" width="3" style="199" customWidth="1"/>
    <col min="96" max="96" width="3.1796875" style="199" customWidth="1"/>
    <col min="97" max="102" width="9.1796875" style="199"/>
    <col min="103" max="103" width="4.36328125" style="199" customWidth="1"/>
    <col min="104" max="104" width="8.453125" style="199" customWidth="1"/>
    <col min="105" max="108" width="9.1796875" style="199"/>
    <col min="109" max="109" width="4.6328125" style="199" customWidth="1"/>
    <col min="110" max="117" width="9.1796875" style="199"/>
    <col min="118" max="118" width="3.81640625" style="199" customWidth="1"/>
    <col min="119" max="123" width="9.1796875" style="199"/>
    <col min="124" max="124" width="3.81640625" style="199" customWidth="1"/>
    <col min="125" max="126" width="9.1796875" style="199"/>
    <col min="127" max="127" width="12.6328125" style="199" customWidth="1"/>
    <col min="128" max="128" width="3.453125" style="199" customWidth="1"/>
    <col min="129" max="132" width="9.1796875" style="199"/>
    <col min="133" max="133" width="12.1796875" style="199" customWidth="1"/>
    <col min="134" max="134" width="4.1796875" style="199" customWidth="1"/>
    <col min="135" max="16384" width="9.1796875" style="199"/>
  </cols>
  <sheetData>
    <row r="1" spans="1:139" ht="15.5" x14ac:dyDescent="0.35">
      <c r="A1" s="1" t="str">
        <f>[1]CompDetail!A1</f>
        <v>22nd Australian Vaulting Championships 2018</v>
      </c>
      <c r="B1" s="2"/>
      <c r="C1" s="101"/>
      <c r="D1" s="201" t="s">
        <v>425</v>
      </c>
      <c r="E1" s="201" t="s">
        <v>261</v>
      </c>
      <c r="F1" s="201"/>
      <c r="G1" s="201"/>
      <c r="H1" s="201"/>
      <c r="I1" s="201"/>
      <c r="J1" s="201"/>
      <c r="L1" s="227"/>
      <c r="M1" s="284"/>
      <c r="N1" s="284"/>
      <c r="O1" s="284"/>
      <c r="P1" s="284"/>
      <c r="Q1" s="284"/>
      <c r="Y1" s="284"/>
      <c r="Z1" s="284"/>
      <c r="AA1" s="284"/>
      <c r="AB1" s="227"/>
      <c r="AF1" s="284"/>
      <c r="AG1" s="284"/>
      <c r="AH1" s="284"/>
      <c r="AI1" s="284"/>
      <c r="AP1" s="284"/>
      <c r="AQ1" s="284"/>
      <c r="AR1" s="284"/>
      <c r="AS1" s="227"/>
      <c r="AW1" s="284"/>
      <c r="AX1" s="284"/>
      <c r="AY1" s="284"/>
      <c r="AZ1" s="285"/>
      <c r="BJ1" s="284"/>
      <c r="BK1" s="284"/>
      <c r="BL1" s="284"/>
      <c r="BM1" s="227"/>
      <c r="BQ1" s="284"/>
      <c r="BR1" s="284"/>
      <c r="BS1" s="284"/>
      <c r="BT1" s="284"/>
      <c r="CH1" s="286">
        <f ca="1">NOW()</f>
        <v>43467.616455671297</v>
      </c>
      <c r="CI1" s="286"/>
      <c r="CJ1" s="286"/>
      <c r="CK1" s="286"/>
      <c r="CL1" s="286"/>
      <c r="CM1" s="286"/>
      <c r="CN1" s="286"/>
      <c r="CO1" s="286">
        <f ca="1">NOW()</f>
        <v>43467.616455671297</v>
      </c>
      <c r="CP1" s="412"/>
      <c r="DW1" s="286">
        <f ca="1">NOW()</f>
        <v>43467.616455671297</v>
      </c>
      <c r="EC1" s="286">
        <f ca="1">NOW()</f>
        <v>43467.616455671297</v>
      </c>
    </row>
    <row r="2" spans="1:139" ht="15.5" x14ac:dyDescent="0.35">
      <c r="A2" s="8"/>
      <c r="B2" s="2"/>
      <c r="C2" s="101"/>
      <c r="D2" s="201"/>
      <c r="E2" s="201" t="s">
        <v>9</v>
      </c>
      <c r="F2" s="201"/>
      <c r="G2" s="201"/>
      <c r="H2" s="201"/>
      <c r="I2" s="201"/>
      <c r="J2" s="201"/>
      <c r="L2" s="227"/>
      <c r="AB2" s="227"/>
      <c r="AS2" s="227"/>
      <c r="AZ2" s="287"/>
      <c r="BM2" s="227"/>
      <c r="CH2" s="288">
        <f ca="1">NOW()</f>
        <v>43467.616455671297</v>
      </c>
      <c r="CI2" s="288"/>
      <c r="CJ2" s="288"/>
      <c r="CK2" s="288"/>
      <c r="CL2" s="288"/>
      <c r="CM2" s="288"/>
      <c r="CN2" s="288"/>
      <c r="CO2" s="288">
        <f ca="1">NOW()</f>
        <v>43467.616455671297</v>
      </c>
      <c r="CP2" s="412"/>
      <c r="DW2" s="288">
        <f ca="1">NOW()</f>
        <v>43467.616455671297</v>
      </c>
      <c r="EC2" s="288">
        <f ca="1">NOW()</f>
        <v>43467.616455671297</v>
      </c>
    </row>
    <row r="3" spans="1:139" ht="15.5" x14ac:dyDescent="0.35">
      <c r="A3" s="1" t="str">
        <f>[1]CompDetail!A3</f>
        <v>October 4 to 7 2018</v>
      </c>
      <c r="B3" s="51"/>
      <c r="C3" s="101"/>
      <c r="D3" s="201"/>
      <c r="E3" s="201" t="s">
        <v>10</v>
      </c>
      <c r="F3" s="201"/>
      <c r="G3" s="201"/>
      <c r="H3" s="201"/>
      <c r="I3" s="201"/>
      <c r="J3" s="201"/>
      <c r="L3" s="227"/>
      <c r="AB3" s="227"/>
      <c r="AS3" s="227"/>
      <c r="AZ3" s="287"/>
      <c r="BM3" s="227"/>
      <c r="CH3" s="288"/>
      <c r="CI3" s="288"/>
      <c r="CJ3" s="288"/>
      <c r="CK3" s="288"/>
      <c r="CL3" s="288"/>
      <c r="CM3" s="288"/>
      <c r="CN3" s="288"/>
      <c r="CO3" s="288"/>
      <c r="CP3" s="412"/>
      <c r="DW3" s="288"/>
    </row>
    <row r="4" spans="1:139" ht="15.5" x14ac:dyDescent="0.35">
      <c r="A4" s="718"/>
      <c r="B4" s="719"/>
      <c r="D4" s="201"/>
      <c r="E4" s="201" t="s">
        <v>8</v>
      </c>
      <c r="F4" s="201"/>
      <c r="G4" s="201"/>
      <c r="H4" s="201"/>
      <c r="I4" s="201"/>
      <c r="J4" s="201"/>
      <c r="K4" s="320" t="s">
        <v>319</v>
      </c>
      <c r="L4" s="321"/>
      <c r="M4" s="320"/>
      <c r="N4" s="321"/>
      <c r="O4" s="321"/>
      <c r="P4" s="321"/>
      <c r="R4" s="157" t="s">
        <v>320</v>
      </c>
      <c r="S4" s="157"/>
      <c r="T4" s="157"/>
      <c r="U4" s="157"/>
      <c r="V4" s="157"/>
      <c r="W4" s="157"/>
      <c r="Y4" s="320" t="s">
        <v>319</v>
      </c>
      <c r="Z4" s="321"/>
      <c r="AA4" s="321"/>
      <c r="AB4" s="321"/>
      <c r="AC4" s="321"/>
      <c r="AD4" s="321"/>
      <c r="AE4" s="321"/>
      <c r="AF4" s="321"/>
      <c r="AG4" s="321"/>
      <c r="AH4" s="321"/>
      <c r="AJ4" s="157" t="s">
        <v>320</v>
      </c>
      <c r="AK4" s="157"/>
      <c r="AL4" s="157"/>
      <c r="AM4" s="157"/>
      <c r="AN4" s="157"/>
      <c r="AP4" s="320" t="s">
        <v>319</v>
      </c>
      <c r="AQ4" s="321"/>
      <c r="AR4" s="321"/>
      <c r="AS4" s="321"/>
      <c r="AT4" s="321"/>
      <c r="AU4" s="321"/>
      <c r="AV4" s="321"/>
      <c r="AW4" s="321"/>
      <c r="AX4" s="321"/>
      <c r="AY4" s="321"/>
      <c r="BA4" s="157" t="s">
        <v>320</v>
      </c>
      <c r="BB4" s="157"/>
      <c r="BC4" s="157"/>
      <c r="BD4" s="157"/>
      <c r="BE4" s="157"/>
      <c r="BF4" s="157"/>
      <c r="BG4" s="157"/>
      <c r="BH4" s="157"/>
      <c r="BJ4" s="320" t="s">
        <v>319</v>
      </c>
      <c r="BK4" s="321"/>
      <c r="BL4" s="321"/>
      <c r="BM4" s="321"/>
      <c r="BN4" s="321"/>
      <c r="BO4" s="321"/>
      <c r="BP4" s="321"/>
      <c r="BQ4" s="321"/>
      <c r="BR4" s="321"/>
      <c r="BS4" s="321"/>
      <c r="BU4" s="157" t="s">
        <v>320</v>
      </c>
      <c r="BV4" s="157"/>
      <c r="BW4" s="157"/>
      <c r="BX4" s="157"/>
      <c r="BY4" s="157"/>
      <c r="CP4" s="412"/>
      <c r="CS4" s="157" t="s">
        <v>320</v>
      </c>
      <c r="CT4" s="157"/>
      <c r="CU4" s="157"/>
      <c r="CV4" s="157"/>
      <c r="CW4" s="157"/>
      <c r="CX4" s="157"/>
      <c r="CY4" s="157"/>
      <c r="CZ4" s="157" t="s">
        <v>320</v>
      </c>
      <c r="DA4" s="157"/>
      <c r="DB4" s="157"/>
      <c r="DC4" s="157"/>
      <c r="DD4" s="157"/>
      <c r="DE4" s="157"/>
      <c r="DF4" s="157" t="s">
        <v>320</v>
      </c>
      <c r="DG4" s="157"/>
      <c r="DH4" s="157"/>
      <c r="DI4" s="157"/>
      <c r="DJ4" s="157"/>
      <c r="DK4" s="157"/>
      <c r="DL4" s="157"/>
      <c r="DM4" s="157"/>
      <c r="DN4" s="157"/>
      <c r="DO4" s="157" t="s">
        <v>320</v>
      </c>
      <c r="DP4" s="157"/>
      <c r="DQ4" s="157"/>
      <c r="DR4" s="157"/>
      <c r="DS4" s="157"/>
    </row>
    <row r="5" spans="1:139" ht="15.5" x14ac:dyDescent="0.35">
      <c r="A5" s="202"/>
      <c r="D5" s="201"/>
      <c r="L5" s="227"/>
      <c r="AB5" s="227"/>
      <c r="AS5" s="227"/>
      <c r="BM5" s="227"/>
      <c r="CJ5" s="721" t="s">
        <v>272</v>
      </c>
      <c r="CK5" s="721"/>
      <c r="CL5" s="721"/>
      <c r="CP5" s="412"/>
    </row>
    <row r="6" spans="1:139" ht="15.5" x14ac:dyDescent="0.35">
      <c r="A6" s="198" t="s">
        <v>244</v>
      </c>
      <c r="B6" s="289"/>
      <c r="C6" s="202"/>
      <c r="K6" s="289" t="s">
        <v>321</v>
      </c>
      <c r="L6" s="227" t="str">
        <f>E2</f>
        <v>Mimmi Wickholm</v>
      </c>
      <c r="N6" s="289"/>
      <c r="R6" s="289" t="s">
        <v>321</v>
      </c>
      <c r="S6" s="199" t="str">
        <f>E3</f>
        <v>Darryn Fedrick</v>
      </c>
      <c r="Y6" s="289" t="s">
        <v>322</v>
      </c>
      <c r="Z6" s="199" t="str">
        <f>E1</f>
        <v>Angie Deeks</v>
      </c>
      <c r="AB6" s="227"/>
      <c r="AJ6" s="289" t="s">
        <v>322</v>
      </c>
      <c r="AK6" s="199" t="str">
        <f>E4</f>
        <v>Rob de Bruin</v>
      </c>
      <c r="AL6" s="289"/>
      <c r="AM6" s="289"/>
      <c r="AP6" s="289" t="s">
        <v>323</v>
      </c>
      <c r="AQ6" s="199" t="str">
        <f>E4</f>
        <v>Rob de Bruin</v>
      </c>
      <c r="AS6" s="227"/>
      <c r="BA6" s="289" t="s">
        <v>323</v>
      </c>
      <c r="BB6" s="199" t="str">
        <f>E2</f>
        <v>Mimmi Wickholm</v>
      </c>
      <c r="BG6" s="289"/>
      <c r="BH6" s="289"/>
      <c r="BJ6" s="289" t="s">
        <v>426</v>
      </c>
      <c r="BK6" s="199" t="str">
        <f>E3</f>
        <v>Darryn Fedrick</v>
      </c>
      <c r="BM6" s="227"/>
      <c r="BU6" s="289" t="s">
        <v>426</v>
      </c>
      <c r="BV6" s="199" t="str">
        <f>E1</f>
        <v>Angie Deeks</v>
      </c>
      <c r="BW6" s="289"/>
      <c r="BX6" s="289"/>
      <c r="CP6" s="412"/>
      <c r="CS6" s="289" t="s">
        <v>321</v>
      </c>
      <c r="CT6" s="199" t="str">
        <f>E2</f>
        <v>Mimmi Wickholm</v>
      </c>
      <c r="CZ6" s="289" t="s">
        <v>322</v>
      </c>
      <c r="DA6" s="199" t="str">
        <f>E1</f>
        <v>Angie Deeks</v>
      </c>
      <c r="DB6" s="289"/>
      <c r="DC6" s="289"/>
      <c r="DF6" s="289" t="s">
        <v>323</v>
      </c>
      <c r="DG6" s="199" t="str">
        <f>E4</f>
        <v>Rob de Bruin</v>
      </c>
      <c r="DL6" s="289"/>
      <c r="DM6" s="289"/>
      <c r="DO6" s="289" t="s">
        <v>426</v>
      </c>
      <c r="DP6" s="199" t="str">
        <f>E3</f>
        <v>Darryn Fedrick</v>
      </c>
      <c r="DQ6" s="289"/>
      <c r="DR6" s="289"/>
    </row>
    <row r="7" spans="1:139" ht="15.5" x14ac:dyDescent="0.35">
      <c r="A7" s="202" t="s">
        <v>290</v>
      </c>
      <c r="B7" s="324"/>
      <c r="F7" s="199" t="str">
        <f>K6</f>
        <v>Judge A</v>
      </c>
      <c r="G7" s="199" t="str">
        <f>Y6</f>
        <v>Judge B</v>
      </c>
      <c r="H7" s="199" t="str">
        <f>AP6</f>
        <v>Judge C</v>
      </c>
      <c r="I7" s="199" t="str">
        <f>BJ6</f>
        <v>Judge D</v>
      </c>
      <c r="J7" s="289" t="str">
        <f>CA8</f>
        <v>Compulsory</v>
      </c>
      <c r="L7" s="227"/>
      <c r="AB7" s="227"/>
      <c r="AO7" s="227"/>
      <c r="AS7" s="227"/>
      <c r="BM7" s="227"/>
      <c r="CA7" s="289"/>
      <c r="CE7" s="289" t="s">
        <v>263</v>
      </c>
      <c r="CJ7" s="291" t="s">
        <v>321</v>
      </c>
      <c r="CK7" s="291" t="s">
        <v>322</v>
      </c>
      <c r="CL7" s="291" t="s">
        <v>323</v>
      </c>
      <c r="CM7" s="291" t="s">
        <v>426</v>
      </c>
      <c r="CN7" s="291" t="s">
        <v>331</v>
      </c>
      <c r="CP7" s="412"/>
      <c r="DE7" s="227"/>
    </row>
    <row r="8" spans="1:139" x14ac:dyDescent="0.35">
      <c r="F8" s="199" t="str">
        <f>E1</f>
        <v>Angie Deeks</v>
      </c>
      <c r="G8" s="199" t="str">
        <f>E2</f>
        <v>Mimmi Wickholm</v>
      </c>
      <c r="H8" s="199" t="str">
        <f>E3</f>
        <v>Darryn Fedrick</v>
      </c>
      <c r="I8" s="199" t="str">
        <f>E4</f>
        <v>Rob de Bruin</v>
      </c>
      <c r="J8" s="289" t="str">
        <f t="shared" ref="J8" si="0">CA9</f>
        <v>Score</v>
      </c>
      <c r="K8" s="289" t="s">
        <v>325</v>
      </c>
      <c r="P8" s="284"/>
      <c r="Q8" s="292"/>
      <c r="R8" s="293" t="s">
        <v>325</v>
      </c>
      <c r="S8" s="291"/>
      <c r="T8" s="291"/>
      <c r="U8" s="291"/>
      <c r="V8" s="293"/>
      <c r="X8" s="227"/>
      <c r="Z8" s="284"/>
      <c r="AA8" s="284"/>
      <c r="AB8" s="284"/>
      <c r="AC8" s="284"/>
      <c r="AD8" s="284"/>
      <c r="AE8" s="284"/>
      <c r="AF8" s="284"/>
      <c r="AG8" s="284"/>
      <c r="AH8" s="284"/>
      <c r="AI8" s="292"/>
      <c r="AJ8" s="289"/>
      <c r="AK8" s="199" t="s">
        <v>326</v>
      </c>
      <c r="AL8" s="291" t="s">
        <v>327</v>
      </c>
      <c r="AM8" s="289"/>
      <c r="AN8" s="199" t="s">
        <v>328</v>
      </c>
      <c r="AO8" s="227"/>
      <c r="AQ8" s="284"/>
      <c r="AR8" s="284"/>
      <c r="AS8" s="284"/>
      <c r="AT8" s="284"/>
      <c r="AU8" s="284"/>
      <c r="AV8" s="284"/>
      <c r="AW8" s="284"/>
      <c r="AX8" s="284"/>
      <c r="AY8" s="284"/>
      <c r="BH8" s="199" t="s">
        <v>329</v>
      </c>
      <c r="BI8" s="227"/>
      <c r="BK8" s="284"/>
      <c r="BL8" s="284"/>
      <c r="BM8" s="284"/>
      <c r="BN8" s="284"/>
      <c r="BO8" s="284"/>
      <c r="BP8" s="284"/>
      <c r="BQ8" s="284"/>
      <c r="BR8" s="284"/>
      <c r="BS8" s="284"/>
      <c r="BT8" s="292"/>
      <c r="BU8" s="289"/>
      <c r="BV8" s="199" t="s">
        <v>326</v>
      </c>
      <c r="BW8" s="291" t="s">
        <v>327</v>
      </c>
      <c r="BX8" s="289"/>
      <c r="BY8" s="199" t="s">
        <v>328</v>
      </c>
      <c r="BZ8" s="330"/>
      <c r="CA8" s="293" t="s">
        <v>330</v>
      </c>
      <c r="CC8" s="289" t="s">
        <v>331</v>
      </c>
      <c r="CG8" s="294" t="s">
        <v>332</v>
      </c>
      <c r="CH8" s="295"/>
      <c r="CI8" s="295"/>
      <c r="CJ8" s="295"/>
      <c r="CK8" s="295"/>
      <c r="CL8" s="201"/>
      <c r="CM8" s="295"/>
      <c r="CN8" s="295" t="s">
        <v>360</v>
      </c>
      <c r="CO8" s="295"/>
      <c r="CP8" s="412"/>
      <c r="CR8" s="292"/>
      <c r="CS8" s="293" t="s">
        <v>325</v>
      </c>
      <c r="CT8" s="291"/>
      <c r="CU8" s="291"/>
      <c r="CV8" s="291"/>
      <c r="CW8" s="293"/>
      <c r="CZ8" s="289"/>
      <c r="DA8" s="199" t="s">
        <v>326</v>
      </c>
      <c r="DB8" s="291" t="s">
        <v>327</v>
      </c>
      <c r="DC8" s="289"/>
      <c r="DD8" s="199" t="s">
        <v>328</v>
      </c>
      <c r="DE8" s="227"/>
      <c r="DM8" s="199" t="s">
        <v>329</v>
      </c>
      <c r="DN8" s="227"/>
      <c r="DO8" s="289"/>
      <c r="DP8" s="199" t="s">
        <v>326</v>
      </c>
      <c r="DQ8" s="291" t="s">
        <v>327</v>
      </c>
      <c r="DR8" s="289"/>
      <c r="DS8" s="199" t="s">
        <v>328</v>
      </c>
      <c r="DV8" s="294" t="s">
        <v>332</v>
      </c>
      <c r="DW8" s="295"/>
      <c r="DY8" s="720" t="s">
        <v>417</v>
      </c>
      <c r="DZ8" s="720"/>
      <c r="EA8" s="720"/>
      <c r="EB8" s="289"/>
      <c r="EC8" s="289"/>
      <c r="EE8" s="721" t="s">
        <v>274</v>
      </c>
      <c r="EF8" s="721"/>
      <c r="EG8" s="721"/>
      <c r="EH8" s="721"/>
    </row>
    <row r="9" spans="1:139" s="291" customFormat="1" x14ac:dyDescent="0.35">
      <c r="A9" s="271" t="s">
        <v>333</v>
      </c>
      <c r="B9" s="271" t="s">
        <v>334</v>
      </c>
      <c r="C9" s="271" t="s">
        <v>325</v>
      </c>
      <c r="D9" s="271" t="s">
        <v>335</v>
      </c>
      <c r="E9" s="271" t="s">
        <v>336</v>
      </c>
      <c r="F9" s="271"/>
      <c r="G9" s="271"/>
      <c r="H9" s="271"/>
      <c r="I9" s="271"/>
      <c r="J9" s="289"/>
      <c r="K9" s="296" t="s">
        <v>337</v>
      </c>
      <c r="L9" s="296" t="s">
        <v>338</v>
      </c>
      <c r="M9" s="296" t="s">
        <v>339</v>
      </c>
      <c r="N9" s="296" t="s">
        <v>340</v>
      </c>
      <c r="O9" s="296" t="s">
        <v>341</v>
      </c>
      <c r="P9" s="296" t="s">
        <v>325</v>
      </c>
      <c r="Q9" s="299"/>
      <c r="R9" s="296" t="s">
        <v>337</v>
      </c>
      <c r="S9" s="296" t="s">
        <v>338</v>
      </c>
      <c r="T9" s="296" t="s">
        <v>339</v>
      </c>
      <c r="U9" s="296" t="s">
        <v>340</v>
      </c>
      <c r="V9" s="296" t="s">
        <v>341</v>
      </c>
      <c r="W9" s="296" t="s">
        <v>325</v>
      </c>
      <c r="X9" s="298"/>
      <c r="Y9" s="271" t="s">
        <v>342</v>
      </c>
      <c r="Z9" s="271" t="s">
        <v>343</v>
      </c>
      <c r="AA9" s="271" t="s">
        <v>344</v>
      </c>
      <c r="AB9" s="269" t="s">
        <v>241</v>
      </c>
      <c r="AC9" s="336" t="s">
        <v>345</v>
      </c>
      <c r="AD9" s="336" t="s">
        <v>346</v>
      </c>
      <c r="AE9" s="269" t="s">
        <v>242</v>
      </c>
      <c r="AF9" s="269" t="s">
        <v>243</v>
      </c>
      <c r="AG9" s="271" t="s">
        <v>347</v>
      </c>
      <c r="AH9" s="271" t="s">
        <v>348</v>
      </c>
      <c r="AI9" s="299"/>
      <c r="AJ9" s="269" t="s">
        <v>327</v>
      </c>
      <c r="AK9" s="269" t="s">
        <v>349</v>
      </c>
      <c r="AL9" s="269" t="s">
        <v>350</v>
      </c>
      <c r="AM9" s="269" t="s">
        <v>351</v>
      </c>
      <c r="AN9" s="270" t="s">
        <v>352</v>
      </c>
      <c r="AO9" s="337"/>
      <c r="AP9" s="271" t="s">
        <v>342</v>
      </c>
      <c r="AQ9" s="271" t="s">
        <v>343</v>
      </c>
      <c r="AR9" s="271" t="s">
        <v>344</v>
      </c>
      <c r="AS9" s="269" t="s">
        <v>241</v>
      </c>
      <c r="AT9" s="336" t="s">
        <v>345</v>
      </c>
      <c r="AU9" s="336" t="s">
        <v>346</v>
      </c>
      <c r="AV9" s="269" t="s">
        <v>242</v>
      </c>
      <c r="AW9" s="269" t="s">
        <v>243</v>
      </c>
      <c r="AX9" s="271" t="s">
        <v>347</v>
      </c>
      <c r="AY9" s="271" t="s">
        <v>348</v>
      </c>
      <c r="AZ9" s="301"/>
      <c r="BA9" s="296" t="s">
        <v>353</v>
      </c>
      <c r="BB9" s="296" t="s">
        <v>354</v>
      </c>
      <c r="BC9" s="296" t="s">
        <v>355</v>
      </c>
      <c r="BD9" s="296" t="s">
        <v>356</v>
      </c>
      <c r="BE9" s="296" t="s">
        <v>357</v>
      </c>
      <c r="BF9" s="296" t="s">
        <v>358</v>
      </c>
      <c r="BG9" s="271" t="s">
        <v>359</v>
      </c>
      <c r="BH9" s="271" t="s">
        <v>352</v>
      </c>
      <c r="BI9" s="298"/>
      <c r="BJ9" s="271" t="s">
        <v>342</v>
      </c>
      <c r="BK9" s="271" t="s">
        <v>343</v>
      </c>
      <c r="BL9" s="271" t="s">
        <v>344</v>
      </c>
      <c r="BM9" s="269" t="s">
        <v>241</v>
      </c>
      <c r="BN9" s="336" t="s">
        <v>345</v>
      </c>
      <c r="BO9" s="336" t="s">
        <v>346</v>
      </c>
      <c r="BP9" s="269" t="s">
        <v>242</v>
      </c>
      <c r="BQ9" s="269" t="s">
        <v>243</v>
      </c>
      <c r="BR9" s="271" t="s">
        <v>347</v>
      </c>
      <c r="BS9" s="271" t="s">
        <v>348</v>
      </c>
      <c r="BT9" s="299"/>
      <c r="BU9" s="269" t="s">
        <v>327</v>
      </c>
      <c r="BV9" s="269" t="s">
        <v>349</v>
      </c>
      <c r="BW9" s="269" t="s">
        <v>350</v>
      </c>
      <c r="BX9" s="269" t="s">
        <v>351</v>
      </c>
      <c r="BY9" s="270" t="s">
        <v>352</v>
      </c>
      <c r="BZ9" s="299"/>
      <c r="CA9" s="300" t="s">
        <v>360</v>
      </c>
      <c r="CB9" s="301"/>
      <c r="CC9" s="302" t="s">
        <v>360</v>
      </c>
      <c r="CD9" s="303"/>
      <c r="CE9" s="302" t="s">
        <v>361</v>
      </c>
      <c r="CF9" s="302" t="s">
        <v>362</v>
      </c>
      <c r="CG9" s="302" t="s">
        <v>360</v>
      </c>
      <c r="CH9" s="302" t="s">
        <v>268</v>
      </c>
      <c r="CI9" s="302"/>
      <c r="CJ9" s="302"/>
      <c r="CK9" s="302"/>
      <c r="CL9" s="302"/>
      <c r="CM9" s="302"/>
      <c r="CN9" s="302"/>
      <c r="CO9" s="302" t="s">
        <v>268</v>
      </c>
      <c r="CP9" s="413"/>
      <c r="CQ9" s="271"/>
      <c r="CR9" s="299"/>
      <c r="CS9" s="296" t="s">
        <v>337</v>
      </c>
      <c r="CT9" s="296" t="s">
        <v>338</v>
      </c>
      <c r="CU9" s="296" t="s">
        <v>339</v>
      </c>
      <c r="CV9" s="296" t="s">
        <v>340</v>
      </c>
      <c r="CW9" s="296" t="s">
        <v>341</v>
      </c>
      <c r="CX9" s="296" t="s">
        <v>325</v>
      </c>
      <c r="CY9" s="337"/>
      <c r="CZ9" s="269" t="s">
        <v>327</v>
      </c>
      <c r="DA9" s="269" t="s">
        <v>349</v>
      </c>
      <c r="DB9" s="269" t="s">
        <v>350</v>
      </c>
      <c r="DC9" s="269" t="s">
        <v>351</v>
      </c>
      <c r="DD9" s="270" t="s">
        <v>352</v>
      </c>
      <c r="DE9" s="337"/>
      <c r="DF9" s="296" t="s">
        <v>353</v>
      </c>
      <c r="DG9" s="296" t="s">
        <v>354</v>
      </c>
      <c r="DH9" s="296" t="s">
        <v>355</v>
      </c>
      <c r="DI9" s="296" t="s">
        <v>356</v>
      </c>
      <c r="DJ9" s="296" t="s">
        <v>357</v>
      </c>
      <c r="DK9" s="296" t="s">
        <v>358</v>
      </c>
      <c r="DL9" s="271" t="s">
        <v>359</v>
      </c>
      <c r="DM9" s="271" t="s">
        <v>352</v>
      </c>
      <c r="DN9" s="298"/>
      <c r="DO9" s="269" t="s">
        <v>327</v>
      </c>
      <c r="DP9" s="269" t="s">
        <v>349</v>
      </c>
      <c r="DQ9" s="269" t="s">
        <v>350</v>
      </c>
      <c r="DR9" s="269" t="s">
        <v>351</v>
      </c>
      <c r="DS9" s="270" t="s">
        <v>352</v>
      </c>
      <c r="DT9" s="298"/>
      <c r="DU9" s="302" t="s">
        <v>362</v>
      </c>
      <c r="DV9" s="302" t="s">
        <v>360</v>
      </c>
      <c r="DW9" s="302" t="s">
        <v>268</v>
      </c>
      <c r="DY9" s="293" t="s">
        <v>361</v>
      </c>
      <c r="DZ9" s="293" t="s">
        <v>266</v>
      </c>
      <c r="EA9" s="293" t="s">
        <v>267</v>
      </c>
      <c r="EB9" s="293" t="s">
        <v>332</v>
      </c>
      <c r="EC9" s="293" t="s">
        <v>363</v>
      </c>
      <c r="EE9" s="291" t="str">
        <f>CS6</f>
        <v>Judge A</v>
      </c>
      <c r="EF9" s="291" t="str">
        <f>CZ6</f>
        <v>Judge B</v>
      </c>
      <c r="EG9" s="291" t="str">
        <f>DF6</f>
        <v>Judge C</v>
      </c>
      <c r="EH9" s="291" t="str">
        <f>DO6</f>
        <v>Judge D</v>
      </c>
    </row>
    <row r="10" spans="1:139" s="291" customFormat="1" x14ac:dyDescent="0.35">
      <c r="J10" s="293"/>
      <c r="K10" s="295"/>
      <c r="L10" s="295"/>
      <c r="M10" s="295"/>
      <c r="N10" s="295"/>
      <c r="O10" s="295"/>
      <c r="P10" s="295"/>
      <c r="Q10" s="283"/>
      <c r="R10" s="295"/>
      <c r="S10" s="295"/>
      <c r="T10" s="295"/>
      <c r="U10" s="295"/>
      <c r="V10" s="295"/>
      <c r="W10" s="295"/>
      <c r="X10" s="305"/>
      <c r="AI10" s="283"/>
      <c r="AJ10" s="223"/>
      <c r="AK10" s="223"/>
      <c r="AL10" s="223"/>
      <c r="AM10" s="223"/>
      <c r="AN10" s="223"/>
      <c r="AO10" s="338"/>
      <c r="AZ10" s="292"/>
      <c r="BA10" s="295"/>
      <c r="BB10" s="295"/>
      <c r="BC10" s="295"/>
      <c r="BD10" s="295"/>
      <c r="BE10" s="295"/>
      <c r="BF10" s="295"/>
      <c r="BI10" s="305"/>
      <c r="BT10" s="283"/>
      <c r="BU10" s="223"/>
      <c r="BV10" s="223"/>
      <c r="BW10" s="223"/>
      <c r="BX10" s="223"/>
      <c r="BY10" s="223"/>
      <c r="BZ10" s="283"/>
      <c r="CA10" s="293"/>
      <c r="CB10" s="292"/>
      <c r="CC10" s="294"/>
      <c r="CD10" s="306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414"/>
      <c r="CR10" s="283"/>
      <c r="CS10" s="295"/>
      <c r="CT10" s="295"/>
      <c r="CU10" s="295"/>
      <c r="CV10" s="295"/>
      <c r="CW10" s="295"/>
      <c r="CX10" s="295"/>
      <c r="CY10" s="338"/>
      <c r="CZ10" s="223"/>
      <c r="DA10" s="223"/>
      <c r="DB10" s="223"/>
      <c r="DC10" s="223"/>
      <c r="DD10" s="223"/>
      <c r="DE10" s="338"/>
      <c r="DF10" s="295"/>
      <c r="DG10" s="295"/>
      <c r="DH10" s="295"/>
      <c r="DI10" s="295"/>
      <c r="DJ10" s="295"/>
      <c r="DK10" s="295"/>
      <c r="DN10" s="305"/>
      <c r="DO10" s="223"/>
      <c r="DP10" s="223"/>
      <c r="DQ10" s="223"/>
      <c r="DR10" s="223"/>
      <c r="DS10" s="223"/>
      <c r="DT10" s="305"/>
      <c r="DU10" s="294"/>
      <c r="DV10" s="294"/>
      <c r="DW10" s="294"/>
    </row>
    <row r="11" spans="1:139" x14ac:dyDescent="0.35">
      <c r="A11" s="426">
        <v>99</v>
      </c>
      <c r="B11" s="426" t="s">
        <v>286</v>
      </c>
      <c r="C11" s="426" t="s">
        <v>281</v>
      </c>
      <c r="D11" s="426" t="s">
        <v>245</v>
      </c>
      <c r="E11" s="426" t="s">
        <v>390</v>
      </c>
      <c r="F11" s="415">
        <f>P11</f>
        <v>6.8599999999999994</v>
      </c>
      <c r="G11" s="415">
        <f>AH11</f>
        <v>5.4249999999999998</v>
      </c>
      <c r="H11" s="415">
        <f>AY11</f>
        <v>6.1749999999999998</v>
      </c>
      <c r="I11" s="415">
        <f>BS11</f>
        <v>4.9249999999999998</v>
      </c>
      <c r="J11" s="416">
        <f>CA11</f>
        <v>5.8462500000000004</v>
      </c>
      <c r="K11" s="272">
        <v>6.7</v>
      </c>
      <c r="L11" s="272">
        <v>6.7</v>
      </c>
      <c r="M11" s="272">
        <v>7</v>
      </c>
      <c r="N11" s="272">
        <v>7</v>
      </c>
      <c r="O11" s="272">
        <v>7.5</v>
      </c>
      <c r="P11" s="273">
        <f>SUM((K11*0.3),(L11*0.25),(M11*0.25),(N11*0.15),(O11*0.05))</f>
        <v>6.8599999999999994</v>
      </c>
      <c r="Q11" s="330"/>
      <c r="R11" s="272">
        <v>6.2</v>
      </c>
      <c r="S11" s="272">
        <v>6</v>
      </c>
      <c r="T11" s="272">
        <v>6.5</v>
      </c>
      <c r="U11" s="272">
        <v>7</v>
      </c>
      <c r="V11" s="272">
        <v>7</v>
      </c>
      <c r="W11" s="273">
        <f>SUM((R11*0.3),(S11*0.25),(T11*0.25),(U11*0.15),(V11*0.05))</f>
        <v>6.3849999999999989</v>
      </c>
      <c r="X11" s="308"/>
      <c r="Y11" s="272">
        <v>5</v>
      </c>
      <c r="Z11" s="272">
        <v>5.8</v>
      </c>
      <c r="AA11" s="272">
        <v>5.2</v>
      </c>
      <c r="AB11" s="272">
        <v>3.6</v>
      </c>
      <c r="AC11" s="272">
        <v>5.8</v>
      </c>
      <c r="AD11" s="272">
        <v>5.2</v>
      </c>
      <c r="AE11" s="272">
        <v>7</v>
      </c>
      <c r="AF11" s="272">
        <v>5.8</v>
      </c>
      <c r="AG11" s="309">
        <f>SUM(Y11:AF11)</f>
        <v>43.4</v>
      </c>
      <c r="AH11" s="273">
        <f>AG11/8</f>
        <v>5.4249999999999998</v>
      </c>
      <c r="AI11" s="330"/>
      <c r="AJ11" s="217">
        <v>6.6</v>
      </c>
      <c r="AK11" s="217"/>
      <c r="AL11" s="223">
        <f>AJ11-AK11</f>
        <v>6.6</v>
      </c>
      <c r="AM11" s="217">
        <v>3</v>
      </c>
      <c r="AN11" s="224">
        <f>SUM((AL11*0.7),(AM11*0.3))</f>
        <v>5.52</v>
      </c>
      <c r="AO11" s="275"/>
      <c r="AP11" s="272">
        <v>5.8</v>
      </c>
      <c r="AQ11" s="272">
        <v>6</v>
      </c>
      <c r="AR11" s="272">
        <v>6.8</v>
      </c>
      <c r="AS11" s="272">
        <v>5.6</v>
      </c>
      <c r="AT11" s="272">
        <v>5.8</v>
      </c>
      <c r="AU11" s="272">
        <v>5.6</v>
      </c>
      <c r="AV11" s="272">
        <v>7</v>
      </c>
      <c r="AW11" s="272">
        <v>6.8</v>
      </c>
      <c r="AX11" s="309">
        <f>SUM(AP11:AW11)</f>
        <v>49.4</v>
      </c>
      <c r="AY11" s="273">
        <f>AX11/8</f>
        <v>6.1749999999999998</v>
      </c>
      <c r="BA11" s="272">
        <v>6</v>
      </c>
      <c r="BB11" s="272">
        <v>6</v>
      </c>
      <c r="BC11" s="272">
        <v>5.2</v>
      </c>
      <c r="BD11" s="272">
        <v>4.5</v>
      </c>
      <c r="BE11" s="272">
        <v>3.6</v>
      </c>
      <c r="BF11" s="273">
        <f>SUM((BA11*0.2),(BB11*0.15),(BC11*0.25),(BD11*0.2),(BE11*0.2))</f>
        <v>5.0200000000000005</v>
      </c>
      <c r="BG11" s="274"/>
      <c r="BH11" s="273">
        <f>BF11-BG11</f>
        <v>5.0200000000000005</v>
      </c>
      <c r="BI11" s="308"/>
      <c r="BJ11" s="272">
        <v>5</v>
      </c>
      <c r="BK11" s="272">
        <v>6</v>
      </c>
      <c r="BL11" s="272">
        <v>5.5</v>
      </c>
      <c r="BM11" s="272">
        <v>4.5</v>
      </c>
      <c r="BN11" s="272">
        <v>5</v>
      </c>
      <c r="BO11" s="272">
        <v>4.7</v>
      </c>
      <c r="BP11" s="272">
        <v>5.2</v>
      </c>
      <c r="BQ11" s="272">
        <v>3.5</v>
      </c>
      <c r="BR11" s="309">
        <f>SUM(BJ11:BQ11)</f>
        <v>39.4</v>
      </c>
      <c r="BS11" s="273">
        <f>BR11/8</f>
        <v>4.9249999999999998</v>
      </c>
      <c r="BT11" s="330"/>
      <c r="BU11" s="217">
        <v>6.9</v>
      </c>
      <c r="BV11" s="217"/>
      <c r="BW11" s="223">
        <f>BU11-BV11</f>
        <v>6.9</v>
      </c>
      <c r="BX11" s="217">
        <v>3.7</v>
      </c>
      <c r="BY11" s="224">
        <f>SUM((BW11*0.7),(BX11*0.3))</f>
        <v>5.94</v>
      </c>
      <c r="BZ11" s="330"/>
      <c r="CA11" s="310">
        <f>SUM((P11*0.25)+(AH11*0.25)+(AY11*0.25)+(BS11*0.25))</f>
        <v>5.8462500000000004</v>
      </c>
      <c r="CB11" s="277"/>
      <c r="CC11" s="310">
        <f>SUM((W11*0.25),(AN11*0.25),(BH11*0.25),(BY11*0.25))</f>
        <v>5.7162499999999996</v>
      </c>
      <c r="CE11" s="273">
        <f>CA11</f>
        <v>5.8462500000000004</v>
      </c>
      <c r="CF11" s="273">
        <f>CC11</f>
        <v>5.7162499999999996</v>
      </c>
      <c r="CG11" s="311">
        <f>AVERAGE(CE11,CF11)</f>
        <v>5.78125</v>
      </c>
      <c r="CH11" s="312">
        <f>RANK(CG11,$CG$11:$CG$17)</f>
        <v>2</v>
      </c>
      <c r="CI11" s="312"/>
      <c r="CJ11" s="640">
        <f>W11</f>
        <v>6.3849999999999989</v>
      </c>
      <c r="CK11" s="640">
        <f>AN11</f>
        <v>5.52</v>
      </c>
      <c r="CL11" s="640">
        <f>BH11</f>
        <v>5.0200000000000005</v>
      </c>
      <c r="CM11" s="640">
        <f>BY11</f>
        <v>5.94</v>
      </c>
      <c r="CN11" s="417">
        <f>AVERAGE(CJ11:CM11)</f>
        <v>5.7162499999999996</v>
      </c>
      <c r="CO11" s="312">
        <f>RANK(CN11,$CN$11:$CN$17)</f>
        <v>2</v>
      </c>
      <c r="CP11" s="412"/>
      <c r="CR11" s="330"/>
      <c r="CS11" s="272">
        <v>7</v>
      </c>
      <c r="CT11" s="272">
        <v>6.8</v>
      </c>
      <c r="CU11" s="272">
        <v>8</v>
      </c>
      <c r="CV11" s="272">
        <v>7.5</v>
      </c>
      <c r="CW11" s="272">
        <v>8.5</v>
      </c>
      <c r="CX11" s="273">
        <f>SUM((CS11*0.3),(CT11*0.25),(CU11*0.25),(CV11*0.15),(CW11*0.05))</f>
        <v>7.35</v>
      </c>
      <c r="CY11" s="275"/>
      <c r="CZ11" s="217">
        <v>7.8</v>
      </c>
      <c r="DA11" s="217">
        <v>0.4</v>
      </c>
      <c r="DB11" s="223">
        <f>CZ11-DA11</f>
        <v>7.3999999999999995</v>
      </c>
      <c r="DC11" s="217">
        <v>3.8</v>
      </c>
      <c r="DD11" s="224">
        <f>SUM((DB11*0.7),(DC11*0.3))</f>
        <v>6.3199999999999994</v>
      </c>
      <c r="DE11" s="275"/>
      <c r="DF11" s="272">
        <v>7</v>
      </c>
      <c r="DG11" s="272">
        <v>8</v>
      </c>
      <c r="DH11" s="272">
        <v>6.7</v>
      </c>
      <c r="DI11" s="272">
        <v>7.2</v>
      </c>
      <c r="DJ11" s="272">
        <v>6</v>
      </c>
      <c r="DK11" s="273">
        <f>SUM((DF11*0.2),(DG11*0.15),(DH11*0.25),(DI11*0.2),(DJ11*0.2))</f>
        <v>6.9150000000000009</v>
      </c>
      <c r="DL11" s="274"/>
      <c r="DM11" s="273">
        <f>DK11-DL11</f>
        <v>6.9150000000000009</v>
      </c>
      <c r="DN11" s="308"/>
      <c r="DO11" s="217">
        <v>6.5</v>
      </c>
      <c r="DP11" s="217">
        <v>0.4</v>
      </c>
      <c r="DQ11" s="223">
        <f>DO11-DP11</f>
        <v>6.1</v>
      </c>
      <c r="DR11" s="217">
        <v>3.9</v>
      </c>
      <c r="DS11" s="224">
        <f>SUM((DQ11*0.7),(DR11*0.3))</f>
        <v>5.4399999999999995</v>
      </c>
      <c r="DT11" s="308"/>
      <c r="DU11" s="310">
        <f>SUM((CX11*0.25),(DD11*0.25),(DM11*0.25),(DS11*0.25))</f>
        <v>6.5062499999999996</v>
      </c>
      <c r="DV11" s="311">
        <f>AVERAGE(CA11,CC11,DU11)</f>
        <v>6.0229166666666671</v>
      </c>
      <c r="DW11" s="312"/>
      <c r="DY11" s="310">
        <f>CA11</f>
        <v>5.8462500000000004</v>
      </c>
      <c r="DZ11" s="310">
        <f>CC11</f>
        <v>5.7162499999999996</v>
      </c>
      <c r="EA11" s="310">
        <f>DU11</f>
        <v>6.5062499999999996</v>
      </c>
      <c r="EB11" s="311">
        <f>AVERAGE(DY11,DZ11,EA11)</f>
        <v>6.0229166666666671</v>
      </c>
      <c r="EC11" s="312">
        <v>1</v>
      </c>
      <c r="ED11" s="420"/>
      <c r="EE11" s="310">
        <f>CX11</f>
        <v>7.35</v>
      </c>
      <c r="EF11" s="310">
        <f>DD11</f>
        <v>6.3199999999999994</v>
      </c>
      <c r="EG11" s="310">
        <f>DM11</f>
        <v>6.9150000000000009</v>
      </c>
      <c r="EH11" s="310">
        <f>DS11</f>
        <v>5.4399999999999995</v>
      </c>
      <c r="EI11" s="310"/>
    </row>
    <row r="12" spans="1:139" x14ac:dyDescent="0.35">
      <c r="A12" s="426">
        <v>57</v>
      </c>
      <c r="B12" s="426" t="s">
        <v>287</v>
      </c>
      <c r="C12" s="426" t="s">
        <v>282</v>
      </c>
      <c r="D12" s="426" t="s">
        <v>366</v>
      </c>
      <c r="E12" s="426" t="s">
        <v>367</v>
      </c>
      <c r="F12" s="415">
        <f>P12</f>
        <v>6.7149999999999999</v>
      </c>
      <c r="G12" s="415">
        <f>AH12</f>
        <v>4.7625000000000002</v>
      </c>
      <c r="H12" s="415">
        <f>AY12</f>
        <v>5.75</v>
      </c>
      <c r="I12" s="415">
        <f>BS12</f>
        <v>5.4625000000000004</v>
      </c>
      <c r="J12" s="416">
        <f>CA12</f>
        <v>5.6724999999999994</v>
      </c>
      <c r="K12" s="272">
        <v>6.7</v>
      </c>
      <c r="L12" s="272">
        <v>6.6</v>
      </c>
      <c r="M12" s="272">
        <v>6.7</v>
      </c>
      <c r="N12" s="272">
        <v>6.7</v>
      </c>
      <c r="O12" s="272">
        <v>7.5</v>
      </c>
      <c r="P12" s="273">
        <f>SUM((K12*0.3),(L12*0.25),(M12*0.25),(N12*0.15),(O12*0.05))</f>
        <v>6.7149999999999999</v>
      </c>
      <c r="Q12" s="330"/>
      <c r="R12" s="272">
        <v>6.2</v>
      </c>
      <c r="S12" s="272">
        <v>6.5</v>
      </c>
      <c r="T12" s="272">
        <v>6.5</v>
      </c>
      <c r="U12" s="272">
        <v>6.7</v>
      </c>
      <c r="V12" s="272">
        <v>7</v>
      </c>
      <c r="W12" s="273">
        <f>SUM((R12*0.3),(S12*0.25),(T12*0.25),(U12*0.15),(V12*0.05))</f>
        <v>6.464999999999999</v>
      </c>
      <c r="X12" s="308"/>
      <c r="Y12" s="272">
        <v>4.8</v>
      </c>
      <c r="Z12" s="272">
        <v>5.2</v>
      </c>
      <c r="AA12" s="272">
        <v>5.6</v>
      </c>
      <c r="AB12" s="272">
        <v>3.2</v>
      </c>
      <c r="AC12" s="272">
        <v>4.8</v>
      </c>
      <c r="AD12" s="272">
        <v>4.5</v>
      </c>
      <c r="AE12" s="272">
        <v>6</v>
      </c>
      <c r="AF12" s="272">
        <v>4</v>
      </c>
      <c r="AG12" s="309">
        <f>SUM(Y12:AF12)</f>
        <v>38.1</v>
      </c>
      <c r="AH12" s="273">
        <f>AG12/8</f>
        <v>4.7625000000000002</v>
      </c>
      <c r="AI12" s="330"/>
      <c r="AJ12" s="217">
        <v>7.5</v>
      </c>
      <c r="AK12" s="217"/>
      <c r="AL12" s="223">
        <f>AJ12-AK12</f>
        <v>7.5</v>
      </c>
      <c r="AM12" s="217">
        <v>2.9</v>
      </c>
      <c r="AN12" s="224">
        <f>SUM((AL12*0.7),(AM12*0.3))</f>
        <v>6.12</v>
      </c>
      <c r="AO12" s="275"/>
      <c r="AP12" s="272">
        <v>5.8</v>
      </c>
      <c r="AQ12" s="272">
        <v>5.8</v>
      </c>
      <c r="AR12" s="272">
        <v>6</v>
      </c>
      <c r="AS12" s="272">
        <v>5.6</v>
      </c>
      <c r="AT12" s="272">
        <v>5.8</v>
      </c>
      <c r="AU12" s="272">
        <v>5</v>
      </c>
      <c r="AV12" s="272">
        <v>6.5</v>
      </c>
      <c r="AW12" s="272">
        <v>5.5</v>
      </c>
      <c r="AX12" s="309">
        <f>SUM(AP12:AW12)</f>
        <v>46</v>
      </c>
      <c r="AY12" s="273">
        <f>AX12/8</f>
        <v>5.75</v>
      </c>
      <c r="BA12" s="272">
        <v>6.5</v>
      </c>
      <c r="BB12" s="272">
        <v>6</v>
      </c>
      <c r="BC12" s="272">
        <v>6.5</v>
      </c>
      <c r="BD12" s="272">
        <v>4</v>
      </c>
      <c r="BE12" s="272">
        <v>3.2</v>
      </c>
      <c r="BF12" s="273">
        <f>SUM((BA12*0.2),(BB12*0.15),(BC12*0.25),(BD12*0.2),(BE12*0.2))</f>
        <v>5.2650000000000006</v>
      </c>
      <c r="BG12" s="274"/>
      <c r="BH12" s="273">
        <f>BF12-BG12</f>
        <v>5.2650000000000006</v>
      </c>
      <c r="BI12" s="308"/>
      <c r="BJ12" s="272">
        <v>4.7</v>
      </c>
      <c r="BK12" s="272">
        <v>5.7</v>
      </c>
      <c r="BL12" s="272">
        <v>5.7</v>
      </c>
      <c r="BM12" s="272">
        <v>4.7</v>
      </c>
      <c r="BN12" s="272">
        <v>5.7</v>
      </c>
      <c r="BO12" s="272">
        <v>6</v>
      </c>
      <c r="BP12" s="272">
        <v>6</v>
      </c>
      <c r="BQ12" s="272">
        <v>5.2</v>
      </c>
      <c r="BR12" s="309">
        <f>SUM(BJ12:BQ12)</f>
        <v>43.7</v>
      </c>
      <c r="BS12" s="273">
        <f>BR12/8</f>
        <v>5.4625000000000004</v>
      </c>
      <c r="BT12" s="330"/>
      <c r="BU12" s="217">
        <v>8.5</v>
      </c>
      <c r="BV12" s="217"/>
      <c r="BW12" s="223">
        <f>BU12-BV12</f>
        <v>8.5</v>
      </c>
      <c r="BX12" s="217">
        <v>3.3</v>
      </c>
      <c r="BY12" s="224">
        <f>SUM((BW12*0.7),(BX12*0.3))</f>
        <v>6.9399999999999995</v>
      </c>
      <c r="BZ12" s="330"/>
      <c r="CA12" s="310">
        <f>SUM((P12*0.25)+(AH12*0.25)+(AY12*0.25)+(BS12*0.25))</f>
        <v>5.6724999999999994</v>
      </c>
      <c r="CB12" s="277"/>
      <c r="CC12" s="310">
        <f>SUM((W12*0.25),(AN12*0.25),(BH12*0.25),(BY12*0.25))</f>
        <v>6.1974999999999998</v>
      </c>
      <c r="CE12" s="273">
        <f>CA12</f>
        <v>5.6724999999999994</v>
      </c>
      <c r="CF12" s="273">
        <f>CC12</f>
        <v>6.1974999999999998</v>
      </c>
      <c r="CG12" s="311">
        <f>AVERAGE(CE12,CF12)</f>
        <v>5.9349999999999996</v>
      </c>
      <c r="CH12" s="312">
        <f>RANK(CG12,$CG$11:$CG$17)</f>
        <v>1</v>
      </c>
      <c r="CI12" s="312"/>
      <c r="CJ12" s="640">
        <f>W12</f>
        <v>6.464999999999999</v>
      </c>
      <c r="CK12" s="640">
        <f>AN12</f>
        <v>6.12</v>
      </c>
      <c r="CL12" s="640">
        <f>BH12</f>
        <v>5.2650000000000006</v>
      </c>
      <c r="CM12" s="640">
        <f>BY12</f>
        <v>6.9399999999999995</v>
      </c>
      <c r="CN12" s="417">
        <f>AVERAGE(CJ12:CM12)</f>
        <v>6.1974999999999998</v>
      </c>
      <c r="CO12" s="312">
        <f>RANK(CN12,$CN$11:$CN$17)</f>
        <v>1</v>
      </c>
      <c r="CP12" s="412"/>
      <c r="CR12" s="330"/>
      <c r="CS12" s="272">
        <v>5.8</v>
      </c>
      <c r="CT12" s="272">
        <v>5.5</v>
      </c>
      <c r="CU12" s="272">
        <v>6</v>
      </c>
      <c r="CV12" s="272">
        <v>6</v>
      </c>
      <c r="CW12" s="272">
        <v>6.5</v>
      </c>
      <c r="CX12" s="273">
        <f>SUM((CS12*0.3),(CT12*0.25),(CU12*0.25),(CV12*0.15),(CW12*0.05))</f>
        <v>5.8400000000000007</v>
      </c>
      <c r="CY12" s="275"/>
      <c r="CZ12" s="217">
        <v>7</v>
      </c>
      <c r="DA12" s="217">
        <v>2</v>
      </c>
      <c r="DB12" s="223">
        <f>CZ12-DA12</f>
        <v>5</v>
      </c>
      <c r="DC12" s="217">
        <v>1.7</v>
      </c>
      <c r="DD12" s="224">
        <f>SUM((DB12*0.7),(DC12*0.3))</f>
        <v>4.01</v>
      </c>
      <c r="DE12" s="275"/>
      <c r="DF12" s="272">
        <v>4.5</v>
      </c>
      <c r="DG12" s="272">
        <v>4</v>
      </c>
      <c r="DH12" s="272">
        <v>5</v>
      </c>
      <c r="DI12" s="272">
        <v>5.5</v>
      </c>
      <c r="DJ12" s="272">
        <v>4.7</v>
      </c>
      <c r="DK12" s="273">
        <f>SUM((DF12*0.2),(DG12*0.15),(DH12*0.25),(DI12*0.2),(DJ12*0.2))</f>
        <v>4.79</v>
      </c>
      <c r="DL12" s="274"/>
      <c r="DM12" s="273">
        <f>DK12-DL12</f>
        <v>4.79</v>
      </c>
      <c r="DN12" s="308"/>
      <c r="DO12" s="217">
        <v>5.6</v>
      </c>
      <c r="DP12" s="217">
        <v>1</v>
      </c>
      <c r="DQ12" s="223">
        <f>DO12-DP12</f>
        <v>4.5999999999999996</v>
      </c>
      <c r="DR12" s="217">
        <v>1.7</v>
      </c>
      <c r="DS12" s="224">
        <f>SUM((DQ12*0.7),(DR12*0.3))</f>
        <v>3.7299999999999995</v>
      </c>
      <c r="DT12" s="308"/>
      <c r="DU12" s="310">
        <f>SUM((CX12*0.25),(DD12*0.25),(DM12*0.25),(DS12*0.25))</f>
        <v>4.5925000000000002</v>
      </c>
      <c r="DV12" s="311">
        <f>AVERAGE(CA12,CC12,DU12)</f>
        <v>5.4874999999999998</v>
      </c>
      <c r="DW12" s="312"/>
      <c r="DY12" s="310">
        <f>CA12</f>
        <v>5.6724999999999994</v>
      </c>
      <c r="DZ12" s="310">
        <f>CC12</f>
        <v>6.1974999999999998</v>
      </c>
      <c r="EA12" s="310">
        <f>DU12</f>
        <v>4.5925000000000002</v>
      </c>
      <c r="EB12" s="311">
        <f>AVERAGE(DY12,DZ12,EA12)</f>
        <v>5.4874999999999998</v>
      </c>
      <c r="EC12" s="312">
        <v>2</v>
      </c>
      <c r="ED12" s="420"/>
      <c r="EE12" s="310">
        <f>CX12</f>
        <v>5.8400000000000007</v>
      </c>
      <c r="EF12" s="310">
        <f>DD12</f>
        <v>4.01</v>
      </c>
      <c r="EG12" s="310">
        <f>DM12</f>
        <v>4.79</v>
      </c>
      <c r="EH12" s="310">
        <f>DS12</f>
        <v>3.7299999999999995</v>
      </c>
      <c r="EI12" s="310"/>
    </row>
    <row r="13" spans="1:139" s="636" customFormat="1" x14ac:dyDescent="0.35">
      <c r="A13" s="616">
        <v>145</v>
      </c>
      <c r="B13" s="616" t="s">
        <v>288</v>
      </c>
      <c r="C13" s="616" t="s">
        <v>283</v>
      </c>
      <c r="D13" s="616" t="s">
        <v>284</v>
      </c>
      <c r="E13" s="616" t="s">
        <v>285</v>
      </c>
      <c r="F13" s="617">
        <f t="shared" ref="F13" si="1">P13</f>
        <v>0</v>
      </c>
      <c r="G13" s="617">
        <f t="shared" ref="G13" si="2">AH13</f>
        <v>0</v>
      </c>
      <c r="H13" s="617">
        <f t="shared" ref="H13" si="3">AY13</f>
        <v>0</v>
      </c>
      <c r="I13" s="617">
        <f t="shared" ref="I13" si="4">BS13</f>
        <v>0</v>
      </c>
      <c r="J13" s="618">
        <f t="shared" ref="J13" si="5">CA13</f>
        <v>0</v>
      </c>
      <c r="K13" s="619"/>
      <c r="L13" s="619"/>
      <c r="M13" s="619"/>
      <c r="N13" s="619"/>
      <c r="O13" s="619"/>
      <c r="P13" s="620">
        <f t="shared" ref="P13" si="6">SUM((K13*0.3),(L13*0.25),(M13*0.25),(N13*0.15),(O13*0.05))</f>
        <v>0</v>
      </c>
      <c r="Q13" s="621"/>
      <c r="R13" s="619"/>
      <c r="S13" s="619"/>
      <c r="T13" s="619"/>
      <c r="U13" s="619"/>
      <c r="V13" s="619"/>
      <c r="W13" s="620">
        <f t="shared" ref="W13" si="7">SUM((R13*0.3),(S13*0.25),(T13*0.25),(U13*0.15),(V13*0.05))</f>
        <v>0</v>
      </c>
      <c r="X13" s="622"/>
      <c r="Y13" s="619"/>
      <c r="Z13" s="619"/>
      <c r="AA13" s="619"/>
      <c r="AB13" s="619"/>
      <c r="AC13" s="619"/>
      <c r="AD13" s="619"/>
      <c r="AE13" s="619"/>
      <c r="AF13" s="619"/>
      <c r="AG13" s="623">
        <f t="shared" ref="AG13" si="8">SUM(Y13:AF13)</f>
        <v>0</v>
      </c>
      <c r="AH13" s="620">
        <f t="shared" ref="AH13" si="9">AG13/8</f>
        <v>0</v>
      </c>
      <c r="AI13" s="621"/>
      <c r="AJ13" s="624"/>
      <c r="AK13" s="624"/>
      <c r="AL13" s="625">
        <f t="shared" ref="AL13" si="10">AJ13-AK13</f>
        <v>0</v>
      </c>
      <c r="AM13" s="624"/>
      <c r="AN13" s="626">
        <f t="shared" ref="AN13" si="11">SUM((AL13*0.7),(AM13*0.3))</f>
        <v>0</v>
      </c>
      <c r="AO13" s="627"/>
      <c r="AP13" s="619"/>
      <c r="AQ13" s="619"/>
      <c r="AR13" s="619"/>
      <c r="AS13" s="619"/>
      <c r="AT13" s="619"/>
      <c r="AU13" s="619"/>
      <c r="AV13" s="619"/>
      <c r="AW13" s="619"/>
      <c r="AX13" s="623">
        <f t="shared" ref="AX13" si="12">SUM(AP13:AW13)</f>
        <v>0</v>
      </c>
      <c r="AY13" s="620">
        <f t="shared" ref="AY13" si="13">AX13/8</f>
        <v>0</v>
      </c>
      <c r="AZ13" s="628"/>
      <c r="BA13" s="619"/>
      <c r="BB13" s="619"/>
      <c r="BC13" s="619"/>
      <c r="BD13" s="619"/>
      <c r="BE13" s="619"/>
      <c r="BF13" s="620">
        <f t="shared" ref="BF13" si="14">SUM((BA13*0.2),(BB13*0.15),(BC13*0.25),(BD13*0.2),(BE13*0.2))</f>
        <v>0</v>
      </c>
      <c r="BG13" s="629"/>
      <c r="BH13" s="620">
        <f t="shared" ref="BH13" si="15">BF13-BG13</f>
        <v>0</v>
      </c>
      <c r="BI13" s="622"/>
      <c r="BJ13" s="619"/>
      <c r="BK13" s="619"/>
      <c r="BL13" s="619"/>
      <c r="BM13" s="619"/>
      <c r="BN13" s="619"/>
      <c r="BO13" s="619"/>
      <c r="BP13" s="619"/>
      <c r="BQ13" s="619"/>
      <c r="BR13" s="623">
        <f t="shared" ref="BR13" si="16">SUM(BJ13:BQ13)</f>
        <v>0</v>
      </c>
      <c r="BS13" s="620">
        <f t="shared" ref="BS13" si="17">BR13/8</f>
        <v>0</v>
      </c>
      <c r="BT13" s="621"/>
      <c r="BU13" s="624"/>
      <c r="BV13" s="624"/>
      <c r="BW13" s="625">
        <f t="shared" ref="BW13" si="18">BU13-BV13</f>
        <v>0</v>
      </c>
      <c r="BX13" s="624"/>
      <c r="BY13" s="626">
        <f t="shared" ref="BY13" si="19">SUM((BW13*0.7),(BX13*0.3))</f>
        <v>0</v>
      </c>
      <c r="BZ13" s="621"/>
      <c r="CA13" s="630">
        <f t="shared" ref="CA13" si="20">SUM((P13*0.25)+(AH13*0.25)+(AY13*0.25)+(BS13*0.25))</f>
        <v>0</v>
      </c>
      <c r="CB13" s="631"/>
      <c r="CC13" s="630">
        <f t="shared" ref="CC13" si="21">SUM((W13*0.25),(AN13*0.25),(BH13*0.25),(BY13*0.25))</f>
        <v>0</v>
      </c>
      <c r="CD13" s="628"/>
      <c r="CE13" s="620">
        <f t="shared" ref="CE13" si="22">CA13</f>
        <v>0</v>
      </c>
      <c r="CF13" s="620">
        <f t="shared" ref="CF13" si="23">CC13</f>
        <v>0</v>
      </c>
      <c r="CG13" s="632">
        <f t="shared" ref="CG13" si="24">AVERAGE(CE13,CF13)</f>
        <v>0</v>
      </c>
      <c r="CH13" s="312" t="s">
        <v>13</v>
      </c>
      <c r="CI13" s="633"/>
      <c r="CJ13" s="641">
        <f>W13</f>
        <v>0</v>
      </c>
      <c r="CK13" s="641">
        <f>AN13</f>
        <v>0</v>
      </c>
      <c r="CL13" s="641">
        <f>BH13</f>
        <v>0</v>
      </c>
      <c r="CM13" s="641">
        <f>BY13</f>
        <v>0</v>
      </c>
      <c r="CN13" s="634">
        <f t="shared" ref="CN13" si="25">AVERAGE(CJ13:CM13)</f>
        <v>0</v>
      </c>
      <c r="CO13" s="633">
        <f>RANK(CN13,$CN$11:$CN$17)</f>
        <v>3</v>
      </c>
      <c r="CP13" s="635"/>
      <c r="CR13" s="621"/>
      <c r="CS13" s="619"/>
      <c r="CT13" s="619"/>
      <c r="CU13" s="619"/>
      <c r="CV13" s="619"/>
      <c r="CW13" s="619"/>
      <c r="CX13" s="620">
        <f t="shared" ref="CX13" si="26">SUM((CS13*0.3),(CT13*0.25),(CU13*0.25),(CV13*0.15),(CW13*0.05))</f>
        <v>0</v>
      </c>
      <c r="CY13" s="627"/>
      <c r="CZ13" s="624"/>
      <c r="DA13" s="624">
        <v>0</v>
      </c>
      <c r="DB13" s="625">
        <f t="shared" ref="DB13" si="27">CZ13-DA13</f>
        <v>0</v>
      </c>
      <c r="DC13" s="624"/>
      <c r="DD13" s="626">
        <f t="shared" ref="DD13" si="28">SUM((DB13*0.7),(DC13*0.3))</f>
        <v>0</v>
      </c>
      <c r="DE13" s="627"/>
      <c r="DF13" s="619"/>
      <c r="DG13" s="619"/>
      <c r="DH13" s="619"/>
      <c r="DI13" s="619"/>
      <c r="DJ13" s="619"/>
      <c r="DK13" s="620">
        <f t="shared" ref="DK13" si="29">SUM((DF13*0.2),(DG13*0.15),(DH13*0.25),(DI13*0.2),(DJ13*0.2))</f>
        <v>0</v>
      </c>
      <c r="DL13" s="629"/>
      <c r="DM13" s="620">
        <f t="shared" ref="DM13" si="30">DK13-DL13</f>
        <v>0</v>
      </c>
      <c r="DN13" s="622"/>
      <c r="DO13" s="624"/>
      <c r="DP13" s="624">
        <v>0</v>
      </c>
      <c r="DQ13" s="625">
        <f t="shared" ref="DQ13" si="31">DO13-DP13</f>
        <v>0</v>
      </c>
      <c r="DR13" s="624"/>
      <c r="DS13" s="626">
        <f t="shared" ref="DS13" si="32">SUM((DQ13*0.7),(DR13*0.3))</f>
        <v>0</v>
      </c>
      <c r="DT13" s="622"/>
      <c r="DU13" s="630">
        <f t="shared" ref="DU13" si="33">SUM((CX13*0.25),(DD13*0.25),(DM13*0.25),(DS13*0.25))</f>
        <v>0</v>
      </c>
      <c r="DV13" s="632">
        <f>AVERAGE(CA13,CC13,DU13)</f>
        <v>0</v>
      </c>
      <c r="DW13" s="633"/>
      <c r="DY13" s="630">
        <f>CA13</f>
        <v>0</v>
      </c>
      <c r="DZ13" s="630">
        <f>CC13</f>
        <v>0</v>
      </c>
      <c r="EA13" s="630">
        <f t="shared" ref="EA13" si="34">DU13</f>
        <v>0</v>
      </c>
      <c r="EB13" s="632">
        <f t="shared" ref="EB13" si="35">AVERAGE(DY13,DZ13,EA13)</f>
        <v>0</v>
      </c>
      <c r="EC13" s="312" t="s">
        <v>13</v>
      </c>
      <c r="ED13" s="637"/>
      <c r="EE13" s="630">
        <f t="shared" ref="EE13" si="36">CX13</f>
        <v>0</v>
      </c>
      <c r="EF13" s="630">
        <f t="shared" ref="EF13" si="37">DD13</f>
        <v>0</v>
      </c>
      <c r="EG13" s="630">
        <f t="shared" ref="EG13" si="38">DM13</f>
        <v>0</v>
      </c>
      <c r="EH13" s="630">
        <f t="shared" ref="EH13" si="39">DS13</f>
        <v>0</v>
      </c>
      <c r="EI13" s="311" t="s">
        <v>13</v>
      </c>
    </row>
    <row r="14" spans="1:139" s="227" customFormat="1" x14ac:dyDescent="0.35">
      <c r="A14" s="427"/>
      <c r="B14" s="418"/>
      <c r="C14" s="418"/>
      <c r="D14" s="418"/>
      <c r="E14" s="418"/>
      <c r="F14" s="428"/>
      <c r="G14" s="428"/>
      <c r="H14" s="428"/>
      <c r="I14" s="428"/>
      <c r="J14" s="429"/>
      <c r="K14" s="276"/>
      <c r="L14" s="276"/>
      <c r="M14" s="276"/>
      <c r="N14" s="276"/>
      <c r="O14" s="276"/>
      <c r="P14" s="273"/>
      <c r="R14" s="276"/>
      <c r="S14" s="276"/>
      <c r="T14" s="276"/>
      <c r="U14" s="276"/>
      <c r="V14" s="276"/>
      <c r="W14" s="273"/>
      <c r="X14" s="277"/>
      <c r="Y14" s="276"/>
      <c r="Z14" s="276"/>
      <c r="AA14" s="276"/>
      <c r="AB14" s="276"/>
      <c r="AC14" s="276"/>
      <c r="AD14" s="276"/>
      <c r="AE14" s="276"/>
      <c r="AF14" s="276"/>
      <c r="AG14" s="277"/>
      <c r="AH14" s="273"/>
      <c r="AJ14" s="223"/>
      <c r="AK14" s="223"/>
      <c r="AL14" s="223"/>
      <c r="AM14" s="223"/>
      <c r="AN14" s="224"/>
      <c r="AO14" s="277"/>
      <c r="AP14" s="276"/>
      <c r="AQ14" s="276"/>
      <c r="AR14" s="276"/>
      <c r="AS14" s="276"/>
      <c r="AT14" s="276"/>
      <c r="AU14" s="276"/>
      <c r="AV14" s="276"/>
      <c r="AW14" s="276"/>
      <c r="AX14" s="277"/>
      <c r="AY14" s="273"/>
      <c r="BA14" s="276"/>
      <c r="BB14" s="276"/>
      <c r="BC14" s="276"/>
      <c r="BD14" s="276"/>
      <c r="BE14" s="276"/>
      <c r="BF14" s="273"/>
      <c r="BG14" s="277"/>
      <c r="BH14" s="273"/>
      <c r="BI14" s="277"/>
      <c r="BJ14" s="276"/>
      <c r="BK14" s="276"/>
      <c r="BL14" s="276"/>
      <c r="BM14" s="276"/>
      <c r="BN14" s="276"/>
      <c r="BO14" s="276"/>
      <c r="BP14" s="276"/>
      <c r="BQ14" s="276"/>
      <c r="BR14" s="277"/>
      <c r="BS14" s="273"/>
      <c r="BU14" s="223"/>
      <c r="BV14" s="223"/>
      <c r="BW14" s="223"/>
      <c r="BX14" s="223"/>
      <c r="BY14" s="224"/>
      <c r="CA14" s="273"/>
      <c r="CB14" s="277"/>
      <c r="CC14" s="273"/>
      <c r="CE14" s="273"/>
      <c r="CF14" s="273"/>
      <c r="CG14" s="430"/>
      <c r="CH14" s="431"/>
      <c r="CI14" s="431"/>
      <c r="CJ14" s="432"/>
      <c r="CK14" s="432"/>
      <c r="CL14" s="432"/>
      <c r="CM14" s="432"/>
      <c r="CN14" s="432"/>
      <c r="CO14" s="431"/>
      <c r="CS14" s="276"/>
      <c r="CT14" s="276"/>
      <c r="CU14" s="276"/>
      <c r="CV14" s="276"/>
      <c r="CW14" s="276"/>
      <c r="CX14" s="273"/>
      <c r="CY14" s="277"/>
      <c r="CZ14" s="223"/>
      <c r="DA14" s="223"/>
      <c r="DB14" s="223"/>
      <c r="DC14" s="223"/>
      <c r="DD14" s="224"/>
      <c r="DE14" s="277"/>
      <c r="DF14" s="276"/>
      <c r="DG14" s="276"/>
      <c r="DH14" s="276"/>
      <c r="DI14" s="276"/>
      <c r="DJ14" s="276"/>
      <c r="DK14" s="273"/>
      <c r="DL14" s="277"/>
      <c r="DM14" s="273"/>
      <c r="DN14" s="277"/>
      <c r="DO14" s="223"/>
      <c r="DP14" s="223"/>
      <c r="DQ14" s="223"/>
      <c r="DR14" s="223"/>
      <c r="DS14" s="224"/>
      <c r="DT14" s="277"/>
      <c r="DU14" s="273"/>
      <c r="DV14" s="430"/>
      <c r="DW14" s="431"/>
      <c r="DY14" s="273"/>
      <c r="DZ14" s="273"/>
      <c r="EA14" s="273"/>
      <c r="EB14" s="430"/>
      <c r="EC14" s="431"/>
      <c r="ED14" s="433"/>
      <c r="EE14" s="273"/>
      <c r="EF14" s="273"/>
      <c r="EG14" s="273"/>
      <c r="EH14" s="273"/>
      <c r="EI14" s="273"/>
    </row>
    <row r="15" spans="1:139" s="227" customFormat="1" x14ac:dyDescent="0.35">
      <c r="A15" s="427"/>
      <c r="B15" s="418"/>
      <c r="C15" s="418"/>
      <c r="D15" s="418"/>
      <c r="E15" s="418"/>
      <c r="F15" s="428"/>
      <c r="G15" s="428"/>
      <c r="H15" s="428"/>
      <c r="I15" s="428"/>
      <c r="J15" s="429"/>
      <c r="K15" s="276"/>
      <c r="L15" s="276"/>
      <c r="M15" s="276"/>
      <c r="N15" s="276"/>
      <c r="O15" s="276"/>
      <c r="P15" s="273"/>
      <c r="R15" s="276"/>
      <c r="S15" s="276"/>
      <c r="T15" s="276"/>
      <c r="U15" s="276"/>
      <c r="V15" s="276"/>
      <c r="W15" s="273"/>
      <c r="X15" s="277"/>
      <c r="Y15" s="276"/>
      <c r="Z15" s="276"/>
      <c r="AA15" s="276"/>
      <c r="AB15" s="276"/>
      <c r="AC15" s="276"/>
      <c r="AD15" s="276"/>
      <c r="AE15" s="276"/>
      <c r="AF15" s="276"/>
      <c r="AG15" s="277"/>
      <c r="AH15" s="273"/>
      <c r="AJ15" s="223"/>
      <c r="AK15" s="223"/>
      <c r="AL15" s="223"/>
      <c r="AM15" s="223"/>
      <c r="AN15" s="224"/>
      <c r="AO15" s="277"/>
      <c r="AP15" s="276"/>
      <c r="AQ15" s="276"/>
      <c r="AR15" s="276"/>
      <c r="AS15" s="276"/>
      <c r="AT15" s="276"/>
      <c r="AU15" s="276"/>
      <c r="AV15" s="276"/>
      <c r="AW15" s="276"/>
      <c r="AX15" s="277"/>
      <c r="AY15" s="273"/>
      <c r="BA15" s="276"/>
      <c r="BB15" s="276"/>
      <c r="BC15" s="276"/>
      <c r="BD15" s="276"/>
      <c r="BE15" s="276"/>
      <c r="BF15" s="273"/>
      <c r="BG15" s="277"/>
      <c r="BH15" s="273"/>
      <c r="BI15" s="277"/>
      <c r="BJ15" s="276"/>
      <c r="BK15" s="276"/>
      <c r="BL15" s="276"/>
      <c r="BM15" s="276"/>
      <c r="BN15" s="276"/>
      <c r="BO15" s="276"/>
      <c r="BP15" s="276"/>
      <c r="BQ15" s="276"/>
      <c r="BR15" s="277"/>
      <c r="BS15" s="273"/>
      <c r="BU15" s="223"/>
      <c r="BV15" s="223"/>
      <c r="BW15" s="223"/>
      <c r="BX15" s="223"/>
      <c r="BY15" s="224"/>
      <c r="CA15" s="273"/>
      <c r="CB15" s="277"/>
      <c r="CC15" s="273"/>
      <c r="CE15" s="273"/>
      <c r="CF15" s="273"/>
      <c r="CG15" s="430"/>
      <c r="CH15" s="431"/>
      <c r="CI15" s="431"/>
      <c r="CJ15" s="432"/>
      <c r="CK15" s="432"/>
      <c r="CL15" s="432"/>
      <c r="CM15" s="432"/>
      <c r="CN15" s="432"/>
      <c r="CO15" s="431"/>
      <c r="CS15" s="276"/>
      <c r="CT15" s="276"/>
      <c r="CU15" s="276"/>
      <c r="CV15" s="276"/>
      <c r="CW15" s="276"/>
      <c r="CX15" s="273"/>
      <c r="CY15" s="277"/>
      <c r="CZ15" s="223"/>
      <c r="DA15" s="223"/>
      <c r="DB15" s="223"/>
      <c r="DC15" s="223"/>
      <c r="DD15" s="224"/>
      <c r="DE15" s="277"/>
      <c r="DF15" s="276"/>
      <c r="DG15" s="276"/>
      <c r="DH15" s="276"/>
      <c r="DI15" s="276"/>
      <c r="DJ15" s="276"/>
      <c r="DK15" s="273"/>
      <c r="DL15" s="277"/>
      <c r="DM15" s="273"/>
      <c r="DN15" s="277"/>
      <c r="DO15" s="223"/>
      <c r="DP15" s="223"/>
      <c r="DQ15" s="223"/>
      <c r="DR15" s="223"/>
      <c r="DS15" s="224"/>
      <c r="DT15" s="277"/>
      <c r="DU15" s="273"/>
      <c r="DV15" s="430"/>
      <c r="DW15" s="431"/>
      <c r="DY15" s="273"/>
      <c r="DZ15" s="273"/>
      <c r="EA15" s="273"/>
      <c r="EB15" s="430"/>
      <c r="EC15" s="431"/>
      <c r="ED15" s="433"/>
      <c r="EE15" s="273"/>
      <c r="EF15" s="273"/>
      <c r="EG15" s="273"/>
      <c r="EH15" s="273"/>
      <c r="EI15" s="273"/>
    </row>
    <row r="16" spans="1:139" s="227" customFormat="1" x14ac:dyDescent="0.35">
      <c r="A16" s="427"/>
      <c r="B16" s="418"/>
      <c r="C16" s="418"/>
      <c r="D16" s="418"/>
      <c r="E16" s="418"/>
      <c r="F16" s="428"/>
      <c r="G16" s="428"/>
      <c r="H16" s="428"/>
      <c r="I16" s="428"/>
      <c r="J16" s="429"/>
      <c r="K16" s="276"/>
      <c r="L16" s="276"/>
      <c r="M16" s="276"/>
      <c r="N16" s="276"/>
      <c r="O16" s="276"/>
      <c r="P16" s="273"/>
      <c r="R16" s="276"/>
      <c r="S16" s="276"/>
      <c r="T16" s="276"/>
      <c r="U16" s="276"/>
      <c r="V16" s="276"/>
      <c r="W16" s="273"/>
      <c r="X16" s="277"/>
      <c r="Y16" s="276"/>
      <c r="Z16" s="276"/>
      <c r="AA16" s="276"/>
      <c r="AB16" s="276"/>
      <c r="AC16" s="276"/>
      <c r="AD16" s="276"/>
      <c r="AE16" s="276"/>
      <c r="AF16" s="276"/>
      <c r="AG16" s="277"/>
      <c r="AH16" s="273"/>
      <c r="AJ16" s="223"/>
      <c r="AK16" s="223"/>
      <c r="AL16" s="223"/>
      <c r="AM16" s="223"/>
      <c r="AN16" s="224"/>
      <c r="AO16" s="277"/>
      <c r="AP16" s="276"/>
      <c r="AQ16" s="276"/>
      <c r="AR16" s="276"/>
      <c r="AS16" s="276"/>
      <c r="AT16" s="276"/>
      <c r="AU16" s="276"/>
      <c r="AV16" s="276"/>
      <c r="AW16" s="276"/>
      <c r="AX16" s="277"/>
      <c r="AY16" s="273"/>
      <c r="BA16" s="276"/>
      <c r="BB16" s="276"/>
      <c r="BC16" s="276"/>
      <c r="BD16" s="276"/>
      <c r="BE16" s="276"/>
      <c r="BF16" s="273"/>
      <c r="BG16" s="277"/>
      <c r="BH16" s="273"/>
      <c r="BI16" s="277"/>
      <c r="BJ16" s="276"/>
      <c r="BK16" s="276"/>
      <c r="BL16" s="276"/>
      <c r="BM16" s="276"/>
      <c r="BN16" s="276"/>
      <c r="BO16" s="276"/>
      <c r="BP16" s="276"/>
      <c r="BQ16" s="276"/>
      <c r="BR16" s="277"/>
      <c r="BS16" s="273"/>
      <c r="BU16" s="223"/>
      <c r="BV16" s="223"/>
      <c r="BW16" s="223"/>
      <c r="BX16" s="223"/>
      <c r="BY16" s="224"/>
      <c r="CA16" s="273"/>
      <c r="CB16" s="277"/>
      <c r="CC16" s="273"/>
      <c r="CE16" s="273"/>
      <c r="CF16" s="273"/>
      <c r="CG16" s="430"/>
      <c r="CH16" s="431"/>
      <c r="CI16" s="431"/>
      <c r="CJ16" s="432"/>
      <c r="CK16" s="432"/>
      <c r="CL16" s="432"/>
      <c r="CM16" s="432"/>
      <c r="CN16" s="432"/>
      <c r="CO16" s="431"/>
      <c r="CS16" s="276"/>
      <c r="CT16" s="276"/>
      <c r="CU16" s="276"/>
      <c r="CV16" s="276"/>
      <c r="CW16" s="276"/>
      <c r="CX16" s="273"/>
      <c r="CY16" s="277"/>
      <c r="CZ16" s="223"/>
      <c r="DA16" s="223"/>
      <c r="DB16" s="223"/>
      <c r="DC16" s="223"/>
      <c r="DD16" s="224"/>
      <c r="DE16" s="277"/>
      <c r="DF16" s="276"/>
      <c r="DG16" s="276"/>
      <c r="DH16" s="276"/>
      <c r="DI16" s="276"/>
      <c r="DJ16" s="276"/>
      <c r="DK16" s="273"/>
      <c r="DL16" s="277"/>
      <c r="DM16" s="273"/>
      <c r="DN16" s="277"/>
      <c r="DO16" s="223"/>
      <c r="DP16" s="223"/>
      <c r="DQ16" s="223"/>
      <c r="DR16" s="223"/>
      <c r="DS16" s="224"/>
      <c r="DT16" s="277"/>
      <c r="DU16" s="273"/>
      <c r="DV16" s="430"/>
      <c r="DW16" s="431"/>
      <c r="DY16" s="273"/>
      <c r="DZ16" s="273"/>
      <c r="EA16" s="273"/>
      <c r="EB16" s="430"/>
      <c r="EC16" s="431"/>
      <c r="ED16" s="433"/>
      <c r="EE16" s="273"/>
      <c r="EF16" s="273"/>
      <c r="EG16" s="273"/>
      <c r="EH16" s="273"/>
      <c r="EI16" s="273"/>
    </row>
    <row r="17" spans="1:139" s="227" customFormat="1" x14ac:dyDescent="0.35">
      <c r="A17" s="427"/>
      <c r="B17" s="418"/>
      <c r="C17" s="418"/>
      <c r="D17" s="418"/>
      <c r="E17" s="418"/>
      <c r="F17" s="428"/>
      <c r="G17" s="428"/>
      <c r="H17" s="428"/>
      <c r="I17" s="428"/>
      <c r="J17" s="429"/>
      <c r="K17" s="276"/>
      <c r="L17" s="276"/>
      <c r="M17" s="276"/>
      <c r="N17" s="276"/>
      <c r="O17" s="276"/>
      <c r="P17" s="273"/>
      <c r="R17" s="276"/>
      <c r="S17" s="276"/>
      <c r="T17" s="276"/>
      <c r="U17" s="276"/>
      <c r="V17" s="276"/>
      <c r="W17" s="273"/>
      <c r="X17" s="277"/>
      <c r="Y17" s="276"/>
      <c r="Z17" s="276"/>
      <c r="AA17" s="276"/>
      <c r="AB17" s="276"/>
      <c r="AC17" s="276"/>
      <c r="AD17" s="276"/>
      <c r="AE17" s="276"/>
      <c r="AF17" s="276"/>
      <c r="AG17" s="277"/>
      <c r="AH17" s="273"/>
      <c r="AJ17" s="223"/>
      <c r="AK17" s="223"/>
      <c r="AL17" s="223"/>
      <c r="AM17" s="223"/>
      <c r="AN17" s="224"/>
      <c r="AO17" s="277"/>
      <c r="AP17" s="276"/>
      <c r="AQ17" s="276"/>
      <c r="AR17" s="276"/>
      <c r="AS17" s="276"/>
      <c r="AT17" s="276"/>
      <c r="AU17" s="276"/>
      <c r="AV17" s="276"/>
      <c r="AW17" s="276"/>
      <c r="AX17" s="277"/>
      <c r="AY17" s="273"/>
      <c r="BA17" s="276"/>
      <c r="BB17" s="276"/>
      <c r="BC17" s="276"/>
      <c r="BD17" s="276"/>
      <c r="BE17" s="276"/>
      <c r="BF17" s="273"/>
      <c r="BG17" s="277"/>
      <c r="BH17" s="273"/>
      <c r="BI17" s="277"/>
      <c r="BJ17" s="276"/>
      <c r="BK17" s="276"/>
      <c r="BL17" s="276"/>
      <c r="BM17" s="276"/>
      <c r="BN17" s="276"/>
      <c r="BO17" s="276"/>
      <c r="BP17" s="276"/>
      <c r="BQ17" s="276"/>
      <c r="BR17" s="277"/>
      <c r="BS17" s="273"/>
      <c r="BU17" s="223"/>
      <c r="BV17" s="223"/>
      <c r="BW17" s="223"/>
      <c r="BX17" s="223"/>
      <c r="BY17" s="224"/>
      <c r="CA17" s="273"/>
      <c r="CB17" s="277"/>
      <c r="CC17" s="273"/>
      <c r="CE17" s="273"/>
      <c r="CF17" s="273"/>
      <c r="CG17" s="430"/>
      <c r="CH17" s="431"/>
      <c r="CI17" s="431"/>
      <c r="CJ17" s="432"/>
      <c r="CK17" s="432"/>
      <c r="CL17" s="432"/>
      <c r="CM17" s="432"/>
      <c r="CN17" s="432"/>
      <c r="CO17" s="431"/>
      <c r="CS17" s="276"/>
      <c r="CT17" s="276"/>
      <c r="CU17" s="276"/>
      <c r="CV17" s="276"/>
      <c r="CW17" s="276"/>
      <c r="CX17" s="273"/>
      <c r="CY17" s="277"/>
      <c r="CZ17" s="223"/>
      <c r="DA17" s="223"/>
      <c r="DB17" s="223"/>
      <c r="DC17" s="223"/>
      <c r="DD17" s="224"/>
      <c r="DE17" s="277"/>
      <c r="DF17" s="276"/>
      <c r="DG17" s="276"/>
      <c r="DH17" s="276"/>
      <c r="DI17" s="276"/>
      <c r="DJ17" s="276"/>
      <c r="DK17" s="273"/>
      <c r="DL17" s="277"/>
      <c r="DM17" s="273"/>
      <c r="DN17" s="277"/>
      <c r="DO17" s="223"/>
      <c r="DP17" s="223"/>
      <c r="DQ17" s="223"/>
      <c r="DR17" s="223"/>
      <c r="DS17" s="224"/>
      <c r="DT17" s="277"/>
      <c r="DU17" s="273"/>
      <c r="DV17" s="430"/>
      <c r="DW17" s="431"/>
      <c r="DY17" s="273"/>
      <c r="DZ17" s="273"/>
      <c r="EA17" s="273"/>
      <c r="EB17" s="430"/>
      <c r="EC17" s="431"/>
      <c r="ED17" s="433"/>
      <c r="EE17" s="273"/>
      <c r="EF17" s="273"/>
      <c r="EG17" s="273"/>
      <c r="EH17" s="273"/>
      <c r="EI17" s="273"/>
    </row>
    <row r="18" spans="1:139" ht="18.5" x14ac:dyDescent="0.45">
      <c r="A18" s="314"/>
    </row>
    <row r="19" spans="1:139" ht="18.5" x14ac:dyDescent="0.45">
      <c r="A19" s="314"/>
      <c r="C19" s="407" t="s">
        <v>289</v>
      </c>
    </row>
    <row r="20" spans="1:139" ht="18.5" x14ac:dyDescent="0.45">
      <c r="A20" s="314"/>
      <c r="B20" s="315"/>
      <c r="C20" s="316"/>
      <c r="D20" s="201"/>
      <c r="E20" s="201"/>
      <c r="F20" s="201"/>
      <c r="G20" s="201"/>
      <c r="H20" s="201"/>
      <c r="I20" s="201"/>
      <c r="J20" s="201"/>
      <c r="K20" s="317"/>
      <c r="CH20" s="286"/>
      <c r="CI20" s="286"/>
      <c r="CJ20" s="286"/>
      <c r="CK20" s="286"/>
      <c r="CL20" s="286"/>
      <c r="CM20" s="286"/>
      <c r="CN20" s="286"/>
      <c r="CO20" s="286"/>
    </row>
    <row r="21" spans="1:139" x14ac:dyDescent="0.35">
      <c r="D21" s="201"/>
      <c r="E21" s="201"/>
      <c r="F21" s="201"/>
      <c r="G21" s="201"/>
      <c r="H21" s="201"/>
      <c r="I21" s="201"/>
      <c r="J21" s="201"/>
      <c r="CH21" s="288"/>
      <c r="CI21" s="288"/>
      <c r="CJ21" s="288"/>
      <c r="CK21" s="288"/>
      <c r="CL21" s="288"/>
      <c r="CM21" s="288"/>
      <c r="CN21" s="288"/>
      <c r="CO21" s="288"/>
    </row>
    <row r="22" spans="1:139" x14ac:dyDescent="0.35">
      <c r="D22" s="201"/>
      <c r="E22" s="201"/>
      <c r="F22" s="201"/>
      <c r="G22" s="201"/>
      <c r="H22" s="201"/>
      <c r="I22" s="201"/>
      <c r="J22" s="201"/>
    </row>
    <row r="24" spans="1:139" ht="15.5" x14ac:dyDescent="0.35">
      <c r="A24" s="198"/>
      <c r="B24" s="289"/>
      <c r="C24" s="202"/>
      <c r="K24" s="289"/>
      <c r="L24" s="227"/>
      <c r="N24" s="289"/>
      <c r="R24" s="289"/>
      <c r="Y24" s="289"/>
      <c r="AB24" s="227"/>
      <c r="AJ24" s="289"/>
      <c r="AL24" s="289"/>
      <c r="AM24" s="289"/>
      <c r="AP24" s="289"/>
      <c r="AS24" s="227"/>
      <c r="BA24" s="289"/>
      <c r="BG24" s="289"/>
      <c r="BH24" s="289"/>
      <c r="BJ24" s="289"/>
      <c r="BM24" s="227"/>
      <c r="BU24" s="289"/>
      <c r="BW24" s="289"/>
      <c r="BX24" s="289"/>
    </row>
    <row r="25" spans="1:139" ht="15.5" x14ac:dyDescent="0.35">
      <c r="A25" s="202"/>
      <c r="B25" s="324"/>
      <c r="L25" s="227"/>
      <c r="AB25" s="227"/>
      <c r="AO25" s="227"/>
      <c r="AS25" s="227"/>
      <c r="BM25" s="227"/>
      <c r="CE25" s="289"/>
    </row>
    <row r="26" spans="1:139" x14ac:dyDescent="0.35">
      <c r="K26" s="289"/>
      <c r="P26" s="284"/>
      <c r="Q26" s="292"/>
      <c r="R26" s="293"/>
      <c r="S26" s="291"/>
      <c r="T26" s="291"/>
      <c r="U26" s="291"/>
      <c r="V26" s="293"/>
      <c r="X26" s="227"/>
      <c r="Z26" s="284"/>
      <c r="AA26" s="284"/>
      <c r="AB26" s="284"/>
      <c r="AC26" s="284"/>
      <c r="AD26" s="284"/>
      <c r="AE26" s="284"/>
      <c r="AF26" s="284"/>
      <c r="AG26" s="284"/>
      <c r="AH26" s="284"/>
      <c r="AI26" s="292"/>
      <c r="AJ26" s="289"/>
      <c r="AL26" s="291"/>
      <c r="AM26" s="289"/>
      <c r="AO26" s="227"/>
      <c r="AQ26" s="284"/>
      <c r="AR26" s="284"/>
      <c r="AS26" s="284"/>
      <c r="AT26" s="284"/>
      <c r="AU26" s="284"/>
      <c r="AV26" s="284"/>
      <c r="AW26" s="284"/>
      <c r="AX26" s="284"/>
      <c r="AY26" s="284"/>
      <c r="BI26" s="227"/>
      <c r="BK26" s="284"/>
      <c r="BL26" s="284"/>
      <c r="BM26" s="284"/>
      <c r="BN26" s="284"/>
      <c r="BO26" s="284"/>
      <c r="BP26" s="284"/>
      <c r="BQ26" s="284"/>
      <c r="BR26" s="284"/>
      <c r="BS26" s="284"/>
      <c r="BT26" s="292"/>
      <c r="BU26" s="289"/>
      <c r="BW26" s="291"/>
      <c r="BX26" s="289"/>
      <c r="CA26" s="293"/>
      <c r="CC26" s="289"/>
      <c r="CG26" s="294"/>
      <c r="CH26" s="295"/>
      <c r="CI26" s="295"/>
      <c r="CJ26" s="295"/>
      <c r="CK26" s="295"/>
      <c r="CL26" s="295"/>
      <c r="CM26" s="295"/>
      <c r="CN26" s="295"/>
      <c r="CO26" s="295"/>
    </row>
    <row r="27" spans="1:139" s="291" customFormat="1" x14ac:dyDescent="0.3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96"/>
      <c r="L27" s="296"/>
      <c r="M27" s="296"/>
      <c r="N27" s="296"/>
      <c r="O27" s="296"/>
      <c r="P27" s="296"/>
      <c r="Q27" s="299"/>
      <c r="R27" s="296"/>
      <c r="S27" s="296"/>
      <c r="T27" s="296"/>
      <c r="U27" s="296"/>
      <c r="V27" s="296"/>
      <c r="W27" s="296"/>
      <c r="X27" s="298"/>
      <c r="Y27" s="271"/>
      <c r="Z27" s="271"/>
      <c r="AA27" s="271"/>
      <c r="AB27" s="269"/>
      <c r="AC27" s="336"/>
      <c r="AD27" s="336"/>
      <c r="AE27" s="269"/>
      <c r="AF27" s="269"/>
      <c r="AG27" s="271"/>
      <c r="AH27" s="271"/>
      <c r="AI27" s="299"/>
      <c r="AJ27" s="269"/>
      <c r="AK27" s="269"/>
      <c r="AL27" s="269"/>
      <c r="AM27" s="269"/>
      <c r="AN27" s="270"/>
      <c r="AO27" s="299"/>
      <c r="AP27" s="271"/>
      <c r="AQ27" s="271"/>
      <c r="AR27" s="271"/>
      <c r="AS27" s="269"/>
      <c r="AT27" s="336"/>
      <c r="AU27" s="336"/>
      <c r="AV27" s="269"/>
      <c r="AW27" s="269"/>
      <c r="AX27" s="271"/>
      <c r="AY27" s="271"/>
      <c r="AZ27" s="299"/>
      <c r="BA27" s="296"/>
      <c r="BB27" s="296"/>
      <c r="BC27" s="296"/>
      <c r="BD27" s="296"/>
      <c r="BE27" s="296"/>
      <c r="BF27" s="296"/>
      <c r="BG27" s="271"/>
      <c r="BH27" s="271"/>
      <c r="BI27" s="298"/>
      <c r="BJ27" s="271"/>
      <c r="BK27" s="271"/>
      <c r="BL27" s="271"/>
      <c r="BM27" s="269"/>
      <c r="BN27" s="336"/>
      <c r="BO27" s="336"/>
      <c r="BP27" s="269"/>
      <c r="BQ27" s="269"/>
      <c r="BR27" s="271"/>
      <c r="BS27" s="271"/>
      <c r="BT27" s="299"/>
      <c r="BU27" s="269"/>
      <c r="BV27" s="269"/>
      <c r="BW27" s="269"/>
      <c r="BX27" s="269"/>
      <c r="BY27" s="270"/>
      <c r="BZ27" s="299"/>
      <c r="CA27" s="300"/>
      <c r="CB27" s="301"/>
      <c r="CC27" s="302"/>
      <c r="CD27" s="303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</row>
    <row r="28" spans="1:139" s="291" customFormat="1" x14ac:dyDescent="0.35">
      <c r="K28" s="295"/>
      <c r="L28" s="295"/>
      <c r="M28" s="295"/>
      <c r="N28" s="295"/>
      <c r="O28" s="295"/>
      <c r="P28" s="295"/>
      <c r="Q28" s="283"/>
      <c r="R28" s="295"/>
      <c r="S28" s="295"/>
      <c r="T28" s="295"/>
      <c r="U28" s="295"/>
      <c r="V28" s="295"/>
      <c r="W28" s="295"/>
      <c r="X28" s="305"/>
      <c r="AI28" s="283"/>
      <c r="AJ28" s="223"/>
      <c r="AK28" s="223"/>
      <c r="AL28" s="223"/>
      <c r="AM28" s="223"/>
      <c r="AN28" s="223"/>
      <c r="AO28" s="283"/>
      <c r="AZ28" s="283"/>
      <c r="BA28" s="295"/>
      <c r="BB28" s="295"/>
      <c r="BC28" s="295"/>
      <c r="BD28" s="295"/>
      <c r="BE28" s="295"/>
      <c r="BF28" s="295"/>
      <c r="BI28" s="305"/>
      <c r="BT28" s="283"/>
      <c r="BU28" s="223"/>
      <c r="BV28" s="223"/>
      <c r="BW28" s="223"/>
      <c r="BX28" s="223"/>
      <c r="BY28" s="223"/>
      <c r="BZ28" s="283"/>
      <c r="CA28" s="293"/>
      <c r="CB28" s="292"/>
      <c r="CC28" s="294"/>
      <c r="CD28" s="306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</row>
    <row r="29" spans="1:139" x14ac:dyDescent="0.35">
      <c r="A29" s="115"/>
      <c r="B29"/>
      <c r="C29"/>
      <c r="D29"/>
      <c r="E29"/>
      <c r="F29"/>
      <c r="G29"/>
      <c r="H29"/>
      <c r="I29"/>
      <c r="J29"/>
      <c r="K29" s="272"/>
      <c r="L29" s="272"/>
      <c r="M29" s="272"/>
      <c r="N29" s="272"/>
      <c r="O29" s="272"/>
      <c r="P29" s="273"/>
      <c r="Q29" s="330"/>
      <c r="R29" s="272"/>
      <c r="S29" s="272"/>
      <c r="T29" s="272"/>
      <c r="U29" s="272"/>
      <c r="V29" s="272"/>
      <c r="W29" s="273"/>
      <c r="X29" s="308"/>
      <c r="Y29" s="272"/>
      <c r="Z29" s="272"/>
      <c r="AA29" s="272"/>
      <c r="AB29" s="272"/>
      <c r="AC29" s="272"/>
      <c r="AD29" s="272"/>
      <c r="AE29" s="272"/>
      <c r="AF29" s="272"/>
      <c r="AG29" s="309"/>
      <c r="AH29" s="273"/>
      <c r="AI29" s="330"/>
      <c r="AJ29" s="217"/>
      <c r="AK29" s="217"/>
      <c r="AL29" s="223"/>
      <c r="AM29" s="217"/>
      <c r="AN29" s="224"/>
      <c r="AO29" s="308"/>
      <c r="AP29" s="272"/>
      <c r="AQ29" s="272"/>
      <c r="AR29" s="272"/>
      <c r="AS29" s="272"/>
      <c r="AT29" s="272"/>
      <c r="AU29" s="272"/>
      <c r="AV29" s="272"/>
      <c r="AW29" s="272"/>
      <c r="AX29" s="309"/>
      <c r="AY29" s="273"/>
      <c r="AZ29" s="330"/>
      <c r="BA29" s="272"/>
      <c r="BB29" s="272"/>
      <c r="BC29" s="272"/>
      <c r="BD29" s="272"/>
      <c r="BE29" s="272"/>
      <c r="BF29" s="273"/>
      <c r="BG29" s="274"/>
      <c r="BH29" s="273"/>
      <c r="BI29" s="308"/>
      <c r="BJ29" s="272"/>
      <c r="BK29" s="272"/>
      <c r="BL29" s="272"/>
      <c r="BM29" s="272"/>
      <c r="BN29" s="272"/>
      <c r="BO29" s="272"/>
      <c r="BP29" s="272"/>
      <c r="BQ29" s="272"/>
      <c r="BR29" s="309"/>
      <c r="BS29" s="273"/>
      <c r="BT29" s="330"/>
      <c r="BU29" s="217"/>
      <c r="BV29" s="217"/>
      <c r="BW29" s="223"/>
      <c r="BX29" s="217"/>
      <c r="BY29" s="224"/>
      <c r="BZ29" s="330"/>
      <c r="CA29" s="310"/>
      <c r="CB29" s="277"/>
      <c r="CC29" s="310"/>
      <c r="CE29" s="273"/>
      <c r="CF29" s="273"/>
      <c r="CG29" s="311"/>
      <c r="CH29" s="312"/>
      <c r="CI29" s="312"/>
      <c r="CJ29" s="312"/>
      <c r="CK29" s="312"/>
      <c r="CL29" s="312"/>
      <c r="CM29" s="312"/>
      <c r="CN29" s="312"/>
      <c r="CO29" s="312"/>
    </row>
    <row r="30" spans="1:139" x14ac:dyDescent="0.35">
      <c r="A30" s="115"/>
      <c r="B30"/>
      <c r="C30"/>
      <c r="D30"/>
      <c r="E30"/>
      <c r="F30"/>
      <c r="G30"/>
      <c r="H30"/>
      <c r="I30"/>
      <c r="J30"/>
      <c r="K30" s="272"/>
      <c r="L30" s="272"/>
      <c r="M30" s="272"/>
      <c r="N30" s="272"/>
      <c r="O30" s="272"/>
      <c r="P30" s="273"/>
      <c r="Q30" s="330"/>
      <c r="R30" s="272"/>
      <c r="S30" s="272"/>
      <c r="T30" s="272"/>
      <c r="U30" s="272"/>
      <c r="V30" s="272"/>
      <c r="W30" s="273"/>
      <c r="X30" s="308"/>
      <c r="Y30" s="272"/>
      <c r="Z30" s="272"/>
      <c r="AA30" s="272"/>
      <c r="AB30" s="272"/>
      <c r="AC30" s="272"/>
      <c r="AD30" s="272"/>
      <c r="AE30" s="272"/>
      <c r="AF30" s="272"/>
      <c r="AG30" s="309"/>
      <c r="AH30" s="273"/>
      <c r="AI30" s="330"/>
      <c r="AJ30" s="217"/>
      <c r="AK30" s="217"/>
      <c r="AL30" s="223"/>
      <c r="AM30" s="217"/>
      <c r="AN30" s="224"/>
      <c r="AO30" s="308"/>
      <c r="AP30" s="272"/>
      <c r="AQ30" s="272"/>
      <c r="AR30" s="272"/>
      <c r="AS30" s="272"/>
      <c r="AT30" s="272"/>
      <c r="AU30" s="272"/>
      <c r="AV30" s="272"/>
      <c r="AW30" s="272"/>
      <c r="AX30" s="309"/>
      <c r="AY30" s="273"/>
      <c r="AZ30" s="330"/>
      <c r="BA30" s="272"/>
      <c r="BB30" s="272"/>
      <c r="BC30" s="272"/>
      <c r="BD30" s="272"/>
      <c r="BE30" s="272"/>
      <c r="BF30" s="273"/>
      <c r="BG30" s="274"/>
      <c r="BH30" s="273"/>
      <c r="BI30" s="308"/>
      <c r="BJ30" s="272"/>
      <c r="BK30" s="272"/>
      <c r="BL30" s="272"/>
      <c r="BM30" s="272"/>
      <c r="BN30" s="272"/>
      <c r="BO30" s="272"/>
      <c r="BP30" s="272"/>
      <c r="BQ30" s="272"/>
      <c r="BR30" s="309"/>
      <c r="BS30" s="273"/>
      <c r="BT30" s="330"/>
      <c r="BU30" s="217"/>
      <c r="BV30" s="217"/>
      <c r="BW30" s="223"/>
      <c r="BX30" s="217"/>
      <c r="BY30" s="224"/>
      <c r="BZ30" s="330"/>
      <c r="CA30" s="310"/>
      <c r="CB30" s="277"/>
      <c r="CC30" s="310"/>
      <c r="CE30" s="273"/>
      <c r="CF30" s="273"/>
      <c r="CG30" s="311"/>
      <c r="CH30" s="312"/>
      <c r="CI30" s="312"/>
      <c r="CJ30" s="312"/>
      <c r="CK30" s="312"/>
      <c r="CL30" s="312"/>
      <c r="CM30" s="312"/>
      <c r="CN30" s="312"/>
      <c r="CO30" s="312"/>
    </row>
    <row r="31" spans="1:139" x14ac:dyDescent="0.35">
      <c r="A31" s="115"/>
      <c r="B31"/>
      <c r="C31"/>
      <c r="D31"/>
      <c r="E31"/>
      <c r="F31"/>
      <c r="G31"/>
      <c r="H31"/>
      <c r="I31"/>
      <c r="J31"/>
      <c r="K31" s="272"/>
      <c r="L31" s="272"/>
      <c r="M31" s="272"/>
      <c r="N31" s="272"/>
      <c r="O31" s="272"/>
      <c r="P31" s="273"/>
      <c r="Q31" s="330"/>
      <c r="R31" s="272"/>
      <c r="S31" s="272"/>
      <c r="T31" s="272"/>
      <c r="U31" s="272"/>
      <c r="V31" s="272"/>
      <c r="W31" s="273"/>
      <c r="X31" s="308"/>
      <c r="Y31" s="272"/>
      <c r="Z31" s="272"/>
      <c r="AA31" s="272"/>
      <c r="AB31" s="272"/>
      <c r="AC31" s="272"/>
      <c r="AD31" s="272"/>
      <c r="AE31" s="272"/>
      <c r="AF31" s="272"/>
      <c r="AG31" s="309"/>
      <c r="AH31" s="273"/>
      <c r="AI31" s="330"/>
      <c r="AJ31" s="217"/>
      <c r="AK31" s="217"/>
      <c r="AL31" s="223"/>
      <c r="AM31" s="217"/>
      <c r="AN31" s="224"/>
      <c r="AO31" s="308"/>
      <c r="AP31" s="272"/>
      <c r="AQ31" s="272"/>
      <c r="AR31" s="272"/>
      <c r="AS31" s="272"/>
      <c r="AT31" s="272"/>
      <c r="AU31" s="272"/>
      <c r="AV31" s="272"/>
      <c r="AW31" s="272"/>
      <c r="AX31" s="309"/>
      <c r="AY31" s="273"/>
      <c r="AZ31" s="330"/>
      <c r="BA31" s="272"/>
      <c r="BB31" s="272"/>
      <c r="BC31" s="272"/>
      <c r="BD31" s="272"/>
      <c r="BE31" s="272"/>
      <c r="BF31" s="273"/>
      <c r="BG31" s="274"/>
      <c r="BH31" s="273"/>
      <c r="BI31" s="308"/>
      <c r="BJ31" s="272"/>
      <c r="BK31" s="272"/>
      <c r="BL31" s="272"/>
      <c r="BM31" s="272"/>
      <c r="BN31" s="272"/>
      <c r="BO31" s="272"/>
      <c r="BP31" s="272"/>
      <c r="BQ31" s="272"/>
      <c r="BR31" s="309"/>
      <c r="BS31" s="273"/>
      <c r="BT31" s="330"/>
      <c r="BU31" s="217"/>
      <c r="BV31" s="217"/>
      <c r="BW31" s="223"/>
      <c r="BX31" s="217"/>
      <c r="BY31" s="224"/>
      <c r="BZ31" s="330"/>
      <c r="CA31" s="310"/>
      <c r="CB31" s="277"/>
      <c r="CC31" s="310"/>
      <c r="CE31" s="273"/>
      <c r="CF31" s="273"/>
      <c r="CG31" s="311"/>
      <c r="CH31" s="312"/>
      <c r="CI31" s="312"/>
      <c r="CJ31" s="312"/>
      <c r="CK31" s="312"/>
      <c r="CL31" s="312"/>
      <c r="CM31" s="312"/>
      <c r="CN31" s="312"/>
      <c r="CO31" s="312"/>
    </row>
    <row r="32" spans="1:139" x14ac:dyDescent="0.35">
      <c r="A32" s="115"/>
      <c r="B32"/>
      <c r="C32"/>
      <c r="D32"/>
      <c r="E32"/>
      <c r="F32"/>
      <c r="G32"/>
      <c r="H32"/>
      <c r="I32"/>
      <c r="J32"/>
      <c r="K32" s="272"/>
      <c r="L32" s="272"/>
      <c r="M32" s="272"/>
      <c r="N32" s="272"/>
      <c r="O32" s="272"/>
      <c r="P32" s="273"/>
      <c r="Q32" s="330"/>
      <c r="R32" s="272"/>
      <c r="S32" s="272"/>
      <c r="T32" s="272"/>
      <c r="U32" s="272"/>
      <c r="V32" s="272"/>
      <c r="W32" s="273"/>
      <c r="X32" s="308"/>
      <c r="Y32" s="272"/>
      <c r="Z32" s="272"/>
      <c r="AA32" s="272"/>
      <c r="AB32" s="272"/>
      <c r="AC32" s="272"/>
      <c r="AD32" s="272"/>
      <c r="AE32" s="272"/>
      <c r="AF32" s="272"/>
      <c r="AG32" s="309"/>
      <c r="AH32" s="273"/>
      <c r="AI32" s="330"/>
      <c r="AJ32" s="217"/>
      <c r="AK32" s="217"/>
      <c r="AL32" s="223"/>
      <c r="AM32" s="217"/>
      <c r="AN32" s="224"/>
      <c r="AO32" s="308"/>
      <c r="AP32" s="272"/>
      <c r="AQ32" s="272"/>
      <c r="AR32" s="272"/>
      <c r="AS32" s="272"/>
      <c r="AT32" s="272"/>
      <c r="AU32" s="272"/>
      <c r="AV32" s="272"/>
      <c r="AW32" s="272"/>
      <c r="AX32" s="309"/>
      <c r="AY32" s="273"/>
      <c r="AZ32" s="330"/>
      <c r="BA32" s="272"/>
      <c r="BB32" s="272"/>
      <c r="BC32" s="272"/>
      <c r="BD32" s="272"/>
      <c r="BE32" s="272"/>
      <c r="BF32" s="273"/>
      <c r="BG32" s="274"/>
      <c r="BH32" s="273"/>
      <c r="BI32" s="308"/>
      <c r="BJ32" s="272"/>
      <c r="BK32" s="272"/>
      <c r="BL32" s="272"/>
      <c r="BM32" s="272"/>
      <c r="BN32" s="272"/>
      <c r="BO32" s="272"/>
      <c r="BP32" s="272"/>
      <c r="BQ32" s="272"/>
      <c r="BR32" s="309"/>
      <c r="BS32" s="273"/>
      <c r="BT32" s="330"/>
      <c r="BU32" s="217"/>
      <c r="BV32" s="217"/>
      <c r="BW32" s="223"/>
      <c r="BX32" s="217"/>
      <c r="BY32" s="224"/>
      <c r="BZ32" s="330"/>
      <c r="CA32" s="310"/>
      <c r="CB32" s="277"/>
      <c r="CC32" s="310"/>
      <c r="CE32" s="273"/>
      <c r="CF32" s="273"/>
      <c r="CG32" s="311"/>
      <c r="CH32" s="312"/>
      <c r="CI32" s="312"/>
      <c r="CJ32" s="312"/>
      <c r="CK32" s="312"/>
      <c r="CL32" s="312"/>
      <c r="CM32" s="312"/>
      <c r="CN32" s="312"/>
      <c r="CO32" s="312"/>
    </row>
    <row r="33" spans="1:93" x14ac:dyDescent="0.35">
      <c r="A33" s="115"/>
      <c r="B33"/>
      <c r="C33"/>
      <c r="D33"/>
      <c r="E33"/>
      <c r="F33"/>
      <c r="G33"/>
      <c r="H33"/>
      <c r="I33"/>
      <c r="J33"/>
      <c r="K33" s="272"/>
      <c r="L33" s="272"/>
      <c r="M33" s="272"/>
      <c r="N33" s="272"/>
      <c r="O33" s="272"/>
      <c r="P33" s="273"/>
      <c r="Q33" s="330"/>
      <c r="R33" s="272"/>
      <c r="S33" s="272"/>
      <c r="T33" s="272"/>
      <c r="U33" s="272"/>
      <c r="V33" s="272"/>
      <c r="W33" s="273"/>
      <c r="X33" s="308"/>
      <c r="Y33" s="272"/>
      <c r="Z33" s="272"/>
      <c r="AA33" s="272"/>
      <c r="AB33" s="272"/>
      <c r="AC33" s="272"/>
      <c r="AD33" s="272"/>
      <c r="AE33" s="272"/>
      <c r="AF33" s="272"/>
      <c r="AG33" s="309"/>
      <c r="AH33" s="273"/>
      <c r="AI33" s="330"/>
      <c r="AJ33" s="217"/>
      <c r="AK33" s="217"/>
      <c r="AL33" s="223"/>
      <c r="AM33" s="217"/>
      <c r="AN33" s="224"/>
      <c r="AO33" s="308"/>
      <c r="AP33" s="272"/>
      <c r="AQ33" s="272"/>
      <c r="AR33" s="272"/>
      <c r="AS33" s="272"/>
      <c r="AT33" s="272"/>
      <c r="AU33" s="272"/>
      <c r="AV33" s="272"/>
      <c r="AW33" s="272"/>
      <c r="AX33" s="309"/>
      <c r="AY33" s="273"/>
      <c r="AZ33" s="330"/>
      <c r="BA33" s="272"/>
      <c r="BB33" s="272"/>
      <c r="BC33" s="272"/>
      <c r="BD33" s="272"/>
      <c r="BE33" s="272"/>
      <c r="BF33" s="273"/>
      <c r="BG33" s="274"/>
      <c r="BH33" s="273"/>
      <c r="BI33" s="308"/>
      <c r="BJ33" s="272"/>
      <c r="BK33" s="272"/>
      <c r="BL33" s="272"/>
      <c r="BM33" s="272"/>
      <c r="BN33" s="272"/>
      <c r="BO33" s="272"/>
      <c r="BP33" s="272"/>
      <c r="BQ33" s="272"/>
      <c r="BR33" s="309"/>
      <c r="BS33" s="273"/>
      <c r="BT33" s="330"/>
      <c r="BU33" s="217"/>
      <c r="BV33" s="217"/>
      <c r="BW33" s="223"/>
      <c r="BX33" s="217"/>
      <c r="BY33" s="224"/>
      <c r="BZ33" s="330"/>
      <c r="CA33" s="310"/>
      <c r="CB33" s="277"/>
      <c r="CC33" s="310"/>
      <c r="CE33" s="273"/>
      <c r="CF33" s="273"/>
      <c r="CG33" s="311"/>
      <c r="CH33" s="312"/>
      <c r="CI33" s="312"/>
      <c r="CJ33" s="312"/>
      <c r="CK33" s="312"/>
      <c r="CL33" s="312"/>
      <c r="CM33" s="312"/>
      <c r="CN33" s="312"/>
      <c r="CO33" s="312"/>
    </row>
    <row r="34" spans="1:93" x14ac:dyDescent="0.35">
      <c r="A34" s="115"/>
      <c r="B34"/>
      <c r="C34"/>
      <c r="D34"/>
      <c r="E34"/>
      <c r="F34"/>
      <c r="G34"/>
      <c r="H34"/>
      <c r="I34"/>
      <c r="J34"/>
      <c r="K34" s="272"/>
      <c r="L34" s="272"/>
      <c r="M34" s="272"/>
      <c r="N34" s="272"/>
      <c r="O34" s="272"/>
      <c r="P34" s="273"/>
      <c r="Q34" s="330"/>
      <c r="R34" s="272"/>
      <c r="S34" s="272"/>
      <c r="T34" s="272"/>
      <c r="U34" s="272"/>
      <c r="V34" s="272"/>
      <c r="W34" s="273"/>
      <c r="X34" s="308"/>
      <c r="Y34" s="272"/>
      <c r="Z34" s="272"/>
      <c r="AA34" s="272"/>
      <c r="AB34" s="272"/>
      <c r="AC34" s="272"/>
      <c r="AD34" s="272"/>
      <c r="AE34" s="272"/>
      <c r="AF34" s="272"/>
      <c r="AG34" s="309"/>
      <c r="AH34" s="273"/>
      <c r="AI34" s="330"/>
      <c r="AJ34" s="217"/>
      <c r="AK34" s="217"/>
      <c r="AL34" s="223"/>
      <c r="AM34" s="217"/>
      <c r="AN34" s="224"/>
      <c r="AO34" s="308"/>
      <c r="AP34" s="272"/>
      <c r="AQ34" s="272"/>
      <c r="AR34" s="272"/>
      <c r="AS34" s="272"/>
      <c r="AT34" s="272"/>
      <c r="AU34" s="272"/>
      <c r="AV34" s="272"/>
      <c r="AW34" s="272"/>
      <c r="AX34" s="309"/>
      <c r="AY34" s="273"/>
      <c r="AZ34" s="330"/>
      <c r="BA34" s="272"/>
      <c r="BB34" s="272"/>
      <c r="BC34" s="272"/>
      <c r="BD34" s="272"/>
      <c r="BE34" s="272"/>
      <c r="BF34" s="273"/>
      <c r="BG34" s="274"/>
      <c r="BH34" s="273"/>
      <c r="BI34" s="308"/>
      <c r="BJ34" s="272"/>
      <c r="BK34" s="272"/>
      <c r="BL34" s="272"/>
      <c r="BM34" s="272"/>
      <c r="BN34" s="272"/>
      <c r="BO34" s="272"/>
      <c r="BP34" s="272"/>
      <c r="BQ34" s="272"/>
      <c r="BR34" s="309"/>
      <c r="BS34" s="273"/>
      <c r="BT34" s="330"/>
      <c r="BU34" s="217"/>
      <c r="BV34" s="217"/>
      <c r="BW34" s="223"/>
      <c r="BX34" s="217"/>
      <c r="BY34" s="224"/>
      <c r="BZ34" s="330"/>
      <c r="CA34" s="310"/>
      <c r="CB34" s="277"/>
      <c r="CC34" s="310"/>
      <c r="CE34" s="273"/>
      <c r="CF34" s="273"/>
      <c r="CG34" s="311"/>
      <c r="CH34" s="312"/>
      <c r="CI34" s="312"/>
      <c r="CJ34" s="312"/>
      <c r="CK34" s="312"/>
      <c r="CL34" s="312"/>
      <c r="CM34" s="312"/>
      <c r="CN34" s="312"/>
      <c r="CO34" s="312"/>
    </row>
    <row r="35" spans="1:93" x14ac:dyDescent="0.35">
      <c r="A35" s="115"/>
      <c r="B35"/>
      <c r="C35"/>
      <c r="D35"/>
      <c r="E35"/>
      <c r="F35"/>
      <c r="G35"/>
      <c r="H35"/>
      <c r="I35"/>
      <c r="J35"/>
      <c r="K35" s="272"/>
      <c r="L35" s="272"/>
      <c r="M35" s="272"/>
      <c r="N35" s="272"/>
      <c r="O35" s="272"/>
      <c r="P35" s="273"/>
      <c r="Q35" s="330"/>
      <c r="R35" s="272"/>
      <c r="S35" s="272"/>
      <c r="T35" s="272"/>
      <c r="U35" s="272"/>
      <c r="V35" s="272"/>
      <c r="W35" s="273"/>
      <c r="X35" s="308"/>
      <c r="Y35" s="272"/>
      <c r="Z35" s="272"/>
      <c r="AA35" s="272"/>
      <c r="AB35" s="272"/>
      <c r="AC35" s="272"/>
      <c r="AD35" s="272"/>
      <c r="AE35" s="272"/>
      <c r="AF35" s="272"/>
      <c r="AG35" s="309"/>
      <c r="AH35" s="273"/>
      <c r="AI35" s="330"/>
      <c r="AJ35" s="217"/>
      <c r="AK35" s="217"/>
      <c r="AL35" s="223"/>
      <c r="AM35" s="217"/>
      <c r="AN35" s="224"/>
      <c r="AO35" s="308"/>
      <c r="AP35" s="272"/>
      <c r="AQ35" s="272"/>
      <c r="AR35" s="272"/>
      <c r="AS35" s="272"/>
      <c r="AT35" s="272"/>
      <c r="AU35" s="272"/>
      <c r="AV35" s="272"/>
      <c r="AW35" s="272"/>
      <c r="AX35" s="309"/>
      <c r="AY35" s="273"/>
      <c r="AZ35" s="330"/>
      <c r="BA35" s="272"/>
      <c r="BB35" s="272"/>
      <c r="BC35" s="272"/>
      <c r="BD35" s="272"/>
      <c r="BE35" s="272"/>
      <c r="BF35" s="273"/>
      <c r="BG35" s="274"/>
      <c r="BH35" s="273"/>
      <c r="BI35" s="308"/>
      <c r="BJ35" s="272"/>
      <c r="BK35" s="272"/>
      <c r="BL35" s="272"/>
      <c r="BM35" s="272"/>
      <c r="BN35" s="272"/>
      <c r="BO35" s="272"/>
      <c r="BP35" s="272"/>
      <c r="BQ35" s="272"/>
      <c r="BR35" s="309"/>
      <c r="BS35" s="273"/>
      <c r="BT35" s="330"/>
      <c r="BU35" s="217"/>
      <c r="BV35" s="217"/>
      <c r="BW35" s="223"/>
      <c r="BX35" s="217"/>
      <c r="BY35" s="224"/>
      <c r="BZ35" s="330"/>
      <c r="CA35" s="310"/>
      <c r="CB35" s="277"/>
      <c r="CC35" s="310"/>
      <c r="CE35" s="273"/>
      <c r="CF35" s="273"/>
      <c r="CG35" s="311"/>
      <c r="CH35" s="312"/>
      <c r="CI35" s="312"/>
      <c r="CJ35" s="312"/>
      <c r="CK35" s="312"/>
      <c r="CL35" s="312"/>
      <c r="CM35" s="312"/>
      <c r="CN35" s="312"/>
      <c r="CO35" s="312"/>
    </row>
    <row r="39" spans="1:93" ht="15.5" x14ac:dyDescent="0.35">
      <c r="A39" s="198"/>
      <c r="B39" s="289"/>
    </row>
    <row r="40" spans="1:93" ht="15.5" x14ac:dyDescent="0.35">
      <c r="A40" s="202"/>
      <c r="B40" s="324"/>
    </row>
    <row r="42" spans="1:93" x14ac:dyDescent="0.3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L42" s="289"/>
      <c r="M42" s="289"/>
      <c r="N42" s="289"/>
      <c r="O42" s="289"/>
    </row>
    <row r="43" spans="1:93" x14ac:dyDescent="0.35">
      <c r="A43" s="291"/>
      <c r="B43" s="291"/>
      <c r="C43" s="291"/>
      <c r="D43" s="291"/>
      <c r="E43" s="291"/>
      <c r="F43" s="291"/>
      <c r="G43" s="291"/>
      <c r="H43" s="291"/>
      <c r="I43" s="291"/>
      <c r="J43" s="291"/>
    </row>
    <row r="44" spans="1:93" x14ac:dyDescent="0.35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L44" s="310"/>
      <c r="M44" s="310"/>
      <c r="N44" s="310"/>
    </row>
    <row r="45" spans="1:93" x14ac:dyDescent="0.35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L45" s="310"/>
      <c r="M45" s="310"/>
      <c r="N45" s="310"/>
    </row>
    <row r="46" spans="1:93" x14ac:dyDescent="0.3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L46" s="310"/>
      <c r="M46" s="310"/>
      <c r="N46" s="310"/>
    </row>
    <row r="47" spans="1:93" x14ac:dyDescent="0.35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L47" s="339"/>
      <c r="M47" s="339"/>
      <c r="N47" s="310"/>
    </row>
    <row r="48" spans="1:93" x14ac:dyDescent="0.3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L48" s="310"/>
      <c r="M48" s="310"/>
      <c r="N48" s="310"/>
    </row>
    <row r="49" spans="3:15" x14ac:dyDescent="0.35">
      <c r="C49" s="216"/>
      <c r="D49" s="216"/>
      <c r="E49" s="216"/>
      <c r="F49" s="216"/>
      <c r="G49" s="216"/>
      <c r="H49" s="216"/>
      <c r="I49" s="216"/>
      <c r="J49" s="216"/>
      <c r="L49" s="216"/>
      <c r="M49" s="216"/>
      <c r="N49" s="216"/>
      <c r="O49" s="216"/>
    </row>
    <row r="50" spans="3:15" x14ac:dyDescent="0.35">
      <c r="C50" s="216"/>
      <c r="D50" s="216"/>
      <c r="E50" s="216"/>
      <c r="F50" s="216"/>
      <c r="G50" s="216"/>
      <c r="H50" s="216"/>
      <c r="I50" s="216"/>
      <c r="J50" s="216"/>
      <c r="L50" s="216"/>
      <c r="M50" s="216"/>
      <c r="N50" s="216"/>
      <c r="O50" s="216"/>
    </row>
    <row r="51" spans="3:15" x14ac:dyDescent="0.35">
      <c r="C51" s="216"/>
      <c r="D51" s="216"/>
      <c r="E51" s="216"/>
      <c r="F51" s="216"/>
      <c r="G51" s="216"/>
      <c r="H51" s="216"/>
      <c r="I51" s="216"/>
      <c r="J51" s="216"/>
      <c r="L51" s="216"/>
      <c r="M51" s="216"/>
      <c r="N51" s="216"/>
      <c r="O51" s="216"/>
    </row>
    <row r="52" spans="3:15" x14ac:dyDescent="0.35">
      <c r="C52" s="216"/>
      <c r="D52" s="216"/>
      <c r="E52" s="216"/>
      <c r="F52" s="216"/>
      <c r="G52" s="216"/>
      <c r="H52" s="216"/>
      <c r="I52" s="216"/>
      <c r="J52" s="216"/>
      <c r="L52" s="216"/>
      <c r="M52" s="216"/>
      <c r="N52" s="216"/>
      <c r="O52" s="216"/>
    </row>
  </sheetData>
  <sortState xmlns:xlrd2="http://schemas.microsoft.com/office/spreadsheetml/2017/richdata2" ref="A13:EI17">
    <sortCondition ref="ED13:ED17"/>
    <sortCondition ref="EC13:EC17"/>
  </sortState>
  <mergeCells count="4">
    <mergeCell ref="A4:B4"/>
    <mergeCell ref="DY8:EA8"/>
    <mergeCell ref="CJ5:CL5"/>
    <mergeCell ref="EE8:EH8"/>
  </mergeCells>
  <pageMargins left="0.74803149606299213" right="0.74803149606299213" top="0.98425196850393704" bottom="0.98425196850393704" header="0.51181102362204722" footer="0.51181102362204722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E25"/>
  <sheetViews>
    <sheetView workbookViewId="0">
      <pane xSplit="5" ySplit="8" topLeftCell="BU9" activePane="bottomRight" state="frozen"/>
      <selection pane="topRight" activeCell="F1" sqref="F1"/>
      <selection pane="bottomLeft" activeCell="A9" sqref="A9"/>
      <selection pane="bottomRight" activeCell="E12" sqref="E12"/>
    </sheetView>
  </sheetViews>
  <sheetFormatPr defaultColWidth="9.1796875" defaultRowHeight="14.5" x14ac:dyDescent="0.35"/>
  <cols>
    <col min="1" max="1" width="5.453125" style="199" customWidth="1"/>
    <col min="2" max="2" width="21.453125" style="199" customWidth="1"/>
    <col min="3" max="3" width="30.1796875" style="199" customWidth="1"/>
    <col min="4" max="4" width="17.36328125" style="199" customWidth="1"/>
    <col min="5" max="5" width="25.453125" style="199" customWidth="1"/>
    <col min="6" max="11" width="7.6328125" style="199" customWidth="1"/>
    <col min="12" max="12" width="3.36328125" style="199" customWidth="1"/>
    <col min="13" max="18" width="7.6328125" style="199" customWidth="1"/>
    <col min="19" max="19" width="3.36328125" style="199" customWidth="1"/>
    <col min="20" max="23" width="7.6328125" style="199" customWidth="1"/>
    <col min="24" max="24" width="7.6328125" style="227" customWidth="1"/>
    <col min="25" max="28" width="7.6328125" style="199" customWidth="1"/>
    <col min="29" max="29" width="3.1796875" style="199" customWidth="1"/>
    <col min="30" max="30" width="7.6328125" style="199" customWidth="1"/>
    <col min="31" max="31" width="7.6328125" style="227" customWidth="1"/>
    <col min="32" max="32" width="9.453125" style="199" customWidth="1"/>
    <col min="33" max="33" width="3.1796875" style="199" customWidth="1"/>
    <col min="34" max="42" width="7.6328125" style="199" customWidth="1"/>
    <col min="43" max="43" width="3" style="199" customWidth="1"/>
    <col min="44" max="51" width="7.6328125" style="199" customWidth="1"/>
    <col min="52" max="52" width="3.36328125" style="199" customWidth="1"/>
    <col min="53" max="56" width="7.6328125" style="199" customWidth="1"/>
    <col min="57" max="57" width="7.6328125" style="227" customWidth="1"/>
    <col min="58" max="61" width="7.6328125" style="199" customWidth="1"/>
    <col min="62" max="62" width="3.1796875" style="199" customWidth="1"/>
    <col min="63" max="63" width="7.6328125" style="199" customWidth="1"/>
    <col min="64" max="64" width="7.6328125" style="227" customWidth="1"/>
    <col min="65" max="65" width="9.453125" style="199" customWidth="1"/>
    <col min="66" max="66" width="2.6328125" style="227" customWidth="1"/>
    <col min="67" max="67" width="10.453125" style="199" customWidth="1"/>
    <col min="68" max="68" width="2.6328125" style="227" customWidth="1"/>
    <col min="69" max="69" width="9.1796875" style="199"/>
    <col min="70" max="70" width="3.1796875" style="199" customWidth="1"/>
    <col min="71" max="71" width="9.1796875" style="199"/>
    <col min="72" max="72" width="11.36328125" style="199" customWidth="1"/>
    <col min="73" max="77" width="9.1796875" style="199"/>
    <col min="78" max="78" width="9.1796875" style="199" customWidth="1"/>
    <col min="79" max="16384" width="9.1796875" style="199"/>
  </cols>
  <sheetData>
    <row r="1" spans="1:83" ht="15.5" x14ac:dyDescent="0.35">
      <c r="A1" s="1" t="str">
        <f>[1]CompDetail!A1</f>
        <v>22nd Australian Vaulting Championships 2018</v>
      </c>
      <c r="B1" s="2"/>
      <c r="C1" s="101"/>
      <c r="D1" s="201" t="s">
        <v>425</v>
      </c>
      <c r="E1" s="201" t="s">
        <v>10</v>
      </c>
      <c r="G1" s="227"/>
      <c r="H1" s="284"/>
      <c r="I1" s="284"/>
      <c r="J1" s="284"/>
      <c r="K1" s="284"/>
      <c r="L1" s="284"/>
      <c r="T1" s="284"/>
      <c r="U1" s="284"/>
      <c r="V1" s="284"/>
      <c r="W1" s="227"/>
      <c r="X1" s="199"/>
      <c r="Z1" s="284"/>
      <c r="AA1" s="284"/>
      <c r="AB1" s="284"/>
      <c r="AC1" s="284"/>
      <c r="AE1" s="199"/>
      <c r="AH1" s="284"/>
      <c r="AI1" s="284"/>
      <c r="AJ1" s="284"/>
      <c r="AK1" s="227"/>
      <c r="AO1" s="284"/>
      <c r="AP1" s="284"/>
      <c r="AQ1" s="285"/>
      <c r="BA1" s="284"/>
      <c r="BB1" s="284"/>
      <c r="BC1" s="284"/>
      <c r="BD1" s="227"/>
      <c r="BE1" s="199"/>
      <c r="BG1" s="284"/>
      <c r="BH1" s="284"/>
      <c r="BI1" s="284"/>
      <c r="BJ1" s="284"/>
      <c r="BL1" s="199"/>
      <c r="BT1" s="286">
        <f ca="1">NOW()</f>
        <v>43467.616455671297</v>
      </c>
    </row>
    <row r="2" spans="1:83" ht="15.5" x14ac:dyDescent="0.35">
      <c r="A2" s="8"/>
      <c r="B2" s="2"/>
      <c r="C2" s="101"/>
      <c r="D2" s="201"/>
      <c r="E2" s="201" t="s">
        <v>8</v>
      </c>
      <c r="G2" s="227"/>
      <c r="W2" s="227"/>
      <c r="X2" s="199"/>
      <c r="AE2" s="199"/>
      <c r="AK2" s="227"/>
      <c r="AQ2" s="287"/>
      <c r="BD2" s="227"/>
      <c r="BE2" s="199"/>
      <c r="BL2" s="199"/>
      <c r="BT2" s="288">
        <f ca="1">NOW()</f>
        <v>43467.616455671297</v>
      </c>
    </row>
    <row r="3" spans="1:83" ht="15.5" x14ac:dyDescent="0.35">
      <c r="A3" s="1" t="str">
        <f>[1]CompDetail!A3</f>
        <v>October 4 to 7 2018</v>
      </c>
      <c r="B3" s="51"/>
      <c r="C3" s="101"/>
      <c r="D3" s="201"/>
      <c r="E3" s="201" t="s">
        <v>261</v>
      </c>
      <c r="G3" s="227"/>
      <c r="W3" s="227"/>
      <c r="X3" s="199"/>
      <c r="AE3" s="199"/>
      <c r="AK3" s="227"/>
      <c r="AQ3" s="287"/>
      <c r="BD3" s="227"/>
      <c r="BE3" s="199"/>
      <c r="BL3" s="199"/>
      <c r="BT3" s="288"/>
    </row>
    <row r="4" spans="1:83" ht="15.5" x14ac:dyDescent="0.35">
      <c r="A4" s="13"/>
      <c r="B4" s="14"/>
      <c r="C4" s="101"/>
      <c r="D4" s="201"/>
      <c r="E4" s="201" t="s">
        <v>9</v>
      </c>
      <c r="F4" s="179" t="s">
        <v>319</v>
      </c>
      <c r="G4" s="180"/>
      <c r="H4" s="179"/>
      <c r="I4" s="180"/>
      <c r="J4" s="180"/>
      <c r="K4" s="180"/>
      <c r="M4" s="157" t="s">
        <v>320</v>
      </c>
      <c r="N4" s="157"/>
      <c r="O4" s="157"/>
      <c r="P4" s="157"/>
      <c r="Q4" s="157"/>
      <c r="R4" s="157"/>
      <c r="T4" s="320" t="s">
        <v>319</v>
      </c>
      <c r="U4" s="321"/>
      <c r="V4" s="321"/>
      <c r="W4" s="321"/>
      <c r="X4" s="321"/>
      <c r="Y4" s="321"/>
      <c r="Z4" s="321"/>
      <c r="AA4" s="321"/>
      <c r="AB4" s="321"/>
      <c r="AC4" s="322"/>
      <c r="AD4" s="157" t="s">
        <v>320</v>
      </c>
      <c r="AE4" s="157"/>
      <c r="AF4" s="157"/>
      <c r="AG4" s="323"/>
      <c r="AH4" s="320" t="s">
        <v>319</v>
      </c>
      <c r="AI4" s="321"/>
      <c r="AJ4" s="321"/>
      <c r="AK4" s="321"/>
      <c r="AL4" s="321"/>
      <c r="AM4" s="321"/>
      <c r="AN4" s="321"/>
      <c r="AO4" s="321"/>
      <c r="AP4" s="321"/>
      <c r="AQ4" s="227"/>
      <c r="AR4" s="157" t="s">
        <v>320</v>
      </c>
      <c r="AS4" s="157"/>
      <c r="AT4" s="157"/>
      <c r="AU4" s="157"/>
      <c r="AV4" s="157"/>
      <c r="AW4" s="157"/>
      <c r="AX4" s="157"/>
      <c r="AY4" s="157"/>
      <c r="BA4" s="320" t="s">
        <v>319</v>
      </c>
      <c r="BB4" s="321"/>
      <c r="BC4" s="321"/>
      <c r="BD4" s="321"/>
      <c r="BE4" s="321"/>
      <c r="BF4" s="321"/>
      <c r="BG4" s="321"/>
      <c r="BH4" s="321"/>
      <c r="BI4" s="321"/>
      <c r="BJ4" s="322"/>
      <c r="BK4" s="157" t="s">
        <v>320</v>
      </c>
      <c r="BL4" s="157"/>
      <c r="BM4" s="157"/>
    </row>
    <row r="5" spans="1:83" ht="15.5" x14ac:dyDescent="0.35">
      <c r="A5" s="1" t="s">
        <v>240</v>
      </c>
      <c r="B5" s="2"/>
      <c r="C5" s="103"/>
      <c r="D5" s="201"/>
      <c r="G5" s="227"/>
      <c r="W5" s="227"/>
      <c r="X5" s="199"/>
      <c r="AE5" s="199"/>
      <c r="AK5" s="227"/>
      <c r="AQ5" s="227"/>
      <c r="BD5" s="227"/>
      <c r="BE5" s="199"/>
      <c r="BL5" s="199"/>
    </row>
    <row r="6" spans="1:83" ht="15.5" x14ac:dyDescent="0.35">
      <c r="A6" s="8" t="s">
        <v>301</v>
      </c>
      <c r="B6" s="17"/>
      <c r="C6" s="103"/>
      <c r="F6" s="289" t="s">
        <v>321</v>
      </c>
      <c r="G6" s="227" t="str">
        <f>E1</f>
        <v>Darryn Fedrick</v>
      </c>
      <c r="I6" s="289"/>
      <c r="M6" s="289" t="s">
        <v>321</v>
      </c>
      <c r="N6" s="199" t="str">
        <f>E3</f>
        <v>Angie Deeks</v>
      </c>
      <c r="T6" s="289" t="s">
        <v>322</v>
      </c>
      <c r="U6" s="199" t="str">
        <f>E2</f>
        <v>Rob de Bruin</v>
      </c>
      <c r="W6" s="227"/>
      <c r="X6" s="199"/>
      <c r="AD6" s="289" t="s">
        <v>322</v>
      </c>
      <c r="AE6" s="199" t="str">
        <f>E4</f>
        <v>Mimmi Wickholm</v>
      </c>
      <c r="AF6" s="289"/>
      <c r="AG6" s="289"/>
      <c r="AH6" s="289" t="s">
        <v>323</v>
      </c>
      <c r="AI6" s="199" t="str">
        <f>E3</f>
        <v>Angie Deeks</v>
      </c>
      <c r="AK6" s="227"/>
      <c r="AQ6" s="227"/>
      <c r="AR6" s="289" t="s">
        <v>323</v>
      </c>
      <c r="AS6" s="199" t="str">
        <f>E2</f>
        <v>Rob de Bruin</v>
      </c>
      <c r="AX6" s="289"/>
      <c r="AY6" s="289"/>
      <c r="BA6" s="289" t="s">
        <v>426</v>
      </c>
      <c r="BB6" s="199" t="str">
        <f>E4</f>
        <v>Mimmi Wickholm</v>
      </c>
      <c r="BD6" s="227"/>
      <c r="BE6" s="199"/>
      <c r="BK6" s="289" t="s">
        <v>426</v>
      </c>
      <c r="BL6" s="199" t="str">
        <f>E1</f>
        <v>Darryn Fedrick</v>
      </c>
      <c r="BM6" s="289"/>
      <c r="BO6" s="289" t="s">
        <v>324</v>
      </c>
      <c r="BV6" s="721" t="s">
        <v>269</v>
      </c>
      <c r="BW6" s="721"/>
      <c r="BX6" s="721"/>
      <c r="CC6" s="199" t="s">
        <v>320</v>
      </c>
    </row>
    <row r="7" spans="1:83" x14ac:dyDescent="0.35">
      <c r="A7" s="289"/>
      <c r="B7" s="289"/>
      <c r="G7" s="227"/>
      <c r="S7" s="227"/>
      <c r="W7" s="227"/>
      <c r="X7" s="199"/>
      <c r="AE7" s="199"/>
      <c r="AK7" s="227"/>
      <c r="AQ7" s="227"/>
      <c r="AZ7" s="227"/>
      <c r="BD7" s="227"/>
      <c r="BE7" s="199"/>
      <c r="BL7" s="199"/>
      <c r="BV7" s="291" t="s">
        <v>438</v>
      </c>
      <c r="BW7" s="291" t="s">
        <v>439</v>
      </c>
      <c r="BX7" s="291" t="s">
        <v>440</v>
      </c>
      <c r="BY7" s="291" t="s">
        <v>270</v>
      </c>
      <c r="BZ7" s="199" t="s">
        <v>332</v>
      </c>
      <c r="CA7" s="199" t="s">
        <v>271</v>
      </c>
      <c r="CB7" s="199" t="s">
        <v>438</v>
      </c>
      <c r="CC7" s="199" t="s">
        <v>439</v>
      </c>
      <c r="CD7" s="199" t="s">
        <v>440</v>
      </c>
      <c r="CE7" s="199" t="s">
        <v>270</v>
      </c>
    </row>
    <row r="8" spans="1:83" x14ac:dyDescent="0.35">
      <c r="F8" s="293" t="s">
        <v>325</v>
      </c>
      <c r="K8" s="284"/>
      <c r="L8" s="292"/>
      <c r="M8" s="293" t="s">
        <v>325</v>
      </c>
      <c r="N8" s="291"/>
      <c r="O8" s="291"/>
      <c r="P8" s="291"/>
      <c r="Q8" s="293"/>
      <c r="S8" s="227"/>
      <c r="U8" s="284"/>
      <c r="V8" s="284"/>
      <c r="W8" s="284"/>
      <c r="X8" s="284"/>
      <c r="Y8" s="284"/>
      <c r="Z8" s="284"/>
      <c r="AA8" s="284"/>
      <c r="AB8" s="284"/>
      <c r="AC8" s="284"/>
      <c r="AD8" s="289"/>
      <c r="AE8" s="199" t="s">
        <v>326</v>
      </c>
      <c r="AF8" s="293" t="s">
        <v>328</v>
      </c>
      <c r="AI8" s="284"/>
      <c r="AJ8" s="284"/>
      <c r="AK8" s="284"/>
      <c r="AL8" s="284"/>
      <c r="AM8" s="284"/>
      <c r="AN8" s="284"/>
      <c r="AO8" s="284"/>
      <c r="AP8" s="284"/>
      <c r="AQ8" s="227"/>
      <c r="AY8" s="293" t="s">
        <v>329</v>
      </c>
      <c r="AZ8" s="227"/>
      <c r="BB8" s="284"/>
      <c r="BC8" s="284"/>
      <c r="BD8" s="284"/>
      <c r="BE8" s="284"/>
      <c r="BF8" s="284"/>
      <c r="BG8" s="284"/>
      <c r="BH8" s="284"/>
      <c r="BI8" s="284"/>
      <c r="BJ8" s="284"/>
      <c r="BK8" s="289"/>
      <c r="BL8" s="199" t="s">
        <v>326</v>
      </c>
      <c r="BM8" s="293" t="s">
        <v>328</v>
      </c>
      <c r="BO8" s="324" t="s">
        <v>330</v>
      </c>
      <c r="BP8" s="325"/>
      <c r="BQ8" s="324" t="s">
        <v>331</v>
      </c>
      <c r="BR8" s="324"/>
      <c r="BS8" s="326" t="s">
        <v>332</v>
      </c>
      <c r="BT8" s="295"/>
    </row>
    <row r="9" spans="1:83" s="291" customFormat="1" x14ac:dyDescent="0.35">
      <c r="A9" s="271" t="s">
        <v>333</v>
      </c>
      <c r="B9" s="271" t="s">
        <v>334</v>
      </c>
      <c r="C9" s="271" t="s">
        <v>325</v>
      </c>
      <c r="D9" s="271" t="s">
        <v>335</v>
      </c>
      <c r="E9" s="271" t="s">
        <v>336</v>
      </c>
      <c r="F9" s="296" t="s">
        <v>337</v>
      </c>
      <c r="G9" s="296" t="s">
        <v>338</v>
      </c>
      <c r="H9" s="296" t="s">
        <v>339</v>
      </c>
      <c r="I9" s="296" t="s">
        <v>340</v>
      </c>
      <c r="J9" s="296" t="s">
        <v>341</v>
      </c>
      <c r="K9" s="296" t="s">
        <v>325</v>
      </c>
      <c r="L9" s="299"/>
      <c r="M9" s="296" t="s">
        <v>337</v>
      </c>
      <c r="N9" s="296" t="s">
        <v>338</v>
      </c>
      <c r="O9" s="296" t="s">
        <v>339</v>
      </c>
      <c r="P9" s="296" t="s">
        <v>340</v>
      </c>
      <c r="Q9" s="296" t="s">
        <v>341</v>
      </c>
      <c r="R9" s="296" t="s">
        <v>325</v>
      </c>
      <c r="S9" s="299"/>
      <c r="T9" s="271" t="s">
        <v>342</v>
      </c>
      <c r="U9" s="271" t="s">
        <v>343</v>
      </c>
      <c r="V9" s="271" t="s">
        <v>344</v>
      </c>
      <c r="W9" s="271" t="s">
        <v>430</v>
      </c>
      <c r="X9" s="271" t="s">
        <v>237</v>
      </c>
      <c r="Y9" s="271" t="s">
        <v>238</v>
      </c>
      <c r="Z9" s="271" t="s">
        <v>226</v>
      </c>
      <c r="AA9" s="271" t="s">
        <v>347</v>
      </c>
      <c r="AB9" s="271" t="s">
        <v>348</v>
      </c>
      <c r="AC9" s="299"/>
      <c r="AD9" s="271" t="s">
        <v>327</v>
      </c>
      <c r="AE9" s="271" t="s">
        <v>414</v>
      </c>
      <c r="AF9" s="300" t="s">
        <v>352</v>
      </c>
      <c r="AG9" s="299"/>
      <c r="AH9" s="271" t="s">
        <v>342</v>
      </c>
      <c r="AI9" s="271" t="s">
        <v>343</v>
      </c>
      <c r="AJ9" s="271" t="s">
        <v>344</v>
      </c>
      <c r="AK9" s="271" t="s">
        <v>430</v>
      </c>
      <c r="AL9" s="271" t="s">
        <v>237</v>
      </c>
      <c r="AM9" s="271" t="s">
        <v>238</v>
      </c>
      <c r="AN9" s="271" t="s">
        <v>239</v>
      </c>
      <c r="AO9" s="271" t="s">
        <v>347</v>
      </c>
      <c r="AP9" s="271" t="s">
        <v>348</v>
      </c>
      <c r="AQ9" s="299"/>
      <c r="AR9" s="296" t="s">
        <v>353</v>
      </c>
      <c r="AS9" s="296" t="s">
        <v>354</v>
      </c>
      <c r="AT9" s="296" t="s">
        <v>355</v>
      </c>
      <c r="AU9" s="296" t="s">
        <v>356</v>
      </c>
      <c r="AV9" s="296" t="s">
        <v>357</v>
      </c>
      <c r="AW9" s="296" t="s">
        <v>358</v>
      </c>
      <c r="AX9" s="271" t="s">
        <v>326</v>
      </c>
      <c r="AY9" s="300" t="s">
        <v>352</v>
      </c>
      <c r="AZ9" s="299"/>
      <c r="BA9" s="271" t="s">
        <v>342</v>
      </c>
      <c r="BB9" s="271" t="s">
        <v>343</v>
      </c>
      <c r="BC9" s="271" t="s">
        <v>344</v>
      </c>
      <c r="BD9" s="271" t="s">
        <v>430</v>
      </c>
      <c r="BE9" s="271" t="s">
        <v>237</v>
      </c>
      <c r="BF9" s="271" t="s">
        <v>238</v>
      </c>
      <c r="BG9" s="271" t="s">
        <v>226</v>
      </c>
      <c r="BH9" s="271" t="s">
        <v>347</v>
      </c>
      <c r="BI9" s="271" t="s">
        <v>348</v>
      </c>
      <c r="BJ9" s="299"/>
      <c r="BK9" s="271" t="s">
        <v>327</v>
      </c>
      <c r="BL9" s="271" t="s">
        <v>414</v>
      </c>
      <c r="BM9" s="300" t="s">
        <v>352</v>
      </c>
      <c r="BN9" s="299"/>
      <c r="BO9" s="327" t="s">
        <v>360</v>
      </c>
      <c r="BP9" s="328"/>
      <c r="BQ9" s="329" t="s">
        <v>360</v>
      </c>
      <c r="BR9" s="329"/>
      <c r="BS9" s="329" t="s">
        <v>360</v>
      </c>
      <c r="BT9" s="302" t="s">
        <v>363</v>
      </c>
      <c r="BU9" s="271"/>
      <c r="BV9" s="271"/>
      <c r="CD9" s="615"/>
    </row>
    <row r="10" spans="1:83" s="291" customFormat="1" x14ac:dyDescent="0.35">
      <c r="F10" s="295"/>
      <c r="G10" s="295"/>
      <c r="H10" s="295"/>
      <c r="I10" s="295"/>
      <c r="J10" s="295"/>
      <c r="K10" s="295"/>
      <c r="L10" s="283"/>
      <c r="M10" s="295"/>
      <c r="N10" s="295"/>
      <c r="O10" s="295"/>
      <c r="P10" s="295"/>
      <c r="Q10" s="295"/>
      <c r="R10" s="295"/>
      <c r="S10" s="283"/>
      <c r="AC10" s="283"/>
      <c r="AG10" s="283"/>
      <c r="AQ10" s="283"/>
      <c r="AR10" s="295"/>
      <c r="AS10" s="295"/>
      <c r="AT10" s="295"/>
      <c r="AU10" s="295"/>
      <c r="AV10" s="295"/>
      <c r="AW10" s="295"/>
      <c r="AZ10" s="283"/>
      <c r="BJ10" s="283"/>
      <c r="BN10" s="283"/>
      <c r="BO10" s="293"/>
      <c r="BP10" s="292"/>
      <c r="BQ10" s="294"/>
      <c r="BR10" s="294"/>
      <c r="BS10" s="294"/>
      <c r="BT10" s="294"/>
      <c r="CD10" s="615"/>
    </row>
    <row r="11" spans="1:83" x14ac:dyDescent="0.35">
      <c r="A11" s="426">
        <v>38</v>
      </c>
      <c r="B11" s="426" t="s">
        <v>397</v>
      </c>
      <c r="C11" s="426" t="s">
        <v>193</v>
      </c>
      <c r="D11" s="426" t="s">
        <v>374</v>
      </c>
      <c r="E11" s="426" t="s">
        <v>372</v>
      </c>
      <c r="F11" s="272">
        <v>6.5</v>
      </c>
      <c r="G11" s="272">
        <v>6</v>
      </c>
      <c r="H11" s="272">
        <v>5.4</v>
      </c>
      <c r="I11" s="272">
        <v>6.8</v>
      </c>
      <c r="J11" s="272">
        <v>6.5</v>
      </c>
      <c r="K11" s="273">
        <f t="shared" ref="K11:K25" si="0">SUM((F11*0.3),(G11*0.25),(H11*0.25),(I11*0.15),(J11*0.05))</f>
        <v>6.1450000000000005</v>
      </c>
      <c r="L11" s="330"/>
      <c r="M11" s="272">
        <v>6.2</v>
      </c>
      <c r="N11" s="272">
        <v>5</v>
      </c>
      <c r="O11" s="272">
        <v>5.5</v>
      </c>
      <c r="P11" s="272">
        <v>5.8</v>
      </c>
      <c r="Q11" s="272">
        <v>7</v>
      </c>
      <c r="R11" s="273">
        <f t="shared" ref="R11:R25" si="1">SUM((M11*0.3),(N11*0.25),(O11*0.25),(P11*0.15),(Q11*0.05))</f>
        <v>5.7049999999999992</v>
      </c>
      <c r="S11" s="308"/>
      <c r="T11" s="272">
        <v>6</v>
      </c>
      <c r="U11" s="272">
        <v>6.5</v>
      </c>
      <c r="V11" s="272">
        <v>6.2</v>
      </c>
      <c r="W11" s="272">
        <v>6.2</v>
      </c>
      <c r="X11" s="272">
        <v>6</v>
      </c>
      <c r="Y11" s="272">
        <v>7.5</v>
      </c>
      <c r="Z11" s="272">
        <v>5.7</v>
      </c>
      <c r="AA11" s="309">
        <f t="shared" ref="AA11:AA25" si="2">SUM(T11:Z11)</f>
        <v>44.1</v>
      </c>
      <c r="AB11" s="273">
        <f t="shared" ref="AB11:AB25" si="3">AA11/7</f>
        <v>6.3</v>
      </c>
      <c r="AC11" s="331"/>
      <c r="AD11" s="272">
        <v>6.5</v>
      </c>
      <c r="AE11" s="274"/>
      <c r="AF11" s="273">
        <f t="shared" ref="AF11:AF24" si="4">AD11-AE11</f>
        <v>6.5</v>
      </c>
      <c r="AG11" s="308"/>
      <c r="AH11" s="272">
        <v>5.3</v>
      </c>
      <c r="AI11" s="272">
        <v>6.5</v>
      </c>
      <c r="AJ11" s="272">
        <v>6.5</v>
      </c>
      <c r="AK11" s="272">
        <v>5.7</v>
      </c>
      <c r="AL11" s="272">
        <v>6</v>
      </c>
      <c r="AM11" s="272">
        <v>6.5</v>
      </c>
      <c r="AN11" s="272">
        <v>5.6</v>
      </c>
      <c r="AO11" s="309">
        <f t="shared" ref="AO11:AO25" si="5">SUM(AH11:AN11)</f>
        <v>42.1</v>
      </c>
      <c r="AP11" s="273">
        <f t="shared" ref="AP11:AP25" si="6">AO11/7</f>
        <v>6.0142857142857142</v>
      </c>
      <c r="AQ11" s="308"/>
      <c r="AR11" s="272">
        <v>5.5</v>
      </c>
      <c r="AS11" s="272">
        <v>7</v>
      </c>
      <c r="AT11" s="272">
        <v>6.5</v>
      </c>
      <c r="AU11" s="272">
        <v>7</v>
      </c>
      <c r="AV11" s="272">
        <v>6</v>
      </c>
      <c r="AW11" s="273">
        <f t="shared" ref="AW11:AW25" si="7">SUM((AR11*0.2),(AS11*0.15),(AT11*0.25),(AU11*0.2),(AV11*0.2))</f>
        <v>6.3750000000000009</v>
      </c>
      <c r="AX11" s="274"/>
      <c r="AY11" s="273">
        <f t="shared" ref="AY11:AY25" si="8">AW11-AX11</f>
        <v>6.3750000000000009</v>
      </c>
      <c r="AZ11" s="308"/>
      <c r="BA11" s="272">
        <v>5.8</v>
      </c>
      <c r="BB11" s="272">
        <v>7</v>
      </c>
      <c r="BC11" s="272">
        <v>7</v>
      </c>
      <c r="BD11" s="272">
        <v>6.5</v>
      </c>
      <c r="BE11" s="272">
        <v>6.5</v>
      </c>
      <c r="BF11" s="272">
        <v>6</v>
      </c>
      <c r="BG11" s="272">
        <v>5.8</v>
      </c>
      <c r="BH11" s="309">
        <f t="shared" ref="BH11:BH25" si="9">SUM(BA11:BG11)</f>
        <v>44.599999999999994</v>
      </c>
      <c r="BI11" s="273">
        <f t="shared" ref="BI11:BI25" si="10">BH11/7</f>
        <v>6.371428571428571</v>
      </c>
      <c r="BJ11" s="331"/>
      <c r="BK11" s="272">
        <v>7.3</v>
      </c>
      <c r="BL11" s="274"/>
      <c r="BM11" s="273">
        <f t="shared" ref="BM11:BM25" si="11">BK11-BL11</f>
        <v>7.3</v>
      </c>
      <c r="BN11" s="308"/>
      <c r="BO11" s="332">
        <f t="shared" ref="BO11:BO25" si="12">SUM((K11*0.25)+(AP11*0.25)+(AB11*0.25)+(BI11*0.25))</f>
        <v>6.2076785714285716</v>
      </c>
      <c r="BP11" s="333"/>
      <c r="BQ11" s="332">
        <f t="shared" ref="BQ11:BQ25" si="13">SUM((R11*0.25),(AY11*0.25),(AF11*0.25),(BM11*0.25))</f>
        <v>6.47</v>
      </c>
      <c r="BR11" s="332"/>
      <c r="BS11" s="334">
        <f t="shared" ref="BS11:BS25" si="14">AVERAGE(BO11:BQ11)</f>
        <v>6.3388392857142861</v>
      </c>
      <c r="BT11" s="335">
        <v>1</v>
      </c>
      <c r="BV11" s="310">
        <f t="shared" ref="BV11:BV25" si="15">K11</f>
        <v>6.1450000000000005</v>
      </c>
      <c r="BW11" s="310">
        <f t="shared" ref="BW11:BW25" si="16">AB11</f>
        <v>6.3</v>
      </c>
      <c r="BX11" s="310">
        <f t="shared" ref="BX11:BX25" si="17">AP11</f>
        <v>6.0142857142857142</v>
      </c>
      <c r="BY11" s="310">
        <f t="shared" ref="BY11:BY25" si="18">BI11</f>
        <v>6.371428571428571</v>
      </c>
      <c r="BZ11" s="310">
        <f t="shared" ref="BZ11:BZ25" si="19">AVERAGE(BV11:BY11)</f>
        <v>6.2076785714285707</v>
      </c>
      <c r="CB11" s="310">
        <f t="shared" ref="CB11:CB25" si="20">R11</f>
        <v>5.7049999999999992</v>
      </c>
      <c r="CC11" s="310">
        <f t="shared" ref="CC11:CC24" si="21">AF11</f>
        <v>6.5</v>
      </c>
      <c r="CD11" s="310">
        <f t="shared" ref="CD11:CD25" si="22">AY11</f>
        <v>6.3750000000000009</v>
      </c>
      <c r="CE11" s="310">
        <f t="shared" ref="CE11:CE25" si="23">BM11</f>
        <v>7.3</v>
      </c>
    </row>
    <row r="12" spans="1:83" x14ac:dyDescent="0.35">
      <c r="A12" s="426">
        <v>53</v>
      </c>
      <c r="B12" s="426" t="s">
        <v>291</v>
      </c>
      <c r="C12" s="426" t="s">
        <v>196</v>
      </c>
      <c r="D12" s="426" t="s">
        <v>366</v>
      </c>
      <c r="E12" s="426" t="s">
        <v>367</v>
      </c>
      <c r="F12" s="272">
        <v>6.2</v>
      </c>
      <c r="G12" s="272">
        <v>6</v>
      </c>
      <c r="H12" s="272">
        <v>5.7</v>
      </c>
      <c r="I12" s="272">
        <v>6.2</v>
      </c>
      <c r="J12" s="272">
        <v>6.5</v>
      </c>
      <c r="K12" s="273">
        <f t="shared" si="0"/>
        <v>6.04</v>
      </c>
      <c r="L12" s="330"/>
      <c r="M12" s="272">
        <v>6</v>
      </c>
      <c r="N12" s="272">
        <v>6.3</v>
      </c>
      <c r="O12" s="272">
        <v>6.2</v>
      </c>
      <c r="P12" s="272">
        <v>6.5</v>
      </c>
      <c r="Q12" s="272">
        <v>7</v>
      </c>
      <c r="R12" s="273">
        <f t="shared" si="1"/>
        <v>6.2499999999999991</v>
      </c>
      <c r="S12" s="308"/>
      <c r="T12" s="272">
        <v>4.7</v>
      </c>
      <c r="U12" s="272">
        <v>6</v>
      </c>
      <c r="V12" s="272">
        <v>6</v>
      </c>
      <c r="W12" s="272">
        <v>7.5</v>
      </c>
      <c r="X12" s="272">
        <v>6.2</v>
      </c>
      <c r="Y12" s="272">
        <v>7</v>
      </c>
      <c r="Z12" s="272">
        <v>6.2</v>
      </c>
      <c r="AA12" s="309">
        <f t="shared" si="2"/>
        <v>43.6</v>
      </c>
      <c r="AB12" s="273">
        <f t="shared" si="3"/>
        <v>6.2285714285714286</v>
      </c>
      <c r="AC12" s="331"/>
      <c r="AD12" s="272">
        <v>6.7</v>
      </c>
      <c r="AE12" s="274"/>
      <c r="AF12" s="273">
        <f t="shared" si="4"/>
        <v>6.7</v>
      </c>
      <c r="AG12" s="308"/>
      <c r="AH12" s="272">
        <v>5</v>
      </c>
      <c r="AI12" s="272">
        <v>6</v>
      </c>
      <c r="AJ12" s="272">
        <v>5.5</v>
      </c>
      <c r="AK12" s="272">
        <v>5.8</v>
      </c>
      <c r="AL12" s="272">
        <v>5.5</v>
      </c>
      <c r="AM12" s="272">
        <v>5.8</v>
      </c>
      <c r="AN12" s="272">
        <v>6.3</v>
      </c>
      <c r="AO12" s="309">
        <f t="shared" si="5"/>
        <v>39.9</v>
      </c>
      <c r="AP12" s="273">
        <f t="shared" si="6"/>
        <v>5.7</v>
      </c>
      <c r="AQ12" s="308"/>
      <c r="AR12" s="272">
        <v>5.5</v>
      </c>
      <c r="AS12" s="272">
        <v>6</v>
      </c>
      <c r="AT12" s="272">
        <v>6.5</v>
      </c>
      <c r="AU12" s="272">
        <v>6.5</v>
      </c>
      <c r="AV12" s="272">
        <v>5</v>
      </c>
      <c r="AW12" s="273">
        <f t="shared" si="7"/>
        <v>5.9249999999999998</v>
      </c>
      <c r="AX12" s="274"/>
      <c r="AY12" s="273">
        <f t="shared" si="8"/>
        <v>5.9249999999999998</v>
      </c>
      <c r="AZ12" s="308"/>
      <c r="BA12" s="272">
        <v>4.8</v>
      </c>
      <c r="BB12" s="272">
        <v>6.5</v>
      </c>
      <c r="BC12" s="272">
        <v>6</v>
      </c>
      <c r="BD12" s="272">
        <v>6</v>
      </c>
      <c r="BE12" s="272">
        <v>6</v>
      </c>
      <c r="BF12" s="272">
        <v>5.6</v>
      </c>
      <c r="BG12" s="272">
        <v>5.8</v>
      </c>
      <c r="BH12" s="309">
        <f t="shared" si="9"/>
        <v>40.699999999999996</v>
      </c>
      <c r="BI12" s="273">
        <f t="shared" si="10"/>
        <v>5.8142857142857141</v>
      </c>
      <c r="BJ12" s="331"/>
      <c r="BK12" s="272">
        <v>6.9</v>
      </c>
      <c r="BL12" s="274"/>
      <c r="BM12" s="273">
        <f t="shared" si="11"/>
        <v>6.9</v>
      </c>
      <c r="BN12" s="308"/>
      <c r="BO12" s="332">
        <f t="shared" si="12"/>
        <v>5.9457142857142857</v>
      </c>
      <c r="BP12" s="333"/>
      <c r="BQ12" s="332">
        <f t="shared" si="13"/>
        <v>6.4437499999999996</v>
      </c>
      <c r="BR12" s="332"/>
      <c r="BS12" s="334">
        <f t="shared" si="14"/>
        <v>6.1947321428571431</v>
      </c>
      <c r="BT12" s="335">
        <v>2</v>
      </c>
      <c r="BV12" s="310">
        <f t="shared" si="15"/>
        <v>6.04</v>
      </c>
      <c r="BW12" s="310">
        <f t="shared" si="16"/>
        <v>6.2285714285714286</v>
      </c>
      <c r="BX12" s="310">
        <f t="shared" si="17"/>
        <v>5.7</v>
      </c>
      <c r="BY12" s="310">
        <f t="shared" si="18"/>
        <v>5.8142857142857141</v>
      </c>
      <c r="BZ12" s="310">
        <f t="shared" si="19"/>
        <v>5.9457142857142857</v>
      </c>
      <c r="CB12" s="310">
        <f t="shared" si="20"/>
        <v>6.2499999999999991</v>
      </c>
      <c r="CC12" s="310">
        <f t="shared" si="21"/>
        <v>6.7</v>
      </c>
      <c r="CD12" s="310">
        <f t="shared" si="22"/>
        <v>5.9249999999999998</v>
      </c>
      <c r="CE12" s="310">
        <f t="shared" si="23"/>
        <v>6.9</v>
      </c>
    </row>
    <row r="13" spans="1:83" s="487" customFormat="1" x14ac:dyDescent="0.35">
      <c r="A13" s="426">
        <v>58</v>
      </c>
      <c r="B13" s="426" t="s">
        <v>387</v>
      </c>
      <c r="C13" s="426" t="s">
        <v>196</v>
      </c>
      <c r="D13" s="426" t="s">
        <v>366</v>
      </c>
      <c r="E13" s="426" t="s">
        <v>367</v>
      </c>
      <c r="F13" s="272">
        <v>6.2</v>
      </c>
      <c r="G13" s="272">
        <v>6</v>
      </c>
      <c r="H13" s="272">
        <v>5.7</v>
      </c>
      <c r="I13" s="272">
        <v>6.2</v>
      </c>
      <c r="J13" s="272">
        <v>6.5</v>
      </c>
      <c r="K13" s="273">
        <f t="shared" si="0"/>
        <v>6.04</v>
      </c>
      <c r="L13" s="330"/>
      <c r="M13" s="272">
        <v>5.7</v>
      </c>
      <c r="N13" s="272">
        <v>6</v>
      </c>
      <c r="O13" s="272">
        <v>5.9</v>
      </c>
      <c r="P13" s="272">
        <v>6</v>
      </c>
      <c r="Q13" s="272">
        <v>7</v>
      </c>
      <c r="R13" s="273">
        <f t="shared" si="1"/>
        <v>5.9350000000000005</v>
      </c>
      <c r="S13" s="308"/>
      <c r="T13" s="272">
        <v>5</v>
      </c>
      <c r="U13" s="272">
        <v>5.7</v>
      </c>
      <c r="V13" s="272">
        <v>5.2</v>
      </c>
      <c r="W13" s="272">
        <v>5.5</v>
      </c>
      <c r="X13" s="272">
        <v>5.2</v>
      </c>
      <c r="Y13" s="272">
        <v>5.5</v>
      </c>
      <c r="Z13" s="272">
        <v>5.2</v>
      </c>
      <c r="AA13" s="309">
        <f t="shared" si="2"/>
        <v>37.299999999999997</v>
      </c>
      <c r="AB13" s="273">
        <f t="shared" si="3"/>
        <v>5.3285714285714283</v>
      </c>
      <c r="AC13" s="331"/>
      <c r="AD13" s="272">
        <v>5.8</v>
      </c>
      <c r="AE13" s="274"/>
      <c r="AF13" s="273">
        <f t="shared" si="4"/>
        <v>5.8</v>
      </c>
      <c r="AG13" s="308"/>
      <c r="AH13" s="272">
        <v>4.8</v>
      </c>
      <c r="AI13" s="272">
        <v>5.5</v>
      </c>
      <c r="AJ13" s="272">
        <v>5.3</v>
      </c>
      <c r="AK13" s="272">
        <v>5.8</v>
      </c>
      <c r="AL13" s="272">
        <v>6</v>
      </c>
      <c r="AM13" s="272">
        <v>6</v>
      </c>
      <c r="AN13" s="272">
        <v>5.3</v>
      </c>
      <c r="AO13" s="309">
        <f t="shared" si="5"/>
        <v>38.700000000000003</v>
      </c>
      <c r="AP13" s="273">
        <f t="shared" si="6"/>
        <v>5.5285714285714294</v>
      </c>
      <c r="AQ13" s="308"/>
      <c r="AR13" s="272">
        <v>5</v>
      </c>
      <c r="AS13" s="272">
        <v>8</v>
      </c>
      <c r="AT13" s="272">
        <v>6.2</v>
      </c>
      <c r="AU13" s="272">
        <v>7.2</v>
      </c>
      <c r="AV13" s="272">
        <v>5</v>
      </c>
      <c r="AW13" s="273">
        <f t="shared" si="7"/>
        <v>6.19</v>
      </c>
      <c r="AX13" s="274"/>
      <c r="AY13" s="273">
        <f t="shared" si="8"/>
        <v>6.19</v>
      </c>
      <c r="AZ13" s="308"/>
      <c r="BA13" s="272">
        <v>4.2</v>
      </c>
      <c r="BB13" s="272">
        <v>5.8</v>
      </c>
      <c r="BC13" s="272">
        <v>5</v>
      </c>
      <c r="BD13" s="272">
        <v>5</v>
      </c>
      <c r="BE13" s="272">
        <v>5.5</v>
      </c>
      <c r="BF13" s="272">
        <v>5</v>
      </c>
      <c r="BG13" s="272">
        <v>5</v>
      </c>
      <c r="BH13" s="309">
        <f t="shared" si="9"/>
        <v>35.5</v>
      </c>
      <c r="BI13" s="273">
        <f t="shared" si="10"/>
        <v>5.0714285714285712</v>
      </c>
      <c r="BJ13" s="331"/>
      <c r="BK13" s="272">
        <v>7.6</v>
      </c>
      <c r="BL13" s="274"/>
      <c r="BM13" s="273">
        <f t="shared" si="11"/>
        <v>7.6</v>
      </c>
      <c r="BN13" s="308"/>
      <c r="BO13" s="332">
        <f t="shared" si="12"/>
        <v>5.4921428571428574</v>
      </c>
      <c r="BP13" s="333"/>
      <c r="BQ13" s="332">
        <f t="shared" si="13"/>
        <v>6.3812499999999996</v>
      </c>
      <c r="BR13" s="332"/>
      <c r="BS13" s="334">
        <f t="shared" si="14"/>
        <v>5.9366964285714285</v>
      </c>
      <c r="BT13" s="335">
        <v>3</v>
      </c>
      <c r="BU13" s="199"/>
      <c r="BV13" s="310">
        <f t="shared" si="15"/>
        <v>6.04</v>
      </c>
      <c r="BW13" s="310">
        <f t="shared" si="16"/>
        <v>5.3285714285714283</v>
      </c>
      <c r="BX13" s="310">
        <f t="shared" si="17"/>
        <v>5.5285714285714294</v>
      </c>
      <c r="BY13" s="310">
        <f t="shared" si="18"/>
        <v>5.0714285714285712</v>
      </c>
      <c r="BZ13" s="310">
        <f t="shared" si="19"/>
        <v>5.4921428571428574</v>
      </c>
      <c r="CA13" s="199"/>
      <c r="CB13" s="310">
        <f t="shared" si="20"/>
        <v>5.9350000000000005</v>
      </c>
      <c r="CC13" s="310">
        <f t="shared" si="21"/>
        <v>5.8</v>
      </c>
      <c r="CD13" s="310">
        <f t="shared" si="22"/>
        <v>6.19</v>
      </c>
      <c r="CE13" s="310">
        <f t="shared" si="23"/>
        <v>7.6</v>
      </c>
    </row>
    <row r="14" spans="1:83" ht="15" customHeight="1" x14ac:dyDescent="0.35">
      <c r="A14" s="426">
        <v>83</v>
      </c>
      <c r="B14" s="426" t="s">
        <v>228</v>
      </c>
      <c r="C14" s="426" t="s">
        <v>173</v>
      </c>
      <c r="D14" s="426" t="s">
        <v>295</v>
      </c>
      <c r="E14" s="426" t="s">
        <v>296</v>
      </c>
      <c r="F14" s="272">
        <v>6.8</v>
      </c>
      <c r="G14" s="272">
        <v>6.2</v>
      </c>
      <c r="H14" s="272">
        <v>5.8</v>
      </c>
      <c r="I14" s="272">
        <v>7</v>
      </c>
      <c r="J14" s="272">
        <v>7</v>
      </c>
      <c r="K14" s="273">
        <f t="shared" si="0"/>
        <v>6.4399999999999995</v>
      </c>
      <c r="L14" s="330"/>
      <c r="M14" s="272">
        <v>6.4</v>
      </c>
      <c r="N14" s="272">
        <v>6.5</v>
      </c>
      <c r="O14" s="272">
        <v>6.7</v>
      </c>
      <c r="P14" s="272">
        <v>6.8</v>
      </c>
      <c r="Q14" s="272">
        <v>6.5</v>
      </c>
      <c r="R14" s="273">
        <f t="shared" si="1"/>
        <v>6.5650000000000004</v>
      </c>
      <c r="S14" s="308"/>
      <c r="T14" s="272">
        <v>4</v>
      </c>
      <c r="U14" s="272">
        <v>6</v>
      </c>
      <c r="V14" s="272">
        <v>5.5</v>
      </c>
      <c r="W14" s="272">
        <v>6</v>
      </c>
      <c r="X14" s="272">
        <v>5.2</v>
      </c>
      <c r="Y14" s="272">
        <v>5.7</v>
      </c>
      <c r="Z14" s="272">
        <v>5</v>
      </c>
      <c r="AA14" s="309">
        <f t="shared" si="2"/>
        <v>37.4</v>
      </c>
      <c r="AB14" s="273">
        <f t="shared" si="3"/>
        <v>5.3428571428571425</v>
      </c>
      <c r="AC14" s="331"/>
      <c r="AD14" s="272">
        <v>5.6</v>
      </c>
      <c r="AE14" s="274"/>
      <c r="AF14" s="273">
        <f t="shared" si="4"/>
        <v>5.6</v>
      </c>
      <c r="AG14" s="308"/>
      <c r="AH14" s="272">
        <v>4.5</v>
      </c>
      <c r="AI14" s="272">
        <v>6.3</v>
      </c>
      <c r="AJ14" s="272">
        <v>6.8</v>
      </c>
      <c r="AK14" s="272">
        <v>7</v>
      </c>
      <c r="AL14" s="272">
        <v>5</v>
      </c>
      <c r="AM14" s="272">
        <v>5.5</v>
      </c>
      <c r="AN14" s="272">
        <v>5.2</v>
      </c>
      <c r="AO14" s="309">
        <f t="shared" si="5"/>
        <v>40.300000000000004</v>
      </c>
      <c r="AP14" s="273">
        <f t="shared" si="6"/>
        <v>5.757142857142858</v>
      </c>
      <c r="AQ14" s="308"/>
      <c r="AR14" s="272">
        <v>3.5</v>
      </c>
      <c r="AS14" s="272">
        <v>5</v>
      </c>
      <c r="AT14" s="272">
        <v>5.5</v>
      </c>
      <c r="AU14" s="272">
        <v>5.2</v>
      </c>
      <c r="AV14" s="272">
        <v>5.5</v>
      </c>
      <c r="AW14" s="273">
        <f t="shared" si="7"/>
        <v>4.9649999999999999</v>
      </c>
      <c r="AX14" s="274"/>
      <c r="AY14" s="273">
        <f t="shared" si="8"/>
        <v>4.9649999999999999</v>
      </c>
      <c r="AZ14" s="308"/>
      <c r="BA14" s="272">
        <v>3.8</v>
      </c>
      <c r="BB14" s="272">
        <v>5.5</v>
      </c>
      <c r="BC14" s="272">
        <v>5.8</v>
      </c>
      <c r="BD14" s="272">
        <v>7</v>
      </c>
      <c r="BE14" s="272">
        <v>4.8</v>
      </c>
      <c r="BF14" s="272">
        <v>4.5</v>
      </c>
      <c r="BG14" s="272">
        <v>5.2</v>
      </c>
      <c r="BH14" s="309">
        <f t="shared" si="9"/>
        <v>36.6</v>
      </c>
      <c r="BI14" s="273">
        <f t="shared" si="10"/>
        <v>5.2285714285714286</v>
      </c>
      <c r="BJ14" s="331"/>
      <c r="BK14" s="272">
        <v>7.4</v>
      </c>
      <c r="BL14" s="274"/>
      <c r="BM14" s="273">
        <f t="shared" si="11"/>
        <v>7.4</v>
      </c>
      <c r="BN14" s="308"/>
      <c r="BO14" s="332">
        <f t="shared" si="12"/>
        <v>5.6921428571428567</v>
      </c>
      <c r="BP14" s="333"/>
      <c r="BQ14" s="332">
        <f t="shared" si="13"/>
        <v>6.1325000000000003</v>
      </c>
      <c r="BR14" s="332"/>
      <c r="BS14" s="334">
        <f t="shared" si="14"/>
        <v>5.9123214285714285</v>
      </c>
      <c r="BT14" s="335">
        <v>4</v>
      </c>
      <c r="BV14" s="310">
        <f t="shared" si="15"/>
        <v>6.4399999999999995</v>
      </c>
      <c r="BW14" s="310">
        <f t="shared" si="16"/>
        <v>5.3428571428571425</v>
      </c>
      <c r="BX14" s="310">
        <f t="shared" si="17"/>
        <v>5.757142857142858</v>
      </c>
      <c r="BY14" s="310">
        <f t="shared" si="18"/>
        <v>5.2285714285714286</v>
      </c>
      <c r="BZ14" s="310">
        <f t="shared" si="19"/>
        <v>5.6921428571428567</v>
      </c>
      <c r="CB14" s="310">
        <f t="shared" si="20"/>
        <v>6.5650000000000004</v>
      </c>
      <c r="CC14" s="310">
        <f t="shared" si="21"/>
        <v>5.6</v>
      </c>
      <c r="CD14" s="310">
        <f t="shared" si="22"/>
        <v>4.9649999999999999</v>
      </c>
      <c r="CE14" s="310">
        <f t="shared" si="23"/>
        <v>7.4</v>
      </c>
    </row>
    <row r="15" spans="1:83" x14ac:dyDescent="0.35">
      <c r="A15" s="426">
        <v>49</v>
      </c>
      <c r="B15" s="426" t="s">
        <v>380</v>
      </c>
      <c r="C15" s="426" t="s">
        <v>157</v>
      </c>
      <c r="D15" s="426" t="s">
        <v>293</v>
      </c>
      <c r="E15" s="426" t="s">
        <v>294</v>
      </c>
      <c r="F15" s="272">
        <v>6</v>
      </c>
      <c r="G15" s="272">
        <v>5.8</v>
      </c>
      <c r="H15" s="272">
        <v>5.4</v>
      </c>
      <c r="I15" s="272">
        <v>5.6</v>
      </c>
      <c r="J15" s="272">
        <v>6.5</v>
      </c>
      <c r="K15" s="273">
        <f t="shared" si="0"/>
        <v>5.7649999999999997</v>
      </c>
      <c r="L15" s="330"/>
      <c r="M15" s="272">
        <v>6.3</v>
      </c>
      <c r="N15" s="272">
        <v>6.3</v>
      </c>
      <c r="O15" s="272">
        <v>5.8</v>
      </c>
      <c r="P15" s="272">
        <v>6</v>
      </c>
      <c r="Q15" s="272">
        <v>7.5</v>
      </c>
      <c r="R15" s="273">
        <f t="shared" si="1"/>
        <v>6.1899999999999995</v>
      </c>
      <c r="S15" s="308"/>
      <c r="T15" s="272">
        <v>4.7</v>
      </c>
      <c r="U15" s="272">
        <v>6</v>
      </c>
      <c r="V15" s="272">
        <v>5.7</v>
      </c>
      <c r="W15" s="272">
        <v>6.5</v>
      </c>
      <c r="X15" s="272">
        <v>5.5</v>
      </c>
      <c r="Y15" s="272">
        <v>6</v>
      </c>
      <c r="Z15" s="272">
        <v>5.7</v>
      </c>
      <c r="AA15" s="309">
        <f t="shared" si="2"/>
        <v>40.1</v>
      </c>
      <c r="AB15" s="273">
        <f t="shared" si="3"/>
        <v>5.7285714285714286</v>
      </c>
      <c r="AC15" s="331"/>
      <c r="AD15" s="272">
        <v>6.2</v>
      </c>
      <c r="AE15" s="274"/>
      <c r="AF15" s="273">
        <f t="shared" si="4"/>
        <v>6.2</v>
      </c>
      <c r="AG15" s="308"/>
      <c r="AH15" s="272">
        <v>4.5</v>
      </c>
      <c r="AI15" s="272">
        <v>6</v>
      </c>
      <c r="AJ15" s="272">
        <v>5.8</v>
      </c>
      <c r="AK15" s="272">
        <v>6.5</v>
      </c>
      <c r="AL15" s="272">
        <v>4.5</v>
      </c>
      <c r="AM15" s="272">
        <v>5.5</v>
      </c>
      <c r="AN15" s="272">
        <v>5.3</v>
      </c>
      <c r="AO15" s="309">
        <f t="shared" si="5"/>
        <v>38.099999999999994</v>
      </c>
      <c r="AP15" s="273">
        <f t="shared" si="6"/>
        <v>5.4428571428571422</v>
      </c>
      <c r="AQ15" s="308"/>
      <c r="AR15" s="272">
        <v>5</v>
      </c>
      <c r="AS15" s="272">
        <v>4</v>
      </c>
      <c r="AT15" s="272">
        <v>5</v>
      </c>
      <c r="AU15" s="272">
        <v>5</v>
      </c>
      <c r="AV15" s="272">
        <v>4.5</v>
      </c>
      <c r="AW15" s="273">
        <f t="shared" si="7"/>
        <v>4.75</v>
      </c>
      <c r="AX15" s="274"/>
      <c r="AY15" s="273">
        <f t="shared" si="8"/>
        <v>4.75</v>
      </c>
      <c r="AZ15" s="308"/>
      <c r="BA15" s="272">
        <v>4.8</v>
      </c>
      <c r="BB15" s="272">
        <v>5.5</v>
      </c>
      <c r="BC15" s="272">
        <v>6</v>
      </c>
      <c r="BD15" s="272">
        <v>6</v>
      </c>
      <c r="BE15" s="272">
        <v>5.8</v>
      </c>
      <c r="BF15" s="272">
        <v>5</v>
      </c>
      <c r="BG15" s="272">
        <v>4.5</v>
      </c>
      <c r="BH15" s="309">
        <f t="shared" si="9"/>
        <v>37.6</v>
      </c>
      <c r="BI15" s="273">
        <f t="shared" si="10"/>
        <v>5.3714285714285719</v>
      </c>
      <c r="BJ15" s="331"/>
      <c r="BK15" s="272">
        <v>7.5</v>
      </c>
      <c r="BL15" s="274"/>
      <c r="BM15" s="273">
        <f t="shared" si="11"/>
        <v>7.5</v>
      </c>
      <c r="BN15" s="308"/>
      <c r="BO15" s="332">
        <f t="shared" si="12"/>
        <v>5.5769642857142863</v>
      </c>
      <c r="BP15" s="333"/>
      <c r="BQ15" s="332">
        <f t="shared" si="13"/>
        <v>6.16</v>
      </c>
      <c r="BR15" s="332"/>
      <c r="BS15" s="334">
        <f t="shared" si="14"/>
        <v>5.8684821428571432</v>
      </c>
      <c r="BT15" s="335">
        <v>5</v>
      </c>
      <c r="BV15" s="310">
        <f t="shared" si="15"/>
        <v>5.7649999999999997</v>
      </c>
      <c r="BW15" s="310">
        <f t="shared" si="16"/>
        <v>5.7285714285714286</v>
      </c>
      <c r="BX15" s="310">
        <f t="shared" si="17"/>
        <v>5.4428571428571422</v>
      </c>
      <c r="BY15" s="310">
        <f t="shared" si="18"/>
        <v>5.3714285714285719</v>
      </c>
      <c r="BZ15" s="310">
        <f t="shared" si="19"/>
        <v>5.5769642857142863</v>
      </c>
      <c r="CB15" s="310">
        <f t="shared" si="20"/>
        <v>6.1899999999999995</v>
      </c>
      <c r="CC15" s="310">
        <f t="shared" si="21"/>
        <v>6.2</v>
      </c>
      <c r="CD15" s="310">
        <f t="shared" si="22"/>
        <v>4.75</v>
      </c>
      <c r="CE15" s="310">
        <f t="shared" si="23"/>
        <v>7.5</v>
      </c>
    </row>
    <row r="16" spans="1:83" x14ac:dyDescent="0.35">
      <c r="A16" s="426">
        <v>106</v>
      </c>
      <c r="B16" s="426" t="s">
        <v>394</v>
      </c>
      <c r="C16" s="426" t="s">
        <v>156</v>
      </c>
      <c r="D16" s="426" t="s">
        <v>297</v>
      </c>
      <c r="E16" s="426" t="s">
        <v>298</v>
      </c>
      <c r="F16" s="272">
        <v>7</v>
      </c>
      <c r="G16" s="272">
        <v>5.5</v>
      </c>
      <c r="H16" s="272">
        <v>6.2</v>
      </c>
      <c r="I16" s="272">
        <v>6.5</v>
      </c>
      <c r="J16" s="272">
        <v>7</v>
      </c>
      <c r="K16" s="273">
        <f t="shared" si="0"/>
        <v>6.35</v>
      </c>
      <c r="L16" s="330"/>
      <c r="M16" s="272">
        <v>6.6</v>
      </c>
      <c r="N16" s="272">
        <v>6</v>
      </c>
      <c r="O16" s="272">
        <v>6.5</v>
      </c>
      <c r="P16" s="272">
        <v>6</v>
      </c>
      <c r="Q16" s="272">
        <v>6</v>
      </c>
      <c r="R16" s="273">
        <f t="shared" si="1"/>
        <v>6.3049999999999988</v>
      </c>
      <c r="S16" s="308"/>
      <c r="T16" s="272">
        <v>4.7</v>
      </c>
      <c r="U16" s="272">
        <v>6</v>
      </c>
      <c r="V16" s="272">
        <v>6.2</v>
      </c>
      <c r="W16" s="272">
        <v>4.7</v>
      </c>
      <c r="X16" s="272">
        <v>5</v>
      </c>
      <c r="Y16" s="272">
        <v>6.2</v>
      </c>
      <c r="Z16" s="272">
        <v>5.7</v>
      </c>
      <c r="AA16" s="309">
        <f t="shared" si="2"/>
        <v>38.5</v>
      </c>
      <c r="AB16" s="273">
        <f t="shared" si="3"/>
        <v>5.5</v>
      </c>
      <c r="AC16" s="331"/>
      <c r="AD16" s="272">
        <v>5.5</v>
      </c>
      <c r="AE16" s="274"/>
      <c r="AF16" s="273">
        <f t="shared" si="4"/>
        <v>5.5</v>
      </c>
      <c r="AG16" s="308"/>
      <c r="AH16" s="272">
        <v>4.5</v>
      </c>
      <c r="AI16" s="272">
        <v>5.8</v>
      </c>
      <c r="AJ16" s="272">
        <v>6.8</v>
      </c>
      <c r="AK16" s="272">
        <v>5.3</v>
      </c>
      <c r="AL16" s="272">
        <v>4</v>
      </c>
      <c r="AM16" s="272">
        <v>6</v>
      </c>
      <c r="AN16" s="272">
        <v>5.5</v>
      </c>
      <c r="AO16" s="309">
        <f t="shared" si="5"/>
        <v>37.900000000000006</v>
      </c>
      <c r="AP16" s="273">
        <f t="shared" si="6"/>
        <v>5.4142857142857155</v>
      </c>
      <c r="AQ16" s="308"/>
      <c r="AR16" s="272">
        <v>7.5</v>
      </c>
      <c r="AS16" s="272">
        <v>6</v>
      </c>
      <c r="AT16" s="272">
        <v>5.2</v>
      </c>
      <c r="AU16" s="272">
        <v>4.7</v>
      </c>
      <c r="AV16" s="272">
        <v>3</v>
      </c>
      <c r="AW16" s="273">
        <f t="shared" si="7"/>
        <v>5.24</v>
      </c>
      <c r="AX16" s="274"/>
      <c r="AY16" s="273">
        <f t="shared" si="8"/>
        <v>5.24</v>
      </c>
      <c r="AZ16" s="308"/>
      <c r="BA16" s="272">
        <v>4.8</v>
      </c>
      <c r="BB16" s="272">
        <v>5.8</v>
      </c>
      <c r="BC16" s="272">
        <v>6</v>
      </c>
      <c r="BD16" s="272">
        <v>5.8</v>
      </c>
      <c r="BE16" s="272">
        <v>6</v>
      </c>
      <c r="BF16" s="272">
        <v>5</v>
      </c>
      <c r="BG16" s="272">
        <v>4.8</v>
      </c>
      <c r="BH16" s="309">
        <f t="shared" si="9"/>
        <v>38.200000000000003</v>
      </c>
      <c r="BI16" s="273">
        <f t="shared" si="10"/>
        <v>5.4571428571428573</v>
      </c>
      <c r="BJ16" s="331"/>
      <c r="BK16" s="272">
        <v>6.5</v>
      </c>
      <c r="BL16" s="274"/>
      <c r="BM16" s="273">
        <f t="shared" si="11"/>
        <v>6.5</v>
      </c>
      <c r="BN16" s="308"/>
      <c r="BO16" s="332">
        <f t="shared" si="12"/>
        <v>5.6803571428571438</v>
      </c>
      <c r="BP16" s="333"/>
      <c r="BQ16" s="332">
        <f t="shared" si="13"/>
        <v>5.8862499999999995</v>
      </c>
      <c r="BR16" s="332"/>
      <c r="BS16" s="334">
        <f t="shared" si="14"/>
        <v>5.7833035714285721</v>
      </c>
      <c r="BT16" s="335">
        <v>6</v>
      </c>
      <c r="BV16" s="310">
        <f t="shared" si="15"/>
        <v>6.35</v>
      </c>
      <c r="BW16" s="310">
        <f t="shared" si="16"/>
        <v>5.5</v>
      </c>
      <c r="BX16" s="310">
        <f t="shared" si="17"/>
        <v>5.4142857142857155</v>
      </c>
      <c r="BY16" s="310">
        <f t="shared" si="18"/>
        <v>5.4571428571428573</v>
      </c>
      <c r="BZ16" s="310">
        <f t="shared" si="19"/>
        <v>5.6803571428571438</v>
      </c>
      <c r="CB16" s="310">
        <f t="shared" si="20"/>
        <v>6.3049999999999988</v>
      </c>
      <c r="CC16" s="310">
        <f t="shared" si="21"/>
        <v>5.5</v>
      </c>
      <c r="CD16" s="310">
        <f t="shared" si="22"/>
        <v>5.24</v>
      </c>
      <c r="CE16" s="310">
        <f t="shared" si="23"/>
        <v>6.5</v>
      </c>
    </row>
    <row r="17" spans="1:83" x14ac:dyDescent="0.35">
      <c r="A17" s="426">
        <v>108</v>
      </c>
      <c r="B17" s="426" t="s">
        <v>383</v>
      </c>
      <c r="C17" s="426" t="s">
        <v>12</v>
      </c>
      <c r="D17" s="426" t="s">
        <v>284</v>
      </c>
      <c r="E17" s="426" t="s">
        <v>300</v>
      </c>
      <c r="F17" s="272">
        <v>5.7</v>
      </c>
      <c r="G17" s="272">
        <v>5.5</v>
      </c>
      <c r="H17" s="272">
        <v>6</v>
      </c>
      <c r="I17" s="272">
        <v>6.5</v>
      </c>
      <c r="J17" s="272">
        <v>7</v>
      </c>
      <c r="K17" s="273">
        <f t="shared" si="0"/>
        <v>5.9099999999999993</v>
      </c>
      <c r="L17" s="330"/>
      <c r="M17" s="272">
        <v>6.5</v>
      </c>
      <c r="N17" s="272">
        <v>6.5</v>
      </c>
      <c r="O17" s="272">
        <v>6.7</v>
      </c>
      <c r="P17" s="272">
        <v>6.7</v>
      </c>
      <c r="Q17" s="272">
        <v>9</v>
      </c>
      <c r="R17" s="273">
        <f t="shared" si="1"/>
        <v>6.7050000000000001</v>
      </c>
      <c r="S17" s="308"/>
      <c r="T17" s="272">
        <v>3.5</v>
      </c>
      <c r="U17" s="272">
        <v>5.7</v>
      </c>
      <c r="V17" s="272">
        <v>6</v>
      </c>
      <c r="W17" s="272">
        <v>5.7</v>
      </c>
      <c r="X17" s="272">
        <v>5.2</v>
      </c>
      <c r="Y17" s="272">
        <v>4.5</v>
      </c>
      <c r="Z17" s="272">
        <v>5.7</v>
      </c>
      <c r="AA17" s="309">
        <f t="shared" si="2"/>
        <v>36.299999999999997</v>
      </c>
      <c r="AB17" s="273">
        <f t="shared" si="3"/>
        <v>5.1857142857142851</v>
      </c>
      <c r="AC17" s="331"/>
      <c r="AD17" s="272">
        <v>3.5</v>
      </c>
      <c r="AE17" s="274"/>
      <c r="AF17" s="273">
        <f t="shared" si="4"/>
        <v>3.5</v>
      </c>
      <c r="AG17" s="308"/>
      <c r="AH17" s="272">
        <v>4</v>
      </c>
      <c r="AI17" s="272">
        <v>5.8</v>
      </c>
      <c r="AJ17" s="272">
        <v>5.8</v>
      </c>
      <c r="AK17" s="272">
        <v>5.3</v>
      </c>
      <c r="AL17" s="272">
        <v>5.3</v>
      </c>
      <c r="AM17" s="272">
        <v>5.5</v>
      </c>
      <c r="AN17" s="272">
        <v>5.5</v>
      </c>
      <c r="AO17" s="309">
        <f t="shared" si="5"/>
        <v>37.200000000000003</v>
      </c>
      <c r="AP17" s="273">
        <f t="shared" si="6"/>
        <v>5.3142857142857149</v>
      </c>
      <c r="AQ17" s="308"/>
      <c r="AR17" s="272">
        <v>7.5</v>
      </c>
      <c r="AS17" s="272">
        <v>5</v>
      </c>
      <c r="AT17" s="272">
        <v>6.5</v>
      </c>
      <c r="AU17" s="272">
        <v>5.2</v>
      </c>
      <c r="AV17" s="272">
        <v>6</v>
      </c>
      <c r="AW17" s="273">
        <f t="shared" si="7"/>
        <v>6.1150000000000002</v>
      </c>
      <c r="AX17" s="274"/>
      <c r="AY17" s="273">
        <f t="shared" si="8"/>
        <v>6.1150000000000002</v>
      </c>
      <c r="AZ17" s="308"/>
      <c r="BA17" s="272">
        <v>2</v>
      </c>
      <c r="BB17" s="272">
        <v>6</v>
      </c>
      <c r="BC17" s="272">
        <v>5.8</v>
      </c>
      <c r="BD17" s="272">
        <v>5</v>
      </c>
      <c r="BE17" s="272">
        <v>5.2</v>
      </c>
      <c r="BF17" s="272">
        <v>4.5</v>
      </c>
      <c r="BG17" s="272">
        <v>5.5</v>
      </c>
      <c r="BH17" s="309">
        <f t="shared" si="9"/>
        <v>34</v>
      </c>
      <c r="BI17" s="273">
        <f t="shared" si="10"/>
        <v>4.8571428571428568</v>
      </c>
      <c r="BJ17" s="331"/>
      <c r="BK17" s="272">
        <v>7.4</v>
      </c>
      <c r="BL17" s="274"/>
      <c r="BM17" s="273">
        <f t="shared" si="11"/>
        <v>7.4</v>
      </c>
      <c r="BN17" s="308"/>
      <c r="BO17" s="332">
        <f t="shared" si="12"/>
        <v>5.3167857142857136</v>
      </c>
      <c r="BP17" s="333"/>
      <c r="BQ17" s="332">
        <f t="shared" si="13"/>
        <v>5.93</v>
      </c>
      <c r="BR17" s="332"/>
      <c r="BS17" s="334">
        <f t="shared" si="14"/>
        <v>5.6233928571428571</v>
      </c>
      <c r="BT17" s="335"/>
      <c r="BV17" s="310">
        <f t="shared" si="15"/>
        <v>5.9099999999999993</v>
      </c>
      <c r="BW17" s="310">
        <f t="shared" si="16"/>
        <v>5.1857142857142851</v>
      </c>
      <c r="BX17" s="310">
        <f t="shared" si="17"/>
        <v>5.3142857142857149</v>
      </c>
      <c r="BY17" s="310">
        <f t="shared" si="18"/>
        <v>4.8571428571428568</v>
      </c>
      <c r="BZ17" s="310">
        <f t="shared" si="19"/>
        <v>5.3167857142857136</v>
      </c>
      <c r="CB17" s="310">
        <f t="shared" si="20"/>
        <v>6.7050000000000001</v>
      </c>
      <c r="CC17" s="310">
        <f t="shared" si="21"/>
        <v>3.5</v>
      </c>
      <c r="CD17" s="310">
        <f t="shared" si="22"/>
        <v>6.1150000000000002</v>
      </c>
      <c r="CE17" s="310">
        <f t="shared" si="23"/>
        <v>7.4</v>
      </c>
    </row>
    <row r="18" spans="1:83" x14ac:dyDescent="0.35">
      <c r="A18" s="426">
        <v>95</v>
      </c>
      <c r="B18" s="426" t="s">
        <v>382</v>
      </c>
      <c r="C18" s="426" t="s">
        <v>171</v>
      </c>
      <c r="D18" s="426" t="s">
        <v>262</v>
      </c>
      <c r="E18" s="426" t="s">
        <v>389</v>
      </c>
      <c r="F18" s="272">
        <v>6.8</v>
      </c>
      <c r="G18" s="272">
        <v>6</v>
      </c>
      <c r="H18" s="272">
        <v>5.6</v>
      </c>
      <c r="I18" s="272">
        <v>7</v>
      </c>
      <c r="J18" s="272">
        <v>7</v>
      </c>
      <c r="K18" s="273">
        <f t="shared" si="0"/>
        <v>6.339999999999999</v>
      </c>
      <c r="L18" s="330"/>
      <c r="M18" s="272">
        <v>7</v>
      </c>
      <c r="N18" s="272">
        <v>7</v>
      </c>
      <c r="O18" s="272">
        <v>7.3</v>
      </c>
      <c r="P18" s="272">
        <v>7.5</v>
      </c>
      <c r="Q18" s="272">
        <v>8.5</v>
      </c>
      <c r="R18" s="273">
        <f t="shared" si="1"/>
        <v>7.2249999999999996</v>
      </c>
      <c r="S18" s="308"/>
      <c r="T18" s="272">
        <v>4.5</v>
      </c>
      <c r="U18" s="272">
        <v>5.5</v>
      </c>
      <c r="V18" s="272">
        <v>6.2</v>
      </c>
      <c r="W18" s="272">
        <v>6</v>
      </c>
      <c r="X18" s="272">
        <v>5.7</v>
      </c>
      <c r="Y18" s="272">
        <v>6.2</v>
      </c>
      <c r="Z18" s="272">
        <v>6</v>
      </c>
      <c r="AA18" s="309">
        <f t="shared" si="2"/>
        <v>40.1</v>
      </c>
      <c r="AB18" s="273">
        <f t="shared" si="3"/>
        <v>5.7285714285714286</v>
      </c>
      <c r="AC18" s="331"/>
      <c r="AD18" s="272">
        <v>4.5</v>
      </c>
      <c r="AE18" s="274">
        <v>1</v>
      </c>
      <c r="AF18" s="273">
        <f t="shared" si="4"/>
        <v>3.5</v>
      </c>
      <c r="AG18" s="308"/>
      <c r="AH18" s="272">
        <v>4.5</v>
      </c>
      <c r="AI18" s="272">
        <v>6.8</v>
      </c>
      <c r="AJ18" s="272">
        <v>5.3</v>
      </c>
      <c r="AK18" s="272">
        <v>5</v>
      </c>
      <c r="AL18" s="272">
        <v>5.3</v>
      </c>
      <c r="AM18" s="272">
        <v>5.5</v>
      </c>
      <c r="AN18" s="272">
        <v>6</v>
      </c>
      <c r="AO18" s="309">
        <f t="shared" si="5"/>
        <v>38.400000000000006</v>
      </c>
      <c r="AP18" s="273">
        <f t="shared" si="6"/>
        <v>5.4857142857142867</v>
      </c>
      <c r="AQ18" s="308"/>
      <c r="AR18" s="272">
        <v>4</v>
      </c>
      <c r="AS18" s="272">
        <v>4</v>
      </c>
      <c r="AT18" s="272">
        <v>5</v>
      </c>
      <c r="AU18" s="272">
        <v>5.5</v>
      </c>
      <c r="AV18" s="272">
        <v>6</v>
      </c>
      <c r="AW18" s="273">
        <f t="shared" si="7"/>
        <v>4.95</v>
      </c>
      <c r="AX18" s="274">
        <v>1</v>
      </c>
      <c r="AY18" s="273">
        <f t="shared" si="8"/>
        <v>3.95</v>
      </c>
      <c r="AZ18" s="308"/>
      <c r="BA18" s="272">
        <v>4.8</v>
      </c>
      <c r="BB18" s="272">
        <v>7</v>
      </c>
      <c r="BC18" s="272">
        <v>6</v>
      </c>
      <c r="BD18" s="272">
        <v>7</v>
      </c>
      <c r="BE18" s="272">
        <v>5.5</v>
      </c>
      <c r="BF18" s="272">
        <v>5.5</v>
      </c>
      <c r="BG18" s="272">
        <v>6.4</v>
      </c>
      <c r="BH18" s="309">
        <f t="shared" si="9"/>
        <v>42.199999999999996</v>
      </c>
      <c r="BI18" s="273">
        <f t="shared" si="10"/>
        <v>6.0285714285714276</v>
      </c>
      <c r="BJ18" s="331"/>
      <c r="BK18" s="272">
        <v>6.5</v>
      </c>
      <c r="BL18" s="274">
        <v>1</v>
      </c>
      <c r="BM18" s="273">
        <f t="shared" si="11"/>
        <v>5.5</v>
      </c>
      <c r="BN18" s="308"/>
      <c r="BO18" s="332">
        <f t="shared" si="12"/>
        <v>5.8957142857142859</v>
      </c>
      <c r="BP18" s="333"/>
      <c r="BQ18" s="332">
        <f t="shared" si="13"/>
        <v>5.0437500000000002</v>
      </c>
      <c r="BR18" s="332"/>
      <c r="BS18" s="334">
        <f t="shared" si="14"/>
        <v>5.4697321428571435</v>
      </c>
      <c r="BT18" s="335"/>
      <c r="BV18" s="310">
        <f t="shared" si="15"/>
        <v>6.339999999999999</v>
      </c>
      <c r="BW18" s="310">
        <f t="shared" si="16"/>
        <v>5.7285714285714286</v>
      </c>
      <c r="BX18" s="310">
        <f t="shared" si="17"/>
        <v>5.4857142857142867</v>
      </c>
      <c r="BY18" s="310">
        <f t="shared" si="18"/>
        <v>6.0285714285714276</v>
      </c>
      <c r="BZ18" s="310">
        <f t="shared" si="19"/>
        <v>5.8957142857142859</v>
      </c>
      <c r="CB18" s="310">
        <f t="shared" si="20"/>
        <v>7.2249999999999996</v>
      </c>
      <c r="CC18" s="310">
        <f t="shared" si="21"/>
        <v>3.5</v>
      </c>
      <c r="CD18" s="310">
        <f t="shared" si="22"/>
        <v>3.95</v>
      </c>
      <c r="CE18" s="310">
        <f t="shared" si="23"/>
        <v>5.5</v>
      </c>
    </row>
    <row r="19" spans="1:83" x14ac:dyDescent="0.35">
      <c r="A19" s="426">
        <v>107</v>
      </c>
      <c r="B19" s="426" t="s">
        <v>391</v>
      </c>
      <c r="C19" s="426" t="s">
        <v>156</v>
      </c>
      <c r="D19" s="426" t="s">
        <v>297</v>
      </c>
      <c r="E19" s="426" t="s">
        <v>298</v>
      </c>
      <c r="F19" s="272">
        <v>5.4</v>
      </c>
      <c r="G19" s="272">
        <v>5.5</v>
      </c>
      <c r="H19" s="272">
        <v>5.7</v>
      </c>
      <c r="I19" s="272">
        <v>6.5</v>
      </c>
      <c r="J19" s="272">
        <v>6.5</v>
      </c>
      <c r="K19" s="273">
        <f t="shared" si="0"/>
        <v>5.72</v>
      </c>
      <c r="L19" s="330"/>
      <c r="M19" s="272">
        <v>6.3</v>
      </c>
      <c r="N19" s="272">
        <v>6.2</v>
      </c>
      <c r="O19" s="272">
        <v>6</v>
      </c>
      <c r="P19" s="272">
        <v>6.3</v>
      </c>
      <c r="Q19" s="272">
        <v>6.5</v>
      </c>
      <c r="R19" s="273">
        <f t="shared" si="1"/>
        <v>6.21</v>
      </c>
      <c r="S19" s="308"/>
      <c r="T19" s="272">
        <v>3.7</v>
      </c>
      <c r="U19" s="272">
        <v>6.5</v>
      </c>
      <c r="V19" s="272">
        <v>4.5</v>
      </c>
      <c r="W19" s="272">
        <v>5.7</v>
      </c>
      <c r="X19" s="272">
        <v>6.2</v>
      </c>
      <c r="Y19" s="272">
        <v>6</v>
      </c>
      <c r="Z19" s="272">
        <v>5.2</v>
      </c>
      <c r="AA19" s="309">
        <f t="shared" si="2"/>
        <v>37.799999999999997</v>
      </c>
      <c r="AB19" s="273">
        <f t="shared" si="3"/>
        <v>5.3999999999999995</v>
      </c>
      <c r="AC19" s="331"/>
      <c r="AD19" s="272">
        <v>5.2</v>
      </c>
      <c r="AE19" s="274"/>
      <c r="AF19" s="273">
        <f t="shared" si="4"/>
        <v>5.2</v>
      </c>
      <c r="AG19" s="308"/>
      <c r="AH19" s="272">
        <v>4.5</v>
      </c>
      <c r="AI19" s="272">
        <v>6</v>
      </c>
      <c r="AJ19" s="272">
        <v>5.3</v>
      </c>
      <c r="AK19" s="272">
        <v>6</v>
      </c>
      <c r="AL19" s="272">
        <v>5.0999999999999996</v>
      </c>
      <c r="AM19" s="272">
        <v>5.5</v>
      </c>
      <c r="AN19" s="272">
        <v>5.4</v>
      </c>
      <c r="AO19" s="309">
        <f t="shared" si="5"/>
        <v>37.799999999999997</v>
      </c>
      <c r="AP19" s="273">
        <f t="shared" si="6"/>
        <v>5.3999999999999995</v>
      </c>
      <c r="AQ19" s="308"/>
      <c r="AR19" s="272">
        <v>4</v>
      </c>
      <c r="AS19" s="272">
        <v>6</v>
      </c>
      <c r="AT19" s="272">
        <v>5.7</v>
      </c>
      <c r="AU19" s="272">
        <v>5.2</v>
      </c>
      <c r="AV19" s="272">
        <v>5</v>
      </c>
      <c r="AW19" s="273">
        <f t="shared" si="7"/>
        <v>5.165</v>
      </c>
      <c r="AX19" s="274"/>
      <c r="AY19" s="273">
        <f t="shared" si="8"/>
        <v>5.165</v>
      </c>
      <c r="AZ19" s="308"/>
      <c r="BA19" s="272">
        <v>4.3</v>
      </c>
      <c r="BB19" s="272">
        <v>6</v>
      </c>
      <c r="BC19" s="272">
        <v>4.8</v>
      </c>
      <c r="BD19" s="272">
        <v>6</v>
      </c>
      <c r="BE19" s="272">
        <v>5</v>
      </c>
      <c r="BF19" s="272">
        <v>4.5</v>
      </c>
      <c r="BG19" s="272">
        <v>4.5999999999999996</v>
      </c>
      <c r="BH19" s="309">
        <f t="shared" si="9"/>
        <v>35.200000000000003</v>
      </c>
      <c r="BI19" s="273">
        <f t="shared" si="10"/>
        <v>5.0285714285714294</v>
      </c>
      <c r="BJ19" s="331"/>
      <c r="BK19" s="272">
        <v>6</v>
      </c>
      <c r="BL19" s="274"/>
      <c r="BM19" s="273">
        <f t="shared" si="11"/>
        <v>6</v>
      </c>
      <c r="BN19" s="308"/>
      <c r="BO19" s="332">
        <f t="shared" si="12"/>
        <v>5.387142857142857</v>
      </c>
      <c r="BP19" s="333"/>
      <c r="BQ19" s="332">
        <f t="shared" si="13"/>
        <v>5.6437499999999998</v>
      </c>
      <c r="BR19" s="332"/>
      <c r="BS19" s="334">
        <f t="shared" si="14"/>
        <v>5.515446428571428</v>
      </c>
      <c r="BT19" s="335"/>
      <c r="BV19" s="310">
        <f t="shared" si="15"/>
        <v>5.72</v>
      </c>
      <c r="BW19" s="310">
        <f t="shared" si="16"/>
        <v>5.3999999999999995</v>
      </c>
      <c r="BX19" s="310">
        <f t="shared" si="17"/>
        <v>5.3999999999999995</v>
      </c>
      <c r="BY19" s="310">
        <f t="shared" si="18"/>
        <v>5.0285714285714294</v>
      </c>
      <c r="BZ19" s="310">
        <f t="shared" si="19"/>
        <v>5.387142857142857</v>
      </c>
      <c r="CB19" s="310">
        <f t="shared" si="20"/>
        <v>6.21</v>
      </c>
      <c r="CC19" s="310">
        <f t="shared" si="21"/>
        <v>5.2</v>
      </c>
      <c r="CD19" s="310">
        <f t="shared" si="22"/>
        <v>5.165</v>
      </c>
      <c r="CE19" s="310">
        <f t="shared" si="23"/>
        <v>6</v>
      </c>
    </row>
    <row r="20" spans="1:83" x14ac:dyDescent="0.35">
      <c r="A20" s="426">
        <v>96</v>
      </c>
      <c r="B20" s="426" t="s">
        <v>381</v>
      </c>
      <c r="C20" s="426" t="s">
        <v>171</v>
      </c>
      <c r="D20" s="426" t="s">
        <v>262</v>
      </c>
      <c r="E20" s="426" t="s">
        <v>389</v>
      </c>
      <c r="F20" s="272">
        <v>6.6</v>
      </c>
      <c r="G20" s="272">
        <v>6.2</v>
      </c>
      <c r="H20" s="272">
        <v>6</v>
      </c>
      <c r="I20" s="272">
        <v>7</v>
      </c>
      <c r="J20" s="272">
        <v>7</v>
      </c>
      <c r="K20" s="273">
        <f t="shared" si="0"/>
        <v>6.4299999999999988</v>
      </c>
      <c r="L20" s="330"/>
      <c r="M20" s="272">
        <v>6.2</v>
      </c>
      <c r="N20" s="272">
        <v>6.3</v>
      </c>
      <c r="O20" s="272">
        <v>5.3</v>
      </c>
      <c r="P20" s="272">
        <v>6</v>
      </c>
      <c r="Q20" s="272">
        <v>9</v>
      </c>
      <c r="R20" s="273">
        <f t="shared" si="1"/>
        <v>6.11</v>
      </c>
      <c r="S20" s="308"/>
      <c r="T20" s="272">
        <v>4.7</v>
      </c>
      <c r="U20" s="272">
        <v>5.7</v>
      </c>
      <c r="V20" s="272">
        <v>5.5</v>
      </c>
      <c r="W20" s="272">
        <v>4.7</v>
      </c>
      <c r="X20" s="272">
        <v>4.2</v>
      </c>
      <c r="Y20" s="272">
        <v>5</v>
      </c>
      <c r="Z20" s="272">
        <v>6</v>
      </c>
      <c r="AA20" s="309">
        <f t="shared" si="2"/>
        <v>35.799999999999997</v>
      </c>
      <c r="AB20" s="273">
        <f t="shared" si="3"/>
        <v>5.1142857142857139</v>
      </c>
      <c r="AC20" s="331"/>
      <c r="AD20" s="272">
        <v>3.3</v>
      </c>
      <c r="AE20" s="274"/>
      <c r="AF20" s="273">
        <f t="shared" si="4"/>
        <v>3.3</v>
      </c>
      <c r="AG20" s="308"/>
      <c r="AH20" s="272">
        <v>4.8</v>
      </c>
      <c r="AI20" s="272">
        <v>6</v>
      </c>
      <c r="AJ20" s="272">
        <v>6.3</v>
      </c>
      <c r="AK20" s="272">
        <v>5.8</v>
      </c>
      <c r="AL20" s="272">
        <v>4.5</v>
      </c>
      <c r="AM20" s="272">
        <v>5.5</v>
      </c>
      <c r="AN20" s="272">
        <v>5.7</v>
      </c>
      <c r="AO20" s="309">
        <f t="shared" si="5"/>
        <v>38.600000000000009</v>
      </c>
      <c r="AP20" s="273">
        <f t="shared" si="6"/>
        <v>5.5142857142857151</v>
      </c>
      <c r="AQ20" s="308"/>
      <c r="AR20" s="272">
        <v>4.5</v>
      </c>
      <c r="AS20" s="272">
        <v>7</v>
      </c>
      <c r="AT20" s="272">
        <v>5.7</v>
      </c>
      <c r="AU20" s="272">
        <v>4.7</v>
      </c>
      <c r="AV20" s="272">
        <v>4.7</v>
      </c>
      <c r="AW20" s="273">
        <f t="shared" si="7"/>
        <v>5.2550000000000008</v>
      </c>
      <c r="AX20" s="274"/>
      <c r="AY20" s="273">
        <f t="shared" si="8"/>
        <v>5.2550000000000008</v>
      </c>
      <c r="AZ20" s="308"/>
      <c r="BA20" s="272">
        <v>4.2</v>
      </c>
      <c r="BB20" s="272">
        <v>5.5</v>
      </c>
      <c r="BC20" s="272">
        <v>5</v>
      </c>
      <c r="BD20" s="272">
        <v>5.5</v>
      </c>
      <c r="BE20" s="272">
        <v>4.5999999999999996</v>
      </c>
      <c r="BF20" s="272">
        <v>4.2</v>
      </c>
      <c r="BG20" s="272">
        <v>5.8</v>
      </c>
      <c r="BH20" s="309">
        <f t="shared" si="9"/>
        <v>34.799999999999997</v>
      </c>
      <c r="BI20" s="273">
        <f t="shared" si="10"/>
        <v>4.9714285714285706</v>
      </c>
      <c r="BJ20" s="331"/>
      <c r="BK20" s="272">
        <v>6.8</v>
      </c>
      <c r="BL20" s="274"/>
      <c r="BM20" s="273">
        <f t="shared" si="11"/>
        <v>6.8</v>
      </c>
      <c r="BN20" s="308"/>
      <c r="BO20" s="332">
        <f t="shared" si="12"/>
        <v>5.5074999999999994</v>
      </c>
      <c r="BP20" s="333"/>
      <c r="BQ20" s="332">
        <f t="shared" si="13"/>
        <v>5.3662500000000009</v>
      </c>
      <c r="BR20" s="332"/>
      <c r="BS20" s="334">
        <f t="shared" si="14"/>
        <v>5.4368750000000006</v>
      </c>
      <c r="BT20" s="335"/>
      <c r="BV20" s="310">
        <f t="shared" si="15"/>
        <v>6.4299999999999988</v>
      </c>
      <c r="BW20" s="310">
        <f t="shared" si="16"/>
        <v>5.1142857142857139</v>
      </c>
      <c r="BX20" s="310">
        <f t="shared" si="17"/>
        <v>5.5142857142857151</v>
      </c>
      <c r="BY20" s="310">
        <f t="shared" si="18"/>
        <v>4.9714285714285706</v>
      </c>
      <c r="BZ20" s="310">
        <f t="shared" si="19"/>
        <v>5.5075000000000003</v>
      </c>
      <c r="CB20" s="310">
        <f t="shared" si="20"/>
        <v>6.11</v>
      </c>
      <c r="CC20" s="310">
        <f t="shared" si="21"/>
        <v>3.3</v>
      </c>
      <c r="CD20" s="310">
        <f t="shared" si="22"/>
        <v>5.2550000000000008</v>
      </c>
      <c r="CE20" s="310">
        <f t="shared" si="23"/>
        <v>6.8</v>
      </c>
    </row>
    <row r="21" spans="1:83" x14ac:dyDescent="0.35">
      <c r="A21" s="426">
        <v>70</v>
      </c>
      <c r="B21" s="426" t="s">
        <v>379</v>
      </c>
      <c r="C21" s="426" t="s">
        <v>195</v>
      </c>
      <c r="D21" s="426" t="s">
        <v>424</v>
      </c>
      <c r="E21" s="426" t="s">
        <v>364</v>
      </c>
      <c r="F21" s="272">
        <v>6.5</v>
      </c>
      <c r="G21" s="272">
        <v>5.7</v>
      </c>
      <c r="H21" s="272">
        <v>6</v>
      </c>
      <c r="I21" s="272">
        <v>7</v>
      </c>
      <c r="J21" s="272">
        <v>7</v>
      </c>
      <c r="K21" s="273">
        <f t="shared" si="0"/>
        <v>6.2749999999999995</v>
      </c>
      <c r="L21" s="330"/>
      <c r="M21" s="272">
        <v>6.7</v>
      </c>
      <c r="N21" s="272">
        <v>6.6</v>
      </c>
      <c r="O21" s="272">
        <v>6.8</v>
      </c>
      <c r="P21" s="272">
        <v>7</v>
      </c>
      <c r="Q21" s="272">
        <v>8</v>
      </c>
      <c r="R21" s="273">
        <f t="shared" si="1"/>
        <v>6.81</v>
      </c>
      <c r="S21" s="308"/>
      <c r="T21" s="272">
        <v>4</v>
      </c>
      <c r="U21" s="272">
        <v>5.7</v>
      </c>
      <c r="V21" s="272">
        <v>5.7</v>
      </c>
      <c r="W21" s="272">
        <v>5.5</v>
      </c>
      <c r="X21" s="272">
        <v>5</v>
      </c>
      <c r="Y21" s="272">
        <v>6</v>
      </c>
      <c r="Z21" s="272">
        <v>5.5</v>
      </c>
      <c r="AA21" s="309">
        <f t="shared" si="2"/>
        <v>37.4</v>
      </c>
      <c r="AB21" s="273">
        <f t="shared" si="3"/>
        <v>5.3428571428571425</v>
      </c>
      <c r="AC21" s="331"/>
      <c r="AD21" s="272">
        <v>4.3</v>
      </c>
      <c r="AE21" s="274"/>
      <c r="AF21" s="273">
        <f t="shared" si="4"/>
        <v>4.3</v>
      </c>
      <c r="AG21" s="308"/>
      <c r="AH21" s="272">
        <v>4</v>
      </c>
      <c r="AI21" s="272">
        <v>5.8</v>
      </c>
      <c r="AJ21" s="272">
        <v>6</v>
      </c>
      <c r="AK21" s="272">
        <v>6</v>
      </c>
      <c r="AL21" s="272">
        <v>5.5</v>
      </c>
      <c r="AM21" s="272">
        <v>5.5</v>
      </c>
      <c r="AN21" s="272">
        <v>5.5</v>
      </c>
      <c r="AO21" s="309">
        <f t="shared" si="5"/>
        <v>38.299999999999997</v>
      </c>
      <c r="AP21" s="273">
        <f t="shared" si="6"/>
        <v>5.4714285714285706</v>
      </c>
      <c r="AQ21" s="308"/>
      <c r="AR21" s="272">
        <v>4</v>
      </c>
      <c r="AS21" s="272">
        <v>5</v>
      </c>
      <c r="AT21" s="272">
        <v>4</v>
      </c>
      <c r="AU21" s="272">
        <v>4</v>
      </c>
      <c r="AV21" s="272">
        <v>3</v>
      </c>
      <c r="AW21" s="273">
        <f t="shared" si="7"/>
        <v>3.9499999999999997</v>
      </c>
      <c r="AX21" s="274">
        <v>1</v>
      </c>
      <c r="AY21" s="273">
        <f t="shared" si="8"/>
        <v>2.9499999999999997</v>
      </c>
      <c r="AZ21" s="308"/>
      <c r="BA21" s="272">
        <v>3</v>
      </c>
      <c r="BB21" s="272">
        <v>6</v>
      </c>
      <c r="BC21" s="272">
        <v>5.4</v>
      </c>
      <c r="BD21" s="272">
        <v>5</v>
      </c>
      <c r="BE21" s="272">
        <v>5.2</v>
      </c>
      <c r="BF21" s="272">
        <v>4.8</v>
      </c>
      <c r="BG21" s="272">
        <v>5</v>
      </c>
      <c r="BH21" s="309">
        <f t="shared" si="9"/>
        <v>34.4</v>
      </c>
      <c r="BI21" s="273">
        <f t="shared" si="10"/>
        <v>4.9142857142857137</v>
      </c>
      <c r="BJ21" s="331"/>
      <c r="BK21" s="272">
        <v>6</v>
      </c>
      <c r="BL21" s="274"/>
      <c r="BM21" s="273">
        <f t="shared" si="11"/>
        <v>6</v>
      </c>
      <c r="BN21" s="308"/>
      <c r="BO21" s="332">
        <f t="shared" si="12"/>
        <v>5.5008928571428566</v>
      </c>
      <c r="BP21" s="333"/>
      <c r="BQ21" s="332">
        <f t="shared" si="13"/>
        <v>5.0149999999999997</v>
      </c>
      <c r="BR21" s="332"/>
      <c r="BS21" s="334">
        <f t="shared" si="14"/>
        <v>5.2579464285714277</v>
      </c>
      <c r="BT21" s="335"/>
      <c r="BV21" s="310">
        <f t="shared" si="15"/>
        <v>6.2749999999999995</v>
      </c>
      <c r="BW21" s="310">
        <f t="shared" si="16"/>
        <v>5.3428571428571425</v>
      </c>
      <c r="BX21" s="310">
        <f t="shared" si="17"/>
        <v>5.4714285714285706</v>
      </c>
      <c r="BY21" s="310">
        <f t="shared" si="18"/>
        <v>4.9142857142857137</v>
      </c>
      <c r="BZ21" s="310">
        <f t="shared" si="19"/>
        <v>5.5008928571428566</v>
      </c>
      <c r="CB21" s="310">
        <f t="shared" si="20"/>
        <v>6.81</v>
      </c>
      <c r="CC21" s="310">
        <f t="shared" si="21"/>
        <v>4.3</v>
      </c>
      <c r="CD21" s="310">
        <f t="shared" si="22"/>
        <v>2.9499999999999997</v>
      </c>
      <c r="CE21" s="310">
        <f t="shared" si="23"/>
        <v>6</v>
      </c>
    </row>
    <row r="22" spans="1:83" x14ac:dyDescent="0.35">
      <c r="A22" s="426">
        <v>136</v>
      </c>
      <c r="B22" s="426" t="s">
        <v>434</v>
      </c>
      <c r="C22" s="426" t="s">
        <v>160</v>
      </c>
      <c r="D22" s="426" t="s">
        <v>442</v>
      </c>
      <c r="E22" s="426" t="s">
        <v>435</v>
      </c>
      <c r="F22" s="272">
        <v>5.7</v>
      </c>
      <c r="G22" s="272">
        <v>5</v>
      </c>
      <c r="H22" s="272">
        <v>5</v>
      </c>
      <c r="I22" s="272">
        <v>6</v>
      </c>
      <c r="J22" s="272">
        <v>6.5</v>
      </c>
      <c r="K22" s="477">
        <f t="shared" si="0"/>
        <v>5.4349999999999996</v>
      </c>
      <c r="L22" s="478"/>
      <c r="M22" s="272">
        <v>5.7</v>
      </c>
      <c r="N22" s="272">
        <v>5.5</v>
      </c>
      <c r="O22" s="272">
        <v>5.8</v>
      </c>
      <c r="P22" s="272">
        <v>5.9</v>
      </c>
      <c r="Q22" s="272">
        <v>6.5</v>
      </c>
      <c r="R22" s="477">
        <f t="shared" si="1"/>
        <v>5.7450000000000001</v>
      </c>
      <c r="S22" s="479"/>
      <c r="T22" s="272">
        <v>4.2</v>
      </c>
      <c r="U22" s="272">
        <v>6</v>
      </c>
      <c r="V22" s="272">
        <v>5.7</v>
      </c>
      <c r="W22" s="272">
        <v>5.7</v>
      </c>
      <c r="X22" s="272">
        <v>5.7</v>
      </c>
      <c r="Y22" s="272">
        <v>5.5</v>
      </c>
      <c r="Z22" s="272">
        <v>5.2</v>
      </c>
      <c r="AA22" s="480">
        <f t="shared" si="2"/>
        <v>38</v>
      </c>
      <c r="AB22" s="477">
        <f t="shared" si="3"/>
        <v>5.4285714285714288</v>
      </c>
      <c r="AC22" s="481"/>
      <c r="AD22" s="272">
        <v>4.5</v>
      </c>
      <c r="AE22" s="482"/>
      <c r="AF22" s="477">
        <f t="shared" si="4"/>
        <v>4.5</v>
      </c>
      <c r="AG22" s="479"/>
      <c r="AH22" s="272">
        <v>4.3</v>
      </c>
      <c r="AI22" s="272">
        <v>5.5</v>
      </c>
      <c r="AJ22" s="272">
        <v>4</v>
      </c>
      <c r="AK22" s="272">
        <v>5.5</v>
      </c>
      <c r="AL22" s="272">
        <v>5.3</v>
      </c>
      <c r="AM22" s="272">
        <v>5</v>
      </c>
      <c r="AN22" s="272">
        <v>3.8</v>
      </c>
      <c r="AO22" s="480">
        <f t="shared" si="5"/>
        <v>33.4</v>
      </c>
      <c r="AP22" s="477">
        <f t="shared" si="6"/>
        <v>4.7714285714285714</v>
      </c>
      <c r="AQ22" s="479"/>
      <c r="AR22" s="272">
        <v>2.5</v>
      </c>
      <c r="AS22" s="272">
        <v>4</v>
      </c>
      <c r="AT22" s="272">
        <v>4.5</v>
      </c>
      <c r="AU22" s="272">
        <v>3</v>
      </c>
      <c r="AV22" s="272">
        <v>3</v>
      </c>
      <c r="AW22" s="477">
        <f t="shared" si="7"/>
        <v>3.4250000000000003</v>
      </c>
      <c r="AX22" s="482"/>
      <c r="AY22" s="477">
        <f t="shared" si="8"/>
        <v>3.4250000000000003</v>
      </c>
      <c r="AZ22" s="479"/>
      <c r="BA22" s="272">
        <v>4.5</v>
      </c>
      <c r="BB22" s="272">
        <v>5</v>
      </c>
      <c r="BC22" s="272">
        <v>6</v>
      </c>
      <c r="BD22" s="272">
        <v>5.5</v>
      </c>
      <c r="BE22" s="272">
        <v>5</v>
      </c>
      <c r="BF22" s="272">
        <v>5</v>
      </c>
      <c r="BG22" s="272">
        <v>4.5</v>
      </c>
      <c r="BH22" s="480">
        <f t="shared" si="9"/>
        <v>35.5</v>
      </c>
      <c r="BI22" s="477">
        <f t="shared" si="10"/>
        <v>5.0714285714285712</v>
      </c>
      <c r="BJ22" s="481"/>
      <c r="BK22" s="272">
        <v>7.1</v>
      </c>
      <c r="BL22" s="482"/>
      <c r="BM22" s="477">
        <f t="shared" si="11"/>
        <v>7.1</v>
      </c>
      <c r="BN22" s="479"/>
      <c r="BO22" s="483">
        <f t="shared" si="12"/>
        <v>5.1766071428571427</v>
      </c>
      <c r="BP22" s="484"/>
      <c r="BQ22" s="483">
        <f t="shared" si="13"/>
        <v>5.1924999999999999</v>
      </c>
      <c r="BR22" s="483"/>
      <c r="BS22" s="485">
        <f t="shared" si="14"/>
        <v>5.1845535714285713</v>
      </c>
      <c r="BT22" s="486"/>
      <c r="BU22" s="487"/>
      <c r="BV22" s="488">
        <f t="shared" si="15"/>
        <v>5.4349999999999996</v>
      </c>
      <c r="BW22" s="488">
        <f t="shared" si="16"/>
        <v>5.4285714285714288</v>
      </c>
      <c r="BX22" s="488">
        <f t="shared" si="17"/>
        <v>4.7714285714285714</v>
      </c>
      <c r="BY22" s="488">
        <f t="shared" si="18"/>
        <v>5.0714285714285712</v>
      </c>
      <c r="BZ22" s="488">
        <f t="shared" si="19"/>
        <v>5.1766071428571436</v>
      </c>
      <c r="CA22" s="487"/>
      <c r="CB22" s="310">
        <f t="shared" si="20"/>
        <v>5.7450000000000001</v>
      </c>
      <c r="CC22" s="310">
        <f t="shared" si="21"/>
        <v>4.5</v>
      </c>
      <c r="CD22" s="310">
        <f t="shared" si="22"/>
        <v>3.4250000000000003</v>
      </c>
      <c r="CE22" s="310">
        <f t="shared" si="23"/>
        <v>7.1</v>
      </c>
    </row>
    <row r="23" spans="1:83" x14ac:dyDescent="0.35">
      <c r="A23" s="426">
        <v>139</v>
      </c>
      <c r="B23" s="426" t="s">
        <v>393</v>
      </c>
      <c r="C23" s="426" t="s">
        <v>156</v>
      </c>
      <c r="D23" s="426" t="s">
        <v>297</v>
      </c>
      <c r="E23" s="426" t="s">
        <v>299</v>
      </c>
      <c r="F23" s="272">
        <v>5.4</v>
      </c>
      <c r="G23" s="272">
        <v>5.5</v>
      </c>
      <c r="H23" s="272">
        <v>5.7</v>
      </c>
      <c r="I23" s="272">
        <v>6.5</v>
      </c>
      <c r="J23" s="272">
        <v>6.5</v>
      </c>
      <c r="K23" s="273">
        <f t="shared" si="0"/>
        <v>5.72</v>
      </c>
      <c r="L23" s="330"/>
      <c r="M23" s="272">
        <v>6.3</v>
      </c>
      <c r="N23" s="272">
        <v>6.2</v>
      </c>
      <c r="O23" s="272">
        <v>6</v>
      </c>
      <c r="P23" s="272">
        <v>5.9</v>
      </c>
      <c r="Q23" s="272">
        <v>6.5</v>
      </c>
      <c r="R23" s="273">
        <f t="shared" si="1"/>
        <v>6.1499999999999995</v>
      </c>
      <c r="S23" s="308"/>
      <c r="T23" s="272">
        <v>3.7</v>
      </c>
      <c r="U23" s="272">
        <v>5.2</v>
      </c>
      <c r="V23" s="272">
        <v>5.2</v>
      </c>
      <c r="W23" s="272">
        <v>4.5</v>
      </c>
      <c r="X23" s="272">
        <v>3.5</v>
      </c>
      <c r="Y23" s="272">
        <v>4.5</v>
      </c>
      <c r="Z23" s="272">
        <v>4</v>
      </c>
      <c r="AA23" s="309">
        <f t="shared" si="2"/>
        <v>30.6</v>
      </c>
      <c r="AB23" s="273">
        <f t="shared" si="3"/>
        <v>4.3714285714285719</v>
      </c>
      <c r="AC23" s="331"/>
      <c r="AD23" s="272">
        <v>4.4000000000000004</v>
      </c>
      <c r="AE23" s="274"/>
      <c r="AF23" s="273">
        <f t="shared" si="4"/>
        <v>4.4000000000000004</v>
      </c>
      <c r="AG23" s="308"/>
      <c r="AH23" s="272">
        <v>4.7</v>
      </c>
      <c r="AI23" s="272">
        <v>5.6</v>
      </c>
      <c r="AJ23" s="272">
        <v>5.2</v>
      </c>
      <c r="AK23" s="272">
        <v>5.5</v>
      </c>
      <c r="AL23" s="272">
        <v>4.7</v>
      </c>
      <c r="AM23" s="272">
        <v>5.3</v>
      </c>
      <c r="AN23" s="272">
        <v>4.5</v>
      </c>
      <c r="AO23" s="309">
        <f t="shared" si="5"/>
        <v>35.5</v>
      </c>
      <c r="AP23" s="273">
        <f t="shared" si="6"/>
        <v>5.0714285714285712</v>
      </c>
      <c r="AQ23" s="308"/>
      <c r="AR23" s="272">
        <v>3.5</v>
      </c>
      <c r="AS23" s="272">
        <v>6</v>
      </c>
      <c r="AT23" s="272">
        <v>5</v>
      </c>
      <c r="AU23" s="272">
        <v>4.7</v>
      </c>
      <c r="AV23" s="272">
        <v>3.5</v>
      </c>
      <c r="AW23" s="273">
        <f t="shared" si="7"/>
        <v>4.49</v>
      </c>
      <c r="AX23" s="274">
        <v>1</v>
      </c>
      <c r="AY23" s="273">
        <f t="shared" si="8"/>
        <v>3.49</v>
      </c>
      <c r="AZ23" s="308"/>
      <c r="BA23" s="272">
        <v>3.8</v>
      </c>
      <c r="BB23" s="272">
        <v>5.6</v>
      </c>
      <c r="BC23" s="272">
        <v>5</v>
      </c>
      <c r="BD23" s="272">
        <v>5</v>
      </c>
      <c r="BE23" s="272">
        <v>3.5</v>
      </c>
      <c r="BF23" s="272">
        <v>4.5</v>
      </c>
      <c r="BG23" s="272">
        <v>4</v>
      </c>
      <c r="BH23" s="309">
        <f t="shared" si="9"/>
        <v>31.4</v>
      </c>
      <c r="BI23" s="273">
        <f t="shared" si="10"/>
        <v>4.4857142857142858</v>
      </c>
      <c r="BJ23" s="331"/>
      <c r="BK23" s="272">
        <v>7</v>
      </c>
      <c r="BL23" s="274"/>
      <c r="BM23" s="273">
        <f t="shared" si="11"/>
        <v>7</v>
      </c>
      <c r="BN23" s="308"/>
      <c r="BO23" s="332">
        <f t="shared" si="12"/>
        <v>4.9121428571428574</v>
      </c>
      <c r="BP23" s="333"/>
      <c r="BQ23" s="332">
        <f t="shared" si="13"/>
        <v>5.26</v>
      </c>
      <c r="BR23" s="332"/>
      <c r="BS23" s="334">
        <f t="shared" si="14"/>
        <v>5.0860714285714286</v>
      </c>
      <c r="BT23" s="335"/>
      <c r="BV23" s="310">
        <f t="shared" si="15"/>
        <v>5.72</v>
      </c>
      <c r="BW23" s="310">
        <f t="shared" si="16"/>
        <v>4.3714285714285719</v>
      </c>
      <c r="BX23" s="310">
        <f t="shared" si="17"/>
        <v>5.0714285714285712</v>
      </c>
      <c r="BY23" s="310">
        <f t="shared" si="18"/>
        <v>4.4857142857142858</v>
      </c>
      <c r="BZ23" s="310">
        <f t="shared" si="19"/>
        <v>4.9121428571428574</v>
      </c>
      <c r="CB23" s="310">
        <f t="shared" si="20"/>
        <v>6.1499999999999995</v>
      </c>
      <c r="CC23" s="310">
        <f t="shared" si="21"/>
        <v>4.4000000000000004</v>
      </c>
      <c r="CD23" s="310">
        <f t="shared" si="22"/>
        <v>3.49</v>
      </c>
      <c r="CE23" s="310">
        <f t="shared" si="23"/>
        <v>7</v>
      </c>
    </row>
    <row r="24" spans="1:83" x14ac:dyDescent="0.35">
      <c r="A24" s="426">
        <v>86</v>
      </c>
      <c r="B24" s="426" t="s">
        <v>292</v>
      </c>
      <c r="C24" s="426" t="s">
        <v>171</v>
      </c>
      <c r="D24" s="426" t="s">
        <v>262</v>
      </c>
      <c r="E24" s="426" t="s">
        <v>389</v>
      </c>
      <c r="F24" s="272">
        <v>6.6</v>
      </c>
      <c r="G24" s="272">
        <v>6.2</v>
      </c>
      <c r="H24" s="272">
        <v>6</v>
      </c>
      <c r="I24" s="272">
        <v>7</v>
      </c>
      <c r="J24" s="272">
        <v>7</v>
      </c>
      <c r="K24" s="273">
        <f t="shared" si="0"/>
        <v>6.4299999999999988</v>
      </c>
      <c r="L24" s="330"/>
      <c r="M24" s="272">
        <v>6.5</v>
      </c>
      <c r="N24" s="272">
        <v>6.5</v>
      </c>
      <c r="O24" s="272">
        <v>6.5</v>
      </c>
      <c r="P24" s="272">
        <v>6.8</v>
      </c>
      <c r="Q24" s="272">
        <v>9</v>
      </c>
      <c r="R24" s="273">
        <f t="shared" si="1"/>
        <v>6.6700000000000008</v>
      </c>
      <c r="S24" s="308"/>
      <c r="T24" s="272">
        <v>4.7</v>
      </c>
      <c r="U24" s="272">
        <v>5.7</v>
      </c>
      <c r="V24" s="272">
        <v>5.2</v>
      </c>
      <c r="W24" s="272">
        <v>1</v>
      </c>
      <c r="X24" s="272">
        <v>4</v>
      </c>
      <c r="Y24" s="272">
        <v>5</v>
      </c>
      <c r="Z24" s="272">
        <v>5</v>
      </c>
      <c r="AA24" s="309">
        <f t="shared" si="2"/>
        <v>30.6</v>
      </c>
      <c r="AB24" s="273">
        <f t="shared" si="3"/>
        <v>4.3714285714285719</v>
      </c>
      <c r="AC24" s="331"/>
      <c r="AD24" s="272">
        <v>2.9</v>
      </c>
      <c r="AE24" s="274"/>
      <c r="AF24" s="273">
        <f t="shared" si="4"/>
        <v>2.9</v>
      </c>
      <c r="AG24" s="308"/>
      <c r="AH24" s="272">
        <v>4.9000000000000004</v>
      </c>
      <c r="AI24" s="272">
        <v>6.5</v>
      </c>
      <c r="AJ24" s="272">
        <v>4.8</v>
      </c>
      <c r="AK24" s="272">
        <v>0</v>
      </c>
      <c r="AL24" s="272">
        <v>5</v>
      </c>
      <c r="AM24" s="272">
        <v>5.5</v>
      </c>
      <c r="AN24" s="272">
        <v>4</v>
      </c>
      <c r="AO24" s="309">
        <f t="shared" si="5"/>
        <v>30.7</v>
      </c>
      <c r="AP24" s="273">
        <f t="shared" si="6"/>
        <v>4.3857142857142852</v>
      </c>
      <c r="AQ24" s="308"/>
      <c r="AR24" s="272">
        <v>4</v>
      </c>
      <c r="AS24" s="272">
        <v>5</v>
      </c>
      <c r="AT24" s="272">
        <v>5.2</v>
      </c>
      <c r="AU24" s="272">
        <v>5.5</v>
      </c>
      <c r="AV24" s="272">
        <v>4</v>
      </c>
      <c r="AW24" s="273">
        <f t="shared" si="7"/>
        <v>4.75</v>
      </c>
      <c r="AX24" s="274"/>
      <c r="AY24" s="273">
        <f t="shared" si="8"/>
        <v>4.75</v>
      </c>
      <c r="AZ24" s="308"/>
      <c r="BA24" s="272">
        <v>4.8</v>
      </c>
      <c r="BB24" s="272">
        <v>6.5</v>
      </c>
      <c r="BC24" s="272">
        <v>5.4</v>
      </c>
      <c r="BD24" s="272">
        <v>0</v>
      </c>
      <c r="BE24" s="272">
        <v>4</v>
      </c>
      <c r="BF24" s="272">
        <v>5</v>
      </c>
      <c r="BG24" s="272">
        <v>4.8</v>
      </c>
      <c r="BH24" s="309">
        <f t="shared" si="9"/>
        <v>30.500000000000004</v>
      </c>
      <c r="BI24" s="273">
        <f t="shared" si="10"/>
        <v>4.3571428571428577</v>
      </c>
      <c r="BJ24" s="331"/>
      <c r="BK24" s="272">
        <v>5.5</v>
      </c>
      <c r="BL24" s="274"/>
      <c r="BM24" s="273">
        <f t="shared" si="11"/>
        <v>5.5</v>
      </c>
      <c r="BN24" s="308"/>
      <c r="BO24" s="332">
        <f t="shared" si="12"/>
        <v>4.8860714285714284</v>
      </c>
      <c r="BP24" s="333"/>
      <c r="BQ24" s="332">
        <f t="shared" si="13"/>
        <v>4.9550000000000001</v>
      </c>
      <c r="BR24" s="332"/>
      <c r="BS24" s="334">
        <f t="shared" si="14"/>
        <v>4.9205357142857142</v>
      </c>
      <c r="BT24" s="335"/>
      <c r="BV24" s="310">
        <f t="shared" si="15"/>
        <v>6.4299999999999988</v>
      </c>
      <c r="BW24" s="310">
        <f t="shared" si="16"/>
        <v>4.3714285714285719</v>
      </c>
      <c r="BX24" s="310">
        <f t="shared" si="17"/>
        <v>4.3857142857142852</v>
      </c>
      <c r="BY24" s="310">
        <f t="shared" si="18"/>
        <v>4.3571428571428577</v>
      </c>
      <c r="BZ24" s="310">
        <f t="shared" si="19"/>
        <v>4.8860714285714284</v>
      </c>
      <c r="CB24" s="310">
        <f t="shared" si="20"/>
        <v>6.6700000000000008</v>
      </c>
      <c r="CC24" s="310">
        <f t="shared" si="21"/>
        <v>2.9</v>
      </c>
      <c r="CD24" s="310">
        <f t="shared" si="22"/>
        <v>4.75</v>
      </c>
      <c r="CE24" s="310">
        <f t="shared" si="23"/>
        <v>5.5</v>
      </c>
    </row>
    <row r="25" spans="1:83" x14ac:dyDescent="0.35">
      <c r="A25" s="426">
        <v>105</v>
      </c>
      <c r="B25" s="426" t="s">
        <v>392</v>
      </c>
      <c r="C25" s="426" t="s">
        <v>156</v>
      </c>
      <c r="D25" s="426" t="s">
        <v>297</v>
      </c>
      <c r="E25" s="426" t="s">
        <v>298</v>
      </c>
      <c r="F25" s="272">
        <v>7</v>
      </c>
      <c r="G25" s="272">
        <v>5.5</v>
      </c>
      <c r="H25" s="272">
        <v>6</v>
      </c>
      <c r="I25" s="272">
        <v>6.5</v>
      </c>
      <c r="J25" s="272">
        <v>7</v>
      </c>
      <c r="K25" s="273">
        <f t="shared" si="0"/>
        <v>6.2999999999999989</v>
      </c>
      <c r="L25" s="330"/>
      <c r="M25" s="272">
        <v>6</v>
      </c>
      <c r="N25" s="272">
        <v>5.8</v>
      </c>
      <c r="O25" s="272">
        <v>6</v>
      </c>
      <c r="P25" s="272">
        <v>6</v>
      </c>
      <c r="Q25" s="272">
        <v>6</v>
      </c>
      <c r="R25" s="273">
        <f t="shared" si="1"/>
        <v>5.95</v>
      </c>
      <c r="S25" s="308"/>
      <c r="T25" s="272">
        <v>4</v>
      </c>
      <c r="U25" s="272">
        <v>6.5</v>
      </c>
      <c r="V25" s="272">
        <v>5.7</v>
      </c>
      <c r="W25" s="272">
        <v>5.7</v>
      </c>
      <c r="X25" s="272">
        <v>5</v>
      </c>
      <c r="Y25" s="272">
        <v>5.2</v>
      </c>
      <c r="Z25" s="272">
        <v>4.7</v>
      </c>
      <c r="AA25" s="309">
        <f t="shared" si="2"/>
        <v>36.800000000000004</v>
      </c>
      <c r="AB25" s="273">
        <f t="shared" si="3"/>
        <v>5.257142857142858</v>
      </c>
      <c r="AC25" s="331"/>
      <c r="AD25" s="272">
        <v>1.1399999999999999</v>
      </c>
      <c r="AE25" s="274">
        <v>1.4</v>
      </c>
      <c r="AF25" s="273">
        <v>0</v>
      </c>
      <c r="AG25" s="308"/>
      <c r="AH25" s="272">
        <v>4.5</v>
      </c>
      <c r="AI25" s="272">
        <v>6.5</v>
      </c>
      <c r="AJ25" s="272">
        <v>5.3</v>
      </c>
      <c r="AK25" s="272">
        <v>5.3</v>
      </c>
      <c r="AL25" s="272">
        <v>4.5</v>
      </c>
      <c r="AM25" s="272">
        <v>5.5</v>
      </c>
      <c r="AN25" s="272">
        <v>4.7</v>
      </c>
      <c r="AO25" s="309">
        <f t="shared" si="5"/>
        <v>36.300000000000004</v>
      </c>
      <c r="AP25" s="273">
        <f t="shared" si="6"/>
        <v>5.1857142857142859</v>
      </c>
      <c r="AQ25" s="308"/>
      <c r="AR25" s="272">
        <v>3.5</v>
      </c>
      <c r="AS25" s="272">
        <v>6</v>
      </c>
      <c r="AT25" s="272">
        <v>3.5</v>
      </c>
      <c r="AU25" s="272">
        <v>3.5</v>
      </c>
      <c r="AV25" s="272">
        <v>2</v>
      </c>
      <c r="AW25" s="273">
        <f t="shared" si="7"/>
        <v>3.5750000000000002</v>
      </c>
      <c r="AX25" s="274">
        <v>1</v>
      </c>
      <c r="AY25" s="273">
        <f t="shared" si="8"/>
        <v>2.5750000000000002</v>
      </c>
      <c r="AZ25" s="308"/>
      <c r="BA25" s="272">
        <v>4</v>
      </c>
      <c r="BB25" s="272">
        <v>6</v>
      </c>
      <c r="BC25" s="272">
        <v>5</v>
      </c>
      <c r="BD25" s="272">
        <v>5.5</v>
      </c>
      <c r="BE25" s="272">
        <v>4.8</v>
      </c>
      <c r="BF25" s="272">
        <v>5</v>
      </c>
      <c r="BG25" s="272">
        <v>4.8</v>
      </c>
      <c r="BH25" s="309">
        <f t="shared" si="9"/>
        <v>35.1</v>
      </c>
      <c r="BI25" s="273">
        <f t="shared" si="10"/>
        <v>5.0142857142857142</v>
      </c>
      <c r="BJ25" s="331"/>
      <c r="BK25" s="272">
        <v>6</v>
      </c>
      <c r="BL25" s="274">
        <v>1</v>
      </c>
      <c r="BM25" s="273">
        <f t="shared" si="11"/>
        <v>5</v>
      </c>
      <c r="BN25" s="308"/>
      <c r="BO25" s="332">
        <f t="shared" si="12"/>
        <v>5.4392857142857132</v>
      </c>
      <c r="BP25" s="333"/>
      <c r="BQ25" s="332">
        <f t="shared" si="13"/>
        <v>3.3812500000000001</v>
      </c>
      <c r="BR25" s="332"/>
      <c r="BS25" s="334">
        <f t="shared" si="14"/>
        <v>4.4102678571428564</v>
      </c>
      <c r="BT25" s="335"/>
      <c r="BV25" s="310">
        <f t="shared" si="15"/>
        <v>6.2999999999999989</v>
      </c>
      <c r="BW25" s="310">
        <f t="shared" si="16"/>
        <v>5.257142857142858</v>
      </c>
      <c r="BX25" s="310">
        <f t="shared" si="17"/>
        <v>5.1857142857142859</v>
      </c>
      <c r="BY25" s="310">
        <f t="shared" si="18"/>
        <v>5.0142857142857142</v>
      </c>
      <c r="BZ25" s="310">
        <f t="shared" si="19"/>
        <v>5.4392857142857149</v>
      </c>
      <c r="CB25" s="310">
        <f t="shared" si="20"/>
        <v>5.95</v>
      </c>
      <c r="CC25" s="310">
        <v>0</v>
      </c>
      <c r="CD25" s="310">
        <f t="shared" si="22"/>
        <v>2.5750000000000002</v>
      </c>
      <c r="CE25" s="310">
        <f t="shared" si="23"/>
        <v>5</v>
      </c>
    </row>
  </sheetData>
  <sortState xmlns:xlrd2="http://schemas.microsoft.com/office/spreadsheetml/2017/richdata2" ref="A11:CE25">
    <sortCondition descending="1" ref="BS11:BS25"/>
  </sortState>
  <mergeCells count="1">
    <mergeCell ref="BV6:BX6"/>
  </mergeCells>
  <pageMargins left="0.74803149606299213" right="0.74803149606299213" top="0.98425196850393704" bottom="0.98425196850393704" header="0.51181102362204722" footer="0.51181102362204722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A26"/>
  <sheetViews>
    <sheetView topLeftCell="BB1" workbookViewId="0">
      <selection activeCell="BS13" sqref="BS13"/>
    </sheetView>
  </sheetViews>
  <sheetFormatPr defaultColWidth="9.1796875" defaultRowHeight="14.5" x14ac:dyDescent="0.35"/>
  <cols>
    <col min="1" max="1" width="5.453125" style="199" customWidth="1"/>
    <col min="2" max="2" width="18" style="199" customWidth="1"/>
    <col min="3" max="3" width="27" style="199" customWidth="1"/>
    <col min="4" max="4" width="15.36328125" style="199" customWidth="1"/>
    <col min="5" max="5" width="16" style="199" customWidth="1"/>
    <col min="6" max="11" width="7.6328125" style="199" customWidth="1"/>
    <col min="12" max="12" width="3.36328125" style="199" customWidth="1"/>
    <col min="13" max="18" width="7.6328125" style="199" customWidth="1"/>
    <col min="19" max="19" width="3.36328125" style="199" customWidth="1"/>
    <col min="20" max="23" width="7.6328125" style="199" customWidth="1"/>
    <col min="24" max="24" width="7.6328125" style="227" customWidth="1"/>
    <col min="25" max="28" width="7.6328125" style="199" customWidth="1"/>
    <col min="29" max="29" width="3.1796875" style="199" customWidth="1"/>
    <col min="30" max="30" width="7.6328125" style="199" customWidth="1"/>
    <col min="31" max="31" width="7.6328125" style="227" customWidth="1"/>
    <col min="32" max="32" width="9.453125" style="199" customWidth="1"/>
    <col min="33" max="33" width="3.1796875" style="199" customWidth="1"/>
    <col min="34" max="42" width="7.6328125" style="199" customWidth="1"/>
    <col min="43" max="43" width="3" style="199" customWidth="1"/>
    <col min="44" max="51" width="7.6328125" style="199" customWidth="1"/>
    <col min="52" max="52" width="3.36328125" style="199" customWidth="1"/>
    <col min="53" max="56" width="7.6328125" style="199" customWidth="1"/>
    <col min="57" max="57" width="7.6328125" style="227" customWidth="1"/>
    <col min="58" max="61" width="7.6328125" style="199" customWidth="1"/>
    <col min="62" max="62" width="3.1796875" style="199" customWidth="1"/>
    <col min="63" max="63" width="7.6328125" style="199" customWidth="1"/>
    <col min="64" max="64" width="7.6328125" style="227" customWidth="1"/>
    <col min="65" max="65" width="9.453125" style="199" customWidth="1"/>
    <col min="66" max="66" width="2.6328125" style="227" customWidth="1"/>
    <col min="67" max="67" width="10.453125" style="199" customWidth="1"/>
    <col min="68" max="68" width="2.6328125" style="227" customWidth="1"/>
    <col min="69" max="69" width="9.1796875" style="199"/>
    <col min="70" max="70" width="3.1796875" style="199" customWidth="1"/>
    <col min="71" max="71" width="9.1796875" style="199"/>
    <col min="72" max="72" width="11.36328125" style="199" customWidth="1"/>
    <col min="73" max="16384" width="9.1796875" style="199"/>
  </cols>
  <sheetData>
    <row r="1" spans="1:79" ht="15.5" x14ac:dyDescent="0.35">
      <c r="A1" s="1" t="str">
        <f>[1]CompDetail!A1</f>
        <v>22nd Australian Vaulting Championships 2018</v>
      </c>
      <c r="B1" s="2"/>
      <c r="C1" s="101"/>
      <c r="D1" s="201" t="s">
        <v>318</v>
      </c>
      <c r="E1" s="201" t="s">
        <v>10</v>
      </c>
      <c r="G1" s="227"/>
      <c r="H1" s="284"/>
      <c r="I1" s="284"/>
      <c r="J1" s="284"/>
      <c r="K1" s="284"/>
      <c r="L1" s="284"/>
      <c r="T1" s="284"/>
      <c r="U1" s="284"/>
      <c r="V1" s="284"/>
      <c r="W1" s="227"/>
      <c r="X1" s="199"/>
      <c r="Z1" s="284"/>
      <c r="AA1" s="284"/>
      <c r="AB1" s="284"/>
      <c r="AC1" s="284"/>
      <c r="AE1" s="199"/>
      <c r="AH1" s="284"/>
      <c r="AI1" s="284"/>
      <c r="AJ1" s="284"/>
      <c r="AK1" s="227"/>
      <c r="AO1" s="284"/>
      <c r="AP1" s="284"/>
      <c r="AQ1" s="285"/>
      <c r="BA1" s="284"/>
      <c r="BB1" s="284"/>
      <c r="BC1" s="284"/>
      <c r="BD1" s="227"/>
      <c r="BE1" s="199"/>
      <c r="BG1" s="284"/>
      <c r="BH1" s="284"/>
      <c r="BI1" s="284"/>
      <c r="BJ1" s="284"/>
      <c r="BL1" s="199"/>
      <c r="BT1" s="286">
        <f ca="1">NOW()</f>
        <v>43467.616455671297</v>
      </c>
    </row>
    <row r="2" spans="1:79" ht="15.5" x14ac:dyDescent="0.35">
      <c r="A2" s="8"/>
      <c r="B2" s="2"/>
      <c r="C2" s="101"/>
      <c r="D2" s="201"/>
      <c r="E2" s="201" t="s">
        <v>8</v>
      </c>
      <c r="G2" s="227"/>
      <c r="W2" s="227"/>
      <c r="X2" s="199"/>
      <c r="AE2" s="199"/>
      <c r="AK2" s="227"/>
      <c r="AQ2" s="287"/>
      <c r="BD2" s="227"/>
      <c r="BE2" s="199"/>
      <c r="BL2" s="199"/>
      <c r="BT2" s="288">
        <f ca="1">NOW()</f>
        <v>43467.616455671297</v>
      </c>
    </row>
    <row r="3" spans="1:79" ht="15.5" x14ac:dyDescent="0.35">
      <c r="A3" s="1" t="str">
        <f>[1]CompDetail!A3</f>
        <v>October 4 to 7 2018</v>
      </c>
      <c r="B3" s="51"/>
      <c r="C3" s="101"/>
      <c r="D3" s="201"/>
      <c r="E3" s="201" t="s">
        <v>261</v>
      </c>
      <c r="G3" s="227"/>
      <c r="W3" s="227"/>
      <c r="X3" s="199"/>
      <c r="AE3" s="199"/>
      <c r="AK3" s="227"/>
      <c r="AQ3" s="287"/>
      <c r="BD3" s="227"/>
      <c r="BE3" s="199"/>
      <c r="BL3" s="199"/>
      <c r="BT3" s="288"/>
    </row>
    <row r="4" spans="1:79" ht="15.5" x14ac:dyDescent="0.35">
      <c r="A4" s="1"/>
      <c r="B4" s="51"/>
      <c r="C4" s="101"/>
      <c r="D4" s="201"/>
      <c r="E4" s="201" t="s">
        <v>9</v>
      </c>
      <c r="G4" s="227"/>
      <c r="W4" s="227"/>
      <c r="X4" s="199"/>
      <c r="AE4" s="199"/>
      <c r="AK4" s="227"/>
      <c r="AQ4" s="287"/>
      <c r="BD4" s="227"/>
      <c r="BE4" s="199"/>
      <c r="BL4" s="199"/>
      <c r="BT4" s="288"/>
    </row>
    <row r="5" spans="1:79" ht="15.5" x14ac:dyDescent="0.35">
      <c r="A5" s="13"/>
      <c r="B5" s="14"/>
      <c r="C5" s="101"/>
      <c r="D5" s="201"/>
      <c r="E5" s="201"/>
      <c r="F5" s="179" t="s">
        <v>319</v>
      </c>
      <c r="G5" s="180"/>
      <c r="H5" s="179"/>
      <c r="I5" s="180"/>
      <c r="J5" s="180"/>
      <c r="K5" s="180"/>
      <c r="M5" s="157" t="s">
        <v>320</v>
      </c>
      <c r="N5" s="157"/>
      <c r="O5" s="157"/>
      <c r="P5" s="157"/>
      <c r="Q5" s="157"/>
      <c r="R5" s="157"/>
      <c r="T5" s="320" t="s">
        <v>319</v>
      </c>
      <c r="U5" s="321"/>
      <c r="V5" s="321"/>
      <c r="W5" s="321"/>
      <c r="X5" s="321"/>
      <c r="Y5" s="321"/>
      <c r="Z5" s="321"/>
      <c r="AA5" s="321"/>
      <c r="AB5" s="321"/>
      <c r="AC5" s="322"/>
      <c r="AD5" s="157" t="s">
        <v>320</v>
      </c>
      <c r="AE5" s="157"/>
      <c r="AF5" s="157"/>
      <c r="AG5" s="323"/>
      <c r="AH5" s="320" t="s">
        <v>319</v>
      </c>
      <c r="AI5" s="321"/>
      <c r="AJ5" s="321"/>
      <c r="AK5" s="321"/>
      <c r="AL5" s="321"/>
      <c r="AM5" s="321"/>
      <c r="AN5" s="321"/>
      <c r="AO5" s="321"/>
      <c r="AP5" s="321"/>
      <c r="AQ5" s="227"/>
      <c r="AR5" s="157" t="s">
        <v>320</v>
      </c>
      <c r="AS5" s="157"/>
      <c r="AT5" s="157"/>
      <c r="AU5" s="157"/>
      <c r="AV5" s="157"/>
      <c r="AW5" s="157"/>
      <c r="AX5" s="157"/>
      <c r="AY5" s="157"/>
      <c r="BA5" s="320" t="s">
        <v>319</v>
      </c>
      <c r="BB5" s="321"/>
      <c r="BC5" s="321"/>
      <c r="BD5" s="321"/>
      <c r="BE5" s="321"/>
      <c r="BF5" s="321"/>
      <c r="BG5" s="321"/>
      <c r="BH5" s="321"/>
      <c r="BI5" s="321"/>
      <c r="BJ5" s="322"/>
      <c r="BK5" s="157" t="s">
        <v>320</v>
      </c>
      <c r="BL5" s="157"/>
      <c r="BM5" s="157"/>
    </row>
    <row r="6" spans="1:79" ht="15.5" x14ac:dyDescent="0.35">
      <c r="A6" s="1" t="s">
        <v>240</v>
      </c>
      <c r="B6" s="2"/>
      <c r="C6" s="103"/>
      <c r="D6" s="201"/>
      <c r="G6" s="227"/>
      <c r="W6" s="227"/>
      <c r="X6" s="199"/>
      <c r="AE6" s="199"/>
      <c r="AK6" s="227"/>
      <c r="AQ6" s="227"/>
      <c r="BD6" s="227"/>
      <c r="BE6" s="199"/>
      <c r="BL6" s="199"/>
    </row>
    <row r="7" spans="1:79" ht="15.5" x14ac:dyDescent="0.35">
      <c r="A7" s="8" t="s">
        <v>302</v>
      </c>
      <c r="B7" s="17"/>
      <c r="C7" s="103"/>
      <c r="F7" s="289" t="s">
        <v>321</v>
      </c>
      <c r="G7" s="227" t="str">
        <f>E1</f>
        <v>Darryn Fedrick</v>
      </c>
      <c r="I7" s="289"/>
      <c r="M7" s="289" t="s">
        <v>321</v>
      </c>
      <c r="N7" s="199" t="str">
        <f>E3</f>
        <v>Angie Deeks</v>
      </c>
      <c r="T7" s="289" t="s">
        <v>322</v>
      </c>
      <c r="U7" s="199" t="str">
        <f>E2</f>
        <v>Rob de Bruin</v>
      </c>
      <c r="W7" s="227"/>
      <c r="X7" s="199"/>
      <c r="AD7" s="289" t="s">
        <v>322</v>
      </c>
      <c r="AE7" s="199" t="str">
        <f>E4</f>
        <v>Mimmi Wickholm</v>
      </c>
      <c r="AF7" s="289"/>
      <c r="AG7" s="289"/>
      <c r="AH7" s="289" t="s">
        <v>323</v>
      </c>
      <c r="AI7" s="199" t="str">
        <f>E3</f>
        <v>Angie Deeks</v>
      </c>
      <c r="AK7" s="227"/>
      <c r="AQ7" s="227"/>
      <c r="AR7" s="289" t="s">
        <v>323</v>
      </c>
      <c r="AS7" s="199" t="str">
        <f>E2</f>
        <v>Rob de Bruin</v>
      </c>
      <c r="AX7" s="289"/>
      <c r="AY7" s="289"/>
      <c r="BA7" s="289" t="s">
        <v>426</v>
      </c>
      <c r="BB7" s="199" t="str">
        <f>E4</f>
        <v>Mimmi Wickholm</v>
      </c>
      <c r="BD7" s="227"/>
      <c r="BE7" s="199"/>
      <c r="BK7" s="289" t="s">
        <v>426</v>
      </c>
      <c r="BL7" s="199" t="str">
        <f>E1</f>
        <v>Darryn Fedrick</v>
      </c>
      <c r="BM7" s="289"/>
      <c r="BO7" s="289" t="s">
        <v>324</v>
      </c>
      <c r="BV7" s="721" t="s">
        <v>269</v>
      </c>
      <c r="BW7" s="721"/>
      <c r="BX7" s="721"/>
    </row>
    <row r="8" spans="1:79" x14ac:dyDescent="0.35">
      <c r="A8" s="289"/>
      <c r="B8" s="289"/>
      <c r="G8" s="227"/>
      <c r="S8" s="227"/>
      <c r="W8" s="227"/>
      <c r="X8" s="199"/>
      <c r="AE8" s="199"/>
      <c r="AK8" s="227"/>
      <c r="AQ8" s="227"/>
      <c r="AZ8" s="227"/>
      <c r="BD8" s="227"/>
      <c r="BE8" s="199"/>
      <c r="BL8" s="199"/>
      <c r="BV8" s="422" t="s">
        <v>438</v>
      </c>
      <c r="BW8" s="422" t="s">
        <v>439</v>
      </c>
      <c r="BX8" s="422" t="s">
        <v>440</v>
      </c>
      <c r="BY8" s="422" t="s">
        <v>270</v>
      </c>
      <c r="BZ8" s="199" t="s">
        <v>332</v>
      </c>
      <c r="CA8" s="199" t="s">
        <v>271</v>
      </c>
    </row>
    <row r="9" spans="1:79" x14ac:dyDescent="0.35">
      <c r="F9" s="421" t="s">
        <v>325</v>
      </c>
      <c r="K9" s="284"/>
      <c r="L9" s="292"/>
      <c r="M9" s="421" t="s">
        <v>325</v>
      </c>
      <c r="N9" s="422"/>
      <c r="O9" s="422"/>
      <c r="P9" s="422"/>
      <c r="Q9" s="421"/>
      <c r="S9" s="227"/>
      <c r="U9" s="284"/>
      <c r="V9" s="284"/>
      <c r="W9" s="284"/>
      <c r="X9" s="284"/>
      <c r="Y9" s="284"/>
      <c r="Z9" s="284"/>
      <c r="AA9" s="284"/>
      <c r="AB9" s="284"/>
      <c r="AC9" s="284"/>
      <c r="AD9" s="289"/>
      <c r="AE9" s="199" t="s">
        <v>326</v>
      </c>
      <c r="AF9" s="421" t="s">
        <v>328</v>
      </c>
      <c r="AI9" s="284"/>
      <c r="AJ9" s="284"/>
      <c r="AK9" s="284"/>
      <c r="AL9" s="284"/>
      <c r="AM9" s="284"/>
      <c r="AN9" s="284"/>
      <c r="AO9" s="284"/>
      <c r="AP9" s="284"/>
      <c r="AQ9" s="227"/>
      <c r="AY9" s="421" t="s">
        <v>329</v>
      </c>
      <c r="AZ9" s="227"/>
      <c r="BB9" s="284"/>
      <c r="BC9" s="284"/>
      <c r="BD9" s="284"/>
      <c r="BE9" s="284"/>
      <c r="BF9" s="284"/>
      <c r="BG9" s="284"/>
      <c r="BH9" s="284"/>
      <c r="BI9" s="284"/>
      <c r="BJ9" s="284"/>
      <c r="BK9" s="289"/>
      <c r="BL9" s="199" t="s">
        <v>326</v>
      </c>
      <c r="BM9" s="421" t="s">
        <v>328</v>
      </c>
      <c r="BO9" s="324" t="s">
        <v>330</v>
      </c>
      <c r="BP9" s="325"/>
      <c r="BQ9" s="324" t="s">
        <v>331</v>
      </c>
      <c r="BR9" s="324"/>
      <c r="BS9" s="326" t="s">
        <v>332</v>
      </c>
      <c r="BT9" s="295"/>
    </row>
    <row r="10" spans="1:79" s="422" customFormat="1" x14ac:dyDescent="0.35">
      <c r="A10" s="271" t="s">
        <v>333</v>
      </c>
      <c r="B10" s="271" t="s">
        <v>334</v>
      </c>
      <c r="C10" s="271" t="s">
        <v>325</v>
      </c>
      <c r="D10" s="271" t="s">
        <v>335</v>
      </c>
      <c r="E10" s="271" t="s">
        <v>336</v>
      </c>
      <c r="F10" s="296" t="s">
        <v>337</v>
      </c>
      <c r="G10" s="296" t="s">
        <v>338</v>
      </c>
      <c r="H10" s="296" t="s">
        <v>339</v>
      </c>
      <c r="I10" s="296" t="s">
        <v>340</v>
      </c>
      <c r="J10" s="296" t="s">
        <v>341</v>
      </c>
      <c r="K10" s="296" t="s">
        <v>325</v>
      </c>
      <c r="L10" s="299"/>
      <c r="M10" s="296" t="s">
        <v>337</v>
      </c>
      <c r="N10" s="296" t="s">
        <v>338</v>
      </c>
      <c r="O10" s="296" t="s">
        <v>339</v>
      </c>
      <c r="P10" s="296" t="s">
        <v>340</v>
      </c>
      <c r="Q10" s="296" t="s">
        <v>341</v>
      </c>
      <c r="R10" s="296" t="s">
        <v>325</v>
      </c>
      <c r="S10" s="299"/>
      <c r="T10" s="271" t="s">
        <v>342</v>
      </c>
      <c r="U10" s="271" t="s">
        <v>343</v>
      </c>
      <c r="V10" s="271" t="s">
        <v>344</v>
      </c>
      <c r="W10" s="271" t="s">
        <v>430</v>
      </c>
      <c r="X10" s="271" t="s">
        <v>237</v>
      </c>
      <c r="Y10" s="271" t="s">
        <v>238</v>
      </c>
      <c r="Z10" s="271" t="s">
        <v>226</v>
      </c>
      <c r="AA10" s="271" t="s">
        <v>347</v>
      </c>
      <c r="AB10" s="271" t="s">
        <v>348</v>
      </c>
      <c r="AC10" s="299"/>
      <c r="AD10" s="271" t="s">
        <v>327</v>
      </c>
      <c r="AE10" s="271" t="s">
        <v>414</v>
      </c>
      <c r="AF10" s="300" t="s">
        <v>352</v>
      </c>
      <c r="AG10" s="299"/>
      <c r="AH10" s="271" t="s">
        <v>342</v>
      </c>
      <c r="AI10" s="271" t="s">
        <v>343</v>
      </c>
      <c r="AJ10" s="271" t="s">
        <v>344</v>
      </c>
      <c r="AK10" s="271" t="s">
        <v>430</v>
      </c>
      <c r="AL10" s="271" t="s">
        <v>237</v>
      </c>
      <c r="AM10" s="271" t="s">
        <v>238</v>
      </c>
      <c r="AN10" s="271" t="s">
        <v>239</v>
      </c>
      <c r="AO10" s="271" t="s">
        <v>347</v>
      </c>
      <c r="AP10" s="271" t="s">
        <v>348</v>
      </c>
      <c r="AQ10" s="299"/>
      <c r="AR10" s="296" t="s">
        <v>353</v>
      </c>
      <c r="AS10" s="296" t="s">
        <v>354</v>
      </c>
      <c r="AT10" s="296" t="s">
        <v>355</v>
      </c>
      <c r="AU10" s="296" t="s">
        <v>356</v>
      </c>
      <c r="AV10" s="296" t="s">
        <v>357</v>
      </c>
      <c r="AW10" s="296" t="s">
        <v>358</v>
      </c>
      <c r="AX10" s="271" t="s">
        <v>326</v>
      </c>
      <c r="AY10" s="300" t="s">
        <v>352</v>
      </c>
      <c r="AZ10" s="299"/>
      <c r="BA10" s="271" t="s">
        <v>342</v>
      </c>
      <c r="BB10" s="271" t="s">
        <v>343</v>
      </c>
      <c r="BC10" s="271" t="s">
        <v>344</v>
      </c>
      <c r="BD10" s="271" t="s">
        <v>430</v>
      </c>
      <c r="BE10" s="271" t="s">
        <v>237</v>
      </c>
      <c r="BF10" s="271" t="s">
        <v>238</v>
      </c>
      <c r="BG10" s="271" t="s">
        <v>226</v>
      </c>
      <c r="BH10" s="271" t="s">
        <v>347</v>
      </c>
      <c r="BI10" s="271" t="s">
        <v>348</v>
      </c>
      <c r="BJ10" s="299"/>
      <c r="BK10" s="271" t="s">
        <v>327</v>
      </c>
      <c r="BL10" s="271" t="s">
        <v>414</v>
      </c>
      <c r="BM10" s="300" t="s">
        <v>352</v>
      </c>
      <c r="BN10" s="299"/>
      <c r="BO10" s="327" t="s">
        <v>360</v>
      </c>
      <c r="BP10" s="328"/>
      <c r="BQ10" s="329" t="s">
        <v>360</v>
      </c>
      <c r="BR10" s="329"/>
      <c r="BS10" s="329" t="s">
        <v>360</v>
      </c>
      <c r="BT10" s="302" t="s">
        <v>363</v>
      </c>
      <c r="BU10" s="271"/>
      <c r="BV10" s="271"/>
    </row>
    <row r="11" spans="1:79" s="422" customFormat="1" x14ac:dyDescent="0.35">
      <c r="F11" s="295"/>
      <c r="G11" s="295"/>
      <c r="H11" s="295"/>
      <c r="I11" s="295"/>
      <c r="J11" s="295"/>
      <c r="K11" s="295"/>
      <c r="L11" s="283"/>
      <c r="M11" s="295"/>
      <c r="N11" s="295"/>
      <c r="O11" s="295"/>
      <c r="P11" s="295"/>
      <c r="Q11" s="295"/>
      <c r="R11" s="295"/>
      <c r="S11" s="283"/>
      <c r="AC11" s="283"/>
      <c r="AG11" s="283"/>
      <c r="AQ11" s="283"/>
      <c r="AR11" s="295"/>
      <c r="AS11" s="295"/>
      <c r="AT11" s="295"/>
      <c r="AU11" s="295"/>
      <c r="AV11" s="295"/>
      <c r="AW11" s="295"/>
      <c r="AZ11" s="283"/>
      <c r="BJ11" s="283"/>
      <c r="BN11" s="283"/>
      <c r="BO11" s="421"/>
      <c r="BP11" s="292"/>
      <c r="BQ11" s="294"/>
      <c r="BR11" s="294"/>
      <c r="BS11" s="294"/>
      <c r="BT11" s="294"/>
    </row>
    <row r="12" spans="1:79" x14ac:dyDescent="0.35">
      <c r="A12" s="426">
        <v>35</v>
      </c>
      <c r="B12" s="426" t="s">
        <v>303</v>
      </c>
      <c r="C12" s="426" t="s">
        <v>155</v>
      </c>
      <c r="D12" s="426" t="s">
        <v>365</v>
      </c>
      <c r="E12" s="426" t="s">
        <v>371</v>
      </c>
      <c r="F12" s="272">
        <v>8</v>
      </c>
      <c r="G12" s="272">
        <v>7.5</v>
      </c>
      <c r="H12" s="272">
        <v>7.2</v>
      </c>
      <c r="I12" s="272">
        <v>8</v>
      </c>
      <c r="J12" s="272">
        <v>8</v>
      </c>
      <c r="K12" s="273">
        <f t="shared" ref="K12:K13" si="0">SUM((F12*0.3),(G12*0.25),(H12*0.25),(I12*0.15),(J12*0.05))</f>
        <v>7.6750000000000007</v>
      </c>
      <c r="L12" s="330"/>
      <c r="M12" s="272">
        <v>7.7</v>
      </c>
      <c r="N12" s="272">
        <v>7.7</v>
      </c>
      <c r="O12" s="272">
        <v>7.7</v>
      </c>
      <c r="P12" s="272">
        <v>7.3</v>
      </c>
      <c r="Q12" s="272">
        <v>7.5</v>
      </c>
      <c r="R12" s="273">
        <f t="shared" ref="R12:R13" si="1">SUM((M12*0.3),(N12*0.25),(O12*0.25),(P12*0.15),(Q12*0.05))</f>
        <v>7.63</v>
      </c>
      <c r="S12" s="308"/>
      <c r="T12" s="272">
        <v>6.2</v>
      </c>
      <c r="U12" s="272">
        <v>5.5</v>
      </c>
      <c r="V12" s="272">
        <v>5.5</v>
      </c>
      <c r="W12" s="272">
        <v>4.7</v>
      </c>
      <c r="X12" s="272">
        <v>5.7</v>
      </c>
      <c r="Y12" s="272">
        <v>5.7</v>
      </c>
      <c r="Z12" s="272">
        <v>6</v>
      </c>
      <c r="AA12" s="309">
        <f t="shared" ref="AA12:AA13" si="2">SUM(T12:Z12)</f>
        <v>39.299999999999997</v>
      </c>
      <c r="AB12" s="273">
        <f t="shared" ref="AB12:AB13" si="3">AA12/7</f>
        <v>5.6142857142857139</v>
      </c>
      <c r="AC12" s="331"/>
      <c r="AD12" s="272">
        <v>7</v>
      </c>
      <c r="AE12" s="274">
        <v>0.4</v>
      </c>
      <c r="AF12" s="273">
        <f t="shared" ref="AF12:AF13" si="4">AD12-AE12</f>
        <v>6.6</v>
      </c>
      <c r="AG12" s="308"/>
      <c r="AH12" s="272">
        <v>5.3</v>
      </c>
      <c r="AI12" s="272">
        <v>6</v>
      </c>
      <c r="AJ12" s="272">
        <v>6</v>
      </c>
      <c r="AK12" s="272">
        <v>5.5</v>
      </c>
      <c r="AL12" s="272">
        <v>5</v>
      </c>
      <c r="AM12" s="272">
        <v>5.3</v>
      </c>
      <c r="AN12" s="272">
        <v>6</v>
      </c>
      <c r="AO12" s="309">
        <f t="shared" ref="AO12:AO13" si="5">SUM(AH12:AN12)</f>
        <v>39.1</v>
      </c>
      <c r="AP12" s="273">
        <f t="shared" ref="AP12:AP13" si="6">AO12/7</f>
        <v>5.5857142857142863</v>
      </c>
      <c r="AQ12" s="308"/>
      <c r="AR12" s="272">
        <v>4.5</v>
      </c>
      <c r="AS12" s="272">
        <v>6</v>
      </c>
      <c r="AT12" s="272">
        <v>5.7</v>
      </c>
      <c r="AU12" s="272">
        <v>6.2</v>
      </c>
      <c r="AV12" s="272">
        <v>5.5</v>
      </c>
      <c r="AW12" s="273">
        <f t="shared" ref="AW12:AW13" si="7">SUM((AR12*0.2),(AS12*0.15),(AT12*0.25),(AU12*0.2),(AV12*0.2))</f>
        <v>5.5649999999999995</v>
      </c>
      <c r="AX12" s="274">
        <v>0</v>
      </c>
      <c r="AY12" s="273">
        <f t="shared" ref="AY12:AY13" si="8">AW12-AX12</f>
        <v>5.5649999999999995</v>
      </c>
      <c r="AZ12" s="308"/>
      <c r="BA12" s="272">
        <v>5</v>
      </c>
      <c r="BB12" s="272">
        <v>4.5</v>
      </c>
      <c r="BC12" s="272">
        <v>5.5</v>
      </c>
      <c r="BD12" s="272">
        <v>5.6</v>
      </c>
      <c r="BE12" s="272">
        <v>5.2</v>
      </c>
      <c r="BF12" s="272">
        <v>4.5999999999999996</v>
      </c>
      <c r="BG12" s="272">
        <v>5.5</v>
      </c>
      <c r="BH12" s="309">
        <f t="shared" ref="BH12:BH13" si="9">SUM(BA12:BG12)</f>
        <v>35.9</v>
      </c>
      <c r="BI12" s="273">
        <f t="shared" ref="BI12:BI13" si="10">BH12/7</f>
        <v>5.1285714285714281</v>
      </c>
      <c r="BJ12" s="331"/>
      <c r="BK12" s="272">
        <v>7.1</v>
      </c>
      <c r="BL12" s="274">
        <v>0.4</v>
      </c>
      <c r="BM12" s="273">
        <f t="shared" ref="BM12:BM13" si="11">BK12-BL12</f>
        <v>6.6999999999999993</v>
      </c>
      <c r="BN12" s="308"/>
      <c r="BO12" s="332">
        <f t="shared" ref="BO12:BO13" si="12">SUM((K12*0.25)+(AP12*0.25)+(AB12*0.25)+(BI12*0.25))</f>
        <v>6.0008928571428566</v>
      </c>
      <c r="BP12" s="333"/>
      <c r="BQ12" s="332">
        <f t="shared" ref="BQ12:BQ13" si="13">SUM((R12*0.25),(AY12*0.25),(AF12*0.25),(BM12*0.25))</f>
        <v>6.6237500000000002</v>
      </c>
      <c r="BR12" s="332"/>
      <c r="BS12" s="334">
        <f t="shared" ref="BS12:BS13" si="14">AVERAGE(BO12:BQ12)</f>
        <v>6.312321428571428</v>
      </c>
      <c r="BT12" s="335">
        <v>1</v>
      </c>
      <c r="BV12" s="310">
        <f t="shared" ref="BV12:BV13" si="15">K12</f>
        <v>7.6750000000000007</v>
      </c>
      <c r="BW12" s="310">
        <f t="shared" ref="BW12:BW13" si="16">AB12</f>
        <v>5.6142857142857139</v>
      </c>
      <c r="BX12" s="310">
        <f t="shared" ref="BX12:BX13" si="17">AP12</f>
        <v>5.5857142857142863</v>
      </c>
      <c r="BY12" s="310">
        <f t="shared" ref="BY12:BY13" si="18">BI12</f>
        <v>5.1285714285714281</v>
      </c>
      <c r="BZ12" s="310">
        <f t="shared" ref="BZ12:BZ13" si="19">AVERAGE(BV12:BY12)</f>
        <v>6.0008928571428566</v>
      </c>
      <c r="CA12" s="199">
        <v>1</v>
      </c>
    </row>
    <row r="13" spans="1:79" ht="15" customHeight="1" x14ac:dyDescent="0.35">
      <c r="A13" s="426">
        <v>68</v>
      </c>
      <c r="B13" s="426" t="s">
        <v>421</v>
      </c>
      <c r="C13" s="426" t="s">
        <v>197</v>
      </c>
      <c r="D13" s="426" t="s">
        <v>304</v>
      </c>
      <c r="E13" s="426" t="s">
        <v>364</v>
      </c>
      <c r="F13" s="272">
        <v>6.2</v>
      </c>
      <c r="G13" s="272">
        <v>6</v>
      </c>
      <c r="H13" s="272">
        <v>5.7</v>
      </c>
      <c r="I13" s="272">
        <v>5.7</v>
      </c>
      <c r="J13" s="272">
        <v>5</v>
      </c>
      <c r="K13" s="273">
        <f t="shared" si="0"/>
        <v>5.8900000000000006</v>
      </c>
      <c r="L13" s="330"/>
      <c r="M13" s="272">
        <v>6.5</v>
      </c>
      <c r="N13" s="272">
        <v>6.6</v>
      </c>
      <c r="O13" s="272">
        <v>6.5</v>
      </c>
      <c r="P13" s="272">
        <v>6.5</v>
      </c>
      <c r="Q13" s="272">
        <v>6.8</v>
      </c>
      <c r="R13" s="273">
        <f t="shared" si="1"/>
        <v>6.5399999999999991</v>
      </c>
      <c r="S13" s="308"/>
      <c r="T13" s="272">
        <v>6</v>
      </c>
      <c r="U13" s="272">
        <v>6</v>
      </c>
      <c r="V13" s="272">
        <v>6</v>
      </c>
      <c r="W13" s="272">
        <v>5.7</v>
      </c>
      <c r="X13" s="272">
        <v>6.2</v>
      </c>
      <c r="Y13" s="272">
        <v>6</v>
      </c>
      <c r="Z13" s="272">
        <v>6.2</v>
      </c>
      <c r="AA13" s="309">
        <f t="shared" si="2"/>
        <v>42.1</v>
      </c>
      <c r="AB13" s="273">
        <f t="shared" si="3"/>
        <v>6.0142857142857142</v>
      </c>
      <c r="AC13" s="331"/>
      <c r="AD13" s="272">
        <v>6.6</v>
      </c>
      <c r="AE13" s="274"/>
      <c r="AF13" s="273">
        <f t="shared" si="4"/>
        <v>6.6</v>
      </c>
      <c r="AG13" s="308"/>
      <c r="AH13" s="272">
        <v>5.2</v>
      </c>
      <c r="AI13" s="272">
        <v>5.8</v>
      </c>
      <c r="AJ13" s="272">
        <v>5.3</v>
      </c>
      <c r="AK13" s="272">
        <v>6.8</v>
      </c>
      <c r="AL13" s="272">
        <v>5.5</v>
      </c>
      <c r="AM13" s="272">
        <v>5.7</v>
      </c>
      <c r="AN13" s="272">
        <v>5.7</v>
      </c>
      <c r="AO13" s="309">
        <f t="shared" si="5"/>
        <v>40.000000000000007</v>
      </c>
      <c r="AP13" s="273">
        <f t="shared" si="6"/>
        <v>5.7142857142857153</v>
      </c>
      <c r="AQ13" s="308"/>
      <c r="AR13" s="272">
        <v>5</v>
      </c>
      <c r="AS13" s="272">
        <v>5</v>
      </c>
      <c r="AT13" s="272">
        <v>6.2</v>
      </c>
      <c r="AU13" s="272">
        <v>6.7</v>
      </c>
      <c r="AV13" s="272">
        <v>6</v>
      </c>
      <c r="AW13" s="273">
        <f t="shared" si="7"/>
        <v>5.84</v>
      </c>
      <c r="AX13" s="274"/>
      <c r="AY13" s="273">
        <f t="shared" si="8"/>
        <v>5.84</v>
      </c>
      <c r="AZ13" s="308"/>
      <c r="BA13" s="272">
        <v>5.2</v>
      </c>
      <c r="BB13" s="272">
        <v>5</v>
      </c>
      <c r="BC13" s="272">
        <v>5.5</v>
      </c>
      <c r="BD13" s="272">
        <v>6.5</v>
      </c>
      <c r="BE13" s="272">
        <v>5.5</v>
      </c>
      <c r="BF13" s="272">
        <v>5.2</v>
      </c>
      <c r="BG13" s="272">
        <v>6.2</v>
      </c>
      <c r="BH13" s="309">
        <f t="shared" si="9"/>
        <v>39.1</v>
      </c>
      <c r="BI13" s="273">
        <f t="shared" si="10"/>
        <v>5.5857142857142863</v>
      </c>
      <c r="BJ13" s="331"/>
      <c r="BK13" s="272">
        <v>6.9</v>
      </c>
      <c r="BL13" s="274"/>
      <c r="BM13" s="273">
        <f t="shared" si="11"/>
        <v>6.9</v>
      </c>
      <c r="BN13" s="308"/>
      <c r="BO13" s="332">
        <f t="shared" si="12"/>
        <v>5.8010714285714284</v>
      </c>
      <c r="BP13" s="333"/>
      <c r="BQ13" s="332">
        <f t="shared" si="13"/>
        <v>6.4699999999999989</v>
      </c>
      <c r="BR13" s="332"/>
      <c r="BS13" s="334">
        <f t="shared" si="14"/>
        <v>6.1355357142857141</v>
      </c>
      <c r="BT13" s="335">
        <v>2</v>
      </c>
      <c r="BV13" s="310">
        <f t="shared" si="15"/>
        <v>5.8900000000000006</v>
      </c>
      <c r="BW13" s="310">
        <f t="shared" si="16"/>
        <v>6.0142857142857142</v>
      </c>
      <c r="BX13" s="310">
        <f t="shared" si="17"/>
        <v>5.7142857142857153</v>
      </c>
      <c r="BY13" s="310">
        <f t="shared" si="18"/>
        <v>5.5857142857142863</v>
      </c>
      <c r="BZ13" s="310">
        <f t="shared" si="19"/>
        <v>5.8010714285714284</v>
      </c>
    </row>
    <row r="14" spans="1:79" s="227" customFormat="1" x14ac:dyDescent="0.35">
      <c r="A14" s="434"/>
      <c r="B14" s="434"/>
      <c r="C14" s="434"/>
      <c r="D14" s="434"/>
      <c r="E14" s="434"/>
      <c r="F14" s="276"/>
      <c r="G14" s="276"/>
      <c r="H14" s="276"/>
      <c r="I14" s="276"/>
      <c r="J14" s="276"/>
      <c r="K14" s="273"/>
      <c r="M14" s="276"/>
      <c r="N14" s="276"/>
      <c r="O14" s="276"/>
      <c r="P14" s="276"/>
      <c r="Q14" s="276"/>
      <c r="R14" s="273"/>
      <c r="S14" s="277"/>
      <c r="T14" s="276"/>
      <c r="U14" s="276"/>
      <c r="V14" s="276"/>
      <c r="W14" s="276"/>
      <c r="X14" s="276"/>
      <c r="Y14" s="276"/>
      <c r="Z14" s="276"/>
      <c r="AA14" s="277"/>
      <c r="AB14" s="273"/>
      <c r="AC14" s="273"/>
      <c r="AD14" s="276"/>
      <c r="AE14" s="277"/>
      <c r="AF14" s="273"/>
      <c r="AG14" s="277"/>
      <c r="AH14" s="276"/>
      <c r="AI14" s="276"/>
      <c r="AJ14" s="276"/>
      <c r="AK14" s="276"/>
      <c r="AL14" s="276"/>
      <c r="AM14" s="276"/>
      <c r="AN14" s="276"/>
      <c r="AO14" s="277"/>
      <c r="AP14" s="273"/>
      <c r="AQ14" s="277"/>
      <c r="AR14" s="276"/>
      <c r="AS14" s="276"/>
      <c r="AT14" s="276"/>
      <c r="AU14" s="276"/>
      <c r="AV14" s="276"/>
      <c r="AW14" s="273"/>
      <c r="AX14" s="277"/>
      <c r="AY14" s="273"/>
      <c r="AZ14" s="277"/>
      <c r="BA14" s="276"/>
      <c r="BB14" s="276"/>
      <c r="BC14" s="276"/>
      <c r="BD14" s="276"/>
      <c r="BE14" s="276"/>
      <c r="BF14" s="276"/>
      <c r="BG14" s="276"/>
      <c r="BH14" s="277"/>
      <c r="BI14" s="273"/>
      <c r="BJ14" s="273"/>
      <c r="BK14" s="276"/>
      <c r="BL14" s="277"/>
      <c r="BM14" s="273"/>
      <c r="BN14" s="277"/>
      <c r="BO14" s="435"/>
      <c r="BP14" s="333"/>
      <c r="BQ14" s="435"/>
      <c r="BR14" s="435"/>
      <c r="BS14" s="436"/>
      <c r="BT14" s="437"/>
      <c r="BV14" s="273"/>
      <c r="BW14" s="273"/>
      <c r="BX14" s="273"/>
      <c r="BY14" s="273"/>
      <c r="BZ14" s="273"/>
    </row>
    <row r="15" spans="1:79" s="227" customFormat="1" x14ac:dyDescent="0.35">
      <c r="A15" s="434"/>
      <c r="B15" s="434"/>
      <c r="C15" s="434"/>
      <c r="D15" s="434"/>
      <c r="E15" s="434"/>
      <c r="F15" s="276"/>
      <c r="G15" s="276"/>
      <c r="H15" s="276"/>
      <c r="I15" s="276"/>
      <c r="J15" s="276"/>
      <c r="K15" s="273"/>
      <c r="M15" s="276"/>
      <c r="N15" s="276"/>
      <c r="O15" s="276"/>
      <c r="P15" s="276"/>
      <c r="Q15" s="276"/>
      <c r="R15" s="273"/>
      <c r="S15" s="277"/>
      <c r="T15" s="276"/>
      <c r="U15" s="276"/>
      <c r="V15" s="276"/>
      <c r="W15" s="276"/>
      <c r="X15" s="276"/>
      <c r="Y15" s="276"/>
      <c r="Z15" s="276"/>
      <c r="AA15" s="277"/>
      <c r="AB15" s="273"/>
      <c r="AC15" s="273"/>
      <c r="AD15" s="276"/>
      <c r="AE15" s="277"/>
      <c r="AF15" s="273"/>
      <c r="AG15" s="277"/>
      <c r="AH15" s="276"/>
      <c r="AI15" s="276"/>
      <c r="AJ15" s="276"/>
      <c r="AK15" s="276"/>
      <c r="AL15" s="276"/>
      <c r="AM15" s="276"/>
      <c r="AN15" s="276"/>
      <c r="AO15" s="277"/>
      <c r="AP15" s="273"/>
      <c r="AQ15" s="277"/>
      <c r="AR15" s="276"/>
      <c r="AS15" s="276"/>
      <c r="AT15" s="276"/>
      <c r="AU15" s="276"/>
      <c r="AV15" s="276"/>
      <c r="AW15" s="273"/>
      <c r="AX15" s="277"/>
      <c r="AY15" s="273"/>
      <c r="AZ15" s="277"/>
      <c r="BA15" s="276"/>
      <c r="BB15" s="276"/>
      <c r="BC15" s="276"/>
      <c r="BD15" s="276"/>
      <c r="BE15" s="276"/>
      <c r="BF15" s="276"/>
      <c r="BG15" s="276"/>
      <c r="BH15" s="277"/>
      <c r="BI15" s="273"/>
      <c r="BJ15" s="273"/>
      <c r="BK15" s="276"/>
      <c r="BL15" s="277"/>
      <c r="BM15" s="273"/>
      <c r="BN15" s="277"/>
      <c r="BO15" s="435"/>
      <c r="BP15" s="333"/>
      <c r="BQ15" s="435"/>
      <c r="BR15" s="435"/>
      <c r="BS15" s="436"/>
      <c r="BT15" s="437"/>
      <c r="BV15" s="273"/>
      <c r="BW15" s="273"/>
      <c r="BX15" s="273"/>
      <c r="BY15" s="273"/>
      <c r="BZ15" s="273"/>
    </row>
    <row r="16" spans="1:79" s="227" customFormat="1" x14ac:dyDescent="0.35">
      <c r="A16" s="434"/>
      <c r="B16" s="434"/>
      <c r="C16" s="434"/>
      <c r="D16" s="434"/>
      <c r="E16" s="434"/>
      <c r="F16" s="276"/>
      <c r="G16" s="276"/>
      <c r="H16" s="276"/>
      <c r="I16" s="276"/>
      <c r="J16" s="276"/>
      <c r="K16" s="273"/>
      <c r="M16" s="276"/>
      <c r="N16" s="276"/>
      <c r="O16" s="276"/>
      <c r="P16" s="276"/>
      <c r="Q16" s="276"/>
      <c r="R16" s="273"/>
      <c r="S16" s="277"/>
      <c r="T16" s="276"/>
      <c r="U16" s="276"/>
      <c r="V16" s="276"/>
      <c r="W16" s="276"/>
      <c r="X16" s="276"/>
      <c r="Y16" s="276"/>
      <c r="Z16" s="276"/>
      <c r="AA16" s="277"/>
      <c r="AB16" s="273"/>
      <c r="AC16" s="273"/>
      <c r="AD16" s="276"/>
      <c r="AE16" s="277"/>
      <c r="AF16" s="273"/>
      <c r="AG16" s="277"/>
      <c r="AH16" s="276"/>
      <c r="AI16" s="276"/>
      <c r="AJ16" s="276"/>
      <c r="AK16" s="276"/>
      <c r="AL16" s="276"/>
      <c r="AM16" s="276"/>
      <c r="AN16" s="276"/>
      <c r="AO16" s="277"/>
      <c r="AP16" s="273"/>
      <c r="AQ16" s="277"/>
      <c r="AR16" s="276"/>
      <c r="AS16" s="276"/>
      <c r="AT16" s="276"/>
      <c r="AU16" s="276"/>
      <c r="AV16" s="276"/>
      <c r="AW16" s="273"/>
      <c r="AX16" s="277"/>
      <c r="AY16" s="273"/>
      <c r="AZ16" s="277"/>
      <c r="BA16" s="276"/>
      <c r="BB16" s="276"/>
      <c r="BC16" s="276"/>
      <c r="BD16" s="276"/>
      <c r="BE16" s="276"/>
      <c r="BF16" s="276"/>
      <c r="BG16" s="276"/>
      <c r="BH16" s="277"/>
      <c r="BI16" s="273"/>
      <c r="BJ16" s="273"/>
      <c r="BK16" s="276"/>
      <c r="BL16" s="277"/>
      <c r="BM16" s="273"/>
      <c r="BN16" s="277"/>
      <c r="BO16" s="435"/>
      <c r="BP16" s="333"/>
      <c r="BQ16" s="435"/>
      <c r="BR16" s="435"/>
      <c r="BS16" s="436"/>
      <c r="BT16" s="437"/>
      <c r="BV16" s="273"/>
      <c r="BW16" s="273"/>
      <c r="BX16" s="273"/>
      <c r="BY16" s="273"/>
      <c r="BZ16" s="273"/>
    </row>
    <row r="17" spans="1:78" s="227" customFormat="1" x14ac:dyDescent="0.35">
      <c r="A17" s="434"/>
      <c r="B17" s="434"/>
      <c r="C17" s="434"/>
      <c r="D17" s="434"/>
      <c r="E17" s="434"/>
      <c r="F17" s="276"/>
      <c r="G17" s="276"/>
      <c r="H17" s="276"/>
      <c r="I17" s="276"/>
      <c r="J17" s="276"/>
      <c r="K17" s="273"/>
      <c r="M17" s="276"/>
      <c r="N17" s="276"/>
      <c r="O17" s="276"/>
      <c r="P17" s="276"/>
      <c r="Q17" s="276"/>
      <c r="R17" s="273"/>
      <c r="S17" s="277"/>
      <c r="T17" s="276"/>
      <c r="U17" s="276"/>
      <c r="V17" s="276"/>
      <c r="W17" s="276"/>
      <c r="X17" s="276"/>
      <c r="Y17" s="276"/>
      <c r="Z17" s="276"/>
      <c r="AA17" s="277"/>
      <c r="AB17" s="273"/>
      <c r="AC17" s="273"/>
      <c r="AD17" s="276"/>
      <c r="AE17" s="277"/>
      <c r="AF17" s="273"/>
      <c r="AG17" s="277"/>
      <c r="AH17" s="276"/>
      <c r="AI17" s="276"/>
      <c r="AJ17" s="276"/>
      <c r="AK17" s="276"/>
      <c r="AL17" s="276"/>
      <c r="AM17" s="276"/>
      <c r="AN17" s="276"/>
      <c r="AO17" s="277"/>
      <c r="AP17" s="273"/>
      <c r="AQ17" s="277"/>
      <c r="AR17" s="276"/>
      <c r="AS17" s="276"/>
      <c r="AT17" s="276"/>
      <c r="AU17" s="276"/>
      <c r="AV17" s="276"/>
      <c r="AW17" s="273"/>
      <c r="AX17" s="277"/>
      <c r="AY17" s="273"/>
      <c r="AZ17" s="277"/>
      <c r="BA17" s="276"/>
      <c r="BB17" s="276"/>
      <c r="BC17" s="276"/>
      <c r="BD17" s="276"/>
      <c r="BE17" s="276"/>
      <c r="BF17" s="276"/>
      <c r="BG17" s="276"/>
      <c r="BH17" s="277"/>
      <c r="BI17" s="273"/>
      <c r="BJ17" s="273"/>
      <c r="BK17" s="276"/>
      <c r="BL17" s="277"/>
      <c r="BM17" s="273"/>
      <c r="BN17" s="277"/>
      <c r="BO17" s="435"/>
      <c r="BP17" s="333"/>
      <c r="BQ17" s="435"/>
      <c r="BR17" s="435"/>
      <c r="BS17" s="436"/>
      <c r="BT17" s="437"/>
      <c r="BV17" s="273"/>
      <c r="BW17" s="273"/>
      <c r="BX17" s="273"/>
      <c r="BY17" s="273"/>
      <c r="BZ17" s="273"/>
    </row>
    <row r="18" spans="1:78" s="227" customFormat="1" x14ac:dyDescent="0.35">
      <c r="A18" s="434"/>
      <c r="B18" s="434"/>
      <c r="C18" s="434"/>
      <c r="D18" s="434"/>
      <c r="E18" s="434"/>
      <c r="F18" s="276"/>
      <c r="G18" s="276"/>
      <c r="H18" s="276"/>
      <c r="I18" s="276"/>
      <c r="J18" s="276"/>
      <c r="K18" s="273"/>
      <c r="M18" s="276"/>
      <c r="N18" s="276"/>
      <c r="O18" s="276"/>
      <c r="P18" s="276"/>
      <c r="Q18" s="276"/>
      <c r="R18" s="273"/>
      <c r="S18" s="277"/>
      <c r="T18" s="276"/>
      <c r="U18" s="276"/>
      <c r="V18" s="276"/>
      <c r="W18" s="276"/>
      <c r="X18" s="276"/>
      <c r="Y18" s="276"/>
      <c r="Z18" s="276"/>
      <c r="AA18" s="277"/>
      <c r="AB18" s="273"/>
      <c r="AC18" s="273"/>
      <c r="AD18" s="276"/>
      <c r="AE18" s="277"/>
      <c r="AF18" s="273"/>
      <c r="AG18" s="277"/>
      <c r="AH18" s="276"/>
      <c r="AI18" s="276"/>
      <c r="AJ18" s="276"/>
      <c r="AK18" s="276"/>
      <c r="AL18" s="276"/>
      <c r="AM18" s="276"/>
      <c r="AN18" s="276"/>
      <c r="AO18" s="277"/>
      <c r="AP18" s="273"/>
      <c r="AQ18" s="277"/>
      <c r="AR18" s="276"/>
      <c r="AS18" s="276"/>
      <c r="AT18" s="276"/>
      <c r="AU18" s="276"/>
      <c r="AV18" s="276"/>
      <c r="AW18" s="273"/>
      <c r="AX18" s="277"/>
      <c r="AY18" s="273"/>
      <c r="AZ18" s="277"/>
      <c r="BA18" s="276"/>
      <c r="BB18" s="276"/>
      <c r="BC18" s="276"/>
      <c r="BD18" s="276"/>
      <c r="BE18" s="276"/>
      <c r="BF18" s="276"/>
      <c r="BG18" s="276"/>
      <c r="BH18" s="277"/>
      <c r="BI18" s="273"/>
      <c r="BJ18" s="273"/>
      <c r="BK18" s="276"/>
      <c r="BL18" s="277"/>
      <c r="BM18" s="273"/>
      <c r="BN18" s="277"/>
      <c r="BO18" s="435"/>
      <c r="BP18" s="333"/>
      <c r="BQ18" s="435"/>
      <c r="BR18" s="435"/>
      <c r="BS18" s="436"/>
      <c r="BT18" s="437"/>
      <c r="BV18" s="273"/>
      <c r="BW18" s="273"/>
      <c r="BX18" s="273"/>
      <c r="BY18" s="273"/>
      <c r="BZ18" s="273"/>
    </row>
    <row r="19" spans="1:78" s="227" customFormat="1" x14ac:dyDescent="0.35">
      <c r="A19" s="434"/>
      <c r="B19" s="434"/>
      <c r="C19" s="434"/>
      <c r="D19" s="434"/>
      <c r="E19" s="434"/>
      <c r="F19" s="276"/>
      <c r="G19" s="276"/>
      <c r="H19" s="276"/>
      <c r="I19" s="276"/>
      <c r="J19" s="276"/>
      <c r="K19" s="273"/>
      <c r="M19" s="276"/>
      <c r="N19" s="276"/>
      <c r="O19" s="276"/>
      <c r="P19" s="276"/>
      <c r="Q19" s="276"/>
      <c r="R19" s="273"/>
      <c r="S19" s="277"/>
      <c r="T19" s="276"/>
      <c r="U19" s="276"/>
      <c r="V19" s="276"/>
      <c r="W19" s="276"/>
      <c r="X19" s="276"/>
      <c r="Y19" s="276"/>
      <c r="Z19" s="276"/>
      <c r="AA19" s="277"/>
      <c r="AB19" s="273"/>
      <c r="AC19" s="273"/>
      <c r="AD19" s="276"/>
      <c r="AE19" s="277"/>
      <c r="AF19" s="273"/>
      <c r="AG19" s="277"/>
      <c r="AH19" s="276"/>
      <c r="AI19" s="276"/>
      <c r="AJ19" s="276"/>
      <c r="AK19" s="276"/>
      <c r="AL19" s="276"/>
      <c r="AM19" s="276"/>
      <c r="AN19" s="276"/>
      <c r="AO19" s="277"/>
      <c r="AP19" s="273"/>
      <c r="AQ19" s="277"/>
      <c r="AR19" s="276"/>
      <c r="AS19" s="276"/>
      <c r="AT19" s="276"/>
      <c r="AU19" s="276"/>
      <c r="AV19" s="276"/>
      <c r="AW19" s="273"/>
      <c r="AX19" s="277"/>
      <c r="AY19" s="273"/>
      <c r="AZ19" s="277"/>
      <c r="BA19" s="276"/>
      <c r="BB19" s="276"/>
      <c r="BC19" s="276"/>
      <c r="BD19" s="276"/>
      <c r="BE19" s="276"/>
      <c r="BF19" s="276"/>
      <c r="BG19" s="276"/>
      <c r="BH19" s="277"/>
      <c r="BI19" s="273"/>
      <c r="BJ19" s="273"/>
      <c r="BK19" s="276"/>
      <c r="BL19" s="277"/>
      <c r="BM19" s="273"/>
      <c r="BN19" s="277"/>
      <c r="BO19" s="435"/>
      <c r="BP19" s="333"/>
      <c r="BQ19" s="435"/>
      <c r="BR19" s="435"/>
      <c r="BS19" s="436"/>
      <c r="BT19" s="437"/>
      <c r="BV19" s="273"/>
      <c r="BW19" s="273"/>
      <c r="BX19" s="273"/>
      <c r="BY19" s="273"/>
      <c r="BZ19" s="273"/>
    </row>
    <row r="20" spans="1:78" s="227" customFormat="1" x14ac:dyDescent="0.35">
      <c r="A20" s="434"/>
      <c r="B20" s="434"/>
      <c r="C20" s="434"/>
      <c r="D20" s="434"/>
      <c r="E20" s="434"/>
      <c r="F20" s="276"/>
      <c r="G20" s="276"/>
      <c r="H20" s="276"/>
      <c r="I20" s="276"/>
      <c r="J20" s="276"/>
      <c r="K20" s="273"/>
      <c r="M20" s="276"/>
      <c r="N20" s="276"/>
      <c r="O20" s="276"/>
      <c r="P20" s="276"/>
      <c r="Q20" s="276"/>
      <c r="R20" s="273"/>
      <c r="S20" s="277"/>
      <c r="T20" s="276"/>
      <c r="U20" s="276"/>
      <c r="V20" s="276"/>
      <c r="W20" s="276"/>
      <c r="X20" s="276"/>
      <c r="Y20" s="276"/>
      <c r="Z20" s="276"/>
      <c r="AA20" s="277"/>
      <c r="AB20" s="273"/>
      <c r="AC20" s="273"/>
      <c r="AD20" s="276"/>
      <c r="AE20" s="277"/>
      <c r="AF20" s="273"/>
      <c r="AG20" s="277"/>
      <c r="AH20" s="276"/>
      <c r="AI20" s="276"/>
      <c r="AJ20" s="276"/>
      <c r="AK20" s="276"/>
      <c r="AL20" s="276"/>
      <c r="AM20" s="276"/>
      <c r="AN20" s="276"/>
      <c r="AO20" s="277"/>
      <c r="AP20" s="273"/>
      <c r="AQ20" s="277"/>
      <c r="AR20" s="276"/>
      <c r="AS20" s="276"/>
      <c r="AT20" s="276"/>
      <c r="AU20" s="276"/>
      <c r="AV20" s="276"/>
      <c r="AW20" s="273"/>
      <c r="AX20" s="277"/>
      <c r="AY20" s="273"/>
      <c r="AZ20" s="277"/>
      <c r="BA20" s="276"/>
      <c r="BB20" s="276"/>
      <c r="BC20" s="276"/>
      <c r="BD20" s="276"/>
      <c r="BE20" s="276"/>
      <c r="BF20" s="276"/>
      <c r="BG20" s="276"/>
      <c r="BH20" s="277"/>
      <c r="BI20" s="273"/>
      <c r="BJ20" s="273"/>
      <c r="BK20" s="276"/>
      <c r="BL20" s="277"/>
      <c r="BM20" s="273"/>
      <c r="BN20" s="277"/>
      <c r="BO20" s="435"/>
      <c r="BP20" s="333"/>
      <c r="BQ20" s="435"/>
      <c r="BR20" s="435"/>
      <c r="BS20" s="436"/>
      <c r="BT20" s="437"/>
      <c r="BV20" s="273"/>
      <c r="BW20" s="273"/>
      <c r="BX20" s="273"/>
      <c r="BY20" s="273"/>
      <c r="BZ20" s="273"/>
    </row>
    <row r="21" spans="1:78" s="227" customFormat="1" x14ac:dyDescent="0.35">
      <c r="A21" s="434"/>
      <c r="B21" s="434"/>
      <c r="C21" s="434"/>
      <c r="D21" s="434"/>
      <c r="E21" s="434"/>
      <c r="F21" s="276"/>
      <c r="G21" s="276"/>
      <c r="H21" s="276"/>
      <c r="I21" s="276"/>
      <c r="J21" s="276"/>
      <c r="K21" s="273"/>
      <c r="M21" s="276"/>
      <c r="N21" s="276"/>
      <c r="O21" s="276"/>
      <c r="P21" s="276"/>
      <c r="Q21" s="276"/>
      <c r="R21" s="273"/>
      <c r="S21" s="277"/>
      <c r="T21" s="276"/>
      <c r="U21" s="276"/>
      <c r="V21" s="276"/>
      <c r="W21" s="276"/>
      <c r="X21" s="276"/>
      <c r="Y21" s="276"/>
      <c r="Z21" s="276"/>
      <c r="AA21" s="277"/>
      <c r="AB21" s="273"/>
      <c r="AC21" s="273"/>
      <c r="AD21" s="276"/>
      <c r="AE21" s="277"/>
      <c r="AF21" s="273"/>
      <c r="AG21" s="277"/>
      <c r="AH21" s="276"/>
      <c r="AI21" s="276"/>
      <c r="AJ21" s="276"/>
      <c r="AK21" s="276"/>
      <c r="AL21" s="276"/>
      <c r="AM21" s="276"/>
      <c r="AN21" s="276"/>
      <c r="AO21" s="277"/>
      <c r="AP21" s="273"/>
      <c r="AQ21" s="277"/>
      <c r="AR21" s="276"/>
      <c r="AS21" s="276"/>
      <c r="AT21" s="276"/>
      <c r="AU21" s="276"/>
      <c r="AV21" s="276"/>
      <c r="AW21" s="273"/>
      <c r="AX21" s="277"/>
      <c r="AY21" s="273"/>
      <c r="AZ21" s="277"/>
      <c r="BA21" s="276"/>
      <c r="BB21" s="276"/>
      <c r="BC21" s="276"/>
      <c r="BD21" s="276"/>
      <c r="BE21" s="276"/>
      <c r="BF21" s="276"/>
      <c r="BG21" s="276"/>
      <c r="BH21" s="277"/>
      <c r="BI21" s="273"/>
      <c r="BJ21" s="273"/>
      <c r="BK21" s="276"/>
      <c r="BL21" s="277"/>
      <c r="BM21" s="273"/>
      <c r="BN21" s="277"/>
      <c r="BO21" s="435"/>
      <c r="BP21" s="333"/>
      <c r="BQ21" s="435"/>
      <c r="BR21" s="435"/>
      <c r="BS21" s="436"/>
      <c r="BT21" s="437"/>
      <c r="BV21" s="273"/>
      <c r="BW21" s="273"/>
      <c r="BX21" s="273"/>
      <c r="BY21" s="273"/>
      <c r="BZ21" s="273"/>
    </row>
    <row r="22" spans="1:78" s="227" customFormat="1" x14ac:dyDescent="0.35">
      <c r="A22" s="434"/>
      <c r="B22" s="434"/>
      <c r="C22" s="434"/>
      <c r="D22" s="434"/>
      <c r="E22" s="434"/>
      <c r="F22" s="276"/>
      <c r="G22" s="276"/>
      <c r="H22" s="276"/>
      <c r="I22" s="276"/>
      <c r="J22" s="276"/>
      <c r="K22" s="273"/>
      <c r="M22" s="276"/>
      <c r="N22" s="276"/>
      <c r="O22" s="276"/>
      <c r="P22" s="276"/>
      <c r="Q22" s="276"/>
      <c r="R22" s="273"/>
      <c r="S22" s="277"/>
      <c r="T22" s="276"/>
      <c r="U22" s="276"/>
      <c r="V22" s="276"/>
      <c r="W22" s="276"/>
      <c r="X22" s="276"/>
      <c r="Y22" s="276"/>
      <c r="Z22" s="276"/>
      <c r="AA22" s="277"/>
      <c r="AB22" s="273"/>
      <c r="AC22" s="273"/>
      <c r="AD22" s="276"/>
      <c r="AE22" s="277"/>
      <c r="AF22" s="273"/>
      <c r="AG22" s="277"/>
      <c r="AH22" s="276"/>
      <c r="AI22" s="276"/>
      <c r="AJ22" s="276"/>
      <c r="AK22" s="276"/>
      <c r="AL22" s="276"/>
      <c r="AM22" s="276"/>
      <c r="AN22" s="276"/>
      <c r="AO22" s="277"/>
      <c r="AP22" s="273"/>
      <c r="AQ22" s="277"/>
      <c r="AR22" s="276"/>
      <c r="AS22" s="276"/>
      <c r="AT22" s="276"/>
      <c r="AU22" s="276"/>
      <c r="AV22" s="276"/>
      <c r="AW22" s="273"/>
      <c r="AX22" s="277"/>
      <c r="AY22" s="273"/>
      <c r="AZ22" s="277"/>
      <c r="BA22" s="276"/>
      <c r="BB22" s="276"/>
      <c r="BC22" s="276"/>
      <c r="BD22" s="276"/>
      <c r="BE22" s="276"/>
      <c r="BF22" s="276"/>
      <c r="BG22" s="276"/>
      <c r="BH22" s="277"/>
      <c r="BI22" s="273"/>
      <c r="BJ22" s="273"/>
      <c r="BK22" s="276"/>
      <c r="BL22" s="277"/>
      <c r="BM22" s="273"/>
      <c r="BN22" s="277"/>
      <c r="BO22" s="435"/>
      <c r="BP22" s="333"/>
      <c r="BQ22" s="435"/>
      <c r="BR22" s="435"/>
      <c r="BS22" s="436"/>
      <c r="BT22" s="437"/>
      <c r="BV22" s="273"/>
      <c r="BW22" s="273"/>
      <c r="BX22" s="273"/>
      <c r="BY22" s="273"/>
      <c r="BZ22" s="273"/>
    </row>
    <row r="23" spans="1:78" s="227" customFormat="1" x14ac:dyDescent="0.35">
      <c r="A23" s="434"/>
      <c r="B23" s="434"/>
      <c r="C23" s="434"/>
      <c r="D23" s="434"/>
      <c r="E23" s="434"/>
      <c r="F23" s="276"/>
      <c r="G23" s="276"/>
      <c r="H23" s="276"/>
      <c r="I23" s="276"/>
      <c r="J23" s="276"/>
      <c r="K23" s="273"/>
      <c r="M23" s="276"/>
      <c r="N23" s="276"/>
      <c r="O23" s="276"/>
      <c r="P23" s="276"/>
      <c r="Q23" s="276"/>
      <c r="R23" s="273"/>
      <c r="S23" s="277"/>
      <c r="T23" s="276"/>
      <c r="U23" s="276"/>
      <c r="V23" s="276"/>
      <c r="W23" s="276"/>
      <c r="X23" s="276"/>
      <c r="Y23" s="276"/>
      <c r="Z23" s="276"/>
      <c r="AA23" s="277"/>
      <c r="AB23" s="273"/>
      <c r="AC23" s="273"/>
      <c r="AD23" s="276"/>
      <c r="AE23" s="277"/>
      <c r="AF23" s="273"/>
      <c r="AG23" s="277"/>
      <c r="AH23" s="276"/>
      <c r="AI23" s="276"/>
      <c r="AJ23" s="276"/>
      <c r="AK23" s="276"/>
      <c r="AL23" s="276"/>
      <c r="AM23" s="276"/>
      <c r="AN23" s="276"/>
      <c r="AO23" s="277"/>
      <c r="AP23" s="273"/>
      <c r="AQ23" s="277"/>
      <c r="AR23" s="276"/>
      <c r="AS23" s="276"/>
      <c r="AT23" s="276"/>
      <c r="AU23" s="276"/>
      <c r="AV23" s="276"/>
      <c r="AW23" s="273"/>
      <c r="AX23" s="277"/>
      <c r="AY23" s="273"/>
      <c r="AZ23" s="277"/>
      <c r="BA23" s="276"/>
      <c r="BB23" s="276"/>
      <c r="BC23" s="276"/>
      <c r="BD23" s="276"/>
      <c r="BE23" s="276"/>
      <c r="BF23" s="276"/>
      <c r="BG23" s="276"/>
      <c r="BH23" s="277"/>
      <c r="BI23" s="273"/>
      <c r="BJ23" s="273"/>
      <c r="BK23" s="276"/>
      <c r="BL23" s="277"/>
      <c r="BM23" s="273"/>
      <c r="BN23" s="277"/>
      <c r="BO23" s="435"/>
      <c r="BP23" s="333"/>
      <c r="BQ23" s="435"/>
      <c r="BR23" s="435"/>
      <c r="BS23" s="436"/>
      <c r="BT23" s="437"/>
      <c r="BV23" s="273"/>
      <c r="BW23" s="273"/>
      <c r="BX23" s="273"/>
      <c r="BY23" s="273"/>
      <c r="BZ23" s="273"/>
    </row>
    <row r="24" spans="1:78" s="227" customFormat="1" x14ac:dyDescent="0.35">
      <c r="A24" s="434"/>
      <c r="B24" s="434"/>
      <c r="C24" s="434"/>
      <c r="D24" s="434"/>
      <c r="E24" s="434"/>
      <c r="F24" s="276"/>
      <c r="G24" s="276"/>
      <c r="H24" s="276"/>
      <c r="I24" s="276"/>
      <c r="J24" s="276"/>
      <c r="K24" s="273"/>
      <c r="M24" s="276"/>
      <c r="N24" s="276"/>
      <c r="O24" s="276"/>
      <c r="P24" s="276"/>
      <c r="Q24" s="276"/>
      <c r="R24" s="273"/>
      <c r="S24" s="277"/>
      <c r="T24" s="276"/>
      <c r="U24" s="276"/>
      <c r="V24" s="276"/>
      <c r="W24" s="276"/>
      <c r="X24" s="276"/>
      <c r="Y24" s="276"/>
      <c r="Z24" s="276"/>
      <c r="AA24" s="277"/>
      <c r="AB24" s="273"/>
      <c r="AC24" s="273"/>
      <c r="AD24" s="276"/>
      <c r="AE24" s="277"/>
      <c r="AF24" s="273"/>
      <c r="AG24" s="277"/>
      <c r="AH24" s="276"/>
      <c r="AI24" s="276"/>
      <c r="AJ24" s="276"/>
      <c r="AK24" s="276"/>
      <c r="AL24" s="276"/>
      <c r="AM24" s="276"/>
      <c r="AN24" s="276"/>
      <c r="AO24" s="277"/>
      <c r="AP24" s="273"/>
      <c r="AQ24" s="277"/>
      <c r="AR24" s="276"/>
      <c r="AS24" s="276"/>
      <c r="AT24" s="276"/>
      <c r="AU24" s="276"/>
      <c r="AV24" s="276"/>
      <c r="AW24" s="273"/>
      <c r="AX24" s="277"/>
      <c r="AY24" s="273"/>
      <c r="AZ24" s="277"/>
      <c r="BA24" s="276"/>
      <c r="BB24" s="276"/>
      <c r="BC24" s="276"/>
      <c r="BD24" s="276"/>
      <c r="BE24" s="276"/>
      <c r="BF24" s="276"/>
      <c r="BG24" s="276"/>
      <c r="BH24" s="277"/>
      <c r="BI24" s="273"/>
      <c r="BJ24" s="273"/>
      <c r="BK24" s="276"/>
      <c r="BL24" s="277"/>
      <c r="BM24" s="273"/>
      <c r="BN24" s="277"/>
      <c r="BO24" s="435"/>
      <c r="BP24" s="333"/>
      <c r="BQ24" s="435"/>
      <c r="BR24" s="435"/>
      <c r="BS24" s="436"/>
      <c r="BT24" s="437"/>
      <c r="BV24" s="273"/>
      <c r="BW24" s="273"/>
      <c r="BX24" s="273"/>
      <c r="BY24" s="273"/>
      <c r="BZ24" s="273"/>
    </row>
    <row r="25" spans="1:78" s="227" customFormat="1" x14ac:dyDescent="0.35">
      <c r="A25" s="434"/>
      <c r="B25" s="434"/>
      <c r="C25" s="434"/>
      <c r="D25" s="434"/>
      <c r="E25" s="434"/>
      <c r="F25" s="276"/>
      <c r="G25" s="276"/>
      <c r="H25" s="276"/>
      <c r="I25" s="276"/>
      <c r="J25" s="276"/>
      <c r="K25" s="273"/>
      <c r="M25" s="276"/>
      <c r="N25" s="276"/>
      <c r="O25" s="276"/>
      <c r="P25" s="276"/>
      <c r="Q25" s="276"/>
      <c r="R25" s="273"/>
      <c r="S25" s="277"/>
      <c r="T25" s="276"/>
      <c r="U25" s="276"/>
      <c r="V25" s="276"/>
      <c r="W25" s="276"/>
      <c r="X25" s="276"/>
      <c r="Y25" s="276"/>
      <c r="Z25" s="276"/>
      <c r="AA25" s="277"/>
      <c r="AB25" s="273"/>
      <c r="AC25" s="273"/>
      <c r="AD25" s="276"/>
      <c r="AE25" s="277"/>
      <c r="AF25" s="273"/>
      <c r="AG25" s="277"/>
      <c r="AH25" s="276"/>
      <c r="AI25" s="276"/>
      <c r="AJ25" s="276"/>
      <c r="AK25" s="276"/>
      <c r="AL25" s="276"/>
      <c r="AM25" s="276"/>
      <c r="AN25" s="276"/>
      <c r="AO25" s="277"/>
      <c r="AP25" s="273"/>
      <c r="AQ25" s="277"/>
      <c r="AR25" s="276"/>
      <c r="AS25" s="276"/>
      <c r="AT25" s="276"/>
      <c r="AU25" s="276"/>
      <c r="AV25" s="276"/>
      <c r="AW25" s="273"/>
      <c r="AX25" s="277"/>
      <c r="AY25" s="273"/>
      <c r="AZ25" s="277"/>
      <c r="BA25" s="276"/>
      <c r="BB25" s="276"/>
      <c r="BC25" s="276"/>
      <c r="BD25" s="276"/>
      <c r="BE25" s="276"/>
      <c r="BF25" s="276"/>
      <c r="BG25" s="276"/>
      <c r="BH25" s="277"/>
      <c r="BI25" s="273"/>
      <c r="BJ25" s="273"/>
      <c r="BK25" s="276"/>
      <c r="BL25" s="277"/>
      <c r="BM25" s="273"/>
      <c r="BN25" s="277"/>
      <c r="BO25" s="435"/>
      <c r="BP25" s="333"/>
      <c r="BQ25" s="435"/>
      <c r="BR25" s="435"/>
      <c r="BS25" s="436"/>
      <c r="BT25" s="437"/>
      <c r="BV25" s="273"/>
      <c r="BW25" s="273"/>
      <c r="BX25" s="273"/>
      <c r="BY25" s="273"/>
      <c r="BZ25" s="273"/>
    </row>
    <row r="26" spans="1:78" s="227" customFormat="1" x14ac:dyDescent="0.35">
      <c r="A26" s="434"/>
      <c r="B26" s="434"/>
      <c r="C26" s="434"/>
      <c r="D26" s="434"/>
      <c r="E26" s="434"/>
      <c r="F26" s="276"/>
      <c r="G26" s="276"/>
      <c r="H26" s="276"/>
      <c r="I26" s="276"/>
      <c r="J26" s="276"/>
      <c r="K26" s="273"/>
      <c r="M26" s="276"/>
      <c r="N26" s="276"/>
      <c r="O26" s="276"/>
      <c r="P26" s="276"/>
      <c r="Q26" s="276"/>
      <c r="R26" s="273"/>
      <c r="S26" s="277"/>
      <c r="T26" s="276"/>
      <c r="U26" s="276"/>
      <c r="V26" s="276"/>
      <c r="W26" s="276"/>
      <c r="X26" s="276"/>
      <c r="Y26" s="276"/>
      <c r="Z26" s="276"/>
      <c r="AA26" s="277"/>
      <c r="AB26" s="273"/>
      <c r="AC26" s="273"/>
      <c r="AD26" s="276"/>
      <c r="AE26" s="277"/>
      <c r="AF26" s="273"/>
      <c r="AG26" s="277"/>
      <c r="AH26" s="276"/>
      <c r="AI26" s="276"/>
      <c r="AJ26" s="276"/>
      <c r="AK26" s="276"/>
      <c r="AL26" s="276"/>
      <c r="AM26" s="276"/>
      <c r="AN26" s="276"/>
      <c r="AO26" s="277"/>
      <c r="AP26" s="273"/>
      <c r="AQ26" s="277"/>
      <c r="AR26" s="276"/>
      <c r="AS26" s="276"/>
      <c r="AT26" s="276"/>
      <c r="AU26" s="276"/>
      <c r="AV26" s="276"/>
      <c r="AW26" s="273"/>
      <c r="AX26" s="277"/>
      <c r="AY26" s="273"/>
      <c r="AZ26" s="277"/>
      <c r="BA26" s="276"/>
      <c r="BB26" s="276"/>
      <c r="BC26" s="276"/>
      <c r="BD26" s="276"/>
      <c r="BE26" s="276"/>
      <c r="BF26" s="276"/>
      <c r="BG26" s="276"/>
      <c r="BH26" s="277"/>
      <c r="BI26" s="273"/>
      <c r="BJ26" s="273"/>
      <c r="BK26" s="276"/>
      <c r="BL26" s="277"/>
      <c r="BM26" s="273"/>
      <c r="BN26" s="277"/>
      <c r="BO26" s="435"/>
      <c r="BP26" s="333"/>
      <c r="BQ26" s="435"/>
      <c r="BR26" s="435"/>
      <c r="BS26" s="436"/>
      <c r="BT26" s="437"/>
      <c r="BV26" s="273"/>
      <c r="BW26" s="273"/>
      <c r="BX26" s="273"/>
      <c r="BY26" s="273"/>
      <c r="BZ26" s="273"/>
    </row>
  </sheetData>
  <mergeCells count="1">
    <mergeCell ref="BV7:BX7"/>
  </mergeCells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K22"/>
  <sheetViews>
    <sheetView workbookViewId="0">
      <pane xSplit="2" ySplit="4" topLeftCell="AP5" activePane="bottomRight" state="frozen"/>
      <selection pane="topRight" activeCell="C1" sqref="C1"/>
      <selection pane="bottomLeft" activeCell="A5" sqref="A5"/>
      <selection pane="bottomRight" activeCell="A14" sqref="A14:XFD14"/>
    </sheetView>
  </sheetViews>
  <sheetFormatPr defaultColWidth="9.1796875" defaultRowHeight="14.5" x14ac:dyDescent="0.35"/>
  <cols>
    <col min="1" max="1" width="5.453125" style="199" customWidth="1"/>
    <col min="2" max="2" width="25.1796875" style="199" customWidth="1"/>
    <col min="3" max="3" width="32" style="199" customWidth="1"/>
    <col min="4" max="4" width="18.81640625" style="199" customWidth="1"/>
    <col min="5" max="5" width="19.1796875" style="199" customWidth="1"/>
    <col min="6" max="10" width="5.36328125" style="199" customWidth="1"/>
    <col min="11" max="11" width="8.6328125" style="199" customWidth="1"/>
    <col min="12" max="12" width="3.36328125" style="199" customWidth="1"/>
    <col min="13" max="17" width="5.6328125" style="199" customWidth="1"/>
    <col min="18" max="18" width="9.1796875" style="199"/>
    <col min="19" max="19" width="3.36328125" style="199" customWidth="1"/>
    <col min="20" max="21" width="5.6328125" style="199" customWidth="1"/>
    <col min="22" max="22" width="6.36328125" style="199" customWidth="1"/>
    <col min="23" max="23" width="6.6328125" style="199" customWidth="1"/>
    <col min="24" max="27" width="5.6328125" style="199" customWidth="1"/>
    <col min="28" max="28" width="7.1796875" style="199" customWidth="1"/>
    <col min="29" max="29" width="3.36328125" style="199" customWidth="1"/>
    <col min="30" max="30" width="7.36328125" style="199" customWidth="1"/>
    <col min="31" max="31" width="10.36328125" style="199" customWidth="1"/>
    <col min="32" max="32" width="7" style="199" customWidth="1"/>
    <col min="33" max="33" width="9.453125" style="199" customWidth="1"/>
    <col min="34" max="34" width="2.6328125" style="199" customWidth="1"/>
    <col min="35" max="37" width="5.6328125" style="199" customWidth="1"/>
    <col min="38" max="38" width="5.453125" style="199" customWidth="1"/>
    <col min="39" max="43" width="5.6328125" style="199" customWidth="1"/>
    <col min="44" max="44" width="2.453125" style="227" customWidth="1"/>
    <col min="45" max="49" width="5.81640625" style="199" customWidth="1"/>
    <col min="50" max="50" width="9.1796875" style="199"/>
    <col min="51" max="51" width="10.453125" style="199" customWidth="1"/>
    <col min="52" max="52" width="5.6328125" style="199" customWidth="1"/>
    <col min="53" max="53" width="2.453125" style="227" customWidth="1"/>
    <col min="54" max="54" width="12.1796875" style="199" customWidth="1"/>
    <col min="55" max="55" width="2.6328125" style="227" customWidth="1"/>
    <col min="56" max="56" width="10.453125" style="199" customWidth="1"/>
    <col min="57" max="57" width="2.6328125" style="227" customWidth="1"/>
    <col min="58" max="60" width="9.1796875" style="199"/>
    <col min="61" max="61" width="13.36328125" style="199" customWidth="1"/>
    <col min="62" max="16384" width="9.1796875" style="199"/>
  </cols>
  <sheetData>
    <row r="1" spans="1:63" ht="15.5" x14ac:dyDescent="0.35">
      <c r="A1" s="1" t="str">
        <f>[1]CompDetail!A1</f>
        <v>22nd Australian Vaulting Championships 2018</v>
      </c>
      <c r="B1" s="2"/>
      <c r="C1" s="101"/>
      <c r="D1" s="201" t="s">
        <v>436</v>
      </c>
      <c r="E1" s="201" t="s">
        <v>8</v>
      </c>
      <c r="G1" s="227"/>
      <c r="H1" s="284"/>
      <c r="I1" s="284"/>
      <c r="J1" s="284"/>
      <c r="K1" s="284"/>
      <c r="L1" s="284"/>
      <c r="T1" s="284"/>
      <c r="U1" s="284"/>
      <c r="V1" s="284"/>
      <c r="W1" s="227"/>
      <c r="Z1" s="284"/>
      <c r="AA1" s="284"/>
      <c r="AB1" s="284"/>
      <c r="AC1" s="284"/>
      <c r="AI1" s="284"/>
      <c r="AJ1" s="284"/>
      <c r="AK1" s="284"/>
      <c r="AL1" s="227"/>
      <c r="AO1" s="284"/>
      <c r="AP1" s="284"/>
      <c r="AQ1" s="284"/>
      <c r="AR1" s="285"/>
      <c r="BI1" s="154">
        <f ca="1">NOW()</f>
        <v>43467.616455671297</v>
      </c>
    </row>
    <row r="2" spans="1:63" ht="15.5" x14ac:dyDescent="0.35">
      <c r="A2" s="8"/>
      <c r="B2" s="2"/>
      <c r="C2" s="101"/>
      <c r="D2" s="201"/>
      <c r="E2" s="201" t="s">
        <v>9</v>
      </c>
      <c r="G2" s="227"/>
      <c r="W2" s="227"/>
      <c r="AL2" s="227"/>
      <c r="AR2" s="287"/>
      <c r="BI2" s="288">
        <f ca="1">NOW()</f>
        <v>43467.616455671297</v>
      </c>
    </row>
    <row r="3" spans="1:63" ht="15.5" x14ac:dyDescent="0.35">
      <c r="A3" s="1" t="str">
        <f>[1]CompDetail!A3</f>
        <v>October 4 to 7 2018</v>
      </c>
      <c r="B3" s="51"/>
      <c r="C3" s="101"/>
      <c r="D3" s="201"/>
      <c r="E3" s="201" t="s">
        <v>7</v>
      </c>
      <c r="F3" s="408" t="s">
        <v>319</v>
      </c>
      <c r="G3" s="409"/>
      <c r="H3" s="408"/>
      <c r="I3" s="409"/>
      <c r="J3" s="409"/>
      <c r="K3" s="409"/>
      <c r="M3" s="410" t="s">
        <v>320</v>
      </c>
      <c r="N3" s="411"/>
      <c r="O3" s="411"/>
      <c r="P3" s="411"/>
      <c r="Q3" s="411"/>
      <c r="R3" s="411"/>
      <c r="T3" s="408" t="s">
        <v>319</v>
      </c>
      <c r="U3" s="409"/>
      <c r="V3" s="409"/>
      <c r="W3" s="409"/>
      <c r="X3" s="409"/>
      <c r="Y3" s="409"/>
      <c r="Z3" s="409"/>
      <c r="AA3" s="409"/>
      <c r="AB3" s="409"/>
      <c r="AD3" s="410" t="s">
        <v>320</v>
      </c>
      <c r="AE3" s="411"/>
      <c r="AF3" s="411"/>
      <c r="AG3" s="411"/>
      <c r="AI3" s="408" t="s">
        <v>319</v>
      </c>
      <c r="AJ3" s="409"/>
      <c r="AK3" s="409"/>
      <c r="AL3" s="409"/>
      <c r="AM3" s="409"/>
      <c r="AN3" s="409"/>
      <c r="AO3" s="409"/>
      <c r="AP3" s="409"/>
      <c r="AQ3" s="409"/>
      <c r="AS3" s="410" t="s">
        <v>320</v>
      </c>
      <c r="AT3" s="411"/>
      <c r="AU3" s="411"/>
      <c r="AV3" s="411"/>
      <c r="AW3" s="411"/>
      <c r="AX3" s="411"/>
      <c r="AY3" s="411"/>
      <c r="AZ3" s="411"/>
    </row>
    <row r="4" spans="1:63" ht="15.5" x14ac:dyDescent="0.35">
      <c r="A4" s="13"/>
      <c r="B4" s="14"/>
      <c r="C4" s="101"/>
      <c r="D4" s="201"/>
      <c r="G4" s="227"/>
      <c r="W4" s="227"/>
      <c r="AL4" s="227"/>
    </row>
    <row r="5" spans="1:63" ht="15.5" x14ac:dyDescent="0.35">
      <c r="A5" s="1" t="s">
        <v>104</v>
      </c>
      <c r="B5" s="2"/>
      <c r="C5" s="103"/>
      <c r="F5" s="289" t="s">
        <v>321</v>
      </c>
      <c r="G5" s="290"/>
      <c r="I5" s="289"/>
      <c r="M5" s="289" t="s">
        <v>321</v>
      </c>
      <c r="T5" s="289" t="s">
        <v>437</v>
      </c>
      <c r="W5" s="227"/>
      <c r="AD5" s="289" t="s">
        <v>322</v>
      </c>
      <c r="AI5" s="289" t="s">
        <v>422</v>
      </c>
      <c r="AL5" s="227"/>
      <c r="AS5" s="289" t="s">
        <v>323</v>
      </c>
      <c r="AY5" s="289"/>
      <c r="AZ5" s="289"/>
    </row>
    <row r="6" spans="1:63" ht="15.5" x14ac:dyDescent="0.35">
      <c r="A6" s="8" t="s">
        <v>313</v>
      </c>
      <c r="B6" s="17"/>
      <c r="C6" s="103"/>
      <c r="F6" s="199" t="str">
        <f>E1</f>
        <v>Rob de Bruin</v>
      </c>
      <c r="G6" s="227"/>
      <c r="M6" s="199" t="str">
        <f>E1</f>
        <v>Rob de Bruin</v>
      </c>
      <c r="T6" s="199" t="str">
        <f>E2</f>
        <v>Mimmi Wickholm</v>
      </c>
      <c r="W6" s="227"/>
      <c r="AD6" s="199" t="str">
        <f>E2</f>
        <v>Mimmi Wickholm</v>
      </c>
      <c r="AH6" s="227"/>
      <c r="AI6" s="199" t="str">
        <f>E3</f>
        <v>Nina Fritzel</v>
      </c>
      <c r="AL6" s="227"/>
      <c r="AS6" s="199" t="str">
        <f>E3</f>
        <v>Nina Fritzel</v>
      </c>
      <c r="BF6" s="289" t="s">
        <v>324</v>
      </c>
    </row>
    <row r="7" spans="1:63" x14ac:dyDescent="0.35">
      <c r="F7" s="199" t="s">
        <v>325</v>
      </c>
      <c r="K7" s="284"/>
      <c r="L7" s="292"/>
      <c r="M7" s="291"/>
      <c r="N7" s="291"/>
      <c r="O7" s="291"/>
      <c r="P7" s="291"/>
      <c r="Q7" s="293"/>
      <c r="S7" s="227"/>
      <c r="U7" s="284"/>
      <c r="V7" s="284"/>
      <c r="W7" s="284"/>
      <c r="X7" s="284"/>
      <c r="Y7" s="284"/>
      <c r="Z7" s="284"/>
      <c r="AA7" s="284"/>
      <c r="AB7" s="284"/>
      <c r="AC7" s="292"/>
      <c r="AD7" s="289"/>
      <c r="AF7" s="199" t="s">
        <v>326</v>
      </c>
      <c r="AG7" s="199" t="s">
        <v>328</v>
      </c>
      <c r="AH7" s="227"/>
      <c r="AJ7" s="284"/>
      <c r="AK7" s="284"/>
      <c r="AL7" s="284"/>
      <c r="AM7" s="284"/>
      <c r="AN7" s="284"/>
      <c r="AO7" s="284"/>
      <c r="AP7" s="284"/>
      <c r="AQ7" s="284"/>
      <c r="AZ7" s="199" t="s">
        <v>329</v>
      </c>
      <c r="BB7" s="293" t="s">
        <v>330</v>
      </c>
      <c r="BD7" s="289" t="s">
        <v>331</v>
      </c>
      <c r="BH7" s="294" t="s">
        <v>332</v>
      </c>
      <c r="BI7" s="295"/>
    </row>
    <row r="8" spans="1:63" s="291" customFormat="1" x14ac:dyDescent="0.35">
      <c r="A8" s="271" t="s">
        <v>333</v>
      </c>
      <c r="B8" s="271" t="s">
        <v>334</v>
      </c>
      <c r="C8" s="271" t="s">
        <v>325</v>
      </c>
      <c r="D8" s="271" t="s">
        <v>335</v>
      </c>
      <c r="E8" s="271" t="s">
        <v>336</v>
      </c>
      <c r="F8" s="296" t="s">
        <v>337</v>
      </c>
      <c r="G8" s="296" t="s">
        <v>338</v>
      </c>
      <c r="H8" s="296" t="s">
        <v>339</v>
      </c>
      <c r="I8" s="296" t="s">
        <v>340</v>
      </c>
      <c r="J8" s="296" t="s">
        <v>341</v>
      </c>
      <c r="K8" s="296" t="s">
        <v>325</v>
      </c>
      <c r="L8" s="297"/>
      <c r="M8" s="296" t="s">
        <v>337</v>
      </c>
      <c r="N8" s="296" t="s">
        <v>338</v>
      </c>
      <c r="O8" s="296" t="s">
        <v>339</v>
      </c>
      <c r="P8" s="296" t="s">
        <v>340</v>
      </c>
      <c r="Q8" s="296" t="s">
        <v>341</v>
      </c>
      <c r="R8" s="296" t="s">
        <v>325</v>
      </c>
      <c r="S8" s="298"/>
      <c r="T8" s="271" t="s">
        <v>342</v>
      </c>
      <c r="U8" s="271" t="s">
        <v>343</v>
      </c>
      <c r="V8" s="271" t="s">
        <v>344</v>
      </c>
      <c r="W8" s="271" t="s">
        <v>430</v>
      </c>
      <c r="X8" s="271" t="s">
        <v>236</v>
      </c>
      <c r="Y8" s="271" t="s">
        <v>235</v>
      </c>
      <c r="Z8" s="271" t="s">
        <v>234</v>
      </c>
      <c r="AA8" s="271" t="s">
        <v>347</v>
      </c>
      <c r="AB8" s="271" t="s">
        <v>348</v>
      </c>
      <c r="AC8" s="297"/>
      <c r="AD8" s="271" t="s">
        <v>327</v>
      </c>
      <c r="AE8" s="271" t="s">
        <v>328</v>
      </c>
      <c r="AF8" s="271" t="s">
        <v>414</v>
      </c>
      <c r="AG8" s="271" t="s">
        <v>352</v>
      </c>
      <c r="AH8" s="299"/>
      <c r="AI8" s="271" t="s">
        <v>342</v>
      </c>
      <c r="AJ8" s="271" t="s">
        <v>343</v>
      </c>
      <c r="AK8" s="271" t="s">
        <v>344</v>
      </c>
      <c r="AL8" s="271" t="s">
        <v>430</v>
      </c>
      <c r="AM8" s="271" t="s">
        <v>236</v>
      </c>
      <c r="AN8" s="271" t="s">
        <v>235</v>
      </c>
      <c r="AO8" s="271" t="s">
        <v>234</v>
      </c>
      <c r="AP8" s="271" t="s">
        <v>347</v>
      </c>
      <c r="AQ8" s="271" t="s">
        <v>348</v>
      </c>
      <c r="AR8" s="299"/>
      <c r="AS8" s="296" t="s">
        <v>353</v>
      </c>
      <c r="AT8" s="296" t="s">
        <v>354</v>
      </c>
      <c r="AU8" s="296" t="s">
        <v>355</v>
      </c>
      <c r="AV8" s="296" t="s">
        <v>356</v>
      </c>
      <c r="AW8" s="296" t="s">
        <v>357</v>
      </c>
      <c r="AX8" s="296" t="s">
        <v>358</v>
      </c>
      <c r="AY8" s="271" t="s">
        <v>359</v>
      </c>
      <c r="AZ8" s="271" t="s">
        <v>352</v>
      </c>
      <c r="BA8" s="301"/>
      <c r="BB8" s="300" t="s">
        <v>360</v>
      </c>
      <c r="BC8" s="301"/>
      <c r="BD8" s="302" t="s">
        <v>360</v>
      </c>
      <c r="BE8" s="303"/>
      <c r="BF8" s="302" t="s">
        <v>361</v>
      </c>
      <c r="BG8" s="302" t="s">
        <v>362</v>
      </c>
      <c r="BH8" s="302" t="s">
        <v>360</v>
      </c>
      <c r="BI8" s="302" t="s">
        <v>363</v>
      </c>
      <c r="BJ8" s="271"/>
      <c r="BK8" s="271"/>
    </row>
    <row r="9" spans="1:63" s="291" customFormat="1" x14ac:dyDescent="0.35">
      <c r="F9" s="295"/>
      <c r="G9" s="295"/>
      <c r="H9" s="295"/>
      <c r="I9" s="295"/>
      <c r="J9" s="295"/>
      <c r="K9" s="295"/>
      <c r="L9" s="304"/>
      <c r="M9" s="295"/>
      <c r="N9" s="295"/>
      <c r="O9" s="295"/>
      <c r="P9" s="295"/>
      <c r="Q9" s="295"/>
      <c r="R9" s="295"/>
      <c r="S9" s="305"/>
      <c r="AC9" s="304"/>
      <c r="AH9" s="283"/>
      <c r="AR9" s="283"/>
      <c r="AS9" s="295"/>
      <c r="AT9" s="295"/>
      <c r="AU9" s="295"/>
      <c r="AV9" s="295"/>
      <c r="AW9" s="295"/>
      <c r="AX9" s="295"/>
      <c r="BA9" s="292"/>
      <c r="BB9" s="293"/>
      <c r="BC9" s="292"/>
      <c r="BD9" s="294"/>
      <c r="BE9" s="306"/>
      <c r="BF9" s="294"/>
      <c r="BG9" s="294"/>
      <c r="BH9" s="294"/>
      <c r="BI9" s="294"/>
    </row>
    <row r="10" spans="1:63" x14ac:dyDescent="0.35">
      <c r="A10" s="426">
        <v>71</v>
      </c>
      <c r="B10" s="426" t="s">
        <v>306</v>
      </c>
      <c r="C10" s="426" t="s">
        <v>154</v>
      </c>
      <c r="D10" s="426" t="s">
        <v>311</v>
      </c>
      <c r="E10" s="426" t="s">
        <v>312</v>
      </c>
      <c r="F10" s="272">
        <v>7</v>
      </c>
      <c r="G10" s="272">
        <v>7</v>
      </c>
      <c r="H10" s="272">
        <v>6</v>
      </c>
      <c r="I10" s="272">
        <v>5.7</v>
      </c>
      <c r="J10" s="272">
        <v>6</v>
      </c>
      <c r="K10" s="273">
        <f t="shared" ref="K10:K15" si="0">SUM((F10*0.3),(G10*0.25),(H10*0.25),(I10*0.15),(J10*0.05))</f>
        <v>6.5049999999999999</v>
      </c>
      <c r="L10" s="319"/>
      <c r="M10" s="272">
        <v>6.5</v>
      </c>
      <c r="N10" s="272">
        <v>6.5</v>
      </c>
      <c r="O10" s="272">
        <v>5.5</v>
      </c>
      <c r="P10" s="272">
        <v>5.7</v>
      </c>
      <c r="Q10" s="272">
        <v>6</v>
      </c>
      <c r="R10" s="273">
        <f t="shared" ref="R10:R15" si="1">SUM((M10*0.1),(N10*0.1),(O10*0.3),(P10*0.3),(Q10*0.2))</f>
        <v>5.86</v>
      </c>
      <c r="S10" s="318"/>
      <c r="T10" s="272">
        <v>4.5</v>
      </c>
      <c r="U10" s="272">
        <v>6.5</v>
      </c>
      <c r="V10" s="272">
        <v>5</v>
      </c>
      <c r="W10" s="272">
        <v>6.5</v>
      </c>
      <c r="X10" s="272">
        <v>5.5</v>
      </c>
      <c r="Y10" s="272">
        <v>5</v>
      </c>
      <c r="Z10" s="272">
        <v>5</v>
      </c>
      <c r="AA10" s="309">
        <f t="shared" ref="AA10:AA15" si="2">SUM(T10:Z10)</f>
        <v>38</v>
      </c>
      <c r="AB10" s="273">
        <f t="shared" ref="AB10:AB15" si="3">AA10/7</f>
        <v>5.4285714285714288</v>
      </c>
      <c r="AC10" s="319"/>
      <c r="AD10" s="272">
        <v>8.5</v>
      </c>
      <c r="AE10" s="273"/>
      <c r="AF10" s="274"/>
      <c r="AG10" s="273">
        <f t="shared" ref="AG10:AG15" si="4">AD10-AF10</f>
        <v>8.5</v>
      </c>
      <c r="AH10" s="318"/>
      <c r="AI10" s="272">
        <v>5.5</v>
      </c>
      <c r="AJ10" s="272">
        <v>5</v>
      </c>
      <c r="AK10" s="272">
        <v>4</v>
      </c>
      <c r="AL10" s="272">
        <v>5.2</v>
      </c>
      <c r="AM10" s="272">
        <v>4.8</v>
      </c>
      <c r="AN10" s="272">
        <v>5</v>
      </c>
      <c r="AO10" s="272">
        <v>5</v>
      </c>
      <c r="AP10" s="309">
        <f t="shared" ref="AP10:AP15" si="5">SUM(AI10:AO10)</f>
        <v>34.5</v>
      </c>
      <c r="AQ10" s="273">
        <f t="shared" ref="AQ10:AQ15" si="6">AP10/7</f>
        <v>4.9285714285714288</v>
      </c>
      <c r="AR10" s="318"/>
      <c r="AS10" s="272">
        <v>9</v>
      </c>
      <c r="AT10" s="272">
        <v>8</v>
      </c>
      <c r="AU10" s="272">
        <v>6.5</v>
      </c>
      <c r="AV10" s="272">
        <v>5</v>
      </c>
      <c r="AW10" s="272">
        <v>5.5</v>
      </c>
      <c r="AX10" s="273">
        <f t="shared" ref="AX10:AX15" si="7">SUM((AS10*0.2),(AT10*0.15),(AU10*0.25),(AV10*0.2),(AW10*0.2))</f>
        <v>6.7249999999999996</v>
      </c>
      <c r="AY10" s="274"/>
      <c r="AZ10" s="273">
        <f t="shared" ref="AZ10:AZ15" si="8">AX10-AY10</f>
        <v>6.7249999999999996</v>
      </c>
      <c r="BB10" s="310">
        <f t="shared" ref="BB10:BB15" si="9">SUM((K10*0.25)+(AB10*0.375)+(AQ10*0.375))</f>
        <v>5.5101785714285709</v>
      </c>
      <c r="BC10" s="277"/>
      <c r="BD10" s="310">
        <f t="shared" ref="BD10:BD15" si="10">SUM((R10*0.25),(AG10*0.5),(AZ10*0.25))</f>
        <v>7.3962500000000002</v>
      </c>
      <c r="BF10" s="273">
        <f t="shared" ref="BF10:BF15" si="11">BB10</f>
        <v>5.5101785714285709</v>
      </c>
      <c r="BG10" s="273">
        <f t="shared" ref="BG10:BG15" si="12">BD10</f>
        <v>7.3962500000000002</v>
      </c>
      <c r="BH10" s="311">
        <f t="shared" ref="BH10:BH15" si="13">AVERAGE(BF10:BG10)</f>
        <v>6.4532142857142851</v>
      </c>
      <c r="BI10" s="312">
        <f t="shared" ref="BI10:BI15" si="14">RANK(BH10,BH$10:BH$100)</f>
        <v>1</v>
      </c>
    </row>
    <row r="11" spans="1:63" x14ac:dyDescent="0.35">
      <c r="A11" s="426">
        <v>72</v>
      </c>
      <c r="B11" s="426" t="s">
        <v>307</v>
      </c>
      <c r="C11" s="426" t="s">
        <v>162</v>
      </c>
      <c r="D11" s="426" t="s">
        <v>284</v>
      </c>
      <c r="E11" s="426" t="s">
        <v>312</v>
      </c>
      <c r="F11" s="272">
        <v>6.2</v>
      </c>
      <c r="G11" s="272">
        <v>6</v>
      </c>
      <c r="H11" s="272">
        <v>5</v>
      </c>
      <c r="I11" s="272">
        <v>5.5</v>
      </c>
      <c r="J11" s="272">
        <v>7</v>
      </c>
      <c r="K11" s="273">
        <f t="shared" si="0"/>
        <v>5.7849999999999993</v>
      </c>
      <c r="L11" s="319"/>
      <c r="M11" s="272">
        <v>6.5</v>
      </c>
      <c r="N11" s="272">
        <v>6.5</v>
      </c>
      <c r="O11" s="272">
        <v>6.5</v>
      </c>
      <c r="P11" s="272">
        <v>7</v>
      </c>
      <c r="Q11" s="272">
        <v>7</v>
      </c>
      <c r="R11" s="273">
        <f t="shared" si="1"/>
        <v>6.75</v>
      </c>
      <c r="S11" s="318"/>
      <c r="T11" s="272">
        <v>4.5</v>
      </c>
      <c r="U11" s="272">
        <v>6.5</v>
      </c>
      <c r="V11" s="272">
        <v>5.5</v>
      </c>
      <c r="W11" s="272">
        <v>5</v>
      </c>
      <c r="X11" s="272">
        <v>6</v>
      </c>
      <c r="Y11" s="272">
        <v>4.5</v>
      </c>
      <c r="Z11" s="272">
        <v>5</v>
      </c>
      <c r="AA11" s="309">
        <f t="shared" si="2"/>
        <v>37</v>
      </c>
      <c r="AB11" s="273">
        <f t="shared" si="3"/>
        <v>5.2857142857142856</v>
      </c>
      <c r="AC11" s="319"/>
      <c r="AD11" s="272">
        <v>8.1999999999999993</v>
      </c>
      <c r="AE11" s="273"/>
      <c r="AF11" s="274"/>
      <c r="AG11" s="273">
        <f t="shared" si="4"/>
        <v>8.1999999999999993</v>
      </c>
      <c r="AH11" s="318"/>
      <c r="AI11" s="272">
        <v>4.5</v>
      </c>
      <c r="AJ11" s="272">
        <v>6.2</v>
      </c>
      <c r="AK11" s="272">
        <v>4.5</v>
      </c>
      <c r="AL11" s="272">
        <v>5</v>
      </c>
      <c r="AM11" s="272">
        <v>6.2</v>
      </c>
      <c r="AN11" s="272">
        <v>4.5</v>
      </c>
      <c r="AO11" s="272">
        <v>6</v>
      </c>
      <c r="AP11" s="309">
        <f t="shared" si="5"/>
        <v>36.9</v>
      </c>
      <c r="AQ11" s="273">
        <f t="shared" si="6"/>
        <v>5.2714285714285714</v>
      </c>
      <c r="AR11" s="318"/>
      <c r="AS11" s="272">
        <v>7.5</v>
      </c>
      <c r="AT11" s="272">
        <v>8</v>
      </c>
      <c r="AU11" s="272">
        <v>6</v>
      </c>
      <c r="AV11" s="272">
        <v>5</v>
      </c>
      <c r="AW11" s="272">
        <v>6.5</v>
      </c>
      <c r="AX11" s="273">
        <f t="shared" si="7"/>
        <v>6.5</v>
      </c>
      <c r="AY11" s="274">
        <v>1</v>
      </c>
      <c r="AZ11" s="273">
        <f t="shared" si="8"/>
        <v>5.5</v>
      </c>
      <c r="BB11" s="310">
        <f t="shared" si="9"/>
        <v>5.4051785714285714</v>
      </c>
      <c r="BC11" s="277"/>
      <c r="BD11" s="310">
        <f t="shared" si="10"/>
        <v>7.1624999999999996</v>
      </c>
      <c r="BF11" s="273">
        <f t="shared" si="11"/>
        <v>5.4051785714285714</v>
      </c>
      <c r="BG11" s="273">
        <f t="shared" si="12"/>
        <v>7.1624999999999996</v>
      </c>
      <c r="BH11" s="311">
        <f t="shared" si="13"/>
        <v>6.2838392857142855</v>
      </c>
      <c r="BI11" s="312">
        <f t="shared" si="14"/>
        <v>2</v>
      </c>
    </row>
    <row r="12" spans="1:63" x14ac:dyDescent="0.35">
      <c r="A12" s="426">
        <v>135</v>
      </c>
      <c r="B12" s="426" t="s">
        <v>305</v>
      </c>
      <c r="C12" s="426" t="s">
        <v>159</v>
      </c>
      <c r="D12" s="426" t="s">
        <v>79</v>
      </c>
      <c r="E12" s="426" t="s">
        <v>435</v>
      </c>
      <c r="F12" s="272">
        <v>6</v>
      </c>
      <c r="G12" s="272">
        <v>5.7</v>
      </c>
      <c r="H12" s="272">
        <v>8</v>
      </c>
      <c r="I12" s="272">
        <v>7</v>
      </c>
      <c r="J12" s="272">
        <v>8</v>
      </c>
      <c r="K12" s="273">
        <f t="shared" si="0"/>
        <v>6.6749999999999998</v>
      </c>
      <c r="L12" s="319"/>
      <c r="M12" s="272">
        <v>6.5</v>
      </c>
      <c r="N12" s="272">
        <v>6.5</v>
      </c>
      <c r="O12" s="272">
        <v>6.2</v>
      </c>
      <c r="P12" s="272">
        <v>6.5</v>
      </c>
      <c r="Q12" s="272">
        <v>8</v>
      </c>
      <c r="R12" s="273">
        <f t="shared" si="1"/>
        <v>6.7100000000000009</v>
      </c>
      <c r="S12" s="318"/>
      <c r="T12" s="272">
        <v>3.6</v>
      </c>
      <c r="U12" s="272">
        <v>5.5</v>
      </c>
      <c r="V12" s="272">
        <v>6</v>
      </c>
      <c r="W12" s="272">
        <v>7</v>
      </c>
      <c r="X12" s="272">
        <v>5.8</v>
      </c>
      <c r="Y12" s="272">
        <v>5</v>
      </c>
      <c r="Z12" s="272">
        <v>4.8</v>
      </c>
      <c r="AA12" s="309">
        <f t="shared" si="2"/>
        <v>37.700000000000003</v>
      </c>
      <c r="AB12" s="273">
        <f t="shared" si="3"/>
        <v>5.3857142857142861</v>
      </c>
      <c r="AC12" s="319"/>
      <c r="AD12" s="272">
        <v>8.2200000000000006</v>
      </c>
      <c r="AE12" s="273"/>
      <c r="AF12" s="274">
        <v>0</v>
      </c>
      <c r="AG12" s="273">
        <f t="shared" si="4"/>
        <v>8.2200000000000006</v>
      </c>
      <c r="AH12" s="318"/>
      <c r="AI12" s="272">
        <v>4</v>
      </c>
      <c r="AJ12" s="272">
        <v>5.2</v>
      </c>
      <c r="AK12" s="272">
        <v>5</v>
      </c>
      <c r="AL12" s="272">
        <v>6.2</v>
      </c>
      <c r="AM12" s="272">
        <v>5.5</v>
      </c>
      <c r="AN12" s="272">
        <v>5.5</v>
      </c>
      <c r="AO12" s="272">
        <v>5</v>
      </c>
      <c r="AP12" s="309">
        <f t="shared" si="5"/>
        <v>36.4</v>
      </c>
      <c r="AQ12" s="273">
        <f t="shared" si="6"/>
        <v>5.2</v>
      </c>
      <c r="AR12" s="318"/>
      <c r="AS12" s="272">
        <v>4.5</v>
      </c>
      <c r="AT12" s="272">
        <v>4.5</v>
      </c>
      <c r="AU12" s="272">
        <v>5</v>
      </c>
      <c r="AV12" s="272">
        <v>3.5</v>
      </c>
      <c r="AW12" s="272">
        <v>4</v>
      </c>
      <c r="AX12" s="273">
        <f t="shared" si="7"/>
        <v>4.3250000000000002</v>
      </c>
      <c r="AY12" s="274"/>
      <c r="AZ12" s="273">
        <f t="shared" si="8"/>
        <v>4.3250000000000002</v>
      </c>
      <c r="BB12" s="310">
        <f t="shared" si="9"/>
        <v>5.6383928571428577</v>
      </c>
      <c r="BC12" s="277"/>
      <c r="BD12" s="310">
        <f t="shared" si="10"/>
        <v>6.8687500000000004</v>
      </c>
      <c r="BF12" s="273">
        <f t="shared" si="11"/>
        <v>5.6383928571428577</v>
      </c>
      <c r="BG12" s="273">
        <f t="shared" si="12"/>
        <v>6.8687500000000004</v>
      </c>
      <c r="BH12" s="311">
        <f t="shared" si="13"/>
        <v>6.253571428571429</v>
      </c>
      <c r="BI12" s="312">
        <f t="shared" si="14"/>
        <v>3</v>
      </c>
    </row>
    <row r="13" spans="1:63" x14ac:dyDescent="0.35">
      <c r="A13" s="426">
        <v>73</v>
      </c>
      <c r="B13" s="426" t="s">
        <v>308</v>
      </c>
      <c r="C13" s="426" t="s">
        <v>162</v>
      </c>
      <c r="D13" s="426" t="s">
        <v>284</v>
      </c>
      <c r="E13" s="426" t="s">
        <v>312</v>
      </c>
      <c r="F13" s="272">
        <v>6.5</v>
      </c>
      <c r="G13" s="272">
        <v>6.2</v>
      </c>
      <c r="H13" s="272">
        <v>6.2</v>
      </c>
      <c r="I13" s="272">
        <v>7</v>
      </c>
      <c r="J13" s="272">
        <v>7</v>
      </c>
      <c r="K13" s="273">
        <f t="shared" si="0"/>
        <v>6.4499999999999993</v>
      </c>
      <c r="L13" s="319"/>
      <c r="M13" s="272">
        <v>6.2</v>
      </c>
      <c r="N13" s="272">
        <v>6.5</v>
      </c>
      <c r="O13" s="272">
        <v>6.2</v>
      </c>
      <c r="P13" s="272">
        <v>6.5</v>
      </c>
      <c r="Q13" s="272">
        <v>7</v>
      </c>
      <c r="R13" s="273">
        <f t="shared" si="1"/>
        <v>6.48</v>
      </c>
      <c r="S13" s="318"/>
      <c r="T13" s="272">
        <v>0</v>
      </c>
      <c r="U13" s="272">
        <v>6.5</v>
      </c>
      <c r="V13" s="272">
        <v>4.5</v>
      </c>
      <c r="W13" s="272">
        <v>5</v>
      </c>
      <c r="X13" s="272">
        <v>4.5999999999999996</v>
      </c>
      <c r="Y13" s="272">
        <v>5.2</v>
      </c>
      <c r="Z13" s="272">
        <v>4.8</v>
      </c>
      <c r="AA13" s="309">
        <f t="shared" si="2"/>
        <v>30.6</v>
      </c>
      <c r="AB13" s="273">
        <f t="shared" si="3"/>
        <v>4.3714285714285719</v>
      </c>
      <c r="AC13" s="319"/>
      <c r="AD13" s="272">
        <v>8</v>
      </c>
      <c r="AE13" s="273"/>
      <c r="AF13" s="274"/>
      <c r="AG13" s="273">
        <f t="shared" si="4"/>
        <v>8</v>
      </c>
      <c r="AH13" s="318"/>
      <c r="AI13" s="272">
        <v>4.5</v>
      </c>
      <c r="AJ13" s="272">
        <v>5</v>
      </c>
      <c r="AK13" s="272">
        <v>5.5</v>
      </c>
      <c r="AL13" s="272">
        <v>4.5</v>
      </c>
      <c r="AM13" s="272">
        <v>6</v>
      </c>
      <c r="AN13" s="272">
        <v>6</v>
      </c>
      <c r="AO13" s="272">
        <v>6</v>
      </c>
      <c r="AP13" s="309">
        <f t="shared" si="5"/>
        <v>37.5</v>
      </c>
      <c r="AQ13" s="273">
        <f t="shared" si="6"/>
        <v>5.3571428571428568</v>
      </c>
      <c r="AR13" s="318"/>
      <c r="AS13" s="272">
        <v>7.5</v>
      </c>
      <c r="AT13" s="272">
        <v>8</v>
      </c>
      <c r="AU13" s="272">
        <v>8</v>
      </c>
      <c r="AV13" s="272">
        <v>5</v>
      </c>
      <c r="AW13" s="272">
        <v>6.8</v>
      </c>
      <c r="AX13" s="273">
        <f t="shared" si="7"/>
        <v>7.0600000000000005</v>
      </c>
      <c r="AY13" s="274">
        <v>1</v>
      </c>
      <c r="AZ13" s="273">
        <f t="shared" si="8"/>
        <v>6.0600000000000005</v>
      </c>
      <c r="BB13" s="310">
        <f t="shared" si="9"/>
        <v>5.2607142857142852</v>
      </c>
      <c r="BC13" s="277"/>
      <c r="BD13" s="310">
        <f t="shared" si="10"/>
        <v>7.1349999999999998</v>
      </c>
      <c r="BF13" s="273">
        <f t="shared" si="11"/>
        <v>5.2607142857142852</v>
      </c>
      <c r="BG13" s="273">
        <f t="shared" si="12"/>
        <v>7.1349999999999998</v>
      </c>
      <c r="BH13" s="311">
        <f t="shared" si="13"/>
        <v>6.1978571428571421</v>
      </c>
      <c r="BI13" s="312">
        <f t="shared" si="14"/>
        <v>4</v>
      </c>
    </row>
    <row r="14" spans="1:63" x14ac:dyDescent="0.35">
      <c r="A14" s="426">
        <v>46</v>
      </c>
      <c r="B14" s="438" t="s">
        <v>233</v>
      </c>
      <c r="C14" s="438" t="s">
        <v>160</v>
      </c>
      <c r="D14" s="438" t="s">
        <v>442</v>
      </c>
      <c r="E14" s="438" t="s">
        <v>309</v>
      </c>
      <c r="F14" s="272">
        <v>5.7</v>
      </c>
      <c r="G14" s="272">
        <v>5.7</v>
      </c>
      <c r="H14" s="272">
        <v>7.5</v>
      </c>
      <c r="I14" s="272">
        <v>7</v>
      </c>
      <c r="J14" s="272">
        <v>8.5</v>
      </c>
      <c r="K14" s="273">
        <f t="shared" si="0"/>
        <v>6.4849999999999994</v>
      </c>
      <c r="L14" s="319"/>
      <c r="M14" s="272">
        <v>6.5</v>
      </c>
      <c r="N14" s="272">
        <v>6.5</v>
      </c>
      <c r="O14" s="272">
        <v>6.5</v>
      </c>
      <c r="P14" s="272">
        <v>6.5</v>
      </c>
      <c r="Q14" s="272">
        <v>8.5</v>
      </c>
      <c r="R14" s="273">
        <f t="shared" si="1"/>
        <v>6.9</v>
      </c>
      <c r="S14" s="318"/>
      <c r="T14" s="272">
        <v>4.4000000000000004</v>
      </c>
      <c r="U14" s="272">
        <v>4.8</v>
      </c>
      <c r="V14" s="272">
        <v>5</v>
      </c>
      <c r="W14" s="272">
        <v>6.5</v>
      </c>
      <c r="X14" s="272">
        <v>5.2</v>
      </c>
      <c r="Y14" s="272">
        <v>5</v>
      </c>
      <c r="Z14" s="272">
        <v>5.2</v>
      </c>
      <c r="AA14" s="309">
        <f t="shared" si="2"/>
        <v>36.1</v>
      </c>
      <c r="AB14" s="273">
        <f t="shared" si="3"/>
        <v>5.1571428571428575</v>
      </c>
      <c r="AC14" s="319"/>
      <c r="AD14" s="272">
        <v>7.4</v>
      </c>
      <c r="AE14" s="273"/>
      <c r="AF14" s="274">
        <v>1</v>
      </c>
      <c r="AG14" s="273">
        <f t="shared" si="4"/>
        <v>6.4</v>
      </c>
      <c r="AH14" s="318"/>
      <c r="AI14" s="272">
        <v>5</v>
      </c>
      <c r="AJ14" s="272">
        <v>5</v>
      </c>
      <c r="AK14" s="272">
        <v>4.8</v>
      </c>
      <c r="AL14" s="272">
        <v>5.8</v>
      </c>
      <c r="AM14" s="272">
        <v>6</v>
      </c>
      <c r="AN14" s="272">
        <v>5</v>
      </c>
      <c r="AO14" s="272">
        <v>5.2</v>
      </c>
      <c r="AP14" s="309">
        <f t="shared" si="5"/>
        <v>36.800000000000004</v>
      </c>
      <c r="AQ14" s="273">
        <f t="shared" si="6"/>
        <v>5.257142857142858</v>
      </c>
      <c r="AR14" s="318"/>
      <c r="AS14" s="272">
        <v>7.5</v>
      </c>
      <c r="AT14" s="272">
        <v>7</v>
      </c>
      <c r="AU14" s="272">
        <v>5</v>
      </c>
      <c r="AV14" s="272">
        <v>5</v>
      </c>
      <c r="AW14" s="272">
        <v>4.5</v>
      </c>
      <c r="AX14" s="273">
        <f t="shared" si="7"/>
        <v>5.7</v>
      </c>
      <c r="AY14" s="274"/>
      <c r="AZ14" s="273">
        <f t="shared" si="8"/>
        <v>5.7</v>
      </c>
      <c r="BB14" s="310">
        <f t="shared" si="9"/>
        <v>5.5266071428571433</v>
      </c>
      <c r="BC14" s="277"/>
      <c r="BD14" s="310">
        <f t="shared" si="10"/>
        <v>6.3500000000000005</v>
      </c>
      <c r="BF14" s="273">
        <f t="shared" si="11"/>
        <v>5.5266071428571433</v>
      </c>
      <c r="BG14" s="273">
        <f t="shared" si="12"/>
        <v>6.3500000000000005</v>
      </c>
      <c r="BH14" s="311">
        <f t="shared" si="13"/>
        <v>5.9383035714285715</v>
      </c>
      <c r="BI14" s="312">
        <f t="shared" si="14"/>
        <v>5</v>
      </c>
    </row>
    <row r="15" spans="1:63" x14ac:dyDescent="0.35">
      <c r="A15" s="426">
        <v>126</v>
      </c>
      <c r="B15" s="426" t="s">
        <v>386</v>
      </c>
      <c r="C15" s="426" t="s">
        <v>161</v>
      </c>
      <c r="D15" s="426" t="s">
        <v>413</v>
      </c>
      <c r="E15" s="426" t="s">
        <v>163</v>
      </c>
      <c r="F15" s="272">
        <v>6.7</v>
      </c>
      <c r="G15" s="272">
        <v>7</v>
      </c>
      <c r="H15" s="272">
        <v>6.2</v>
      </c>
      <c r="I15" s="272">
        <v>6.2</v>
      </c>
      <c r="J15" s="272">
        <v>6.5</v>
      </c>
      <c r="K15" s="273">
        <f t="shared" si="0"/>
        <v>6.5649999999999995</v>
      </c>
      <c r="L15" s="319"/>
      <c r="M15" s="272">
        <v>7</v>
      </c>
      <c r="N15" s="272">
        <v>6.7</v>
      </c>
      <c r="O15" s="272">
        <v>6</v>
      </c>
      <c r="P15" s="272">
        <v>5.5</v>
      </c>
      <c r="Q15" s="272">
        <v>6.5</v>
      </c>
      <c r="R15" s="273">
        <f t="shared" si="1"/>
        <v>6.12</v>
      </c>
      <c r="S15" s="318"/>
      <c r="T15" s="272">
        <v>0</v>
      </c>
      <c r="U15" s="272">
        <v>4.5</v>
      </c>
      <c r="V15" s="272">
        <v>5</v>
      </c>
      <c r="W15" s="272">
        <v>6</v>
      </c>
      <c r="X15" s="272">
        <v>4.5</v>
      </c>
      <c r="Y15" s="272">
        <v>4.5</v>
      </c>
      <c r="Z15" s="272">
        <v>5</v>
      </c>
      <c r="AA15" s="309">
        <f t="shared" si="2"/>
        <v>29.5</v>
      </c>
      <c r="AB15" s="273">
        <f t="shared" si="3"/>
        <v>4.2142857142857144</v>
      </c>
      <c r="AC15" s="319"/>
      <c r="AD15" s="272">
        <v>6.2</v>
      </c>
      <c r="AE15" s="273"/>
      <c r="AF15" s="274">
        <v>1</v>
      </c>
      <c r="AG15" s="273">
        <f t="shared" si="4"/>
        <v>5.2</v>
      </c>
      <c r="AH15" s="318"/>
      <c r="AI15" s="272">
        <v>0</v>
      </c>
      <c r="AJ15" s="272">
        <v>4.5</v>
      </c>
      <c r="AK15" s="272">
        <v>4.8</v>
      </c>
      <c r="AL15" s="272">
        <v>6.8</v>
      </c>
      <c r="AM15" s="272">
        <v>6</v>
      </c>
      <c r="AN15" s="272">
        <v>6</v>
      </c>
      <c r="AO15" s="272">
        <v>6</v>
      </c>
      <c r="AP15" s="309">
        <f t="shared" si="5"/>
        <v>34.1</v>
      </c>
      <c r="AQ15" s="273">
        <f t="shared" si="6"/>
        <v>4.8714285714285719</v>
      </c>
      <c r="AR15" s="318"/>
      <c r="AS15" s="272">
        <v>6</v>
      </c>
      <c r="AT15" s="272">
        <v>6</v>
      </c>
      <c r="AU15" s="272">
        <v>4.5</v>
      </c>
      <c r="AV15" s="272">
        <v>4</v>
      </c>
      <c r="AW15" s="272">
        <v>4</v>
      </c>
      <c r="AX15" s="273">
        <f t="shared" si="7"/>
        <v>4.8250000000000002</v>
      </c>
      <c r="AY15" s="274">
        <v>1</v>
      </c>
      <c r="AZ15" s="273">
        <f t="shared" si="8"/>
        <v>3.8250000000000002</v>
      </c>
      <c r="BB15" s="310">
        <f t="shared" si="9"/>
        <v>5.0483928571428569</v>
      </c>
      <c r="BC15" s="277"/>
      <c r="BD15" s="310">
        <f t="shared" si="10"/>
        <v>5.0862499999999997</v>
      </c>
      <c r="BF15" s="273">
        <f t="shared" si="11"/>
        <v>5.0483928571428569</v>
      </c>
      <c r="BG15" s="273">
        <f t="shared" si="12"/>
        <v>5.0862499999999997</v>
      </c>
      <c r="BH15" s="311">
        <f t="shared" si="13"/>
        <v>5.0673214285714288</v>
      </c>
      <c r="BI15" s="312">
        <f t="shared" si="14"/>
        <v>6</v>
      </c>
    </row>
    <row r="16" spans="1:63" s="227" customFormat="1" x14ac:dyDescent="0.35">
      <c r="A16" s="427"/>
      <c r="B16" s="418"/>
      <c r="C16" s="418"/>
      <c r="D16" s="418"/>
      <c r="E16" s="418"/>
      <c r="F16" s="276"/>
      <c r="G16" s="276"/>
      <c r="H16" s="276"/>
      <c r="I16" s="276"/>
      <c r="J16" s="276"/>
      <c r="K16" s="273"/>
      <c r="M16" s="276"/>
      <c r="N16" s="276"/>
      <c r="O16" s="276"/>
      <c r="P16" s="276"/>
      <c r="Q16" s="276"/>
      <c r="R16" s="273"/>
      <c r="S16" s="277"/>
      <c r="T16" s="276"/>
      <c r="U16" s="276"/>
      <c r="V16" s="276"/>
      <c r="W16" s="276"/>
      <c r="X16" s="276"/>
      <c r="Y16" s="276"/>
      <c r="Z16" s="276"/>
      <c r="AA16" s="277"/>
      <c r="AB16" s="273"/>
      <c r="AD16" s="276"/>
      <c r="AE16" s="273"/>
      <c r="AF16" s="277"/>
      <c r="AG16" s="273"/>
      <c r="AH16" s="277"/>
      <c r="AI16" s="276"/>
      <c r="AJ16" s="276"/>
      <c r="AK16" s="276"/>
      <c r="AL16" s="276"/>
      <c r="AM16" s="276"/>
      <c r="AN16" s="276"/>
      <c r="AO16" s="276"/>
      <c r="AP16" s="277"/>
      <c r="AQ16" s="273"/>
      <c r="AR16" s="277"/>
      <c r="AS16" s="276"/>
      <c r="AT16" s="276"/>
      <c r="AU16" s="276"/>
      <c r="AV16" s="276"/>
      <c r="AW16" s="276"/>
      <c r="AX16" s="273"/>
      <c r="AY16" s="277"/>
      <c r="AZ16" s="273"/>
      <c r="BB16" s="273"/>
      <c r="BC16" s="277"/>
      <c r="BD16" s="273"/>
      <c r="BF16" s="273"/>
      <c r="BG16" s="273"/>
      <c r="BH16" s="430"/>
      <c r="BI16" s="431"/>
    </row>
    <row r="17" spans="1:61" s="227" customFormat="1" x14ac:dyDescent="0.35">
      <c r="A17" s="427"/>
      <c r="B17" s="418"/>
      <c r="C17" s="418"/>
      <c r="D17" s="418"/>
      <c r="E17" s="418"/>
      <c r="F17" s="276"/>
      <c r="G17" s="276"/>
      <c r="H17" s="276"/>
      <c r="I17" s="276"/>
      <c r="J17" s="276"/>
      <c r="K17" s="273"/>
      <c r="M17" s="276"/>
      <c r="N17" s="276"/>
      <c r="O17" s="276"/>
      <c r="P17" s="276"/>
      <c r="Q17" s="276"/>
      <c r="R17" s="273"/>
      <c r="S17" s="277"/>
      <c r="T17" s="276"/>
      <c r="U17" s="276"/>
      <c r="V17" s="276"/>
      <c r="W17" s="276"/>
      <c r="X17" s="276"/>
      <c r="Y17" s="276"/>
      <c r="Z17" s="276"/>
      <c r="AA17" s="277"/>
      <c r="AB17" s="273"/>
      <c r="AD17" s="276"/>
      <c r="AE17" s="273"/>
      <c r="AF17" s="277"/>
      <c r="AG17" s="273"/>
      <c r="AH17" s="277"/>
      <c r="AI17" s="276"/>
      <c r="AJ17" s="276"/>
      <c r="AK17" s="276"/>
      <c r="AL17" s="276"/>
      <c r="AM17" s="276"/>
      <c r="AN17" s="276"/>
      <c r="AO17" s="276"/>
      <c r="AP17" s="277"/>
      <c r="AQ17" s="273"/>
      <c r="AR17" s="277"/>
      <c r="AS17" s="276"/>
      <c r="AT17" s="276"/>
      <c r="AU17" s="276"/>
      <c r="AV17" s="276"/>
      <c r="AW17" s="276"/>
      <c r="AX17" s="273"/>
      <c r="AY17" s="277"/>
      <c r="AZ17" s="273"/>
      <c r="BB17" s="273"/>
      <c r="BC17" s="277"/>
      <c r="BD17" s="273"/>
      <c r="BF17" s="273"/>
      <c r="BG17" s="273"/>
      <c r="BH17" s="430"/>
      <c r="BI17" s="431"/>
    </row>
    <row r="18" spans="1:61" s="227" customFormat="1" x14ac:dyDescent="0.35">
      <c r="A18" s="427"/>
      <c r="B18" s="418"/>
      <c r="C18" s="418"/>
      <c r="D18" s="418"/>
      <c r="E18" s="418"/>
      <c r="F18" s="276"/>
      <c r="G18" s="276"/>
      <c r="H18" s="276"/>
      <c r="I18" s="276"/>
      <c r="J18" s="276"/>
      <c r="K18" s="273"/>
      <c r="M18" s="276"/>
      <c r="N18" s="276"/>
      <c r="O18" s="276"/>
      <c r="P18" s="276"/>
      <c r="Q18" s="276"/>
      <c r="R18" s="273"/>
      <c r="S18" s="277"/>
      <c r="T18" s="276"/>
      <c r="U18" s="276"/>
      <c r="V18" s="276"/>
      <c r="W18" s="276"/>
      <c r="X18" s="276"/>
      <c r="Y18" s="276"/>
      <c r="Z18" s="276"/>
      <c r="AA18" s="277"/>
      <c r="AB18" s="273"/>
      <c r="AD18" s="276"/>
      <c r="AE18" s="273"/>
      <c r="AF18" s="277"/>
      <c r="AG18" s="273"/>
      <c r="AH18" s="277"/>
      <c r="AI18" s="276"/>
      <c r="AJ18" s="276"/>
      <c r="AK18" s="276"/>
      <c r="AL18" s="276"/>
      <c r="AM18" s="276"/>
      <c r="AN18" s="276"/>
      <c r="AO18" s="276"/>
      <c r="AP18" s="277"/>
      <c r="AQ18" s="273"/>
      <c r="AR18" s="277"/>
      <c r="AS18" s="276"/>
      <c r="AT18" s="276"/>
      <c r="AU18" s="276"/>
      <c r="AV18" s="276"/>
      <c r="AW18" s="276"/>
      <c r="AX18" s="273"/>
      <c r="AY18" s="277"/>
      <c r="AZ18" s="273"/>
      <c r="BB18" s="273"/>
      <c r="BC18" s="277"/>
      <c r="BD18" s="273"/>
      <c r="BF18" s="273"/>
      <c r="BG18" s="273"/>
      <c r="BH18" s="430"/>
      <c r="BI18" s="431"/>
    </row>
    <row r="19" spans="1:61" s="227" customFormat="1" x14ac:dyDescent="0.35">
      <c r="A19" s="427"/>
      <c r="B19" s="418"/>
      <c r="C19" s="418"/>
      <c r="D19" s="418"/>
      <c r="E19" s="418"/>
      <c r="F19" s="276"/>
      <c r="G19" s="276"/>
      <c r="H19" s="276"/>
      <c r="I19" s="276"/>
      <c r="J19" s="276"/>
      <c r="K19" s="273"/>
      <c r="M19" s="276"/>
      <c r="N19" s="276"/>
      <c r="O19" s="276"/>
      <c r="P19" s="276"/>
      <c r="Q19" s="276"/>
      <c r="R19" s="273"/>
      <c r="S19" s="277"/>
      <c r="T19" s="276"/>
      <c r="U19" s="276"/>
      <c r="V19" s="276"/>
      <c r="W19" s="276"/>
      <c r="X19" s="276"/>
      <c r="Y19" s="276"/>
      <c r="Z19" s="276"/>
      <c r="AA19" s="277"/>
      <c r="AB19" s="273"/>
      <c r="AD19" s="276"/>
      <c r="AE19" s="273"/>
      <c r="AF19" s="277"/>
      <c r="AG19" s="273"/>
      <c r="AH19" s="277"/>
      <c r="AI19" s="276"/>
      <c r="AJ19" s="276"/>
      <c r="AK19" s="276"/>
      <c r="AL19" s="276"/>
      <c r="AM19" s="276"/>
      <c r="AN19" s="276"/>
      <c r="AO19" s="276"/>
      <c r="AP19" s="277"/>
      <c r="AQ19" s="273"/>
      <c r="AR19" s="277"/>
      <c r="AS19" s="276"/>
      <c r="AT19" s="276"/>
      <c r="AU19" s="276"/>
      <c r="AV19" s="276"/>
      <c r="AW19" s="276"/>
      <c r="AX19" s="273"/>
      <c r="AY19" s="277"/>
      <c r="AZ19" s="273"/>
      <c r="BB19" s="273"/>
      <c r="BC19" s="277"/>
      <c r="BD19" s="273"/>
      <c r="BF19" s="273"/>
      <c r="BG19" s="273"/>
      <c r="BH19" s="430"/>
      <c r="BI19" s="431"/>
    </row>
    <row r="20" spans="1:61" s="227" customFormat="1" x14ac:dyDescent="0.35">
      <c r="A20" s="427"/>
      <c r="B20" s="418"/>
      <c r="C20" s="418"/>
      <c r="D20" s="418"/>
      <c r="E20" s="418"/>
      <c r="F20" s="276"/>
      <c r="G20" s="276"/>
      <c r="H20" s="276"/>
      <c r="I20" s="276"/>
      <c r="J20" s="276"/>
      <c r="K20" s="273"/>
      <c r="M20" s="276"/>
      <c r="N20" s="276"/>
      <c r="O20" s="276"/>
      <c r="P20" s="276"/>
      <c r="Q20" s="276"/>
      <c r="R20" s="273"/>
      <c r="S20" s="277"/>
      <c r="T20" s="276"/>
      <c r="U20" s="276"/>
      <c r="V20" s="276"/>
      <c r="W20" s="276"/>
      <c r="X20" s="276"/>
      <c r="Y20" s="276"/>
      <c r="Z20" s="276"/>
      <c r="AA20" s="277"/>
      <c r="AB20" s="273"/>
      <c r="AD20" s="276"/>
      <c r="AE20" s="273"/>
      <c r="AF20" s="277"/>
      <c r="AG20" s="273"/>
      <c r="AH20" s="277"/>
      <c r="AI20" s="276"/>
      <c r="AJ20" s="276"/>
      <c r="AK20" s="276"/>
      <c r="AL20" s="276"/>
      <c r="AM20" s="276"/>
      <c r="AN20" s="276"/>
      <c r="AO20" s="276"/>
      <c r="AP20" s="277"/>
      <c r="AQ20" s="273"/>
      <c r="AR20" s="277"/>
      <c r="AS20" s="276"/>
      <c r="AT20" s="276"/>
      <c r="AU20" s="276"/>
      <c r="AV20" s="276"/>
      <c r="AW20" s="276"/>
      <c r="AX20" s="273"/>
      <c r="AY20" s="277"/>
      <c r="AZ20" s="273"/>
      <c r="BB20" s="273"/>
      <c r="BC20" s="277"/>
      <c r="BD20" s="273"/>
      <c r="BF20" s="273"/>
      <c r="BG20" s="273"/>
      <c r="BH20" s="430"/>
      <c r="BI20" s="431"/>
    </row>
    <row r="21" spans="1:61" s="227" customFormat="1" x14ac:dyDescent="0.35">
      <c r="A21" s="427"/>
      <c r="B21" s="418"/>
      <c r="C21" s="418"/>
      <c r="D21" s="418"/>
      <c r="E21" s="418"/>
      <c r="F21" s="276"/>
      <c r="G21" s="276"/>
      <c r="H21" s="276"/>
      <c r="I21" s="276"/>
      <c r="J21" s="276"/>
      <c r="K21" s="273"/>
      <c r="M21" s="276"/>
      <c r="N21" s="276"/>
      <c r="O21" s="276"/>
      <c r="P21" s="276"/>
      <c r="Q21" s="276"/>
      <c r="R21" s="273"/>
      <c r="S21" s="277"/>
      <c r="T21" s="276"/>
      <c r="U21" s="276"/>
      <c r="V21" s="276"/>
      <c r="W21" s="276"/>
      <c r="X21" s="276"/>
      <c r="Y21" s="276"/>
      <c r="Z21" s="276"/>
      <c r="AA21" s="277"/>
      <c r="AB21" s="273"/>
      <c r="AD21" s="276"/>
      <c r="AE21" s="273"/>
      <c r="AF21" s="277"/>
      <c r="AG21" s="273"/>
      <c r="AH21" s="277"/>
      <c r="AI21" s="276"/>
      <c r="AJ21" s="276"/>
      <c r="AK21" s="276"/>
      <c r="AL21" s="276"/>
      <c r="AM21" s="276"/>
      <c r="AN21" s="276"/>
      <c r="AO21" s="276"/>
      <c r="AP21" s="277"/>
      <c r="AQ21" s="273"/>
      <c r="AR21" s="277"/>
      <c r="AS21" s="276"/>
      <c r="AT21" s="276"/>
      <c r="AU21" s="276"/>
      <c r="AV21" s="276"/>
      <c r="AW21" s="276"/>
      <c r="AX21" s="273"/>
      <c r="AY21" s="277"/>
      <c r="AZ21" s="273"/>
      <c r="BB21" s="273"/>
      <c r="BC21" s="277"/>
      <c r="BD21" s="273"/>
      <c r="BF21" s="273"/>
      <c r="BG21" s="273"/>
      <c r="BH21" s="430"/>
      <c r="BI21" s="431"/>
    </row>
    <row r="22" spans="1:61" s="227" customFormat="1" x14ac:dyDescent="0.35"/>
  </sheetData>
  <sortState xmlns:xlrd2="http://schemas.microsoft.com/office/spreadsheetml/2017/richdata2" ref="A10:BK15">
    <sortCondition ref="BI10:BI15"/>
  </sortState>
  <pageMargins left="0.74803149606299213" right="0.74803149606299213" top="0.98425196850393704" bottom="0.98425196850393704" header="0.51181102362204722" footer="0.51181102362204722"/>
  <headerFooter alignWithMargins="0">
    <oddFooter>&amp;L&amp;A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K14"/>
  <sheetViews>
    <sheetView topLeftCell="AO1" workbookViewId="0">
      <selection activeCell="BC17" sqref="BC17"/>
    </sheetView>
  </sheetViews>
  <sheetFormatPr defaultColWidth="8.81640625" defaultRowHeight="14.5" x14ac:dyDescent="0.35"/>
  <cols>
    <col min="1" max="1" width="6.81640625" customWidth="1"/>
    <col min="2" max="2" width="20.36328125" customWidth="1"/>
    <col min="3" max="3" width="21.1796875" customWidth="1"/>
    <col min="4" max="4" width="15.81640625" customWidth="1"/>
    <col min="5" max="5" width="26.453125" customWidth="1"/>
    <col min="12" max="12" width="2.81640625" customWidth="1"/>
    <col min="19" max="19" width="3.6328125" customWidth="1"/>
    <col min="29" max="29" width="3.453125" customWidth="1"/>
    <col min="34" max="34" width="3.36328125" customWidth="1"/>
    <col min="44" max="44" width="5.1796875" customWidth="1"/>
    <col min="61" max="61" width="12.1796875" customWidth="1"/>
  </cols>
  <sheetData>
    <row r="1" spans="1:63" s="199" customFormat="1" ht="15.5" x14ac:dyDescent="0.35">
      <c r="A1" s="1" t="str">
        <f>[1]CompDetail!A1</f>
        <v>22nd Australian Vaulting Championships 2018</v>
      </c>
      <c r="B1" s="2"/>
      <c r="C1" s="101"/>
      <c r="D1" s="201" t="s">
        <v>318</v>
      </c>
      <c r="E1" s="201" t="s">
        <v>261</v>
      </c>
      <c r="G1" s="227"/>
      <c r="H1" s="284"/>
      <c r="I1" s="284"/>
      <c r="J1" s="284"/>
      <c r="K1" s="284"/>
      <c r="L1" s="284"/>
      <c r="T1" s="284"/>
      <c r="U1" s="284"/>
      <c r="V1" s="284"/>
      <c r="W1" s="227"/>
      <c r="Z1" s="284"/>
      <c r="AA1" s="284"/>
      <c r="AB1" s="284"/>
      <c r="AC1" s="284"/>
      <c r="AI1" s="284"/>
      <c r="AJ1" s="284"/>
      <c r="AK1" s="284"/>
      <c r="AL1" s="227"/>
      <c r="AO1" s="284"/>
      <c r="AP1" s="284"/>
      <c r="AQ1" s="284"/>
      <c r="AR1" s="285"/>
      <c r="BA1" s="227"/>
      <c r="BC1" s="227"/>
      <c r="BE1" s="227"/>
      <c r="BI1" s="154">
        <f ca="1">NOW()</f>
        <v>43467.616455671297</v>
      </c>
    </row>
    <row r="2" spans="1:63" s="199" customFormat="1" ht="15.5" x14ac:dyDescent="0.35">
      <c r="A2" s="8"/>
      <c r="B2" s="2"/>
      <c r="C2" s="101"/>
      <c r="D2" s="201"/>
      <c r="E2" s="201" t="s">
        <v>10</v>
      </c>
      <c r="G2" s="227"/>
      <c r="W2" s="227"/>
      <c r="AL2" s="227"/>
      <c r="AR2" s="287"/>
      <c r="BA2" s="227"/>
      <c r="BC2" s="227"/>
      <c r="BE2" s="227"/>
      <c r="BI2" s="288">
        <f ca="1">NOW()</f>
        <v>43467.616455671297</v>
      </c>
    </row>
    <row r="3" spans="1:63" s="199" customFormat="1" ht="15.5" x14ac:dyDescent="0.35">
      <c r="A3" s="1" t="str">
        <f>[1]CompDetail!A3</f>
        <v>October 4 to 7 2018</v>
      </c>
      <c r="B3" s="51"/>
      <c r="C3" s="101"/>
      <c r="D3" s="201"/>
      <c r="E3" s="201" t="s">
        <v>7</v>
      </c>
      <c r="F3" s="408" t="s">
        <v>319</v>
      </c>
      <c r="G3" s="409"/>
      <c r="H3" s="408"/>
      <c r="I3" s="409"/>
      <c r="J3" s="409"/>
      <c r="K3" s="409"/>
      <c r="M3" s="410" t="s">
        <v>320</v>
      </c>
      <c r="N3" s="411"/>
      <c r="O3" s="411"/>
      <c r="P3" s="411"/>
      <c r="Q3" s="411"/>
      <c r="R3" s="411"/>
      <c r="T3" s="408" t="s">
        <v>319</v>
      </c>
      <c r="U3" s="409"/>
      <c r="V3" s="409"/>
      <c r="W3" s="409"/>
      <c r="X3" s="409"/>
      <c r="Y3" s="409"/>
      <c r="Z3" s="409"/>
      <c r="AA3" s="409"/>
      <c r="AB3" s="409"/>
      <c r="AD3" s="410" t="s">
        <v>320</v>
      </c>
      <c r="AE3" s="411"/>
      <c r="AF3" s="411"/>
      <c r="AG3" s="411"/>
      <c r="AI3" s="408" t="s">
        <v>319</v>
      </c>
      <c r="AJ3" s="409"/>
      <c r="AK3" s="409"/>
      <c r="AL3" s="409"/>
      <c r="AM3" s="409"/>
      <c r="AN3" s="409"/>
      <c r="AO3" s="409"/>
      <c r="AP3" s="409"/>
      <c r="AQ3" s="409"/>
      <c r="AR3" s="227"/>
      <c r="AS3" s="410" t="s">
        <v>320</v>
      </c>
      <c r="AT3" s="411"/>
      <c r="AU3" s="411"/>
      <c r="AV3" s="411"/>
      <c r="AW3" s="411"/>
      <c r="AX3" s="411"/>
      <c r="AY3" s="411"/>
      <c r="AZ3" s="411"/>
      <c r="BA3" s="227"/>
      <c r="BC3" s="227"/>
      <c r="BE3" s="227"/>
    </row>
    <row r="4" spans="1:63" s="199" customFormat="1" ht="15.5" x14ac:dyDescent="0.35">
      <c r="A4" s="13"/>
      <c r="B4" s="14"/>
      <c r="C4" s="101"/>
      <c r="D4" s="201"/>
      <c r="G4" s="227"/>
      <c r="W4" s="227"/>
      <c r="AL4" s="227"/>
      <c r="AR4" s="227"/>
      <c r="BA4" s="227"/>
      <c r="BC4" s="227"/>
      <c r="BE4" s="227"/>
    </row>
    <row r="5" spans="1:63" s="199" customFormat="1" ht="15.5" x14ac:dyDescent="0.35">
      <c r="A5" s="1" t="s">
        <v>103</v>
      </c>
      <c r="B5" s="2"/>
      <c r="C5" s="103"/>
      <c r="F5" s="289" t="s">
        <v>321</v>
      </c>
      <c r="G5" s="290"/>
      <c r="I5" s="289"/>
      <c r="M5" s="289" t="s">
        <v>321</v>
      </c>
      <c r="T5" s="289" t="s">
        <v>437</v>
      </c>
      <c r="W5" s="227"/>
      <c r="AD5" s="289" t="s">
        <v>322</v>
      </c>
      <c r="AI5" s="289" t="s">
        <v>422</v>
      </c>
      <c r="AL5" s="227"/>
      <c r="AR5" s="227"/>
      <c r="AS5" s="289" t="s">
        <v>323</v>
      </c>
      <c r="AY5" s="289"/>
      <c r="AZ5" s="289"/>
      <c r="BA5" s="227"/>
      <c r="BC5" s="227"/>
      <c r="BE5" s="227"/>
    </row>
    <row r="6" spans="1:63" s="199" customFormat="1" ht="15.5" x14ac:dyDescent="0.35">
      <c r="A6" s="8" t="s">
        <v>313</v>
      </c>
      <c r="B6" s="17"/>
      <c r="C6" s="103"/>
      <c r="F6" s="199" t="str">
        <f>E1</f>
        <v>Angie Deeks</v>
      </c>
      <c r="G6" s="227"/>
      <c r="M6" s="199" t="str">
        <f>E1</f>
        <v>Angie Deeks</v>
      </c>
      <c r="T6" s="199" t="str">
        <f>E2</f>
        <v>Darryn Fedrick</v>
      </c>
      <c r="W6" s="227"/>
      <c r="AD6" s="199" t="str">
        <f>E2</f>
        <v>Darryn Fedrick</v>
      </c>
      <c r="AH6" s="227"/>
      <c r="AI6" s="199" t="str">
        <f>E3</f>
        <v>Nina Fritzel</v>
      </c>
      <c r="AL6" s="227"/>
      <c r="AR6" s="227"/>
      <c r="AS6" s="199" t="str">
        <f>E3</f>
        <v>Nina Fritzel</v>
      </c>
      <c r="BA6" s="227"/>
      <c r="BC6" s="227"/>
      <c r="BE6" s="227"/>
      <c r="BF6" s="289" t="s">
        <v>324</v>
      </c>
    </row>
    <row r="7" spans="1:63" s="199" customFormat="1" x14ac:dyDescent="0.35">
      <c r="F7" s="199" t="s">
        <v>325</v>
      </c>
      <c r="K7" s="284"/>
      <c r="L7" s="292"/>
      <c r="M7" s="475"/>
      <c r="N7" s="475"/>
      <c r="O7" s="475"/>
      <c r="P7" s="475"/>
      <c r="Q7" s="474"/>
      <c r="S7" s="227"/>
      <c r="U7" s="284"/>
      <c r="V7" s="284"/>
      <c r="W7" s="284"/>
      <c r="X7" s="284"/>
      <c r="Y7" s="284"/>
      <c r="Z7" s="284"/>
      <c r="AA7" s="284"/>
      <c r="AB7" s="284"/>
      <c r="AC7" s="292"/>
      <c r="AD7" s="289"/>
      <c r="AF7" s="199" t="s">
        <v>326</v>
      </c>
      <c r="AG7" s="199" t="s">
        <v>328</v>
      </c>
      <c r="AH7" s="227"/>
      <c r="AJ7" s="284"/>
      <c r="AK7" s="284"/>
      <c r="AL7" s="284"/>
      <c r="AM7" s="284"/>
      <c r="AN7" s="284"/>
      <c r="AO7" s="284"/>
      <c r="AP7" s="284"/>
      <c r="AQ7" s="284"/>
      <c r="AR7" s="227"/>
      <c r="AZ7" s="199" t="s">
        <v>329</v>
      </c>
      <c r="BA7" s="227"/>
      <c r="BB7" s="474" t="s">
        <v>330</v>
      </c>
      <c r="BC7" s="227"/>
      <c r="BD7" s="289" t="s">
        <v>331</v>
      </c>
      <c r="BE7" s="227"/>
      <c r="BH7" s="294" t="s">
        <v>332</v>
      </c>
      <c r="BI7" s="295"/>
    </row>
    <row r="8" spans="1:63" s="475" customFormat="1" x14ac:dyDescent="0.35">
      <c r="A8" s="271" t="s">
        <v>333</v>
      </c>
      <c r="B8" s="271" t="s">
        <v>334</v>
      </c>
      <c r="C8" s="271" t="s">
        <v>325</v>
      </c>
      <c r="D8" s="271" t="s">
        <v>335</v>
      </c>
      <c r="E8" s="271" t="s">
        <v>336</v>
      </c>
      <c r="F8" s="296" t="s">
        <v>337</v>
      </c>
      <c r="G8" s="296" t="s">
        <v>338</v>
      </c>
      <c r="H8" s="296" t="s">
        <v>339</v>
      </c>
      <c r="I8" s="296" t="s">
        <v>340</v>
      </c>
      <c r="J8" s="296" t="s">
        <v>341</v>
      </c>
      <c r="K8" s="296" t="s">
        <v>325</v>
      </c>
      <c r="L8" s="299"/>
      <c r="M8" s="296" t="s">
        <v>337</v>
      </c>
      <c r="N8" s="296" t="s">
        <v>338</v>
      </c>
      <c r="O8" s="296" t="s">
        <v>339</v>
      </c>
      <c r="P8" s="296" t="s">
        <v>340</v>
      </c>
      <c r="Q8" s="296" t="s">
        <v>341</v>
      </c>
      <c r="R8" s="296" t="s">
        <v>325</v>
      </c>
      <c r="S8" s="298"/>
      <c r="T8" s="271" t="s">
        <v>342</v>
      </c>
      <c r="U8" s="271" t="s">
        <v>343</v>
      </c>
      <c r="V8" s="271" t="s">
        <v>344</v>
      </c>
      <c r="W8" s="271" t="s">
        <v>430</v>
      </c>
      <c r="X8" s="271" t="s">
        <v>236</v>
      </c>
      <c r="Y8" s="271" t="s">
        <v>235</v>
      </c>
      <c r="Z8" s="271" t="s">
        <v>234</v>
      </c>
      <c r="AA8" s="271" t="s">
        <v>347</v>
      </c>
      <c r="AB8" s="271" t="s">
        <v>348</v>
      </c>
      <c r="AC8" s="297"/>
      <c r="AD8" s="271" t="s">
        <v>327</v>
      </c>
      <c r="AE8" s="271" t="s">
        <v>328</v>
      </c>
      <c r="AF8" s="271" t="s">
        <v>414</v>
      </c>
      <c r="AG8" s="271" t="s">
        <v>352</v>
      </c>
      <c r="AH8" s="299"/>
      <c r="AI8" s="271" t="s">
        <v>342</v>
      </c>
      <c r="AJ8" s="271" t="s">
        <v>343</v>
      </c>
      <c r="AK8" s="271" t="s">
        <v>344</v>
      </c>
      <c r="AL8" s="271" t="s">
        <v>430</v>
      </c>
      <c r="AM8" s="271" t="s">
        <v>236</v>
      </c>
      <c r="AN8" s="271" t="s">
        <v>235</v>
      </c>
      <c r="AO8" s="271" t="s">
        <v>234</v>
      </c>
      <c r="AP8" s="271" t="s">
        <v>347</v>
      </c>
      <c r="AQ8" s="271" t="s">
        <v>348</v>
      </c>
      <c r="AR8" s="299"/>
      <c r="AS8" s="296" t="s">
        <v>353</v>
      </c>
      <c r="AT8" s="296" t="s">
        <v>354</v>
      </c>
      <c r="AU8" s="296" t="s">
        <v>355</v>
      </c>
      <c r="AV8" s="296" t="s">
        <v>356</v>
      </c>
      <c r="AW8" s="296" t="s">
        <v>357</v>
      </c>
      <c r="AX8" s="296" t="s">
        <v>358</v>
      </c>
      <c r="AY8" s="271" t="s">
        <v>359</v>
      </c>
      <c r="AZ8" s="271" t="s">
        <v>352</v>
      </c>
      <c r="BA8" s="301"/>
      <c r="BB8" s="300" t="s">
        <v>360</v>
      </c>
      <c r="BC8" s="301"/>
      <c r="BD8" s="302" t="s">
        <v>360</v>
      </c>
      <c r="BE8" s="303"/>
      <c r="BF8" s="302" t="s">
        <v>361</v>
      </c>
      <c r="BG8" s="302" t="s">
        <v>362</v>
      </c>
      <c r="BH8" s="302" t="s">
        <v>360</v>
      </c>
      <c r="BI8" s="302" t="s">
        <v>363</v>
      </c>
      <c r="BJ8" s="271"/>
      <c r="BK8" s="271"/>
    </row>
    <row r="9" spans="1:63" s="475" customFormat="1" x14ac:dyDescent="0.35">
      <c r="F9" s="295"/>
      <c r="G9" s="295"/>
      <c r="H9" s="295"/>
      <c r="I9" s="295"/>
      <c r="J9" s="295"/>
      <c r="K9" s="295"/>
      <c r="L9" s="283"/>
      <c r="M9" s="295"/>
      <c r="N9" s="295"/>
      <c r="O9" s="295"/>
      <c r="P9" s="295"/>
      <c r="Q9" s="295"/>
      <c r="R9" s="295"/>
      <c r="S9" s="305"/>
      <c r="AC9" s="283"/>
      <c r="AH9" s="283"/>
      <c r="AR9" s="283"/>
      <c r="AS9" s="295"/>
      <c r="AT9" s="295"/>
      <c r="AU9" s="295"/>
      <c r="AV9" s="295"/>
      <c r="AW9" s="295"/>
      <c r="AX9" s="295"/>
      <c r="BA9" s="292"/>
      <c r="BB9" s="474"/>
      <c r="BC9" s="292"/>
      <c r="BD9" s="294"/>
      <c r="BE9" s="306"/>
      <c r="BF9" s="294"/>
      <c r="BG9" s="294"/>
      <c r="BH9" s="294"/>
      <c r="BI9" s="294"/>
    </row>
    <row r="10" spans="1:63" s="199" customFormat="1" x14ac:dyDescent="0.35">
      <c r="A10" s="426">
        <v>74</v>
      </c>
      <c r="B10" s="426" t="s">
        <v>64</v>
      </c>
      <c r="C10" s="426" t="s">
        <v>195</v>
      </c>
      <c r="D10" s="426" t="s">
        <v>424</v>
      </c>
      <c r="E10" s="426" t="s">
        <v>312</v>
      </c>
      <c r="F10" s="272">
        <v>6.8</v>
      </c>
      <c r="G10" s="272">
        <v>7</v>
      </c>
      <c r="H10" s="272">
        <v>7</v>
      </c>
      <c r="I10" s="272">
        <v>7</v>
      </c>
      <c r="J10" s="272">
        <v>8.5</v>
      </c>
      <c r="K10" s="273">
        <f>SUM((F10*0.3),(G10*0.25),(H10*0.25),(I10*0.15),(J10*0.05))</f>
        <v>7.0149999999999997</v>
      </c>
      <c r="L10" s="330"/>
      <c r="M10" s="272">
        <v>6.8</v>
      </c>
      <c r="N10" s="272">
        <v>6.7</v>
      </c>
      <c r="O10" s="272">
        <v>6.7</v>
      </c>
      <c r="P10" s="272">
        <v>6.8</v>
      </c>
      <c r="Q10" s="272">
        <v>8.5</v>
      </c>
      <c r="R10" s="273">
        <f>SUM((M10*0.1),(N10*0.1),(O10*0.3),(P10*0.3),(Q10*0.2))</f>
        <v>7.1000000000000005</v>
      </c>
      <c r="S10" s="308"/>
      <c r="T10" s="272">
        <v>4.8</v>
      </c>
      <c r="U10" s="272">
        <v>6</v>
      </c>
      <c r="V10" s="272">
        <v>5.4</v>
      </c>
      <c r="W10" s="272">
        <v>6</v>
      </c>
      <c r="X10" s="272">
        <v>5.8</v>
      </c>
      <c r="Y10" s="272">
        <v>5.6</v>
      </c>
      <c r="Z10" s="272">
        <v>5.6</v>
      </c>
      <c r="AA10" s="309">
        <f>SUM(T10:Z10)</f>
        <v>39.200000000000003</v>
      </c>
      <c r="AB10" s="273">
        <f>AA10/7</f>
        <v>5.6000000000000005</v>
      </c>
      <c r="AC10" s="330"/>
      <c r="AD10" s="272">
        <v>6.7</v>
      </c>
      <c r="AE10" s="273"/>
      <c r="AF10" s="274"/>
      <c r="AG10" s="273">
        <f>AD10-AF10</f>
        <v>6.7</v>
      </c>
      <c r="AH10" s="308"/>
      <c r="AI10" s="272">
        <v>4</v>
      </c>
      <c r="AJ10" s="272">
        <v>6</v>
      </c>
      <c r="AK10" s="272">
        <v>4.5</v>
      </c>
      <c r="AL10" s="272">
        <v>6.5</v>
      </c>
      <c r="AM10" s="272">
        <v>6.5</v>
      </c>
      <c r="AN10" s="272">
        <v>6.5</v>
      </c>
      <c r="AO10" s="272">
        <v>6.5</v>
      </c>
      <c r="AP10" s="309">
        <f>SUM(AI10:AO10)</f>
        <v>40.5</v>
      </c>
      <c r="AQ10" s="273">
        <f>AP10/7</f>
        <v>5.7857142857142856</v>
      </c>
      <c r="AR10" s="308"/>
      <c r="AS10" s="272">
        <v>6</v>
      </c>
      <c r="AT10" s="272">
        <v>8</v>
      </c>
      <c r="AU10" s="272">
        <v>8</v>
      </c>
      <c r="AV10" s="272">
        <v>7</v>
      </c>
      <c r="AW10" s="272">
        <v>7.5</v>
      </c>
      <c r="AX10" s="273">
        <f>SUM((AS10*0.2),(AT10*0.15),(AU10*0.25),(AV10*0.2),(AW10*0.2))</f>
        <v>7.3000000000000007</v>
      </c>
      <c r="AY10" s="274"/>
      <c r="AZ10" s="273">
        <f>AX10-AY10</f>
        <v>7.3000000000000007</v>
      </c>
      <c r="BA10" s="227"/>
      <c r="BB10" s="310">
        <f>SUM((K10*0.25)+(AB10*0.375)+(AQ10*0.375))</f>
        <v>6.0233928571428574</v>
      </c>
      <c r="BC10" s="277"/>
      <c r="BD10" s="310">
        <f>SUM((R10*0.25),(AG10*0.5),(AZ10*0.25))</f>
        <v>6.95</v>
      </c>
      <c r="BE10" s="227"/>
      <c r="BF10" s="273">
        <f>BB10</f>
        <v>6.0233928571428574</v>
      </c>
      <c r="BG10" s="273">
        <f>BD10</f>
        <v>6.95</v>
      </c>
      <c r="BH10" s="311">
        <f>AVERAGE(BF10:BG10)</f>
        <v>6.4866964285714293</v>
      </c>
      <c r="BI10" s="312">
        <f>RANK(BH10,BH$10:BH$99)</f>
        <v>1</v>
      </c>
    </row>
    <row r="11" spans="1:63" s="199" customFormat="1" x14ac:dyDescent="0.35">
      <c r="A11" s="426">
        <v>39</v>
      </c>
      <c r="B11" s="426" t="s">
        <v>57</v>
      </c>
      <c r="C11" s="426" t="s">
        <v>193</v>
      </c>
      <c r="D11" s="426" t="s">
        <v>374</v>
      </c>
      <c r="E11" s="426" t="s">
        <v>372</v>
      </c>
      <c r="F11" s="272">
        <v>6.5</v>
      </c>
      <c r="G11" s="272">
        <v>6.5</v>
      </c>
      <c r="H11" s="272">
        <v>6.7</v>
      </c>
      <c r="I11" s="272">
        <v>6.8</v>
      </c>
      <c r="J11" s="272">
        <v>8.5</v>
      </c>
      <c r="K11" s="273">
        <f>SUM((F11*0.3),(G11*0.25),(H11*0.25),(I11*0.15),(J11*0.05))</f>
        <v>6.6949999999999994</v>
      </c>
      <c r="L11" s="330"/>
      <c r="M11" s="272">
        <v>5.8</v>
      </c>
      <c r="N11" s="272">
        <v>5.8</v>
      </c>
      <c r="O11" s="272">
        <v>6</v>
      </c>
      <c r="P11" s="272">
        <v>6.5</v>
      </c>
      <c r="Q11" s="272">
        <v>8.5</v>
      </c>
      <c r="R11" s="273">
        <f>SUM((M11*0.1),(N11*0.1),(O11*0.3),(P11*0.3),(Q11*0.2))</f>
        <v>6.61</v>
      </c>
      <c r="S11" s="308"/>
      <c r="T11" s="272">
        <v>4.8</v>
      </c>
      <c r="U11" s="272">
        <v>5.6</v>
      </c>
      <c r="V11" s="272">
        <v>5.8</v>
      </c>
      <c r="W11" s="272">
        <v>3.2</v>
      </c>
      <c r="X11" s="272">
        <v>6</v>
      </c>
      <c r="Y11" s="272">
        <v>5.6</v>
      </c>
      <c r="Z11" s="272">
        <v>5.8</v>
      </c>
      <c r="AA11" s="309">
        <f>SUM(T11:Z11)</f>
        <v>36.799999999999997</v>
      </c>
      <c r="AB11" s="273">
        <f>AA11/7</f>
        <v>5.2571428571428571</v>
      </c>
      <c r="AC11" s="330"/>
      <c r="AD11" s="272">
        <v>6.5</v>
      </c>
      <c r="AE11" s="273"/>
      <c r="AF11" s="274"/>
      <c r="AG11" s="273">
        <f>AD11-AF11</f>
        <v>6.5</v>
      </c>
      <c r="AH11" s="308"/>
      <c r="AI11" s="272">
        <v>4.5</v>
      </c>
      <c r="AJ11" s="272">
        <v>6</v>
      </c>
      <c r="AK11" s="272">
        <v>6</v>
      </c>
      <c r="AL11" s="272">
        <v>2.5</v>
      </c>
      <c r="AM11" s="272">
        <v>5</v>
      </c>
      <c r="AN11" s="272">
        <v>6</v>
      </c>
      <c r="AO11" s="272">
        <v>6</v>
      </c>
      <c r="AP11" s="309">
        <f>SUM(AI11:AO11)</f>
        <v>36</v>
      </c>
      <c r="AQ11" s="273">
        <f>AP11/7</f>
        <v>5.1428571428571432</v>
      </c>
      <c r="AR11" s="308"/>
      <c r="AS11" s="272">
        <v>8</v>
      </c>
      <c r="AT11" s="272">
        <v>8</v>
      </c>
      <c r="AU11" s="272">
        <v>7.5</v>
      </c>
      <c r="AV11" s="272">
        <v>6.5</v>
      </c>
      <c r="AW11" s="272">
        <v>6</v>
      </c>
      <c r="AX11" s="273">
        <f>SUM((AS11*0.2),(AT11*0.15),(AU11*0.25),(AV11*0.2),(AW11*0.2))</f>
        <v>7.1749999999999998</v>
      </c>
      <c r="AY11" s="274"/>
      <c r="AZ11" s="273">
        <f>AX11-AY11</f>
        <v>7.1749999999999998</v>
      </c>
      <c r="BA11" s="227"/>
      <c r="BB11" s="310">
        <f>SUM((K11*0.25)+(AB11*0.375)+(AQ11*0.375))</f>
        <v>5.5737500000000004</v>
      </c>
      <c r="BC11" s="277"/>
      <c r="BD11" s="310">
        <f>SUM((R11*0.25),(AG11*0.5),(AZ11*0.25))</f>
        <v>6.69625</v>
      </c>
      <c r="BE11" s="227"/>
      <c r="BF11" s="273">
        <f>BB11</f>
        <v>5.5737500000000004</v>
      </c>
      <c r="BG11" s="273">
        <f>BD11</f>
        <v>6.69625</v>
      </c>
      <c r="BH11" s="311">
        <f>AVERAGE(BF11:BG11)</f>
        <v>6.1349999999999998</v>
      </c>
      <c r="BI11" s="312">
        <f>RANK(BH11,BH$10:BH$99)</f>
        <v>2</v>
      </c>
    </row>
    <row r="12" spans="1:63" s="199" customFormat="1" x14ac:dyDescent="0.35">
      <c r="A12" s="426">
        <v>81</v>
      </c>
      <c r="B12" s="426" t="s">
        <v>218</v>
      </c>
      <c r="C12" s="426" t="s">
        <v>173</v>
      </c>
      <c r="D12" s="426" t="s">
        <v>295</v>
      </c>
      <c r="E12" s="426" t="s">
        <v>296</v>
      </c>
      <c r="F12" s="272">
        <v>6.3</v>
      </c>
      <c r="G12" s="272">
        <v>6.8</v>
      </c>
      <c r="H12" s="272">
        <v>7</v>
      </c>
      <c r="I12" s="272">
        <v>7</v>
      </c>
      <c r="J12" s="272">
        <v>8.5</v>
      </c>
      <c r="K12" s="273">
        <f>SUM((F12*0.3),(G12*0.25),(H12*0.25),(I12*0.15),(J12*0.05))</f>
        <v>6.8149999999999995</v>
      </c>
      <c r="L12" s="330"/>
      <c r="M12" s="272">
        <v>6.3</v>
      </c>
      <c r="N12" s="272">
        <v>5.8</v>
      </c>
      <c r="O12" s="272">
        <v>6.8</v>
      </c>
      <c r="P12" s="272">
        <v>7</v>
      </c>
      <c r="Q12" s="272">
        <v>8.5</v>
      </c>
      <c r="R12" s="273">
        <f>SUM((M12*0.1),(N12*0.1),(O12*0.3),(P12*0.3),(Q12*0.2))</f>
        <v>7.05</v>
      </c>
      <c r="S12" s="308"/>
      <c r="T12" s="272">
        <v>5.2</v>
      </c>
      <c r="U12" s="272">
        <v>5.8</v>
      </c>
      <c r="V12" s="272">
        <v>5.8</v>
      </c>
      <c r="W12" s="272">
        <v>6</v>
      </c>
      <c r="X12" s="272">
        <v>5.6</v>
      </c>
      <c r="Y12" s="272">
        <v>5.6</v>
      </c>
      <c r="Z12" s="272">
        <v>5.8</v>
      </c>
      <c r="AA12" s="309">
        <f>SUM(T12:Z12)</f>
        <v>39.799999999999997</v>
      </c>
      <c r="AB12" s="273">
        <f>AA12/7</f>
        <v>5.6857142857142851</v>
      </c>
      <c r="AC12" s="330"/>
      <c r="AD12" s="272">
        <v>6</v>
      </c>
      <c r="AE12" s="273"/>
      <c r="AF12" s="274"/>
      <c r="AG12" s="273">
        <f>AD12-AF12</f>
        <v>6</v>
      </c>
      <c r="AH12" s="308"/>
      <c r="AI12" s="272">
        <v>4.5</v>
      </c>
      <c r="AJ12" s="272">
        <v>6.5</v>
      </c>
      <c r="AK12" s="272">
        <v>6</v>
      </c>
      <c r="AL12" s="272">
        <v>6.5</v>
      </c>
      <c r="AM12" s="272">
        <v>6</v>
      </c>
      <c r="AN12" s="272">
        <v>5</v>
      </c>
      <c r="AO12" s="272">
        <v>6</v>
      </c>
      <c r="AP12" s="309">
        <f>SUM(AI12:AO12)</f>
        <v>40.5</v>
      </c>
      <c r="AQ12" s="273">
        <f>AP12/7</f>
        <v>5.7857142857142856</v>
      </c>
      <c r="AR12" s="308"/>
      <c r="AS12" s="272">
        <v>5.5</v>
      </c>
      <c r="AT12" s="272">
        <v>6</v>
      </c>
      <c r="AU12" s="272">
        <v>5</v>
      </c>
      <c r="AV12" s="272">
        <v>3</v>
      </c>
      <c r="AW12" s="272">
        <v>4</v>
      </c>
      <c r="AX12" s="273">
        <f>SUM((AS12*0.2),(AT12*0.15),(AU12*0.25),(AV12*0.2),(AW12*0.2))</f>
        <v>4.6500000000000004</v>
      </c>
      <c r="AY12" s="274"/>
      <c r="AZ12" s="273">
        <f>AX12-AY12</f>
        <v>4.6500000000000004</v>
      </c>
      <c r="BA12" s="227"/>
      <c r="BB12" s="310">
        <f>SUM((K12*0.25)+(AB12*0.375)+(AQ12*0.375))</f>
        <v>6.0055357142857142</v>
      </c>
      <c r="BC12" s="277"/>
      <c r="BD12" s="310">
        <f>SUM((R12*0.25),(AG12*0.5),(AZ12*0.25))</f>
        <v>5.9250000000000007</v>
      </c>
      <c r="BE12" s="227"/>
      <c r="BF12" s="273">
        <f>BB12</f>
        <v>6.0055357142857142</v>
      </c>
      <c r="BG12" s="273">
        <f>BD12</f>
        <v>5.9250000000000007</v>
      </c>
      <c r="BH12" s="311">
        <f>AVERAGE(BF12:BG12)</f>
        <v>5.965267857142857</v>
      </c>
      <c r="BI12" s="312">
        <f>RANK(BH12,BH$10:BH$99)</f>
        <v>3</v>
      </c>
    </row>
    <row r="13" spans="1:63" s="199" customFormat="1" x14ac:dyDescent="0.35">
      <c r="A13" s="426">
        <v>55</v>
      </c>
      <c r="B13" s="426" t="s">
        <v>219</v>
      </c>
      <c r="C13" s="426" t="s">
        <v>3</v>
      </c>
      <c r="D13" s="426" t="s">
        <v>366</v>
      </c>
      <c r="E13" s="426" t="s">
        <v>367</v>
      </c>
      <c r="F13" s="272">
        <v>6.3</v>
      </c>
      <c r="G13" s="272">
        <v>6.7</v>
      </c>
      <c r="H13" s="272">
        <v>7</v>
      </c>
      <c r="I13" s="272">
        <v>7.2</v>
      </c>
      <c r="J13" s="272">
        <v>6.8</v>
      </c>
      <c r="K13" s="273">
        <f>SUM((F13*0.3),(G13*0.25),(H13*0.25),(I13*0.15),(J13*0.05))</f>
        <v>6.7349999999999994</v>
      </c>
      <c r="L13" s="330"/>
      <c r="M13" s="272">
        <v>6.3</v>
      </c>
      <c r="N13" s="272">
        <v>6.3</v>
      </c>
      <c r="O13" s="272">
        <v>6.8</v>
      </c>
      <c r="P13" s="272">
        <v>6.8</v>
      </c>
      <c r="Q13" s="272">
        <v>6.8</v>
      </c>
      <c r="R13" s="273">
        <f>SUM((M13*0.1),(N13*0.1),(O13*0.3),(P13*0.3),(Q13*0.2))</f>
        <v>6.7</v>
      </c>
      <c r="S13" s="308"/>
      <c r="T13" s="272">
        <v>4.8</v>
      </c>
      <c r="U13" s="272">
        <v>5.4</v>
      </c>
      <c r="V13" s="272">
        <v>5.6</v>
      </c>
      <c r="W13" s="272">
        <v>4.5</v>
      </c>
      <c r="X13" s="272">
        <v>4.9000000000000004</v>
      </c>
      <c r="Y13" s="272">
        <v>5.4</v>
      </c>
      <c r="Z13" s="272">
        <v>5.8</v>
      </c>
      <c r="AA13" s="309">
        <f>SUM(T13:Z13)</f>
        <v>36.399999999999991</v>
      </c>
      <c r="AB13" s="273">
        <f>AA13/7</f>
        <v>5.1999999999999984</v>
      </c>
      <c r="AC13" s="330"/>
      <c r="AD13" s="272">
        <v>6.3</v>
      </c>
      <c r="AE13" s="273"/>
      <c r="AF13" s="274"/>
      <c r="AG13" s="273">
        <f>AD13-AF13</f>
        <v>6.3</v>
      </c>
      <c r="AH13" s="308"/>
      <c r="AI13" s="272">
        <v>4.5</v>
      </c>
      <c r="AJ13" s="272">
        <v>5.5</v>
      </c>
      <c r="AK13" s="272">
        <v>6</v>
      </c>
      <c r="AL13" s="272">
        <v>3.5</v>
      </c>
      <c r="AM13" s="272">
        <v>4.8</v>
      </c>
      <c r="AN13" s="272">
        <v>5</v>
      </c>
      <c r="AO13" s="272">
        <v>4.8</v>
      </c>
      <c r="AP13" s="309">
        <f>SUM(AI13:AO13)</f>
        <v>34.1</v>
      </c>
      <c r="AQ13" s="273">
        <f>AP13/7</f>
        <v>4.8714285714285719</v>
      </c>
      <c r="AR13" s="308"/>
      <c r="AS13" s="272">
        <v>6.5</v>
      </c>
      <c r="AT13" s="272">
        <v>6</v>
      </c>
      <c r="AU13" s="272">
        <v>6</v>
      </c>
      <c r="AV13" s="272">
        <v>4.5</v>
      </c>
      <c r="AW13" s="272">
        <v>4</v>
      </c>
      <c r="AX13" s="273">
        <f>SUM((AS13*0.2),(AT13*0.15),(AU13*0.25),(AV13*0.2),(AW13*0.2))</f>
        <v>5.4</v>
      </c>
      <c r="AY13" s="274">
        <v>1</v>
      </c>
      <c r="AZ13" s="273">
        <f>AX13-AY13</f>
        <v>4.4000000000000004</v>
      </c>
      <c r="BA13" s="227"/>
      <c r="BB13" s="310">
        <f>SUM((K13*0.25)+(AB13*0.375)+(AQ13*0.375))</f>
        <v>5.4605357142857134</v>
      </c>
      <c r="BC13" s="277"/>
      <c r="BD13" s="310">
        <f>SUM((R13*0.25),(AG13*0.5),(AZ13*0.25))</f>
        <v>5.9250000000000007</v>
      </c>
      <c r="BE13" s="227"/>
      <c r="BF13" s="273">
        <f>BB13</f>
        <v>5.4605357142857134</v>
      </c>
      <c r="BG13" s="273">
        <f>BD13</f>
        <v>5.9250000000000007</v>
      </c>
      <c r="BH13" s="311">
        <f>AVERAGE(BF13:BG13)</f>
        <v>5.692767857142857</v>
      </c>
      <c r="BI13" s="312">
        <f>RANK(BH13,BH$10:BH$99)</f>
        <v>4</v>
      </c>
    </row>
    <row r="14" spans="1:63" s="199" customFormat="1" x14ac:dyDescent="0.35">
      <c r="A14" s="426">
        <v>141</v>
      </c>
      <c r="B14" s="426" t="s">
        <v>59</v>
      </c>
      <c r="C14" s="426" t="s">
        <v>156</v>
      </c>
      <c r="D14" s="426" t="s">
        <v>297</v>
      </c>
      <c r="E14" s="426" t="s">
        <v>299</v>
      </c>
      <c r="F14" s="272">
        <v>6.3</v>
      </c>
      <c r="G14" s="272">
        <v>6</v>
      </c>
      <c r="H14" s="272">
        <v>6.5</v>
      </c>
      <c r="I14" s="272">
        <v>6.5</v>
      </c>
      <c r="J14" s="272">
        <v>6.8</v>
      </c>
      <c r="K14" s="273">
        <f>SUM((F14*0.3),(G14*0.25),(H14*0.25),(I14*0.15),(J14*0.05))</f>
        <v>6.3299999999999992</v>
      </c>
      <c r="L14" s="330"/>
      <c r="M14" s="272">
        <v>6.4</v>
      </c>
      <c r="N14" s="272">
        <v>6.5</v>
      </c>
      <c r="O14" s="272">
        <v>6.2</v>
      </c>
      <c r="P14" s="272">
        <v>6.3</v>
      </c>
      <c r="Q14" s="272">
        <v>6.8</v>
      </c>
      <c r="R14" s="273">
        <f>SUM((M14*0.1),(N14*0.1),(O14*0.3),(P14*0.3),(Q14*0.2))</f>
        <v>6.4</v>
      </c>
      <c r="S14" s="308"/>
      <c r="T14" s="272">
        <v>5.2</v>
      </c>
      <c r="U14" s="272">
        <v>5.6</v>
      </c>
      <c r="V14" s="272">
        <v>4.8</v>
      </c>
      <c r="W14" s="272">
        <v>2.5</v>
      </c>
      <c r="X14" s="272">
        <v>5.6</v>
      </c>
      <c r="Y14" s="272">
        <v>5</v>
      </c>
      <c r="Z14" s="272">
        <v>5.4</v>
      </c>
      <c r="AA14" s="309">
        <f>SUM(T14:Z14)</f>
        <v>34.1</v>
      </c>
      <c r="AB14" s="273">
        <f>AA14/7</f>
        <v>4.8714285714285719</v>
      </c>
      <c r="AC14" s="330"/>
      <c r="AD14" s="272">
        <v>6.1</v>
      </c>
      <c r="AE14" s="273"/>
      <c r="AF14" s="274"/>
      <c r="AG14" s="273">
        <f>AD14-AF14</f>
        <v>6.1</v>
      </c>
      <c r="AH14" s="308"/>
      <c r="AI14" s="272">
        <v>5</v>
      </c>
      <c r="AJ14" s="272">
        <v>5.5</v>
      </c>
      <c r="AK14" s="272">
        <v>4.8</v>
      </c>
      <c r="AL14" s="272">
        <v>0</v>
      </c>
      <c r="AM14" s="272">
        <v>5.5</v>
      </c>
      <c r="AN14" s="272">
        <v>4.5</v>
      </c>
      <c r="AO14" s="272">
        <v>4</v>
      </c>
      <c r="AP14" s="309">
        <f>SUM(AI14:AO14)</f>
        <v>29.3</v>
      </c>
      <c r="AQ14" s="273">
        <f>AP14/7</f>
        <v>4.1857142857142859</v>
      </c>
      <c r="AR14" s="308"/>
      <c r="AS14" s="272">
        <v>3.5</v>
      </c>
      <c r="AT14" s="272">
        <v>4</v>
      </c>
      <c r="AU14" s="272">
        <v>4</v>
      </c>
      <c r="AV14" s="272">
        <v>3.5</v>
      </c>
      <c r="AW14" s="272">
        <v>4</v>
      </c>
      <c r="AX14" s="273">
        <f>SUM((AS14*0.2),(AT14*0.15),(AU14*0.25),(AV14*0.2),(AW14*0.2))</f>
        <v>3.8</v>
      </c>
      <c r="AY14" s="274"/>
      <c r="AZ14" s="273">
        <f>AX14-AY14</f>
        <v>3.8</v>
      </c>
      <c r="BA14" s="227"/>
      <c r="BB14" s="310">
        <f>SUM((K14*0.25)+(AB14*0.375)+(AQ14*0.375))</f>
        <v>4.9789285714285718</v>
      </c>
      <c r="BC14" s="277"/>
      <c r="BD14" s="310">
        <f>SUM((R14*0.25),(AG14*0.5),(AZ14*0.25))</f>
        <v>5.6000000000000005</v>
      </c>
      <c r="BE14" s="227"/>
      <c r="BF14" s="273">
        <f>BB14</f>
        <v>4.9789285714285718</v>
      </c>
      <c r="BG14" s="273">
        <f>BD14</f>
        <v>5.6000000000000005</v>
      </c>
      <c r="BH14" s="311">
        <f>AVERAGE(BF14:BG14)</f>
        <v>5.2894642857142866</v>
      </c>
      <c r="BI14" s="312">
        <f>RANK(BH14,BH$10:BH$99)</f>
        <v>5</v>
      </c>
    </row>
  </sheetData>
  <sortState xmlns:xlrd2="http://schemas.microsoft.com/office/spreadsheetml/2017/richdata2" ref="A10:BK14">
    <sortCondition ref="BI10:BI14"/>
  </sortState>
  <pageMargins left="0.70866141732283472" right="0.70866141732283472" top="0.74803149606299213" bottom="0.74803149606299213" header="0.31496062992125984" footer="0.31496062992125984"/>
  <headerFooter>
    <oddFooter>&amp;C&amp;A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48</vt:i4>
      </vt:variant>
    </vt:vector>
  </HeadingPairs>
  <TitlesOfParts>
    <vt:vector size="75" baseType="lpstr">
      <vt:lpstr>CompDetail</vt:lpstr>
      <vt:lpstr>Notes</vt:lpstr>
      <vt:lpstr>IND Open F</vt:lpstr>
      <vt:lpstr>IND Open M</vt:lpstr>
      <vt:lpstr>IND Adv</vt:lpstr>
      <vt:lpstr>IND Int F</vt:lpstr>
      <vt:lpstr>IND Int M</vt:lpstr>
      <vt:lpstr>IND Nov A</vt:lpstr>
      <vt:lpstr>IND Nov B</vt:lpstr>
      <vt:lpstr>IND PreN</vt:lpstr>
      <vt:lpstr>IND Prel 1</vt:lpstr>
      <vt:lpstr>IND Prel 2</vt:lpstr>
      <vt:lpstr>IND Prel 3</vt:lpstr>
      <vt:lpstr>PDD Open</vt:lpstr>
      <vt:lpstr>PDD Prel A</vt:lpstr>
      <vt:lpstr>PDD Prel B</vt:lpstr>
      <vt:lpstr>PDD Prel Int</vt:lpstr>
      <vt:lpstr>SQ Adv</vt:lpstr>
      <vt:lpstr>SQ Prel</vt:lpstr>
      <vt:lpstr>SQ Prel Int</vt:lpstr>
      <vt:lpstr>Barrel PDD A</vt:lpstr>
      <vt:lpstr>Barrel PDD B</vt:lpstr>
      <vt:lpstr>Barrel PDD Int</vt:lpstr>
      <vt:lpstr>Barrel Squad</vt:lpstr>
      <vt:lpstr>Lunger Ca</vt:lpstr>
      <vt:lpstr>Lunger Wa</vt:lpstr>
      <vt:lpstr>Horse Calcs</vt:lpstr>
      <vt:lpstr>'Barrel PDD A'!Print_Area</vt:lpstr>
      <vt:lpstr>'Barrel PDD B'!Print_Area</vt:lpstr>
      <vt:lpstr>'Barrel PDD Int'!Print_Area</vt:lpstr>
      <vt:lpstr>'Barrel Squad'!Print_Area</vt:lpstr>
      <vt:lpstr>'IND Adv'!Print_Area</vt:lpstr>
      <vt:lpstr>'IND Int F'!Print_Area</vt:lpstr>
      <vt:lpstr>'IND Int M'!Print_Area</vt:lpstr>
      <vt:lpstr>'IND Nov A'!Print_Area</vt:lpstr>
      <vt:lpstr>'IND Nov B'!Print_Area</vt:lpstr>
      <vt:lpstr>'IND Open F'!Print_Area</vt:lpstr>
      <vt:lpstr>'IND Open M'!Print_Area</vt:lpstr>
      <vt:lpstr>'IND Prel 1'!Print_Area</vt:lpstr>
      <vt:lpstr>'IND Prel 2'!Print_Area</vt:lpstr>
      <vt:lpstr>'IND Prel 3'!Print_Area</vt:lpstr>
      <vt:lpstr>'IND PreN'!Print_Area</vt:lpstr>
      <vt:lpstr>'Lunger Ca'!Print_Area</vt:lpstr>
      <vt:lpstr>'Lunger Wa'!Print_Area</vt:lpstr>
      <vt:lpstr>'PDD Open'!Print_Area</vt:lpstr>
      <vt:lpstr>'PDD Prel A'!Print_Area</vt:lpstr>
      <vt:lpstr>'PDD Prel B'!Print_Area</vt:lpstr>
      <vt:lpstr>'PDD Prel Int'!Print_Area</vt:lpstr>
      <vt:lpstr>'SQ Adv'!Print_Area</vt:lpstr>
      <vt:lpstr>'SQ Prel'!Print_Area</vt:lpstr>
      <vt:lpstr>'SQ Prel Int'!Print_Area</vt:lpstr>
      <vt:lpstr>'Barrel PDD A'!Print_Titles</vt:lpstr>
      <vt:lpstr>'Barrel PDD B'!Print_Titles</vt:lpstr>
      <vt:lpstr>'Barrel PDD Int'!Print_Titles</vt:lpstr>
      <vt:lpstr>'Barrel Squad'!Print_Titles</vt:lpstr>
      <vt:lpstr>'IND Adv'!Print_Titles</vt:lpstr>
      <vt:lpstr>'IND Int F'!Print_Titles</vt:lpstr>
      <vt:lpstr>'IND Int M'!Print_Titles</vt:lpstr>
      <vt:lpstr>'IND Nov A'!Print_Titles</vt:lpstr>
      <vt:lpstr>'IND Nov B'!Print_Titles</vt:lpstr>
      <vt:lpstr>'IND Open F'!Print_Titles</vt:lpstr>
      <vt:lpstr>'IND Open M'!Print_Titles</vt:lpstr>
      <vt:lpstr>'IND Prel 1'!Print_Titles</vt:lpstr>
      <vt:lpstr>'IND Prel 2'!Print_Titles</vt:lpstr>
      <vt:lpstr>'IND Prel 3'!Print_Titles</vt:lpstr>
      <vt:lpstr>'IND PreN'!Print_Titles</vt:lpstr>
      <vt:lpstr>'Lunger Ca'!Print_Titles</vt:lpstr>
      <vt:lpstr>'Lunger Wa'!Print_Titles</vt:lpstr>
      <vt:lpstr>'PDD Open'!Print_Titles</vt:lpstr>
      <vt:lpstr>'PDD Prel A'!Print_Titles</vt:lpstr>
      <vt:lpstr>'PDD Prel B'!Print_Titles</vt:lpstr>
      <vt:lpstr>'PDD Prel Int'!Print_Titles</vt:lpstr>
      <vt:lpstr>'SQ Adv'!Print_Titles</vt:lpstr>
      <vt:lpstr>'SQ Prel'!Print_Titles</vt:lpstr>
      <vt:lpstr>'SQ Prel Int'!Print_Titles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Denby</dc:creator>
  <cp:lastModifiedBy>Paul</cp:lastModifiedBy>
  <cp:lastPrinted>2018-10-07T05:25:23Z</cp:lastPrinted>
  <dcterms:created xsi:type="dcterms:W3CDTF">2017-09-16T05:33:38Z</dcterms:created>
  <dcterms:modified xsi:type="dcterms:W3CDTF">2019-01-02T03:47:59Z</dcterms:modified>
</cp:coreProperties>
</file>