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xr:revisionPtr revIDLastSave="0" documentId="13_ncr:1_{71FF824C-8D3C-4A5D-9701-B938A8D49C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p Detail" sheetId="44" r:id="rId1"/>
    <sheet name="Intro Ind Comp" sheetId="1" r:id="rId2"/>
    <sheet name="Intro Ind Free" sheetId="57" r:id="rId3"/>
    <sheet name="Prelim Ind A" sheetId="43" r:id="rId4"/>
    <sheet name="Prelim Ind B" sheetId="56" r:id="rId5"/>
    <sheet name="Pre Novice Ind" sheetId="2" r:id="rId6"/>
    <sheet name="Novice Ind" sheetId="3" r:id="rId7"/>
    <sheet name="Nov Unoff Ind" sheetId="61" r:id="rId8"/>
    <sheet name="Interm Ind" sheetId="4" r:id="rId9"/>
    <sheet name="Int Unoff Ind" sheetId="62" r:id="rId10"/>
    <sheet name="Open Ind" sheetId="7" r:id="rId11"/>
    <sheet name="Lungers Walk" sheetId="63" r:id="rId12"/>
    <sheet name="Lungers Canter" sheetId="64" r:id="rId13"/>
    <sheet name="Walk PDD A" sheetId="36" r:id="rId14"/>
    <sheet name="Squad Comp Pre_lim" sheetId="11" r:id="rId15"/>
    <sheet name="Barrel Ind Intro" sheetId="50" r:id="rId16"/>
    <sheet name="Barrel Prelim A" sheetId="37" r:id="rId17"/>
    <sheet name="Barrel Prelim B" sheetId="51" r:id="rId18"/>
    <sheet name="Barrel PreNov" sheetId="52" r:id="rId19"/>
    <sheet name="Barrel PDD A" sheetId="38" r:id="rId20"/>
    <sheet name="Barrel PDD B" sheetId="54" r:id="rId21"/>
    <sheet name="Barrel Squad" sheetId="45" r:id="rId22"/>
  </sheets>
  <definedNames>
    <definedName name="_xlnm.Print_Area" localSheetId="15">'Barrel Ind Intro'!$O:$R</definedName>
    <definedName name="_xlnm.Print_Area" localSheetId="19">'Barrel PDD A'!$O:$R</definedName>
    <definedName name="_xlnm.Print_Area" localSheetId="20">'Barrel PDD B'!$O:$R</definedName>
    <definedName name="_xlnm.Print_Area" localSheetId="16">'Barrel Prelim A'!$O:$R</definedName>
    <definedName name="_xlnm.Print_Area" localSheetId="17">'Barrel Prelim B'!$O:$R</definedName>
    <definedName name="_xlnm.Print_Area" localSheetId="18">'Barrel PreNov'!$O:$R</definedName>
    <definedName name="_xlnm.Print_Area" localSheetId="21">'Barrel Squad'!$P:$S</definedName>
    <definedName name="_xlnm.Print_Area" localSheetId="9">'Int Unoff Ind'!$BC:$BH</definedName>
    <definedName name="_xlnm.Print_Area" localSheetId="8">'Interm Ind'!$BG:$BL</definedName>
    <definedName name="_xlnm.Print_Area" localSheetId="1">'Intro Ind Comp'!$AO:$AQ</definedName>
    <definedName name="_xlnm.Print_Area" localSheetId="2">'Intro Ind Free'!$AG:$AI</definedName>
    <definedName name="_xlnm.Print_Area" localSheetId="12">'Lungers Canter'!$S:$W</definedName>
    <definedName name="_xlnm.Print_Area" localSheetId="11">'Lungers Walk'!$S:$W</definedName>
    <definedName name="_xlnm.Print_Area" localSheetId="7">'Nov Unoff Ind'!$BA:$BF</definedName>
    <definedName name="_xlnm.Print_Area" localSheetId="6">'Novice Ind'!$BA:$BF</definedName>
    <definedName name="_xlnm.Print_Area" localSheetId="10">'Open Ind'!$CL:$CS</definedName>
    <definedName name="_xlnm.Print_Area" localSheetId="5">'Pre Novice Ind'!$BB:$BG</definedName>
    <definedName name="_xlnm.Print_Area" localSheetId="3">'Prelim Ind A'!$BO:$BT</definedName>
    <definedName name="_xlnm.Print_Area" localSheetId="4">'Prelim Ind B'!$BO:$BT</definedName>
    <definedName name="_xlnm.Print_Area" localSheetId="14">'Squad Comp Pre_lim'!$AO:$AP</definedName>
    <definedName name="_xlnm.Print_Area" localSheetId="13">'Walk PDD A'!$AG:$AH</definedName>
    <definedName name="_xlnm.Print_Titles" localSheetId="15">'Barrel Ind Intro'!$A:$C,'Barrel Ind Intro'!$1:$6</definedName>
    <definedName name="_xlnm.Print_Titles" localSheetId="19">'Barrel PDD A'!$A:$C,'Barrel PDD A'!$1:$6</definedName>
    <definedName name="_xlnm.Print_Titles" localSheetId="20">'Barrel PDD B'!$A:$C,'Barrel PDD B'!$1:$6</definedName>
    <definedName name="_xlnm.Print_Titles" localSheetId="16">'Barrel Prelim A'!$A:$C,'Barrel Prelim A'!$1:$6</definedName>
    <definedName name="_xlnm.Print_Titles" localSheetId="17">'Barrel Prelim B'!$A:$C,'Barrel Prelim B'!$1:$6</definedName>
    <definedName name="_xlnm.Print_Titles" localSheetId="18">'Barrel PreNov'!$A:$C,'Barrel PreNov'!$1:$6</definedName>
    <definedName name="_xlnm.Print_Titles" localSheetId="21">'Barrel Squad'!$A:$D,'Barrel Squad'!$1:$6</definedName>
    <definedName name="_xlnm.Print_Titles" localSheetId="9">'Int Unoff Ind'!$A:$E,'Int Unoff Ind'!$1:$6</definedName>
    <definedName name="_xlnm.Print_Titles" localSheetId="8">'Interm Ind'!$A:$E,'Interm Ind'!$1:$3</definedName>
    <definedName name="_xlnm.Print_Titles" localSheetId="1">'Intro Ind Comp'!$A:$E,'Intro Ind Comp'!$1:$3</definedName>
    <definedName name="_xlnm.Print_Titles" localSheetId="2">'Intro Ind Free'!$A:$E,'Intro Ind Free'!$1:$6</definedName>
    <definedName name="_xlnm.Print_Titles" localSheetId="12">'Lungers Canter'!$A:$E,'Lungers Canter'!$1:$7</definedName>
    <definedName name="_xlnm.Print_Titles" localSheetId="11">'Lungers Walk'!$A:$E,'Lungers Walk'!$1:$3</definedName>
    <definedName name="_xlnm.Print_Titles" localSheetId="7">'Nov Unoff Ind'!$A:$E,'Nov Unoff Ind'!$1:$6</definedName>
    <definedName name="_xlnm.Print_Titles" localSheetId="6">'Novice Ind'!$A:$E,'Novice Ind'!$1:$3</definedName>
    <definedName name="_xlnm.Print_Titles" localSheetId="10">'Open Ind'!$A:$E,'Open Ind'!$1:$3</definedName>
    <definedName name="_xlnm.Print_Titles" localSheetId="5">'Pre Novice Ind'!$A:$E,'Pre Novice Ind'!$1:$3</definedName>
    <definedName name="_xlnm.Print_Titles" localSheetId="3">'Prelim Ind A'!$A:$E,'Prelim Ind A'!$1:$6</definedName>
    <definedName name="_xlnm.Print_Titles" localSheetId="4">'Prelim Ind B'!$A:$E,'Prelim Ind B'!$1:$6</definedName>
    <definedName name="_xlnm.Print_Titles" localSheetId="14">'Squad Comp Pre_lim'!$A:$E,'Squad Comp Pre_lim'!$1:$3</definedName>
    <definedName name="_xlnm.Print_Titles" localSheetId="13">'Walk PDD A'!$A:$E,'Walk PDD 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0" i="62" l="1"/>
  <c r="BC10" i="62"/>
  <c r="I13" i="37"/>
  <c r="M13" i="37"/>
  <c r="O13" i="37"/>
  <c r="P13" i="37"/>
  <c r="Q13" i="37"/>
  <c r="W12" i="43"/>
  <c r="BI5" i="56"/>
  <c r="S12" i="61"/>
  <c r="BC11" i="3"/>
  <c r="BE11" i="3"/>
  <c r="M19" i="52"/>
  <c r="I19" i="52"/>
  <c r="O19" i="52" s="1"/>
  <c r="M18" i="52"/>
  <c r="I18" i="52"/>
  <c r="O18" i="52" s="1"/>
  <c r="M14" i="52"/>
  <c r="I14" i="52"/>
  <c r="O14" i="52" s="1"/>
  <c r="M17" i="52"/>
  <c r="I17" i="52"/>
  <c r="O17" i="52" s="1"/>
  <c r="M16" i="52"/>
  <c r="I16" i="52"/>
  <c r="O16" i="52" s="1"/>
  <c r="M15" i="52"/>
  <c r="I15" i="52"/>
  <c r="O15" i="52" s="1"/>
  <c r="M12" i="52"/>
  <c r="I12" i="52"/>
  <c r="O12" i="52" s="1"/>
  <c r="M11" i="52"/>
  <c r="I11" i="52"/>
  <c r="O11" i="52" s="1"/>
  <c r="T6" i="36"/>
  <c r="Y6" i="36"/>
  <c r="CR11" i="7"/>
  <c r="CP11" i="7"/>
  <c r="CN11" i="7"/>
  <c r="CL11" i="7"/>
  <c r="BK10" i="4"/>
  <c r="BI10" i="4"/>
  <c r="BG10" i="4"/>
  <c r="AC11" i="2"/>
  <c r="BD14" i="43"/>
  <c r="AN14" i="43"/>
  <c r="K13" i="57"/>
  <c r="AL14" i="1"/>
  <c r="AA14" i="1"/>
  <c r="P14" i="1"/>
  <c r="M14" i="1"/>
  <c r="J14" i="1"/>
  <c r="Q14" i="1" s="1"/>
  <c r="L5" i="51"/>
  <c r="F5" i="51"/>
  <c r="AE5" i="11"/>
  <c r="T5" i="11"/>
  <c r="O9" i="63"/>
  <c r="K9" i="63"/>
  <c r="G9" i="63"/>
  <c r="BI5" i="43"/>
  <c r="AX5" i="43"/>
  <c r="Z5" i="57"/>
  <c r="U5" i="57"/>
  <c r="AF5" i="1"/>
  <c r="U5" i="1"/>
  <c r="M13" i="51"/>
  <c r="I13" i="51"/>
  <c r="O13" i="51" s="1"/>
  <c r="M12" i="51"/>
  <c r="I12" i="51"/>
  <c r="O12" i="51" s="1"/>
  <c r="M16" i="51"/>
  <c r="I16" i="51"/>
  <c r="O16" i="51" s="1"/>
  <c r="M11" i="51"/>
  <c r="I11" i="51"/>
  <c r="O11" i="51" s="1"/>
  <c r="M15" i="51"/>
  <c r="I15" i="51"/>
  <c r="O15" i="51" s="1"/>
  <c r="M14" i="51"/>
  <c r="I14" i="51"/>
  <c r="O14" i="51" s="1"/>
  <c r="M16" i="37"/>
  <c r="I16" i="37"/>
  <c r="O16" i="37" s="1"/>
  <c r="M15" i="37"/>
  <c r="I15" i="37"/>
  <c r="O15" i="37" s="1"/>
  <c r="M17" i="37"/>
  <c r="I17" i="37"/>
  <c r="O17" i="37" s="1"/>
  <c r="M14" i="37"/>
  <c r="I14" i="37"/>
  <c r="O14" i="37" s="1"/>
  <c r="M12" i="37"/>
  <c r="I12" i="37"/>
  <c r="O12" i="37" s="1"/>
  <c r="M11" i="50"/>
  <c r="I11" i="50"/>
  <c r="O11" i="50" s="1"/>
  <c r="AC12" i="57"/>
  <c r="AE12" i="57" s="1"/>
  <c r="U12" i="57"/>
  <c r="W12" i="57" s="1"/>
  <c r="Q12" i="57"/>
  <c r="N12" i="57"/>
  <c r="K12" i="57"/>
  <c r="R12" i="57" s="1"/>
  <c r="AH12" i="57" s="1"/>
  <c r="AC10" i="57"/>
  <c r="AE10" i="57" s="1"/>
  <c r="U10" i="57"/>
  <c r="W10" i="57" s="1"/>
  <c r="Q10" i="57"/>
  <c r="N10" i="57"/>
  <c r="K10" i="57"/>
  <c r="R10" i="57" s="1"/>
  <c r="AH10" i="57" s="1"/>
  <c r="AC11" i="57"/>
  <c r="AE11" i="57" s="1"/>
  <c r="U11" i="57"/>
  <c r="W11" i="57" s="1"/>
  <c r="Q11" i="57"/>
  <c r="N11" i="57"/>
  <c r="K11" i="57"/>
  <c r="R11" i="57" s="1"/>
  <c r="AH11" i="57" s="1"/>
  <c r="BK12" i="43"/>
  <c r="BM12" i="43" s="1"/>
  <c r="BD12" i="43"/>
  <c r="BE12" i="43" s="1"/>
  <c r="AR12" i="43"/>
  <c r="AT12" i="43" s="1"/>
  <c r="AN12" i="43"/>
  <c r="AO12" i="43" s="1"/>
  <c r="AC12" i="43"/>
  <c r="Z12" i="43"/>
  <c r="AD12" i="43"/>
  <c r="BQ12" i="43" s="1"/>
  <c r="P12" i="43"/>
  <c r="M12" i="43"/>
  <c r="J12" i="43"/>
  <c r="Q12" i="43" s="1"/>
  <c r="BO12" i="43" s="1"/>
  <c r="BS12" i="43" s="1"/>
  <c r="BK15" i="43"/>
  <c r="BM15" i="43" s="1"/>
  <c r="BD15" i="43"/>
  <c r="BE15" i="43" s="1"/>
  <c r="AR15" i="43"/>
  <c r="AT15" i="43" s="1"/>
  <c r="AN15" i="43"/>
  <c r="AO15" i="43" s="1"/>
  <c r="AC15" i="43"/>
  <c r="Z15" i="43"/>
  <c r="W15" i="43"/>
  <c r="AD15" i="43" s="1"/>
  <c r="BQ15" i="43" s="1"/>
  <c r="P15" i="43"/>
  <c r="M15" i="43"/>
  <c r="J15" i="43"/>
  <c r="Q15" i="43" s="1"/>
  <c r="BO15" i="43" s="1"/>
  <c r="BS15" i="43" s="1"/>
  <c r="BK11" i="43"/>
  <c r="BM11" i="43" s="1"/>
  <c r="BD11" i="43"/>
  <c r="BE11" i="43" s="1"/>
  <c r="AR11" i="43"/>
  <c r="AT11" i="43" s="1"/>
  <c r="AN11" i="43"/>
  <c r="AO11" i="43" s="1"/>
  <c r="AC11" i="43"/>
  <c r="Z11" i="43"/>
  <c r="W11" i="43"/>
  <c r="AD11" i="43" s="1"/>
  <c r="BQ11" i="43" s="1"/>
  <c r="P11" i="43"/>
  <c r="M11" i="43"/>
  <c r="J11" i="43"/>
  <c r="Q11" i="43" s="1"/>
  <c r="BO11" i="43" s="1"/>
  <c r="BS11" i="43" s="1"/>
  <c r="BK10" i="43"/>
  <c r="BM10" i="43" s="1"/>
  <c r="BD10" i="43"/>
  <c r="BE10" i="43" s="1"/>
  <c r="AR10" i="43"/>
  <c r="AT10" i="43" s="1"/>
  <c r="AN10" i="43"/>
  <c r="AO10" i="43" s="1"/>
  <c r="AC10" i="43"/>
  <c r="Z10" i="43"/>
  <c r="W10" i="43"/>
  <c r="AD10" i="43" s="1"/>
  <c r="BQ10" i="43" s="1"/>
  <c r="P10" i="43"/>
  <c r="M10" i="43"/>
  <c r="J10" i="43"/>
  <c r="Q10" i="43" s="1"/>
  <c r="BO10" i="43" s="1"/>
  <c r="BS10" i="43" s="1"/>
  <c r="BK13" i="43"/>
  <c r="BM13" i="43" s="1"/>
  <c r="BD13" i="43"/>
  <c r="BE13" i="43" s="1"/>
  <c r="AR13" i="43"/>
  <c r="AT13" i="43" s="1"/>
  <c r="AN13" i="43"/>
  <c r="AO13" i="43" s="1"/>
  <c r="AC13" i="43"/>
  <c r="Z13" i="43"/>
  <c r="W13" i="43"/>
  <c r="AD13" i="43" s="1"/>
  <c r="BQ13" i="43" s="1"/>
  <c r="P13" i="43"/>
  <c r="M13" i="43"/>
  <c r="J13" i="43"/>
  <c r="Q13" i="43" s="1"/>
  <c r="BO13" i="43" s="1"/>
  <c r="BS13" i="43" s="1"/>
  <c r="BK16" i="43"/>
  <c r="BM16" i="43" s="1"/>
  <c r="BD16" i="43"/>
  <c r="BE16" i="43" s="1"/>
  <c r="AR16" i="43"/>
  <c r="AT16" i="43" s="1"/>
  <c r="AN16" i="43"/>
  <c r="AO16" i="43" s="1"/>
  <c r="AC16" i="43"/>
  <c r="Z16" i="43"/>
  <c r="W16" i="43"/>
  <c r="AD16" i="43" s="1"/>
  <c r="BQ16" i="43" s="1"/>
  <c r="P16" i="43"/>
  <c r="M16" i="43"/>
  <c r="J16" i="43"/>
  <c r="Q16" i="43" s="1"/>
  <c r="BO16" i="43" s="1"/>
  <c r="BS16" i="43" s="1"/>
  <c r="BK12" i="56"/>
  <c r="BM12" i="56" s="1"/>
  <c r="BD12" i="56"/>
  <c r="BE12" i="56" s="1"/>
  <c r="AR12" i="56"/>
  <c r="AT12" i="56" s="1"/>
  <c r="AN12" i="56"/>
  <c r="AO12" i="56" s="1"/>
  <c r="AC12" i="56"/>
  <c r="Z12" i="56"/>
  <c r="W12" i="56"/>
  <c r="AD12" i="56" s="1"/>
  <c r="BQ12" i="56" s="1"/>
  <c r="P12" i="56"/>
  <c r="M12" i="56"/>
  <c r="J12" i="56"/>
  <c r="Q12" i="56" s="1"/>
  <c r="BO12" i="56" s="1"/>
  <c r="BS12" i="56" s="1"/>
  <c r="BK14" i="56"/>
  <c r="BM14" i="56" s="1"/>
  <c r="BD14" i="56"/>
  <c r="BE14" i="56" s="1"/>
  <c r="AR14" i="56"/>
  <c r="AT14" i="56" s="1"/>
  <c r="AN14" i="56"/>
  <c r="AO14" i="56" s="1"/>
  <c r="AC14" i="56"/>
  <c r="Z14" i="56"/>
  <c r="W14" i="56"/>
  <c r="AD14" i="56" s="1"/>
  <c r="BQ14" i="56" s="1"/>
  <c r="P14" i="56"/>
  <c r="M14" i="56"/>
  <c r="J14" i="56"/>
  <c r="Q14" i="56" s="1"/>
  <c r="BO14" i="56" s="1"/>
  <c r="BS14" i="56" s="1"/>
  <c r="BK16" i="56"/>
  <c r="BM16" i="56" s="1"/>
  <c r="BD16" i="56"/>
  <c r="BE16" i="56" s="1"/>
  <c r="AR16" i="56"/>
  <c r="AT16" i="56" s="1"/>
  <c r="AN16" i="56"/>
  <c r="AO16" i="56" s="1"/>
  <c r="AC16" i="56"/>
  <c r="Z16" i="56"/>
  <c r="W16" i="56"/>
  <c r="AD16" i="56" s="1"/>
  <c r="BQ16" i="56" s="1"/>
  <c r="P16" i="56"/>
  <c r="M16" i="56"/>
  <c r="J16" i="56"/>
  <c r="Q16" i="56" s="1"/>
  <c r="BO16" i="56" s="1"/>
  <c r="BS16" i="56" s="1"/>
  <c r="BK10" i="56"/>
  <c r="BM10" i="56" s="1"/>
  <c r="BD10" i="56"/>
  <c r="BE10" i="56" s="1"/>
  <c r="AR10" i="56"/>
  <c r="AT10" i="56" s="1"/>
  <c r="AN10" i="56"/>
  <c r="AO10" i="56" s="1"/>
  <c r="AC10" i="56"/>
  <c r="Z10" i="56"/>
  <c r="W10" i="56"/>
  <c r="AD10" i="56" s="1"/>
  <c r="BQ10" i="56" s="1"/>
  <c r="P10" i="56"/>
  <c r="M10" i="56"/>
  <c r="J10" i="56"/>
  <c r="Q10" i="56" s="1"/>
  <c r="BO10" i="56" s="1"/>
  <c r="BS10" i="56" s="1"/>
  <c r="BK13" i="56"/>
  <c r="BM13" i="56" s="1"/>
  <c r="BD13" i="56"/>
  <c r="BE13" i="56" s="1"/>
  <c r="AR13" i="56"/>
  <c r="AT13" i="56" s="1"/>
  <c r="AN13" i="56"/>
  <c r="AO13" i="56" s="1"/>
  <c r="AC13" i="56"/>
  <c r="Z13" i="56"/>
  <c r="W13" i="56"/>
  <c r="AD13" i="56" s="1"/>
  <c r="BQ13" i="56" s="1"/>
  <c r="P13" i="56"/>
  <c r="M13" i="56"/>
  <c r="J13" i="56"/>
  <c r="Q13" i="56" s="1"/>
  <c r="BO13" i="56" s="1"/>
  <c r="BS13" i="56" s="1"/>
  <c r="BK11" i="56"/>
  <c r="BM11" i="56" s="1"/>
  <c r="BD11" i="56"/>
  <c r="BE11" i="56" s="1"/>
  <c r="AR11" i="56"/>
  <c r="AT11" i="56" s="1"/>
  <c r="AN11" i="56"/>
  <c r="AO11" i="56" s="1"/>
  <c r="AC11" i="56"/>
  <c r="Z11" i="56"/>
  <c r="W11" i="56"/>
  <c r="AD11" i="56" s="1"/>
  <c r="BQ11" i="56" s="1"/>
  <c r="P11" i="56"/>
  <c r="M11" i="56"/>
  <c r="J11" i="56"/>
  <c r="Q11" i="56" s="1"/>
  <c r="BO11" i="56" s="1"/>
  <c r="BS11" i="56" s="1"/>
  <c r="M19" i="54"/>
  <c r="I19" i="54"/>
  <c r="O19" i="54" s="1"/>
  <c r="M17" i="54"/>
  <c r="I17" i="54"/>
  <c r="O17" i="54" s="1"/>
  <c r="M15" i="54"/>
  <c r="I15" i="54"/>
  <c r="O15" i="54" s="1"/>
  <c r="M13" i="54"/>
  <c r="I13" i="54"/>
  <c r="O13" i="54" s="1"/>
  <c r="M21" i="38"/>
  <c r="I21" i="38"/>
  <c r="O21" i="38" s="1"/>
  <c r="M11" i="38"/>
  <c r="I11" i="38"/>
  <c r="O11" i="38" s="1"/>
  <c r="M17" i="38"/>
  <c r="I17" i="38"/>
  <c r="O17" i="38" s="1"/>
  <c r="M13" i="38"/>
  <c r="I13" i="38"/>
  <c r="O13" i="38" s="1"/>
  <c r="M15" i="38"/>
  <c r="I15" i="38"/>
  <c r="O15" i="38" s="1"/>
  <c r="Q11" i="52" l="1"/>
  <c r="P11" i="52"/>
  <c r="Q12" i="52"/>
  <c r="P12" i="52"/>
  <c r="Q15" i="52"/>
  <c r="P15" i="52"/>
  <c r="Q16" i="52"/>
  <c r="P16" i="52"/>
  <c r="Q17" i="52"/>
  <c r="P17" i="52"/>
  <c r="Q14" i="52"/>
  <c r="P14" i="52"/>
  <c r="Q18" i="52"/>
  <c r="P18" i="52"/>
  <c r="Q19" i="52"/>
  <c r="P19" i="52"/>
  <c r="Q14" i="51"/>
  <c r="P14" i="51"/>
  <c r="Q15" i="51"/>
  <c r="P15" i="51"/>
  <c r="Q11" i="51"/>
  <c r="P11" i="51"/>
  <c r="Q16" i="51"/>
  <c r="P16" i="51"/>
  <c r="Q12" i="51"/>
  <c r="P12" i="51"/>
  <c r="Q13" i="51"/>
  <c r="P13" i="51"/>
  <c r="Q12" i="37"/>
  <c r="P12" i="37"/>
  <c r="Q14" i="37"/>
  <c r="P14" i="37"/>
  <c r="Q17" i="37"/>
  <c r="P17" i="37"/>
  <c r="Q15" i="37"/>
  <c r="P15" i="37"/>
  <c r="Q16" i="37"/>
  <c r="P16" i="37"/>
  <c r="Q11" i="50"/>
  <c r="P11" i="50"/>
  <c r="Q13" i="54"/>
  <c r="P13" i="54"/>
  <c r="Q15" i="54"/>
  <c r="P15" i="54"/>
  <c r="Q17" i="54"/>
  <c r="P17" i="54"/>
  <c r="Q19" i="54"/>
  <c r="P19" i="54"/>
  <c r="Q15" i="38"/>
  <c r="P15" i="38"/>
  <c r="Q13" i="38"/>
  <c r="P13" i="38"/>
  <c r="Q17" i="38"/>
  <c r="P17" i="38"/>
  <c r="Q11" i="38"/>
  <c r="P11" i="38"/>
  <c r="Q21" i="38"/>
  <c r="P21" i="38"/>
  <c r="AL13" i="1"/>
  <c r="AM13" i="1" s="1"/>
  <c r="AA13" i="1"/>
  <c r="AB13" i="1" s="1"/>
  <c r="P13" i="1"/>
  <c r="J13" i="1"/>
  <c r="Q13" i="1" s="1"/>
  <c r="AP13" i="1" s="1"/>
  <c r="AL10" i="1"/>
  <c r="AM10" i="1" s="1"/>
  <c r="AA10" i="1"/>
  <c r="AB10" i="1" s="1"/>
  <c r="P10" i="1"/>
  <c r="M10" i="1"/>
  <c r="J10" i="1"/>
  <c r="Q10" i="1" s="1"/>
  <c r="AP10" i="1" s="1"/>
  <c r="AL11" i="1"/>
  <c r="AM11" i="1" s="1"/>
  <c r="AA11" i="1"/>
  <c r="AB11" i="1" s="1"/>
  <c r="P11" i="1"/>
  <c r="M11" i="1"/>
  <c r="J11" i="1"/>
  <c r="Q11" i="1" s="1"/>
  <c r="AP11" i="1" s="1"/>
  <c r="AL12" i="1"/>
  <c r="AM12" i="1" s="1"/>
  <c r="AA12" i="1"/>
  <c r="AB12" i="1" s="1"/>
  <c r="P12" i="1"/>
  <c r="M12" i="1"/>
  <c r="J12" i="1"/>
  <c r="Q12" i="1" s="1"/>
  <c r="AP12" i="1" s="1"/>
  <c r="Q16" i="64"/>
  <c r="U16" i="64" s="1"/>
  <c r="M16" i="64"/>
  <c r="T16" i="64" s="1"/>
  <c r="I16" i="64"/>
  <c r="S16" i="64" s="1"/>
  <c r="V16" i="64" s="1"/>
  <c r="Q17" i="64"/>
  <c r="U17" i="64" s="1"/>
  <c r="M17" i="64"/>
  <c r="T17" i="64" s="1"/>
  <c r="I17" i="64"/>
  <c r="S17" i="64" s="1"/>
  <c r="V17" i="64" s="1"/>
  <c r="Q14" i="64"/>
  <c r="U14" i="64" s="1"/>
  <c r="M14" i="64"/>
  <c r="T14" i="64" s="1"/>
  <c r="I14" i="64"/>
  <c r="S14" i="64" s="1"/>
  <c r="V14" i="64" s="1"/>
  <c r="Q14" i="63"/>
  <c r="U14" i="63" s="1"/>
  <c r="M14" i="63"/>
  <c r="T14" i="63" s="1"/>
  <c r="I14" i="63"/>
  <c r="S14" i="63" s="1"/>
  <c r="V14" i="63" s="1"/>
  <c r="O9" i="64"/>
  <c r="Q15" i="64"/>
  <c r="U15" i="64" s="1"/>
  <c r="A3" i="64"/>
  <c r="A1" i="64"/>
  <c r="M15" i="64"/>
  <c r="T15" i="64" s="1"/>
  <c r="I15" i="64"/>
  <c r="S15" i="64" s="1"/>
  <c r="V15" i="64" s="1"/>
  <c r="K9" i="64"/>
  <c r="G9" i="64"/>
  <c r="W2" i="64"/>
  <c r="W1" i="64"/>
  <c r="Q15" i="63"/>
  <c r="U15" i="63" s="1"/>
  <c r="A3" i="63"/>
  <c r="A1" i="63"/>
  <c r="M15" i="63"/>
  <c r="T15" i="63" s="1"/>
  <c r="I15" i="63"/>
  <c r="S15" i="63" s="1"/>
  <c r="V15" i="63" s="1"/>
  <c r="W2" i="63"/>
  <c r="W1" i="63"/>
  <c r="AX13" i="2" l="1"/>
  <c r="AZ13" i="2" s="1"/>
  <c r="AU13" i="2"/>
  <c r="AP13" i="2"/>
  <c r="AM13" i="2"/>
  <c r="AJ13" i="2"/>
  <c r="AQ13" i="2" s="1"/>
  <c r="BD13" i="2" s="1"/>
  <c r="AC13" i="2"/>
  <c r="AD13" i="2" s="1"/>
  <c r="R13" i="2"/>
  <c r="O13" i="2"/>
  <c r="L13" i="2"/>
  <c r="S13" i="2" s="1"/>
  <c r="BB13" i="2" s="1"/>
  <c r="BF13" i="2" s="1"/>
  <c r="AX14" i="2"/>
  <c r="AZ14" i="2" s="1"/>
  <c r="AU14" i="2"/>
  <c r="AP14" i="2"/>
  <c r="AM14" i="2"/>
  <c r="AJ14" i="2"/>
  <c r="AQ14" i="2" s="1"/>
  <c r="BD14" i="2" s="1"/>
  <c r="AC14" i="2"/>
  <c r="AD14" i="2" s="1"/>
  <c r="R14" i="2"/>
  <c r="O14" i="2"/>
  <c r="L14" i="2"/>
  <c r="S14" i="2" s="1"/>
  <c r="BB14" i="2" s="1"/>
  <c r="BF14" i="2" s="1"/>
  <c r="AX12" i="2"/>
  <c r="AZ12" i="2" s="1"/>
  <c r="AU12" i="2"/>
  <c r="AP12" i="2"/>
  <c r="AM12" i="2"/>
  <c r="AJ12" i="2"/>
  <c r="AQ12" i="2" s="1"/>
  <c r="BD12" i="2" s="1"/>
  <c r="AC12" i="2"/>
  <c r="AD12" i="2" s="1"/>
  <c r="R12" i="2"/>
  <c r="O12" i="2"/>
  <c r="L12" i="2"/>
  <c r="S12" i="2" s="1"/>
  <c r="BB12" i="2" s="1"/>
  <c r="BF12" i="2" s="1"/>
  <c r="AX15" i="2"/>
  <c r="AZ15" i="2" s="1"/>
  <c r="AU15" i="2"/>
  <c r="AP15" i="2"/>
  <c r="AM15" i="2"/>
  <c r="AJ15" i="2"/>
  <c r="AQ15" i="2" s="1"/>
  <c r="BD15" i="2" s="1"/>
  <c r="AC15" i="2"/>
  <c r="AD15" i="2" s="1"/>
  <c r="R15" i="2"/>
  <c r="O15" i="2"/>
  <c r="L15" i="2"/>
  <c r="S15" i="2" s="1"/>
  <c r="BB15" i="2" s="1"/>
  <c r="BF15" i="2" s="1"/>
  <c r="AX16" i="2"/>
  <c r="AZ16" i="2" s="1"/>
  <c r="AU16" i="2"/>
  <c r="AP16" i="2"/>
  <c r="AM16" i="2"/>
  <c r="AJ16" i="2"/>
  <c r="AQ16" i="2" s="1"/>
  <c r="BD16" i="2" s="1"/>
  <c r="AC16" i="2"/>
  <c r="AD16" i="2" s="1"/>
  <c r="R16" i="2"/>
  <c r="O16" i="2"/>
  <c r="L16" i="2"/>
  <c r="S16" i="2" s="1"/>
  <c r="BB16" i="2" s="1"/>
  <c r="BF16" i="2" s="1"/>
  <c r="AY11" i="62"/>
  <c r="BA11" i="62" s="1"/>
  <c r="AV11" i="62"/>
  <c r="AQ11" i="62"/>
  <c r="AK11" i="62"/>
  <c r="AR11" i="62" s="1"/>
  <c r="BE11" i="62" s="1"/>
  <c r="AB11" i="62"/>
  <c r="AC11" i="62" s="1"/>
  <c r="R11" i="62"/>
  <c r="O11" i="62"/>
  <c r="L11" i="62"/>
  <c r="S11" i="62" s="1"/>
  <c r="BC11" i="62" s="1"/>
  <c r="BG11" i="62" s="1"/>
  <c r="AW12" i="61"/>
  <c r="AY12" i="61" s="1"/>
  <c r="AT12" i="61"/>
  <c r="AO12" i="61"/>
  <c r="AL12" i="61"/>
  <c r="AI12" i="61"/>
  <c r="AP12" i="61" s="1"/>
  <c r="BC12" i="61" s="1"/>
  <c r="AB12" i="61"/>
  <c r="AC12" i="61" s="1"/>
  <c r="R12" i="61"/>
  <c r="L12" i="61"/>
  <c r="BA12" i="61" s="1"/>
  <c r="BE12" i="61" s="1"/>
  <c r="AW10" i="61"/>
  <c r="AY10" i="61" s="1"/>
  <c r="AT10" i="61"/>
  <c r="AO10" i="61"/>
  <c r="AL10" i="61"/>
  <c r="AI10" i="61"/>
  <c r="AP10" i="61" s="1"/>
  <c r="BC10" i="61" s="1"/>
  <c r="AB10" i="61"/>
  <c r="AC10" i="61" s="1"/>
  <c r="R10" i="61"/>
  <c r="O10" i="61"/>
  <c r="L10" i="61"/>
  <c r="S10" i="61" s="1"/>
  <c r="BA10" i="61" s="1"/>
  <c r="BE10" i="61" s="1"/>
  <c r="AW13" i="3"/>
  <c r="AY13" i="3" s="1"/>
  <c r="AT13" i="3"/>
  <c r="AO13" i="3"/>
  <c r="AL13" i="3"/>
  <c r="AI13" i="3"/>
  <c r="AP13" i="3" s="1"/>
  <c r="BC13" i="3" s="1"/>
  <c r="AB13" i="3"/>
  <c r="AC13" i="3" s="1"/>
  <c r="R13" i="3"/>
  <c r="O13" i="3"/>
  <c r="L13" i="3"/>
  <c r="S13" i="3" s="1"/>
  <c r="BA13" i="3" s="1"/>
  <c r="BE13" i="3" s="1"/>
  <c r="AW12" i="3"/>
  <c r="AY12" i="3" s="1"/>
  <c r="AT12" i="3"/>
  <c r="AO12" i="3"/>
  <c r="AL12" i="3"/>
  <c r="AI12" i="3"/>
  <c r="AP12" i="3" s="1"/>
  <c r="BC12" i="3" s="1"/>
  <c r="AB12" i="3"/>
  <c r="AC12" i="3" s="1"/>
  <c r="R12" i="3"/>
  <c r="O12" i="3"/>
  <c r="L12" i="3"/>
  <c r="S12" i="3" s="1"/>
  <c r="BA12" i="3" s="1"/>
  <c r="BE12" i="3" s="1"/>
  <c r="AW11" i="3"/>
  <c r="AY11" i="3" s="1"/>
  <c r="AT11" i="3"/>
  <c r="AO11" i="3"/>
  <c r="AL11" i="3"/>
  <c r="AI11" i="3"/>
  <c r="AP11" i="3" s="1"/>
  <c r="AB11" i="3"/>
  <c r="AC11" i="3" s="1"/>
  <c r="R11" i="3"/>
  <c r="O11" i="3"/>
  <c r="L11" i="3"/>
  <c r="S11" i="3" s="1"/>
  <c r="BA11" i="3" s="1"/>
  <c r="J30" i="45"/>
  <c r="N30" i="45"/>
  <c r="P30" i="45"/>
  <c r="Q30" i="45"/>
  <c r="R30" i="45"/>
  <c r="J16" i="45"/>
  <c r="N16" i="45"/>
  <c r="P16" i="45"/>
  <c r="Q16" i="45"/>
  <c r="R16" i="45"/>
  <c r="U11" i="36"/>
  <c r="AY10" i="62"/>
  <c r="BA10" i="62" s="1"/>
  <c r="AV10" i="62"/>
  <c r="AQ10" i="62"/>
  <c r="AN10" i="62"/>
  <c r="AK10" i="62"/>
  <c r="AR10" i="62" s="1"/>
  <c r="AB10" i="62"/>
  <c r="AC10" i="62" s="1"/>
  <c r="R10" i="62"/>
  <c r="O10" i="62"/>
  <c r="L10" i="62"/>
  <c r="S10" i="62" s="1"/>
  <c r="BG10" i="62" s="1"/>
  <c r="BH2" i="62"/>
  <c r="BH1" i="62"/>
  <c r="A1" i="62"/>
  <c r="AW11" i="61"/>
  <c r="AY11" i="61" s="1"/>
  <c r="AT11" i="61"/>
  <c r="AO11" i="61"/>
  <c r="AL11" i="61"/>
  <c r="AI11" i="61"/>
  <c r="AP11" i="61" s="1"/>
  <c r="BC11" i="61" s="1"/>
  <c r="AB11" i="61"/>
  <c r="AC11" i="61" s="1"/>
  <c r="R11" i="61"/>
  <c r="O11" i="61"/>
  <c r="L11" i="61"/>
  <c r="S11" i="61" s="1"/>
  <c r="BA11" i="61" s="1"/>
  <c r="BE11" i="61" s="1"/>
  <c r="BF2" i="61"/>
  <c r="BF1" i="61"/>
  <c r="A1" i="61"/>
  <c r="BK15" i="56"/>
  <c r="BM15" i="56" s="1"/>
  <c r="BD15" i="56"/>
  <c r="BE15" i="56" s="1"/>
  <c r="AR15" i="56"/>
  <c r="AT15" i="56" s="1"/>
  <c r="AN15" i="56"/>
  <c r="AO15" i="56" s="1"/>
  <c r="AC15" i="56"/>
  <c r="Z15" i="56"/>
  <c r="W15" i="56"/>
  <c r="AD15" i="56" s="1"/>
  <c r="BQ15" i="56" s="1"/>
  <c r="P15" i="56"/>
  <c r="M15" i="56"/>
  <c r="J15" i="56"/>
  <c r="Q15" i="56" s="1"/>
  <c r="BO15" i="56" s="1"/>
  <c r="BS15" i="56" s="1"/>
  <c r="AQ6" i="56"/>
  <c r="AF6" i="56"/>
  <c r="AX5" i="56"/>
  <c r="T5" i="56"/>
  <c r="G4" i="56"/>
  <c r="BT2" i="56"/>
  <c r="BT1" i="56"/>
  <c r="A1" i="56"/>
  <c r="AL14" i="11" l="1"/>
  <c r="AA12" i="11"/>
  <c r="G4" i="1" l="1"/>
  <c r="H4" i="57" l="1"/>
  <c r="M5" i="45"/>
  <c r="G5" i="45"/>
  <c r="L5" i="54"/>
  <c r="F5" i="54"/>
  <c r="L5" i="38"/>
  <c r="F5" i="38"/>
  <c r="L6" i="50"/>
  <c r="F6" i="50"/>
  <c r="T5" i="43"/>
  <c r="G4" i="43"/>
  <c r="H5" i="36"/>
  <c r="S2" i="45"/>
  <c r="S1" i="45"/>
  <c r="R2" i="54"/>
  <c r="R1" i="54"/>
  <c r="R2" i="38"/>
  <c r="R1" i="38"/>
  <c r="R2" i="52"/>
  <c r="R1" i="52"/>
  <c r="R2" i="51"/>
  <c r="R1" i="51"/>
  <c r="R2" i="37"/>
  <c r="R1" i="37"/>
  <c r="R2" i="50"/>
  <c r="R1" i="50"/>
  <c r="P16" i="11"/>
  <c r="M16" i="11"/>
  <c r="J16" i="11"/>
  <c r="Q16" i="11" s="1"/>
  <c r="AL15" i="11"/>
  <c r="AA15" i="11"/>
  <c r="AA14" i="11"/>
  <c r="AL13" i="11"/>
  <c r="AA13" i="11"/>
  <c r="AL12" i="11"/>
  <c r="AL11" i="11"/>
  <c r="AA11" i="11"/>
  <c r="AL10" i="11"/>
  <c r="AL16" i="11" s="1"/>
  <c r="AM16" i="11" s="1"/>
  <c r="AA10" i="11"/>
  <c r="AA16" i="11" s="1"/>
  <c r="AB16" i="11" s="1"/>
  <c r="AO16" i="11" l="1"/>
  <c r="U13" i="57"/>
  <c r="W13" i="57" s="1"/>
  <c r="AC13" i="57"/>
  <c r="AE13" i="57" s="1"/>
  <c r="Q13" i="57"/>
  <c r="N13" i="57"/>
  <c r="R13" i="57"/>
  <c r="AH13" i="57" s="1"/>
  <c r="A3" i="57"/>
  <c r="AI2" i="57"/>
  <c r="AI1" i="57"/>
  <c r="A1" i="57"/>
  <c r="AR14" i="43"/>
  <c r="AT14" i="43" s="1"/>
  <c r="AO14" i="43"/>
  <c r="BK14" i="43"/>
  <c r="BM14" i="43" s="1"/>
  <c r="AC14" i="43"/>
  <c r="Z14" i="43"/>
  <c r="W14" i="43"/>
  <c r="AD14" i="43" s="1"/>
  <c r="BQ14" i="43" s="1"/>
  <c r="BE14" i="43"/>
  <c r="P14" i="43"/>
  <c r="M14" i="43"/>
  <c r="J14" i="43"/>
  <c r="Q14" i="43" s="1"/>
  <c r="BO14" i="43" s="1"/>
  <c r="AX11" i="2"/>
  <c r="AZ11" i="2" s="1"/>
  <c r="AU11" i="2"/>
  <c r="AP11" i="2"/>
  <c r="AM11" i="2"/>
  <c r="AJ11" i="2"/>
  <c r="AQ11" i="2" s="1"/>
  <c r="BD11" i="2" s="1"/>
  <c r="AD11" i="2"/>
  <c r="R11" i="2"/>
  <c r="O11" i="2"/>
  <c r="L11" i="2"/>
  <c r="S11" i="2" s="1"/>
  <c r="BB11" i="2" s="1"/>
  <c r="BF11" i="2" s="1"/>
  <c r="AW10" i="3"/>
  <c r="AY10" i="3" s="1"/>
  <c r="AT10" i="3"/>
  <c r="AO10" i="3"/>
  <c r="AL10" i="3"/>
  <c r="AI10" i="3"/>
  <c r="AP10" i="3" s="1"/>
  <c r="BC10" i="3" s="1"/>
  <c r="AB10" i="3"/>
  <c r="AC10" i="3" s="1"/>
  <c r="R10" i="3"/>
  <c r="O10" i="3"/>
  <c r="L10" i="3"/>
  <c r="S10" i="3" s="1"/>
  <c r="BA10" i="3" s="1"/>
  <c r="BE10" i="3" s="1"/>
  <c r="BC10" i="4"/>
  <c r="BE10" i="4" s="1"/>
  <c r="AX10" i="4"/>
  <c r="AZ10" i="4" s="1"/>
  <c r="AQ10" i="4"/>
  <c r="AN10" i="4"/>
  <c r="AK10" i="4"/>
  <c r="AR10" i="4" s="1"/>
  <c r="AB10" i="4"/>
  <c r="AC10" i="4" s="1"/>
  <c r="R10" i="4"/>
  <c r="O10" i="4"/>
  <c r="L10" i="4"/>
  <c r="S10" i="4" s="1"/>
  <c r="N23" i="45"/>
  <c r="J23" i="45"/>
  <c r="P23" i="45" s="1"/>
  <c r="M11" i="54"/>
  <c r="I11" i="54"/>
  <c r="O11" i="54" s="1"/>
  <c r="A3" i="54"/>
  <c r="A1" i="54"/>
  <c r="M19" i="38"/>
  <c r="I19" i="38"/>
  <c r="O19" i="38" s="1"/>
  <c r="M13" i="52"/>
  <c r="I13" i="52"/>
  <c r="L5" i="52"/>
  <c r="F5" i="52"/>
  <c r="A3" i="52"/>
  <c r="A1" i="52"/>
  <c r="A3" i="51"/>
  <c r="A1" i="51"/>
  <c r="M11" i="37"/>
  <c r="I11" i="37"/>
  <c r="O11" i="37" s="1"/>
  <c r="M12" i="50"/>
  <c r="I12" i="50"/>
  <c r="O12" i="50" s="1"/>
  <c r="A3" i="50"/>
  <c r="A1" i="50"/>
  <c r="A3" i="1"/>
  <c r="A3" i="43"/>
  <c r="J23" i="11"/>
  <c r="K11" i="36"/>
  <c r="G5" i="11"/>
  <c r="A3" i="45"/>
  <c r="A1" i="45"/>
  <c r="N37" i="45"/>
  <c r="J37" i="45"/>
  <c r="P37" i="45" s="1"/>
  <c r="A3" i="38"/>
  <c r="A1" i="38"/>
  <c r="A3" i="37"/>
  <c r="A1" i="37"/>
  <c r="A3" i="11"/>
  <c r="A1" i="11"/>
  <c r="AC11" i="36"/>
  <c r="A3" i="36"/>
  <c r="A1" i="36"/>
  <c r="A3" i="7"/>
  <c r="A1" i="7"/>
  <c r="A1" i="4"/>
  <c r="A1" i="3"/>
  <c r="AQ6" i="43"/>
  <c r="AF6" i="43"/>
  <c r="BT2" i="43"/>
  <c r="BT1" i="43"/>
  <c r="A1" i="43"/>
  <c r="A1" i="2"/>
  <c r="A1" i="1"/>
  <c r="AB14" i="1"/>
  <c r="AM14" i="1"/>
  <c r="N11" i="36"/>
  <c r="Q11" i="36"/>
  <c r="AE11" i="36"/>
  <c r="W11" i="36"/>
  <c r="M23" i="11"/>
  <c r="P23" i="11"/>
  <c r="AL17" i="11"/>
  <c r="AL18" i="11"/>
  <c r="AL19" i="11"/>
  <c r="AL20" i="11"/>
  <c r="AL21" i="11"/>
  <c r="AL22" i="11"/>
  <c r="AA17" i="11"/>
  <c r="AA18" i="11"/>
  <c r="AA19" i="11"/>
  <c r="AA20" i="11"/>
  <c r="AA21" i="11"/>
  <c r="AA22" i="11"/>
  <c r="AR11" i="7"/>
  <c r="AO11" i="7"/>
  <c r="AL11" i="7"/>
  <c r="BG11" i="7"/>
  <c r="BI11" i="7" s="1"/>
  <c r="AX11" i="7"/>
  <c r="AZ11" i="7" s="1"/>
  <c r="BQ11" i="7"/>
  <c r="BT11" i="7"/>
  <c r="BW11" i="7"/>
  <c r="BX11" i="7"/>
  <c r="CD11" i="7"/>
  <c r="CF11" i="7"/>
  <c r="CJ11" i="7"/>
  <c r="L11" i="7"/>
  <c r="O11" i="7"/>
  <c r="R11" i="7"/>
  <c r="S11" i="7"/>
  <c r="AC11" i="7"/>
  <c r="AD11" i="7"/>
  <c r="L5" i="37"/>
  <c r="F5" i="37"/>
  <c r="AH2" i="36"/>
  <c r="AH1" i="36"/>
  <c r="AP2" i="11"/>
  <c r="AP1" i="11"/>
  <c r="CS2" i="7"/>
  <c r="CS1" i="7"/>
  <c r="BL2" i="4"/>
  <c r="BL1" i="4"/>
  <c r="BF2" i="3"/>
  <c r="BF1" i="3"/>
  <c r="BG2" i="2"/>
  <c r="BG1" i="2"/>
  <c r="AQ2" i="1"/>
  <c r="AQ1" i="1"/>
  <c r="A3" i="62" l="1"/>
  <c r="A3" i="61"/>
  <c r="A3" i="4"/>
  <c r="A3" i="3"/>
  <c r="A3" i="2"/>
  <c r="A3" i="56"/>
  <c r="Q13" i="52"/>
  <c r="O13" i="52"/>
  <c r="AP14" i="1"/>
  <c r="BS14" i="43"/>
  <c r="BG16" i="2"/>
  <c r="BG15" i="2"/>
  <c r="BG14" i="2"/>
  <c r="BG13" i="2"/>
  <c r="R37" i="45"/>
  <c r="R23" i="45"/>
  <c r="Q23" i="45"/>
  <c r="Q11" i="54"/>
  <c r="P11" i="54"/>
  <c r="Q19" i="38"/>
  <c r="P19" i="38"/>
  <c r="P13" i="52"/>
  <c r="Q11" i="37"/>
  <c r="P11" i="37"/>
  <c r="Q12" i="50"/>
  <c r="P12" i="50"/>
  <c r="Q23" i="11"/>
  <c r="Q37" i="45"/>
  <c r="AL23" i="11"/>
  <c r="AM23" i="11" s="1"/>
  <c r="AA23" i="11"/>
  <c r="AB23" i="11" s="1"/>
  <c r="R11" i="36"/>
  <c r="AG11" i="36" s="1"/>
  <c r="AS11" i="7"/>
  <c r="AO23" i="11" l="1"/>
</calcChain>
</file>

<file path=xl/sharedStrings.xml><?xml version="1.0" encoding="utf-8"?>
<sst xmlns="http://schemas.openxmlformats.org/spreadsheetml/2006/main" count="1544" uniqueCount="205">
  <si>
    <t>Freestyle</t>
  </si>
  <si>
    <t>Judge A</t>
  </si>
  <si>
    <t>Judge at B:</t>
  </si>
  <si>
    <t>Judge B</t>
  </si>
  <si>
    <t>Final Scores</t>
  </si>
  <si>
    <t>Horse</t>
  </si>
  <si>
    <t>Deduct</t>
  </si>
  <si>
    <t>Technique</t>
  </si>
  <si>
    <t>Compulsory</t>
  </si>
  <si>
    <t>Overall</t>
  </si>
  <si>
    <t>No.</t>
  </si>
  <si>
    <t>Vaulter</t>
  </si>
  <si>
    <t>Lunger</t>
  </si>
  <si>
    <t>Club</t>
  </si>
  <si>
    <t>A1</t>
  </si>
  <si>
    <t>A2</t>
  </si>
  <si>
    <t>A3</t>
  </si>
  <si>
    <t>V'ltOn</t>
  </si>
  <si>
    <t>Bas S</t>
  </si>
  <si>
    <t>1/2 Flag</t>
  </si>
  <si>
    <t>Plank</t>
  </si>
  <si>
    <t>Seat In</t>
  </si>
  <si>
    <t>Seat Out</t>
  </si>
  <si>
    <t>Kneel</t>
  </si>
  <si>
    <t>Vlt Off</t>
  </si>
  <si>
    <t>Sub</t>
  </si>
  <si>
    <t>Ex Sc</t>
  </si>
  <si>
    <t>Perf</t>
  </si>
  <si>
    <t>falls</t>
  </si>
  <si>
    <t>Final</t>
  </si>
  <si>
    <t>C1</t>
  </si>
  <si>
    <t>C2</t>
  </si>
  <si>
    <t>C3</t>
  </si>
  <si>
    <t>C4</t>
  </si>
  <si>
    <t>Art.</t>
  </si>
  <si>
    <t>Deductions</t>
  </si>
  <si>
    <t>Score</t>
  </si>
  <si>
    <t>Comp</t>
  </si>
  <si>
    <t>Place</t>
  </si>
  <si>
    <t>Artistic</t>
  </si>
  <si>
    <t xml:space="preserve">Class </t>
  </si>
  <si>
    <t>Pre Novice Individual</t>
  </si>
  <si>
    <t>Novice Individual</t>
  </si>
  <si>
    <t>Flag</t>
  </si>
  <si>
    <t>Stand</t>
  </si>
  <si>
    <t>Sw Fwd</t>
  </si>
  <si>
    <t>1/2 Mill</t>
  </si>
  <si>
    <t>Sw Bwd</t>
  </si>
  <si>
    <t>S Fwd</t>
  </si>
  <si>
    <t>S Bwd</t>
  </si>
  <si>
    <t>TECH TEST</t>
  </si>
  <si>
    <t>Class</t>
  </si>
  <si>
    <t>Art</t>
  </si>
  <si>
    <t>Jump F</t>
  </si>
  <si>
    <t>Balance</t>
  </si>
  <si>
    <t>Strength</t>
  </si>
  <si>
    <t>DoD</t>
  </si>
  <si>
    <t>Mill</t>
    <phoneticPr fontId="0" type="noConversion"/>
  </si>
  <si>
    <t>Stand</t>
    <phoneticPr fontId="0" type="noConversion"/>
  </si>
  <si>
    <t>Flank1</t>
    <phoneticPr fontId="0" type="noConversion"/>
  </si>
  <si>
    <t>Flank2</t>
    <phoneticPr fontId="0" type="noConversion"/>
  </si>
  <si>
    <t>T1</t>
  </si>
  <si>
    <t>T2</t>
  </si>
  <si>
    <t>T3</t>
  </si>
  <si>
    <t>Div. by</t>
  </si>
  <si>
    <t>V'lt Off</t>
  </si>
  <si>
    <t>Total</t>
  </si>
  <si>
    <t>No&amp;Ex</t>
  </si>
  <si>
    <t>Compulsories</t>
  </si>
  <si>
    <t>Test</t>
  </si>
  <si>
    <t>Tech</t>
  </si>
  <si>
    <t>Pre-lim Squad Compulsories</t>
  </si>
  <si>
    <t>HORSE</t>
  </si>
  <si>
    <t>Rhythm</t>
  </si>
  <si>
    <t>Relaxation</t>
  </si>
  <si>
    <t>Connection</t>
  </si>
  <si>
    <t>Impulsion</t>
  </si>
  <si>
    <t>Straightness</t>
  </si>
  <si>
    <t>Collection</t>
  </si>
  <si>
    <t>SCORE</t>
  </si>
  <si>
    <t>deduct</t>
  </si>
  <si>
    <t>Judges</t>
  </si>
  <si>
    <t>Falls</t>
  </si>
  <si>
    <t>A</t>
  </si>
  <si>
    <t>B</t>
  </si>
  <si>
    <t>Judges:</t>
  </si>
  <si>
    <t>Timing/</t>
  </si>
  <si>
    <t>Coord</t>
  </si>
  <si>
    <t>S/ness</t>
  </si>
  <si>
    <t xml:space="preserve">Squad Barrel </t>
  </si>
  <si>
    <t>IND  Barrel Intro</t>
  </si>
  <si>
    <t>26A</t>
  </si>
  <si>
    <t>26B</t>
  </si>
  <si>
    <t>IND  Barrel Prelim</t>
  </si>
  <si>
    <t>IND  Barrel PreNov</t>
  </si>
  <si>
    <t>PDD  Barrel A</t>
  </si>
  <si>
    <t>PDD  Barrel B</t>
  </si>
  <si>
    <t>Intermediate Official</t>
  </si>
  <si>
    <r>
      <t>Open</t>
    </r>
    <r>
      <rPr>
        <b/>
        <sz val="12"/>
        <rFont val="Calibri"/>
        <family val="2"/>
        <scheme val="minor"/>
      </rPr>
      <t xml:space="preserve"> Individual</t>
    </r>
    <r>
      <rPr>
        <b/>
        <sz val="12"/>
        <rFont val="Calibri"/>
        <family val="2"/>
      </rPr>
      <t xml:space="preserve"> Official</t>
    </r>
  </si>
  <si>
    <t>Preliminary Individual A</t>
  </si>
  <si>
    <t>Preliminary Individual B</t>
  </si>
  <si>
    <t>R</t>
  </si>
  <si>
    <t>PDD Walk A</t>
  </si>
  <si>
    <t>Robyn Bruderer</t>
  </si>
  <si>
    <t>2023 SVG OFFICIAL &amp; UNOFFICIAL AUGUST COMP</t>
  </si>
  <si>
    <t>26th &amp; 27th August 2023</t>
  </si>
  <si>
    <t>Judge at C:</t>
  </si>
  <si>
    <t>Judge C</t>
  </si>
  <si>
    <t>Judge</t>
  </si>
  <si>
    <t>11C</t>
  </si>
  <si>
    <t>Novice Individual Unofficial</t>
  </si>
  <si>
    <t>Intermediate Individual Unofficial</t>
  </si>
  <si>
    <t>Stephanie Dore</t>
  </si>
  <si>
    <t>KYMLIN PARK TROY</t>
  </si>
  <si>
    <t>Janine Darmanin</t>
  </si>
  <si>
    <t>JNE Stables</t>
  </si>
  <si>
    <t>Ella Darmanin</t>
  </si>
  <si>
    <t>Lily Steinman</t>
  </si>
  <si>
    <t>DONATI 3</t>
  </si>
  <si>
    <t>Georgie Kennett</t>
  </si>
  <si>
    <t>Nicki Coleman</t>
  </si>
  <si>
    <t>THE PUZZLER</t>
  </si>
  <si>
    <t>Gillian Burns</t>
  </si>
  <si>
    <t>ARC</t>
  </si>
  <si>
    <t>Tegan Davis</t>
  </si>
  <si>
    <t>DONNACHA</t>
  </si>
  <si>
    <t>Noelene Davis</t>
  </si>
  <si>
    <t>Equiste</t>
  </si>
  <si>
    <t>Rachael Mackey</t>
  </si>
  <si>
    <t>MISCHIEV MAKER</t>
  </si>
  <si>
    <t>Jo Kic</t>
  </si>
  <si>
    <t>Independant</t>
  </si>
  <si>
    <t>Erin Ryan</t>
  </si>
  <si>
    <t>Sydney Vaulting Group</t>
  </si>
  <si>
    <t>Eliza Wark-chapman</t>
  </si>
  <si>
    <t>GOYA</t>
  </si>
  <si>
    <t>Dodi Rogan</t>
  </si>
  <si>
    <t>Central West</t>
  </si>
  <si>
    <t>Caitlin Fraser</t>
  </si>
  <si>
    <t>ISNT IT ERONIC</t>
  </si>
  <si>
    <t>Tara McKiernan</t>
  </si>
  <si>
    <t>CentraL West</t>
  </si>
  <si>
    <t>Stella Weston</t>
  </si>
  <si>
    <t>Wellington Park</t>
  </si>
  <si>
    <t>Holly Maher</t>
  </si>
  <si>
    <t>LE GRANDE ELI</t>
  </si>
  <si>
    <t>Nicole Connor</t>
  </si>
  <si>
    <t>Riley Dewall</t>
  </si>
  <si>
    <t>Grace Sandlin</t>
  </si>
  <si>
    <t>ARC Vaulting Team</t>
  </si>
  <si>
    <t>Ceren Akbuz</t>
  </si>
  <si>
    <t>SAULO</t>
  </si>
  <si>
    <t>Eliza Wark-Chapman</t>
  </si>
  <si>
    <t>Tasha Mckiernan</t>
  </si>
  <si>
    <t>Lungers Walk</t>
  </si>
  <si>
    <t>Abbie White</t>
  </si>
  <si>
    <t>Lungers - Canter</t>
  </si>
  <si>
    <t>Class 31</t>
  </si>
  <si>
    <t>Class 32</t>
  </si>
  <si>
    <t>Julie Kirpichnikov</t>
  </si>
  <si>
    <t>BHM SPANISH BOND</t>
  </si>
  <si>
    <t>NEqC</t>
  </si>
  <si>
    <t>Ginger Kennett</t>
  </si>
  <si>
    <t>FURST MAXIMUS</t>
  </si>
  <si>
    <t>Isabel Fitzsimmons</t>
  </si>
  <si>
    <t>ALMIGHTY HAIZE</t>
  </si>
  <si>
    <t>Deirdre Fitzsimmons</t>
  </si>
  <si>
    <t>Putty Valley</t>
  </si>
  <si>
    <t>Audrey Stirzaker</t>
  </si>
  <si>
    <t>Charlotte Clay</t>
  </si>
  <si>
    <t>Lilly Rogers</t>
  </si>
  <si>
    <t>Gabriella Karam</t>
  </si>
  <si>
    <t>PUTTY VALLEY STOLEN</t>
  </si>
  <si>
    <t>Catrina Cruickshank</t>
  </si>
  <si>
    <t>Bronagh Miskelly</t>
  </si>
  <si>
    <t>Tigerlily Jakeman</t>
  </si>
  <si>
    <t>SVG</t>
  </si>
  <si>
    <t>Charlise Will</t>
  </si>
  <si>
    <t>Charlotte Neilson</t>
  </si>
  <si>
    <t>Christine Lawrence</t>
  </si>
  <si>
    <t>Kai Jakeman</t>
  </si>
  <si>
    <t>Mackenzie Duncan</t>
  </si>
  <si>
    <t>Natalia Musumeci</t>
  </si>
  <si>
    <t>VaultAire</t>
  </si>
  <si>
    <t>Equiste Seniors</t>
  </si>
  <si>
    <t>Team</t>
  </si>
  <si>
    <t>Aoife Miskelly</t>
  </si>
  <si>
    <t>Hallie Ashton</t>
  </si>
  <si>
    <t>Harlow Connor</t>
  </si>
  <si>
    <t>Ruby Ashton</t>
  </si>
  <si>
    <t>Ruby Jackson</t>
  </si>
  <si>
    <t>Kyesha Andrews</t>
  </si>
  <si>
    <t>Equiste Minis</t>
  </si>
  <si>
    <t>Ella Cranfield</t>
  </si>
  <si>
    <t>Kallie Hasselmann</t>
  </si>
  <si>
    <t xml:space="preserve">SVG </t>
  </si>
  <si>
    <t>Antonia Grech</t>
  </si>
  <si>
    <t>Introductory Preliminary Individual Compulsories</t>
  </si>
  <si>
    <t>Introductory Preliminary Individual Freestyle</t>
  </si>
  <si>
    <t>6A</t>
  </si>
  <si>
    <t>6B</t>
  </si>
  <si>
    <t>11B</t>
  </si>
  <si>
    <t>SCR</t>
  </si>
  <si>
    <t>HC</t>
  </si>
  <si>
    <t>Tara Mckeirnan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</si>
</sst>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C09]dd\-mmm\-yy;@"/>
    <numFmt numFmtId="166" formatCode="[$-409]h:mm:ss\ AM/PM;@"/>
    <numFmt numFmtId="167" formatCode="0.0"/>
  </numFmts>
  <fonts count="3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11" fillId="0" borderId="0"/>
    <xf numFmtId="0" fontId="6" fillId="0" borderId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10" applyNumberFormat="0" applyAlignment="0" applyProtection="0"/>
    <xf numFmtId="0" fontId="24" fillId="19" borderId="11" applyNumberFormat="0" applyAlignment="0" applyProtection="0"/>
    <xf numFmtId="0" fontId="25" fillId="19" borderId="10" applyNumberFormat="0" applyAlignment="0" applyProtection="0"/>
    <xf numFmtId="0" fontId="26" fillId="0" borderId="12" applyNumberFormat="0" applyFill="0" applyAlignment="0" applyProtection="0"/>
    <xf numFmtId="0" fontId="27" fillId="20" borderId="13" applyNumberFormat="0" applyAlignment="0" applyProtection="0"/>
    <xf numFmtId="0" fontId="28" fillId="0" borderId="0" applyNumberFormat="0" applyFill="0" applyBorder="0" applyAlignment="0" applyProtection="0"/>
    <xf numFmtId="0" fontId="6" fillId="21" borderId="14" applyNumberFormat="0" applyFont="0" applyAlignment="0" applyProtection="0"/>
    <xf numFmtId="0" fontId="29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30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2" borderId="0" xfId="0" applyFont="1" applyFill="1"/>
    <xf numFmtId="167" fontId="2" fillId="5" borderId="0" xfId="0" applyNumberFormat="1" applyFont="1" applyFill="1"/>
    <xf numFmtId="167" fontId="2" fillId="0" borderId="0" xfId="0" applyNumberFormat="1" applyFont="1"/>
    <xf numFmtId="164" fontId="2" fillId="5" borderId="0" xfId="0" applyNumberFormat="1" applyFont="1" applyFill="1"/>
    <xf numFmtId="164" fontId="2" fillId="4" borderId="0" xfId="0" applyNumberFormat="1" applyFont="1" applyFill="1"/>
    <xf numFmtId="0" fontId="2" fillId="3" borderId="0" xfId="0" applyFont="1" applyFill="1"/>
    <xf numFmtId="167" fontId="2" fillId="4" borderId="0" xfId="0" applyNumberFormat="1" applyFont="1" applyFill="1"/>
    <xf numFmtId="0" fontId="5" fillId="0" borderId="0" xfId="1" applyFont="1"/>
    <xf numFmtId="167" fontId="10" fillId="0" borderId="0" xfId="0" applyNumberFormat="1" applyFont="1"/>
    <xf numFmtId="167" fontId="8" fillId="4" borderId="0" xfId="0" applyNumberFormat="1" applyFont="1" applyFill="1"/>
    <xf numFmtId="167" fontId="10" fillId="5" borderId="0" xfId="0" applyNumberFormat="1" applyFont="1" applyFill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6" borderId="0" xfId="0" applyFont="1" applyFill="1"/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167" fontId="2" fillId="6" borderId="0" xfId="0" applyNumberFormat="1" applyFont="1" applyFill="1"/>
    <xf numFmtId="0" fontId="2" fillId="3" borderId="1" xfId="0" applyFont="1" applyFill="1" applyBorder="1" applyAlignment="1">
      <alignment horizontal="center"/>
    </xf>
    <xf numFmtId="164" fontId="2" fillId="2" borderId="0" xfId="0" applyNumberFormat="1" applyFont="1" applyFill="1"/>
    <xf numFmtId="0" fontId="3" fillId="0" borderId="0" xfId="0" applyFont="1" applyAlignment="1">
      <alignment horizontal="left" vertical="center"/>
    </xf>
    <xf numFmtId="167" fontId="2" fillId="2" borderId="0" xfId="0" applyNumberFormat="1" applyFont="1" applyFill="1"/>
    <xf numFmtId="0" fontId="3" fillId="0" borderId="0" xfId="0" applyFont="1" applyAlignment="1">
      <alignment horizontal="left"/>
    </xf>
    <xf numFmtId="164" fontId="2" fillId="3" borderId="0" xfId="0" applyNumberFormat="1" applyFont="1" applyFill="1"/>
    <xf numFmtId="0" fontId="6" fillId="9" borderId="0" xfId="9"/>
    <xf numFmtId="0" fontId="6" fillId="9" borderId="1" xfId="9" applyBorder="1" applyAlignment="1">
      <alignment horizontal="center" vertical="center"/>
    </xf>
    <xf numFmtId="0" fontId="6" fillId="9" borderId="0" xfId="9" applyAlignment="1">
      <alignment horizontal="center" vertical="center"/>
    </xf>
    <xf numFmtId="0" fontId="6" fillId="9" borderId="0" xfId="9" applyAlignment="1">
      <alignment horizontal="center"/>
    </xf>
    <xf numFmtId="0" fontId="6" fillId="0" borderId="0" xfId="9" applyFill="1"/>
    <xf numFmtId="167" fontId="6" fillId="9" borderId="0" xfId="9" applyNumberFormat="1"/>
    <xf numFmtId="0" fontId="2" fillId="3" borderId="1" xfId="0" applyFont="1" applyFill="1" applyBorder="1"/>
    <xf numFmtId="164" fontId="2" fillId="0" borderId="1" xfId="0" applyNumberFormat="1" applyFont="1" applyBorder="1"/>
    <xf numFmtId="167" fontId="2" fillId="5" borderId="1" xfId="0" applyNumberFormat="1" applyFont="1" applyFill="1" applyBorder="1"/>
    <xf numFmtId="167" fontId="2" fillId="0" borderId="1" xfId="0" applyNumberFormat="1" applyFont="1" applyBorder="1"/>
    <xf numFmtId="167" fontId="2" fillId="4" borderId="1" xfId="0" applyNumberFormat="1" applyFont="1" applyFill="1" applyBorder="1"/>
    <xf numFmtId="164" fontId="6" fillId="9" borderId="1" xfId="9" applyNumberFormat="1" applyBorder="1"/>
    <xf numFmtId="167" fontId="6" fillId="9" borderId="1" xfId="9" applyNumberForma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5" borderId="0" xfId="0" applyNumberFormat="1" applyFont="1" applyFill="1" applyAlignment="1">
      <alignment horizontal="left"/>
    </xf>
    <xf numFmtId="164" fontId="2" fillId="4" borderId="0" xfId="0" applyNumberFormat="1" applyFont="1" applyFill="1" applyAlignment="1">
      <alignment horizontal="left"/>
    </xf>
    <xf numFmtId="0" fontId="6" fillId="9" borderId="0" xfId="9" applyAlignment="1">
      <alignment horizontal="left"/>
    </xf>
    <xf numFmtId="167" fontId="6" fillId="9" borderId="0" xfId="9" applyNumberFormat="1" applyAlignment="1">
      <alignment horizontal="left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9" borderId="1" xfId="9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7" fontId="10" fillId="0" borderId="0" xfId="0" applyNumberFormat="1" applyFont="1" applyAlignment="1">
      <alignment horizontal="left"/>
    </xf>
    <xf numFmtId="167" fontId="10" fillId="5" borderId="0" xfId="0" applyNumberFormat="1" applyFont="1" applyFill="1" applyAlignment="1">
      <alignment horizontal="left"/>
    </xf>
    <xf numFmtId="167" fontId="2" fillId="0" borderId="0" xfId="0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0" fillId="0" borderId="1" xfId="0" applyBorder="1"/>
    <xf numFmtId="0" fontId="2" fillId="2" borderId="1" xfId="0" applyFont="1" applyFill="1" applyBorder="1"/>
    <xf numFmtId="0" fontId="6" fillId="9" borderId="1" xfId="9" applyBorder="1"/>
    <xf numFmtId="0" fontId="6" fillId="0" borderId="0" xfId="8" applyFill="1" applyAlignment="1">
      <alignment horizontal="left"/>
    </xf>
    <xf numFmtId="0" fontId="6" fillId="0" borderId="1" xfId="8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6" fillId="0" borderId="0" xfId="8" applyFill="1"/>
    <xf numFmtId="0" fontId="6" fillId="0" borderId="1" xfId="8" applyFill="1" applyBorder="1" applyAlignment="1">
      <alignment horizontal="center" vertical="center"/>
    </xf>
    <xf numFmtId="0" fontId="6" fillId="0" borderId="0" xfId="8" applyFill="1" applyAlignment="1">
      <alignment horizontal="center" vertical="center"/>
    </xf>
    <xf numFmtId="0" fontId="11" fillId="0" borderId="0" xfId="4" applyFont="1" applyAlignment="1">
      <alignment horizontal="left"/>
    </xf>
    <xf numFmtId="0" fontId="11" fillId="3" borderId="0" xfId="4" applyFont="1" applyFill="1" applyAlignment="1">
      <alignment horizontal="left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11" borderId="0" xfId="0" applyFont="1" applyFill="1"/>
    <xf numFmtId="0" fontId="3" fillId="11" borderId="0" xfId="0" applyFont="1" applyFill="1"/>
    <xf numFmtId="0" fontId="1" fillId="12" borderId="0" xfId="0" applyFont="1" applyFill="1"/>
    <xf numFmtId="0" fontId="2" fillId="12" borderId="0" xfId="0" applyFont="1" applyFill="1"/>
    <xf numFmtId="164" fontId="2" fillId="12" borderId="0" xfId="0" applyNumberFormat="1" applyFont="1" applyFill="1" applyAlignment="1">
      <alignment horizontal="left"/>
    </xf>
    <xf numFmtId="164" fontId="3" fillId="12" borderId="0" xfId="0" applyNumberFormat="1" applyFont="1" applyFill="1" applyAlignment="1">
      <alignment horizontal="left"/>
    </xf>
    <xf numFmtId="164" fontId="3" fillId="12" borderId="0" xfId="0" applyNumberFormat="1" applyFont="1" applyFill="1"/>
    <xf numFmtId="164" fontId="2" fillId="12" borderId="0" xfId="0" applyNumberFormat="1" applyFont="1" applyFill="1"/>
    <xf numFmtId="0" fontId="3" fillId="12" borderId="0" xfId="0" applyFont="1" applyFill="1"/>
    <xf numFmtId="0" fontId="3" fillId="7" borderId="0" xfId="0" applyFont="1" applyFill="1"/>
    <xf numFmtId="0" fontId="2" fillId="7" borderId="0" xfId="0" applyFont="1" applyFill="1"/>
    <xf numFmtId="0" fontId="3" fillId="13" borderId="0" xfId="0" applyFont="1" applyFill="1"/>
    <xf numFmtId="0" fontId="2" fillId="13" borderId="0" xfId="0" applyFont="1" applyFill="1"/>
    <xf numFmtId="0" fontId="3" fillId="12" borderId="0" xfId="0" applyFont="1" applyFill="1" applyAlignment="1">
      <alignment horizontal="left"/>
    </xf>
    <xf numFmtId="0" fontId="2" fillId="1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Protection="1">
      <protection locked="0"/>
    </xf>
    <xf numFmtId="0" fontId="6" fillId="0" borderId="0" xfId="12" applyFont="1"/>
    <xf numFmtId="0" fontId="14" fillId="0" borderId="0" xfId="0" applyFont="1" applyProtection="1">
      <protection locked="0"/>
    </xf>
    <xf numFmtId="164" fontId="10" fillId="0" borderId="1" xfId="0" applyNumberFormat="1" applyFont="1" applyBorder="1"/>
    <xf numFmtId="0" fontId="13" fillId="0" borderId="0" xfId="0" applyFont="1" applyAlignment="1">
      <alignment horizontal="center"/>
    </xf>
    <xf numFmtId="167" fontId="8" fillId="0" borderId="0" xfId="0" applyNumberFormat="1" applyFont="1"/>
    <xf numFmtId="0" fontId="2" fillId="0" borderId="0" xfId="1" applyFont="1" applyProtection="1">
      <protection locked="0"/>
    </xf>
    <xf numFmtId="0" fontId="12" fillId="0" borderId="0" xfId="0" applyFont="1"/>
    <xf numFmtId="0" fontId="9" fillId="0" borderId="0" xfId="0" applyFont="1" applyProtection="1">
      <protection locked="0"/>
    </xf>
    <xf numFmtId="0" fontId="4" fillId="0" borderId="0" xfId="7" applyProtection="1">
      <protection locked="0"/>
    </xf>
    <xf numFmtId="0" fontId="3" fillId="0" borderId="0" xfId="7" applyFont="1" applyProtection="1">
      <protection locked="0"/>
    </xf>
    <xf numFmtId="0" fontId="2" fillId="0" borderId="0" xfId="7" applyFont="1" applyProtection="1">
      <protection locked="0"/>
    </xf>
    <xf numFmtId="0" fontId="4" fillId="0" borderId="0" xfId="7" applyAlignment="1" applyProtection="1">
      <alignment horizontal="center"/>
      <protection locked="0"/>
    </xf>
    <xf numFmtId="0" fontId="5" fillId="0" borderId="0" xfId="7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3" borderId="0" xfId="7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0" fontId="5" fillId="3" borderId="0" xfId="7" applyFont="1" applyFill="1" applyProtection="1">
      <protection locked="0"/>
    </xf>
    <xf numFmtId="0" fontId="5" fillId="0" borderId="2" xfId="7" applyFont="1" applyBorder="1" applyAlignment="1" applyProtection="1">
      <alignment horizontal="right"/>
      <protection locked="0"/>
    </xf>
    <xf numFmtId="0" fontId="4" fillId="3" borderId="0" xfId="7" applyFill="1" applyProtection="1">
      <protection locked="0"/>
    </xf>
    <xf numFmtId="0" fontId="6" fillId="0" borderId="1" xfId="12" applyFont="1" applyBorder="1"/>
    <xf numFmtId="0" fontId="4" fillId="3" borderId="1" xfId="7" applyFill="1" applyBorder="1" applyProtection="1">
      <protection locked="0"/>
    </xf>
    <xf numFmtId="167" fontId="0" fillId="4" borderId="1" xfId="0" applyNumberFormat="1" applyFill="1" applyBorder="1" applyProtection="1">
      <protection locked="0"/>
    </xf>
    <xf numFmtId="164" fontId="4" fillId="0" borderId="1" xfId="7" applyNumberFormat="1" applyBorder="1"/>
    <xf numFmtId="164" fontId="4" fillId="3" borderId="1" xfId="7" applyNumberFormat="1" applyFill="1" applyBorder="1"/>
    <xf numFmtId="167" fontId="4" fillId="4" borderId="1" xfId="7" applyNumberFormat="1" applyFill="1" applyBorder="1" applyProtection="1">
      <protection locked="0"/>
    </xf>
    <xf numFmtId="0" fontId="4" fillId="3" borderId="1" xfId="7" applyFill="1" applyBorder="1"/>
    <xf numFmtId="0" fontId="15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167" fontId="15" fillId="3" borderId="0" xfId="0" applyNumberFormat="1" applyFont="1" applyFill="1" applyProtection="1">
      <protection locked="0"/>
    </xf>
    <xf numFmtId="167" fontId="2" fillId="3" borderId="0" xfId="0" applyNumberFormat="1" applyFont="1" applyFill="1" applyProtection="1">
      <protection locked="0"/>
    </xf>
    <xf numFmtId="167" fontId="0" fillId="4" borderId="0" xfId="0" applyNumberFormat="1" applyFill="1" applyProtection="1">
      <protection locked="0"/>
    </xf>
    <xf numFmtId="164" fontId="4" fillId="0" borderId="0" xfId="7" applyNumberFormat="1"/>
    <xf numFmtId="164" fontId="4" fillId="3" borderId="0" xfId="7" applyNumberFormat="1" applyFill="1"/>
    <xf numFmtId="167" fontId="4" fillId="4" borderId="0" xfId="7" applyNumberFormat="1" applyFill="1" applyProtection="1">
      <protection locked="0"/>
    </xf>
    <xf numFmtId="0" fontId="4" fillId="3" borderId="0" xfId="7" applyFill="1"/>
    <xf numFmtId="0" fontId="2" fillId="0" borderId="0" xfId="12" applyFont="1"/>
    <xf numFmtId="0" fontId="2" fillId="0" borderId="0" xfId="12" applyFont="1" applyAlignment="1">
      <alignment horizontal="center"/>
    </xf>
    <xf numFmtId="0" fontId="13" fillId="0" borderId="0" xfId="0" applyFont="1"/>
    <xf numFmtId="0" fontId="2" fillId="0" borderId="4" xfId="0" applyFont="1" applyBorder="1" applyAlignment="1">
      <alignment horizontal="center"/>
    </xf>
    <xf numFmtId="167" fontId="8" fillId="4" borderId="1" xfId="0" applyNumberFormat="1" applyFont="1" applyFill="1" applyBorder="1"/>
    <xf numFmtId="167" fontId="8" fillId="0" borderId="1" xfId="0" applyNumberFormat="1" applyFont="1" applyBorder="1"/>
    <xf numFmtId="2" fontId="2" fillId="5" borderId="1" xfId="0" applyNumberFormat="1" applyFont="1" applyFill="1" applyBorder="1"/>
    <xf numFmtId="0" fontId="5" fillId="0" borderId="0" xfId="7" applyFont="1" applyAlignment="1" applyProtection="1">
      <alignment horizontal="right"/>
      <protection locked="0"/>
    </xf>
    <xf numFmtId="2" fontId="2" fillId="0" borderId="1" xfId="0" applyNumberFormat="1" applyFont="1" applyBorder="1"/>
    <xf numFmtId="2" fontId="8" fillId="0" borderId="0" xfId="0" applyNumberFormat="1" applyFont="1"/>
    <xf numFmtId="2" fontId="10" fillId="5" borderId="0" xfId="0" applyNumberFormat="1" applyFont="1" applyFill="1" applyAlignment="1">
      <alignment horizontal="left"/>
    </xf>
    <xf numFmtId="0" fontId="4" fillId="14" borderId="0" xfId="7" applyFill="1" applyAlignment="1" applyProtection="1">
      <alignment horizontal="center"/>
      <protection locked="0"/>
    </xf>
    <xf numFmtId="0" fontId="4" fillId="14" borderId="0" xfId="7" applyFill="1" applyProtection="1">
      <protection locked="0"/>
    </xf>
    <xf numFmtId="0" fontId="2" fillId="14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2" fillId="3" borderId="5" xfId="0" applyFont="1" applyFill="1" applyBorder="1"/>
    <xf numFmtId="164" fontId="2" fillId="3" borderId="6" xfId="0" applyNumberFormat="1" applyFont="1" applyFill="1" applyBorder="1"/>
    <xf numFmtId="0" fontId="4" fillId="14" borderId="1" xfId="7" applyFill="1" applyBorder="1" applyProtection="1">
      <protection locked="0"/>
    </xf>
    <xf numFmtId="0" fontId="4" fillId="14" borderId="1" xfId="7" applyFill="1" applyBorder="1" applyAlignment="1" applyProtection="1">
      <alignment horizontal="center"/>
      <protection locked="0"/>
    </xf>
    <xf numFmtId="14" fontId="13" fillId="0" borderId="0" xfId="0" applyNumberFormat="1" applyFont="1"/>
    <xf numFmtId="0" fontId="6" fillId="3" borderId="0" xfId="4" applyFill="1" applyAlignment="1">
      <alignment horizontal="left"/>
    </xf>
    <xf numFmtId="164" fontId="13" fillId="0" borderId="1" xfId="0" applyNumberFormat="1" applyFont="1" applyBorder="1"/>
    <xf numFmtId="164" fontId="3" fillId="0" borderId="1" xfId="0" applyNumberFormat="1" applyFont="1" applyBorder="1"/>
    <xf numFmtId="164" fontId="5" fillId="0" borderId="0" xfId="7" applyNumberFormat="1" applyFont="1" applyAlignment="1">
      <alignment horizontal="right"/>
    </xf>
    <xf numFmtId="0" fontId="5" fillId="0" borderId="0" xfId="7" applyFont="1" applyAlignment="1" applyProtection="1">
      <alignment horizontal="center"/>
      <protection locked="0"/>
    </xf>
    <xf numFmtId="164" fontId="5" fillId="0" borderId="3" xfId="7" applyNumberFormat="1" applyFont="1" applyBorder="1" applyAlignment="1">
      <alignment horizontal="right"/>
    </xf>
    <xf numFmtId="0" fontId="5" fillId="0" borderId="1" xfId="7" applyFont="1" applyBorder="1" applyProtection="1">
      <protection locked="0"/>
    </xf>
    <xf numFmtId="0" fontId="3" fillId="3" borderId="2" xfId="0" applyFont="1" applyFill="1" applyBorder="1" applyAlignment="1">
      <alignment horizontal="right"/>
    </xf>
    <xf numFmtId="0" fontId="3" fillId="3" borderId="0" xfId="0" applyFont="1" applyFill="1" applyProtection="1">
      <protection locked="0"/>
    </xf>
    <xf numFmtId="164" fontId="3" fillId="0" borderId="3" xfId="0" applyNumberFormat="1" applyFont="1" applyBorder="1"/>
    <xf numFmtId="0" fontId="13" fillId="0" borderId="1" xfId="0" applyFont="1" applyBorder="1"/>
    <xf numFmtId="164" fontId="3" fillId="3" borderId="0" xfId="0" applyNumberFormat="1" applyFont="1" applyFill="1"/>
    <xf numFmtId="164" fontId="10" fillId="0" borderId="0" xfId="0" applyNumberFormat="1" applyFont="1"/>
    <xf numFmtId="0" fontId="6" fillId="43" borderId="0" xfId="9" applyFill="1"/>
    <xf numFmtId="0" fontId="6" fillId="43" borderId="0" xfId="9" applyFill="1" applyAlignment="1">
      <alignment horizontal="center"/>
    </xf>
    <xf numFmtId="167" fontId="6" fillId="43" borderId="0" xfId="9" applyNumberFormat="1" applyFill="1"/>
    <xf numFmtId="15" fontId="14" fillId="0" borderId="0" xfId="0" applyNumberFormat="1" applyFont="1" applyAlignment="1" applyProtection="1">
      <alignment horizontal="right"/>
      <protection locked="0"/>
    </xf>
    <xf numFmtId="0" fontId="31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9" fillId="0" borderId="0" xfId="11" applyFont="1" applyProtection="1">
      <protection locked="0"/>
    </xf>
    <xf numFmtId="0" fontId="3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5" fillId="0" borderId="0" xfId="0" applyFont="1"/>
    <xf numFmtId="0" fontId="3" fillId="43" borderId="0" xfId="11" applyFont="1" applyFill="1" applyProtection="1">
      <protection locked="0"/>
    </xf>
    <xf numFmtId="0" fontId="1" fillId="0" borderId="0" xfId="11" applyFont="1" applyProtection="1">
      <protection locked="0"/>
    </xf>
    <xf numFmtId="0" fontId="1" fillId="0" borderId="0" xfId="11" applyFont="1" applyAlignment="1" applyProtection="1">
      <alignment horizontal="left"/>
      <protection locked="0"/>
    </xf>
    <xf numFmtId="0" fontId="2" fillId="43" borderId="0" xfId="11" applyFont="1" applyFill="1" applyProtection="1">
      <protection locked="0"/>
    </xf>
    <xf numFmtId="0" fontId="0" fillId="43" borderId="0" xfId="0" applyFill="1"/>
    <xf numFmtId="0" fontId="3" fillId="0" borderId="0" xfId="11" applyFont="1" applyAlignment="1" applyProtection="1">
      <alignment horizontal="center" vertical="center"/>
      <protection locked="0"/>
    </xf>
    <xf numFmtId="0" fontId="2" fillId="0" borderId="0" xfId="11" applyFont="1" applyAlignment="1" applyProtection="1">
      <alignment horizontal="center" vertical="center"/>
      <protection locked="0"/>
    </xf>
    <xf numFmtId="0" fontId="2" fillId="0" borderId="1" xfId="11" applyFont="1" applyBorder="1" applyAlignment="1" applyProtection="1">
      <alignment horizontal="center"/>
      <protection locked="0"/>
    </xf>
    <xf numFmtId="0" fontId="3" fillId="0" borderId="1" xfId="11" applyFont="1" applyBorder="1" applyAlignment="1" applyProtection="1">
      <alignment horizontal="center" vertical="center"/>
      <protection locked="0"/>
    </xf>
    <xf numFmtId="0" fontId="2" fillId="0" borderId="0" xfId="11" applyFont="1" applyAlignment="1" applyProtection="1">
      <alignment horizontal="center"/>
      <protection locked="0"/>
    </xf>
    <xf numFmtId="164" fontId="8" fillId="4" borderId="0" xfId="0" applyNumberFormat="1" applyFont="1" applyFill="1"/>
    <xf numFmtId="164" fontId="2" fillId="0" borderId="0" xfId="11" applyNumberFormat="1" applyFont="1" applyProtection="1">
      <protection locked="0"/>
    </xf>
    <xf numFmtId="0" fontId="5" fillId="0" borderId="0" xfId="1" applyFont="1" applyProtection="1">
      <protection locked="0"/>
    </xf>
    <xf numFmtId="0" fontId="32" fillId="0" borderId="0" xfId="0" applyFont="1"/>
    <xf numFmtId="164" fontId="3" fillId="0" borderId="0" xfId="11" applyNumberFormat="1" applyFont="1"/>
    <xf numFmtId="0" fontId="2" fillId="0" borderId="1" xfId="1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3" borderId="6" xfId="0" applyFont="1" applyFill="1" applyBorder="1"/>
    <xf numFmtId="0" fontId="10" fillId="0" borderId="1" xfId="0" applyFont="1" applyBorder="1" applyAlignment="1" applyProtection="1">
      <alignment horizontal="center"/>
      <protection locked="0"/>
    </xf>
    <xf numFmtId="0" fontId="4" fillId="0" borderId="1" xfId="7" applyBorder="1" applyProtection="1">
      <protection locked="0"/>
    </xf>
    <xf numFmtId="0" fontId="2" fillId="14" borderId="1" xfId="0" applyFont="1" applyFill="1" applyBorder="1" applyProtection="1">
      <protection locked="0"/>
    </xf>
    <xf numFmtId="0" fontId="5" fillId="0" borderId="3" xfId="7" applyFont="1" applyBorder="1" applyAlignment="1" applyProtection="1">
      <alignment horizontal="right"/>
      <protection locked="0"/>
    </xf>
    <xf numFmtId="0" fontId="4" fillId="0" borderId="1" xfId="7" applyBorder="1" applyAlignment="1" applyProtection="1">
      <alignment horizontal="center"/>
      <protection locked="0"/>
    </xf>
    <xf numFmtId="0" fontId="33" fillId="0" borderId="1" xfId="0" applyFont="1" applyBorder="1"/>
    <xf numFmtId="164" fontId="3" fillId="3" borderId="2" xfId="0" applyNumberFormat="1" applyFont="1" applyFill="1" applyBorder="1"/>
    <xf numFmtId="0" fontId="34" fillId="0" borderId="0" xfId="0" applyFont="1"/>
    <xf numFmtId="0" fontId="3" fillId="0" borderId="1" xfId="0" applyFont="1" applyBorder="1"/>
    <xf numFmtId="0" fontId="3" fillId="2" borderId="0" xfId="0" applyFont="1" applyFill="1"/>
    <xf numFmtId="2" fontId="4" fillId="4" borderId="1" xfId="7" applyNumberFormat="1" applyFill="1" applyBorder="1" applyProtection="1">
      <protection locked="0"/>
    </xf>
    <xf numFmtId="2" fontId="2" fillId="3" borderId="0" xfId="0" applyNumberFormat="1" applyFont="1" applyFill="1" applyProtection="1">
      <protection locked="0"/>
    </xf>
    <xf numFmtId="2" fontId="4" fillId="4" borderId="0" xfId="7" applyNumberFormat="1" applyFill="1" applyProtection="1">
      <protection locked="0"/>
    </xf>
    <xf numFmtId="0" fontId="5" fillId="0" borderId="0" xfId="1" applyFont="1" applyAlignment="1">
      <alignment horizontal="right"/>
    </xf>
    <xf numFmtId="2" fontId="2" fillId="3" borderId="0" xfId="0" applyNumberFormat="1" applyFont="1" applyFill="1"/>
    <xf numFmtId="14" fontId="13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/>
  </cellXfs>
  <cellStyles count="52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3" builtinId="42" customBuiltin="1"/>
    <cellStyle name="20% - Accent5" xfId="46" builtinId="46" customBuiltin="1"/>
    <cellStyle name="20% - Accent6" xfId="50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10" builtinId="43" customBuiltin="1"/>
    <cellStyle name="40% - Accent5" xfId="47" builtinId="47" customBuiltin="1"/>
    <cellStyle name="40% - Accent6" xfId="51" builtinId="51" customBuiltin="1"/>
    <cellStyle name="60% - Accent1" xfId="34" builtinId="32" customBuiltin="1"/>
    <cellStyle name="60% - Accent2" xfId="38" builtinId="36" customBuiltin="1"/>
    <cellStyle name="60% - Accent3" xfId="8" builtinId="40" customBuiltin="1"/>
    <cellStyle name="60% - Accent4" xfId="44" builtinId="44" customBuiltin="1"/>
    <cellStyle name="60% - Accent5" xfId="48" builtinId="48" customBuiltin="1"/>
    <cellStyle name="60% - Accent6" xfId="9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2" builtinId="41" customBuiltin="1"/>
    <cellStyle name="Accent5" xfId="45" builtinId="45" customBuiltin="1"/>
    <cellStyle name="Accent6" xfId="49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Explanatory Text" xfId="29" builtinId="53" customBuiltin="1"/>
    <cellStyle name="Good" xfId="19" builtinId="26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/>
    <cellStyle name="Normal 2" xfId="2" xr:uid="{00000000-0005-0000-0000-000006000000}"/>
    <cellStyle name="Normal 2 2" xfId="1" xr:uid="{00000000-0005-0000-0000-000007000000}"/>
    <cellStyle name="Normal 2 3" xfId="7" xr:uid="{00000000-0005-0000-0000-000008000000}"/>
    <cellStyle name="Normal 3" xfId="4" xr:uid="{00000000-0005-0000-0000-000009000000}"/>
    <cellStyle name="Normal 3 2" xfId="13" xr:uid="{17C4A973-2B50-4D42-99FA-6873115493C7}"/>
    <cellStyle name="Normal 4" xfId="5" xr:uid="{00000000-0005-0000-0000-00000A000000}"/>
    <cellStyle name="Normal 5" xfId="6" xr:uid="{00000000-0005-0000-0000-00000B000000}"/>
    <cellStyle name="Normal 6" xfId="11" xr:uid="{5BFC6566-2A0F-4424-B01D-DE268F3B6BA0}"/>
    <cellStyle name="Normal 7" xfId="12" xr:uid="{104FD9E1-8456-4A66-A100-39EBB6231EBC}"/>
    <cellStyle name="Note" xfId="28" builtinId="10" customBuiltin="1"/>
    <cellStyle name="Output" xfId="23" builtinId="21" customBuiltin="1"/>
    <cellStyle name="Standard 2" xfId="3" xr:uid="{00000000-0005-0000-0000-00000C000000}"/>
    <cellStyle name="Title" xfId="14" builtinId="15" customBuiltin="1"/>
    <cellStyle name="Total" xfId="30" builtinId="25" customBuiltin="1"/>
    <cellStyle name="Warning Text" xfId="27" builtinId="11" customBuiltin="1"/>
  </cellStyles>
  <dxfs count="0"/>
  <tableStyles count="0" defaultTableStyle="TableStyleMedium2" defaultPivotStyle="PivotStyleLight16"/>
  <colors>
    <mruColors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20357-FF95-4D0A-92D6-4A1BA9D1AFA2}">
  <dimension ref="A1:A3"/>
  <sheetViews>
    <sheetView tabSelected="1" workbookViewId="0">
      <selection activeCell="A3" sqref="A3"/>
    </sheetView>
  </sheetViews>
  <sheetFormatPr defaultRowHeight="14.4" x14ac:dyDescent="0.3"/>
  <cols>
    <col min="1" max="1" width="10.77734375" style="153" bestFit="1" customWidth="1"/>
    <col min="2" max="16384" width="8.88671875" style="153"/>
  </cols>
  <sheetData>
    <row r="1" spans="1:1" x14ac:dyDescent="0.3">
      <c r="A1" s="153" t="s">
        <v>104</v>
      </c>
    </row>
    <row r="3" spans="1:1" x14ac:dyDescent="0.3">
      <c r="A3" s="170" t="s">
        <v>105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A31EE-12D5-424C-B6A5-AED7A310FC5C}">
  <sheetPr>
    <pageSetUpPr fitToPage="1"/>
  </sheetPr>
  <dimension ref="A1:BH11"/>
  <sheetViews>
    <sheetView topLeftCell="AJ1" workbookViewId="0">
      <selection activeCell="BE10" sqref="BE10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18.554687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2.88671875" customWidth="1"/>
    <col min="31" max="31" width="7.5546875" customWidth="1"/>
    <col min="32" max="32" width="10.6640625" customWidth="1"/>
    <col min="33" max="33" width="10.21875" customWidth="1"/>
    <col min="34" max="34" width="9.33203125" customWidth="1"/>
    <col min="35" max="35" width="11" customWidth="1"/>
    <col min="36" max="36" width="9" customWidth="1"/>
    <col min="45" max="45" width="2.88671875" customWidth="1"/>
    <col min="49" max="49" width="2.88671875" customWidth="1"/>
    <col min="54" max="54" width="2.88671875" customWidth="1"/>
    <col min="55" max="55" width="13" customWidth="1"/>
    <col min="56" max="56" width="2.88671875" customWidth="1"/>
    <col min="58" max="58" width="2.88671875" customWidth="1"/>
    <col min="60" max="60" width="13.109375" customWidth="1"/>
  </cols>
  <sheetData>
    <row r="1" spans="1:60" ht="15.6" x14ac:dyDescent="0.3">
      <c r="A1" s="1" t="str">
        <f>'Comp Detail'!A1</f>
        <v>2023 SVG OFFICIAL &amp; UNOFFICIAL AUGUST COMP</v>
      </c>
      <c r="B1" s="2"/>
      <c r="C1" s="2"/>
      <c r="D1" s="3"/>
      <c r="E1" s="2"/>
      <c r="F1" s="33"/>
      <c r="G1" s="33"/>
      <c r="H1" s="33"/>
      <c r="I1" s="33"/>
      <c r="J1" s="33"/>
      <c r="K1" s="3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3"/>
      <c r="AF1" s="33"/>
      <c r="AG1" s="33"/>
      <c r="AH1" s="33"/>
      <c r="AI1" s="33"/>
      <c r="AJ1" s="33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4"/>
      <c r="AY1" s="4"/>
      <c r="AZ1" s="4"/>
      <c r="BA1" s="4"/>
      <c r="BB1" s="2"/>
      <c r="BD1" s="2"/>
      <c r="BE1" s="2"/>
      <c r="BF1" s="2"/>
      <c r="BG1" s="2"/>
      <c r="BH1" s="5">
        <f ca="1">NOW()</f>
        <v>45168.563313888888</v>
      </c>
    </row>
    <row r="2" spans="1:60" ht="15.6" x14ac:dyDescent="0.3">
      <c r="A2" s="1"/>
      <c r="B2" s="2"/>
      <c r="C2" s="2"/>
      <c r="D2" s="3" t="s">
        <v>85</v>
      </c>
      <c r="E2" t="s">
        <v>103</v>
      </c>
      <c r="F2" s="33"/>
      <c r="G2" s="33"/>
      <c r="H2" s="33"/>
      <c r="I2" s="33"/>
      <c r="J2" s="33"/>
      <c r="K2" s="3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3"/>
      <c r="AF2" s="33"/>
      <c r="AG2" s="33"/>
      <c r="AH2" s="33"/>
      <c r="AI2" s="33"/>
      <c r="AJ2" s="33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4"/>
      <c r="AZ2" s="4"/>
      <c r="BA2" s="4"/>
      <c r="BB2" s="2"/>
      <c r="BD2" s="2"/>
      <c r="BE2" s="2"/>
      <c r="BF2" s="2"/>
      <c r="BG2" s="2"/>
      <c r="BH2" s="6">
        <f ca="1">NOW()</f>
        <v>45168.563313888888</v>
      </c>
    </row>
    <row r="3" spans="1:60" ht="15.6" x14ac:dyDescent="0.3">
      <c r="A3" s="228" t="str">
        <f>'Intro Ind Comp'!A3</f>
        <v>26th &amp; 27th August 2023</v>
      </c>
      <c r="B3" s="228"/>
      <c r="C3" s="2"/>
      <c r="D3" s="3"/>
      <c r="BB3" s="2"/>
      <c r="BC3" s="2"/>
      <c r="BD3" s="2"/>
      <c r="BE3" s="2"/>
      <c r="BF3" s="2"/>
      <c r="BG3" s="2"/>
      <c r="BH3" s="2"/>
    </row>
    <row r="4" spans="1:60" ht="15.6" x14ac:dyDescent="0.3">
      <c r="A4" s="1"/>
      <c r="B4" s="2"/>
      <c r="C4" s="3"/>
      <c r="D4" s="2"/>
      <c r="E4" s="2"/>
      <c r="F4" s="99" t="s">
        <v>68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8"/>
      <c r="U4" s="99"/>
      <c r="V4" s="98"/>
      <c r="W4" s="98"/>
      <c r="X4" s="98"/>
      <c r="Y4" s="98"/>
      <c r="Z4" s="98"/>
      <c r="AA4" s="98"/>
      <c r="AB4" s="98"/>
      <c r="AC4" s="98"/>
      <c r="AD4" s="2"/>
      <c r="AE4" s="100" t="s">
        <v>0</v>
      </c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1"/>
      <c r="AT4" s="101"/>
      <c r="AU4" s="101"/>
      <c r="AV4" s="101"/>
      <c r="AW4" s="101"/>
      <c r="AX4" s="104" t="s">
        <v>0</v>
      </c>
      <c r="AY4" s="105"/>
      <c r="AZ4" s="105"/>
      <c r="BA4" s="105"/>
      <c r="BB4" s="2"/>
      <c r="BC4" s="2"/>
      <c r="BD4" s="2"/>
      <c r="BE4" s="2"/>
      <c r="BF4" s="2"/>
      <c r="BG4" s="2"/>
      <c r="BH4" s="2"/>
    </row>
    <row r="5" spans="1:60" ht="15.6" x14ac:dyDescent="0.3">
      <c r="A5" s="1" t="s">
        <v>111</v>
      </c>
      <c r="B5" s="7"/>
      <c r="C5" s="2"/>
      <c r="D5" s="2"/>
      <c r="E5" s="2"/>
      <c r="F5" s="7"/>
      <c r="G5" s="2"/>
      <c r="H5" s="2"/>
      <c r="I5" s="2"/>
      <c r="J5" s="2"/>
      <c r="K5" s="2"/>
      <c r="M5" s="7"/>
      <c r="N5" s="7"/>
      <c r="O5" s="7"/>
      <c r="P5" s="2"/>
      <c r="Q5" s="2"/>
      <c r="R5" s="2"/>
      <c r="S5" s="2"/>
      <c r="T5" s="2"/>
      <c r="U5" s="7"/>
      <c r="V5" s="2"/>
      <c r="W5" s="2"/>
      <c r="X5" s="2"/>
      <c r="Y5" s="2"/>
      <c r="Z5" s="2"/>
      <c r="AA5" s="2"/>
      <c r="AB5" s="2"/>
      <c r="AC5" s="2"/>
      <c r="AD5" s="2"/>
      <c r="AE5" s="7"/>
      <c r="AF5" s="2"/>
      <c r="AG5" s="2"/>
      <c r="AH5" s="2"/>
      <c r="AI5" s="2"/>
      <c r="AJ5" s="2"/>
      <c r="AL5" s="7"/>
      <c r="AM5" s="7"/>
      <c r="AN5" s="7"/>
      <c r="AO5" s="2"/>
      <c r="AP5" s="2"/>
      <c r="AQ5" s="2"/>
      <c r="AR5" s="2"/>
      <c r="AS5" s="2"/>
      <c r="AT5" s="2"/>
      <c r="AU5" s="7"/>
      <c r="AV5" s="7"/>
      <c r="AW5" s="2"/>
      <c r="AX5" s="8"/>
      <c r="AY5" s="4"/>
      <c r="AZ5" s="4"/>
      <c r="BA5" s="4"/>
      <c r="BB5" s="48"/>
      <c r="BC5" s="7" t="s">
        <v>4</v>
      </c>
      <c r="BD5" s="2"/>
      <c r="BE5" s="2"/>
      <c r="BF5" s="2"/>
      <c r="BG5" s="2"/>
      <c r="BH5" s="2"/>
    </row>
    <row r="6" spans="1:60" ht="15.6" x14ac:dyDescent="0.3">
      <c r="A6" s="1" t="s">
        <v>40</v>
      </c>
      <c r="B6" s="7" t="s">
        <v>201</v>
      </c>
      <c r="C6" s="2"/>
      <c r="D6" s="2"/>
      <c r="E6" s="2"/>
      <c r="F6" s="7" t="s">
        <v>5</v>
      </c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7" t="s">
        <v>5</v>
      </c>
      <c r="AF6" s="2"/>
      <c r="AG6" s="2"/>
      <c r="AH6" s="2"/>
      <c r="AI6" s="2"/>
      <c r="AJ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4"/>
      <c r="AY6" s="4"/>
      <c r="AZ6" s="4"/>
      <c r="BA6" s="4"/>
      <c r="BB6" s="48"/>
      <c r="BC6" s="2"/>
      <c r="BD6" s="2"/>
      <c r="BE6" s="2"/>
      <c r="BF6" s="2"/>
      <c r="BG6" s="2"/>
      <c r="BH6" s="2"/>
    </row>
    <row r="7" spans="1:60" x14ac:dyDescent="0.3">
      <c r="A7" s="2"/>
      <c r="B7" s="2"/>
      <c r="C7" s="2"/>
      <c r="D7" s="2"/>
      <c r="E7" s="2"/>
      <c r="F7" s="7" t="s">
        <v>14</v>
      </c>
      <c r="G7" s="2"/>
      <c r="H7" s="2"/>
      <c r="I7" s="2"/>
      <c r="J7" s="2"/>
      <c r="K7" s="2"/>
      <c r="L7" s="118" t="s">
        <v>14</v>
      </c>
      <c r="M7" s="10"/>
      <c r="N7" s="10"/>
      <c r="O7" s="10" t="s">
        <v>15</v>
      </c>
      <c r="Q7" s="10"/>
      <c r="R7" s="10" t="s">
        <v>16</v>
      </c>
      <c r="S7" s="10" t="s">
        <v>72</v>
      </c>
      <c r="T7" s="9"/>
      <c r="U7" s="2"/>
      <c r="V7" s="2"/>
      <c r="W7" s="2"/>
      <c r="X7" s="2"/>
      <c r="Y7" s="2"/>
      <c r="Z7" s="2"/>
      <c r="AA7" s="2"/>
      <c r="AB7" s="2"/>
      <c r="AC7" s="2"/>
      <c r="AD7" s="9"/>
      <c r="AE7" s="7" t="s">
        <v>14</v>
      </c>
      <c r="AF7" s="2"/>
      <c r="AG7" s="2"/>
      <c r="AH7" s="2"/>
      <c r="AI7" s="2"/>
      <c r="AJ7" s="2"/>
      <c r="AK7" s="118" t="s">
        <v>14</v>
      </c>
      <c r="AL7" s="10"/>
      <c r="AM7" s="10"/>
      <c r="AN7" s="10" t="s">
        <v>15</v>
      </c>
      <c r="AP7" s="10"/>
      <c r="AQ7" s="10" t="s">
        <v>16</v>
      </c>
      <c r="AR7" s="10" t="s">
        <v>72</v>
      </c>
      <c r="AS7" s="2"/>
      <c r="AT7" s="2"/>
      <c r="AU7" s="2"/>
      <c r="AV7" s="9" t="s">
        <v>39</v>
      </c>
      <c r="AW7" s="2"/>
      <c r="AX7" s="8"/>
      <c r="AY7" s="4"/>
      <c r="AZ7" s="4" t="s">
        <v>6</v>
      </c>
      <c r="BA7" s="4" t="s">
        <v>7</v>
      </c>
      <c r="BB7" s="48"/>
      <c r="BC7" s="10" t="s">
        <v>8</v>
      </c>
      <c r="BD7" s="2"/>
      <c r="BE7" s="10" t="s">
        <v>0</v>
      </c>
      <c r="BF7" s="91"/>
      <c r="BG7" s="11" t="s">
        <v>9</v>
      </c>
      <c r="BH7" s="12"/>
    </row>
    <row r="8" spans="1:60" x14ac:dyDescent="0.3">
      <c r="A8" s="63" t="s">
        <v>10</v>
      </c>
      <c r="B8" s="63" t="s">
        <v>11</v>
      </c>
      <c r="C8" s="63" t="s">
        <v>5</v>
      </c>
      <c r="D8" s="63" t="s">
        <v>12</v>
      </c>
      <c r="E8" s="63" t="s">
        <v>13</v>
      </c>
      <c r="F8" s="63" t="s">
        <v>73</v>
      </c>
      <c r="G8" s="63" t="s">
        <v>74</v>
      </c>
      <c r="H8" s="63" t="s">
        <v>75</v>
      </c>
      <c r="I8" s="63" t="s">
        <v>76</v>
      </c>
      <c r="J8" s="63" t="s">
        <v>77</v>
      </c>
      <c r="K8" s="63" t="s">
        <v>78</v>
      </c>
      <c r="L8" s="19" t="s">
        <v>79</v>
      </c>
      <c r="M8" s="14" t="s">
        <v>15</v>
      </c>
      <c r="N8" s="14" t="s">
        <v>80</v>
      </c>
      <c r="O8" s="19" t="s">
        <v>79</v>
      </c>
      <c r="P8" s="35" t="s">
        <v>16</v>
      </c>
      <c r="Q8" s="14" t="s">
        <v>80</v>
      </c>
      <c r="R8" s="19" t="s">
        <v>79</v>
      </c>
      <c r="S8" s="19" t="s">
        <v>79</v>
      </c>
      <c r="T8" s="15"/>
      <c r="U8" s="13" t="s">
        <v>17</v>
      </c>
      <c r="V8" s="13" t="s">
        <v>18</v>
      </c>
      <c r="W8" s="13" t="s">
        <v>43</v>
      </c>
      <c r="X8" s="13" t="s">
        <v>44</v>
      </c>
      <c r="Y8" s="13" t="s">
        <v>45</v>
      </c>
      <c r="Z8" s="13" t="s">
        <v>46</v>
      </c>
      <c r="AA8" s="13" t="s">
        <v>47</v>
      </c>
      <c r="AB8" s="13" t="s">
        <v>25</v>
      </c>
      <c r="AC8" s="13" t="s">
        <v>26</v>
      </c>
      <c r="AD8" s="15"/>
      <c r="AE8" s="63" t="s">
        <v>73</v>
      </c>
      <c r="AF8" s="63" t="s">
        <v>74</v>
      </c>
      <c r="AG8" s="63" t="s">
        <v>75</v>
      </c>
      <c r="AH8" s="63" t="s">
        <v>76</v>
      </c>
      <c r="AI8" s="63" t="s">
        <v>77</v>
      </c>
      <c r="AJ8" s="63" t="s">
        <v>78</v>
      </c>
      <c r="AK8" s="19" t="s">
        <v>79</v>
      </c>
      <c r="AL8" s="14" t="s">
        <v>15</v>
      </c>
      <c r="AM8" s="14" t="s">
        <v>80</v>
      </c>
      <c r="AN8" s="19" t="s">
        <v>79</v>
      </c>
      <c r="AO8" s="35" t="s">
        <v>16</v>
      </c>
      <c r="AP8" s="14" t="s">
        <v>80</v>
      </c>
      <c r="AQ8" s="19" t="s">
        <v>79</v>
      </c>
      <c r="AR8" s="19" t="s">
        <v>79</v>
      </c>
      <c r="AS8" s="17"/>
      <c r="AT8" s="14" t="s">
        <v>34</v>
      </c>
      <c r="AU8" s="13" t="s">
        <v>35</v>
      </c>
      <c r="AV8" s="13" t="s">
        <v>29</v>
      </c>
      <c r="AW8" s="17"/>
      <c r="AX8" s="16" t="s">
        <v>27</v>
      </c>
      <c r="AY8" s="16" t="s">
        <v>7</v>
      </c>
      <c r="AZ8" s="16" t="s">
        <v>28</v>
      </c>
      <c r="BA8" s="16" t="s">
        <v>29</v>
      </c>
      <c r="BB8" s="51"/>
      <c r="BC8" s="18" t="s">
        <v>36</v>
      </c>
      <c r="BD8" s="13"/>
      <c r="BE8" s="18" t="s">
        <v>36</v>
      </c>
      <c r="BF8" s="92"/>
      <c r="BG8" s="19" t="s">
        <v>36</v>
      </c>
      <c r="BH8" s="19" t="s">
        <v>38</v>
      </c>
    </row>
    <row r="9" spans="1:60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12"/>
      <c r="M9" s="12"/>
      <c r="N9" s="12"/>
      <c r="O9" s="12"/>
      <c r="P9" s="12"/>
      <c r="Q9" s="12"/>
      <c r="R9" s="12"/>
      <c r="S9" s="12"/>
      <c r="T9" s="15"/>
      <c r="U9" s="9"/>
      <c r="V9" s="9"/>
      <c r="W9" s="9"/>
      <c r="X9" s="9"/>
      <c r="Y9" s="9"/>
      <c r="Z9" s="9"/>
      <c r="AA9" s="9"/>
      <c r="AB9" s="9"/>
      <c r="AC9" s="9"/>
      <c r="AD9" s="15"/>
      <c r="AE9" s="62"/>
      <c r="AF9" s="62"/>
      <c r="AG9" s="62"/>
      <c r="AH9" s="62"/>
      <c r="AI9" s="62"/>
      <c r="AJ9" s="62"/>
      <c r="AK9" s="12"/>
      <c r="AL9" s="12"/>
      <c r="AM9" s="12"/>
      <c r="AN9" s="12"/>
      <c r="AO9" s="12"/>
      <c r="AP9" s="12"/>
      <c r="AQ9" s="12"/>
      <c r="AR9" s="12"/>
      <c r="AS9" s="17"/>
      <c r="AT9" s="12"/>
      <c r="AU9" s="9"/>
      <c r="AV9" s="9"/>
      <c r="AW9" s="17"/>
      <c r="AX9" s="20"/>
      <c r="AY9" s="20"/>
      <c r="AZ9" s="20"/>
      <c r="BA9" s="20"/>
      <c r="BB9" s="51"/>
      <c r="BC9" s="10"/>
      <c r="BD9" s="9"/>
      <c r="BE9" s="10"/>
      <c r="BF9" s="93"/>
      <c r="BG9" s="11"/>
      <c r="BH9" s="11"/>
    </row>
    <row r="10" spans="1:60" x14ac:dyDescent="0.3">
      <c r="A10">
        <v>15</v>
      </c>
      <c r="B10" t="s">
        <v>124</v>
      </c>
      <c r="C10" t="s">
        <v>125</v>
      </c>
      <c r="D10" t="s">
        <v>126</v>
      </c>
      <c r="E10" t="s">
        <v>127</v>
      </c>
      <c r="F10" s="30">
        <v>6.8</v>
      </c>
      <c r="G10" s="30">
        <v>6.3</v>
      </c>
      <c r="H10" s="30">
        <v>6</v>
      </c>
      <c r="I10" s="30">
        <v>6.3</v>
      </c>
      <c r="J10" s="30">
        <v>6.2</v>
      </c>
      <c r="K10" s="30">
        <v>6</v>
      </c>
      <c r="L10" s="119">
        <f t="shared" ref="L10" si="0">SUM(E10:K10)/6</f>
        <v>6.2666666666666666</v>
      </c>
      <c r="M10" s="30">
        <v>6.5</v>
      </c>
      <c r="N10" s="30">
        <v>2</v>
      </c>
      <c r="O10" s="119">
        <f t="shared" ref="O10" si="1">M10-N10</f>
        <v>4.5</v>
      </c>
      <c r="P10" s="30">
        <v>7.2</v>
      </c>
      <c r="Q10" s="30"/>
      <c r="R10" s="119">
        <f t="shared" ref="R10" si="2">P10-Q10</f>
        <v>7.2</v>
      </c>
      <c r="S10" s="4">
        <f t="shared" ref="S10" si="3">SUM((L10*0.6),(O10*0.25),(R10*0.15))</f>
        <v>5.9649999999999999</v>
      </c>
      <c r="T10" s="21"/>
      <c r="U10" s="22">
        <v>5.2</v>
      </c>
      <c r="V10" s="22">
        <v>6.5</v>
      </c>
      <c r="W10" s="22">
        <v>5.3</v>
      </c>
      <c r="X10" s="22">
        <v>6.5</v>
      </c>
      <c r="Y10" s="22">
        <v>6</v>
      </c>
      <c r="Z10" s="22">
        <v>6.5</v>
      </c>
      <c r="AA10" s="22">
        <v>4</v>
      </c>
      <c r="AB10" s="23">
        <f t="shared" ref="AB10" si="4">SUM(U10:AA10)</f>
        <v>40</v>
      </c>
      <c r="AC10" s="4">
        <f t="shared" ref="AC10" si="5">AB10/7</f>
        <v>5.7142857142857144</v>
      </c>
      <c r="AD10" s="21"/>
      <c r="AE10" s="30">
        <v>6.8</v>
      </c>
      <c r="AF10" s="30">
        <v>6.8</v>
      </c>
      <c r="AG10" s="30">
        <v>6</v>
      </c>
      <c r="AH10" s="30">
        <v>6.5</v>
      </c>
      <c r="AI10" s="30">
        <v>6.3</v>
      </c>
      <c r="AJ10" s="30">
        <v>6</v>
      </c>
      <c r="AK10" s="119">
        <f t="shared" ref="AK10" si="6">SUM(AE10:AJ10)/6</f>
        <v>6.3999999999999995</v>
      </c>
      <c r="AL10" s="30">
        <v>7</v>
      </c>
      <c r="AM10" s="30"/>
      <c r="AN10" s="119">
        <f t="shared" ref="AN10" si="7">AL10-AM10</f>
        <v>7</v>
      </c>
      <c r="AO10" s="30">
        <v>7</v>
      </c>
      <c r="AP10" s="30"/>
      <c r="AQ10" s="119">
        <f t="shared" ref="AQ10" si="8">AO10-AP10</f>
        <v>7</v>
      </c>
      <c r="AR10" s="4">
        <f t="shared" ref="AR10" si="9">SUM((AK10*0.6),(AN10*0.25),(AQ10*0.15))</f>
        <v>6.64</v>
      </c>
      <c r="AS10" s="26"/>
      <c r="AT10" s="4">
        <v>6.3</v>
      </c>
      <c r="AU10" s="27"/>
      <c r="AV10" s="4">
        <f t="shared" ref="AV10" si="10">AT10-AU10</f>
        <v>6.3</v>
      </c>
      <c r="AW10" s="26"/>
      <c r="AX10" s="24">
        <v>7.6</v>
      </c>
      <c r="AY10" s="4">
        <f t="shared" ref="AY10" si="11">AX10</f>
        <v>7.6</v>
      </c>
      <c r="AZ10" s="25"/>
      <c r="BA10" s="4">
        <f t="shared" ref="BA10" si="12">SUM(AY10-AZ10)</f>
        <v>7.6</v>
      </c>
      <c r="BB10" s="53"/>
      <c r="BC10" s="4">
        <f>SUM((S10*0.25)+(AC10*0.75))</f>
        <v>5.7769642857142856</v>
      </c>
      <c r="BD10" s="2"/>
      <c r="BE10" s="4">
        <f>SUM((AR10*0.25),(AV10*0.25),(BA10*0.5))</f>
        <v>7.0350000000000001</v>
      </c>
      <c r="BF10" s="91"/>
      <c r="BG10" s="8">
        <f t="shared" ref="BG10" si="13">AVERAGE(BC10:BE10)</f>
        <v>6.4059821428571428</v>
      </c>
      <c r="BH10" s="28">
        <v>1</v>
      </c>
    </row>
    <row r="11" spans="1:60" x14ac:dyDescent="0.3">
      <c r="A11">
        <v>3</v>
      </c>
      <c r="B11" t="s">
        <v>134</v>
      </c>
      <c r="C11" t="s">
        <v>135</v>
      </c>
      <c r="D11" t="s">
        <v>136</v>
      </c>
      <c r="E11" t="s">
        <v>141</v>
      </c>
      <c r="F11" s="30">
        <v>6.8</v>
      </c>
      <c r="G11" s="30">
        <v>6.5</v>
      </c>
      <c r="H11" s="30">
        <v>6</v>
      </c>
      <c r="I11" s="30">
        <v>6</v>
      </c>
      <c r="J11" s="30">
        <v>6.3</v>
      </c>
      <c r="K11" s="30">
        <v>6</v>
      </c>
      <c r="L11" s="119">
        <f t="shared" ref="L11" si="14">SUM(E11:K11)/6</f>
        <v>6.2666666666666666</v>
      </c>
      <c r="M11" s="30">
        <v>6</v>
      </c>
      <c r="N11" s="30">
        <v>4</v>
      </c>
      <c r="O11" s="119">
        <f t="shared" ref="O11" si="15">M11-N11</f>
        <v>2</v>
      </c>
      <c r="P11" s="30">
        <v>6.8</v>
      </c>
      <c r="Q11" s="30"/>
      <c r="R11" s="119">
        <f t="shared" ref="R11" si="16">P11-Q11</f>
        <v>6.8</v>
      </c>
      <c r="S11" s="4">
        <f t="shared" ref="S11" si="17">SUM((L11*0.6),(O11*0.25),(R11*0.15))</f>
        <v>5.2799999999999994</v>
      </c>
      <c r="T11" s="21"/>
      <c r="U11" s="22">
        <v>5.2</v>
      </c>
      <c r="V11" s="22">
        <v>7</v>
      </c>
      <c r="W11" s="22">
        <v>4</v>
      </c>
      <c r="X11" s="22">
        <v>7</v>
      </c>
      <c r="Y11" s="22">
        <v>6.5</v>
      </c>
      <c r="Z11" s="22">
        <v>0</v>
      </c>
      <c r="AA11" s="22">
        <v>6.5</v>
      </c>
      <c r="AB11" s="23">
        <f t="shared" ref="AB11" si="18">SUM(U11:AA11)</f>
        <v>36.200000000000003</v>
      </c>
      <c r="AC11" s="4">
        <f t="shared" ref="AC11" si="19">AB11/7</f>
        <v>5.1714285714285717</v>
      </c>
      <c r="AD11" s="21"/>
      <c r="AE11" s="30">
        <v>5.3</v>
      </c>
      <c r="AF11" s="30">
        <v>5</v>
      </c>
      <c r="AG11" s="30">
        <v>5</v>
      </c>
      <c r="AH11" s="30">
        <v>5</v>
      </c>
      <c r="AI11" s="30">
        <v>4.7</v>
      </c>
      <c r="AJ11" s="30">
        <v>4.7</v>
      </c>
      <c r="AK11" s="119">
        <f t="shared" ref="AK11" si="20">SUM(AE11:AJ11)/6</f>
        <v>4.95</v>
      </c>
      <c r="AL11" s="30">
        <v>2</v>
      </c>
      <c r="AM11" s="30">
        <v>6</v>
      </c>
      <c r="AN11" s="119">
        <v>0</v>
      </c>
      <c r="AO11" s="30">
        <v>6.5</v>
      </c>
      <c r="AP11" s="30">
        <v>0.2</v>
      </c>
      <c r="AQ11" s="119">
        <f t="shared" ref="AQ11" si="21">AO11-AP11</f>
        <v>6.3</v>
      </c>
      <c r="AR11" s="4">
        <f t="shared" ref="AR11" si="22">SUM((AK11*0.6),(AN11*0.25),(AQ11*0.15))</f>
        <v>3.915</v>
      </c>
      <c r="AS11" s="26"/>
      <c r="AT11" s="4">
        <v>6</v>
      </c>
      <c r="AU11" s="27"/>
      <c r="AV11" s="4">
        <f t="shared" ref="AV11" si="23">AT11-AU11</f>
        <v>6</v>
      </c>
      <c r="AW11" s="26"/>
      <c r="AX11" s="24">
        <v>4</v>
      </c>
      <c r="AY11" s="4">
        <f t="shared" ref="AY11" si="24">AX11</f>
        <v>4</v>
      </c>
      <c r="AZ11" s="25"/>
      <c r="BA11" s="4">
        <f t="shared" ref="BA11" si="25">SUM(AY11-AZ11)</f>
        <v>4</v>
      </c>
      <c r="BB11" s="53"/>
      <c r="BC11" s="4">
        <f>SUM((S11*0.25)+(AC11*0.75))</f>
        <v>5.1985714285714284</v>
      </c>
      <c r="BD11" s="2"/>
      <c r="BE11" s="4">
        <f>SUM((AR11*0.25),(AV11*0.25),(BA11*0.5))</f>
        <v>4.4787499999999998</v>
      </c>
      <c r="BF11" s="91"/>
      <c r="BG11" s="8">
        <f t="shared" ref="BG11" si="26">AVERAGE(BC11:BE11)</f>
        <v>4.8386607142857141</v>
      </c>
      <c r="BH11" s="28">
        <v>2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U11"/>
  <sheetViews>
    <sheetView topLeftCell="BU1" workbookViewId="0">
      <selection activeCell="CS11" sqref="CS11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14.3320312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8.88671875" customWidth="1"/>
    <col min="31" max="31" width="2.88671875" customWidth="1"/>
    <col min="32" max="32" width="7.5546875" customWidth="1"/>
    <col min="33" max="33" width="10.6640625" customWidth="1"/>
    <col min="34" max="34" width="10.21875" customWidth="1"/>
    <col min="35" max="35" width="9.33203125" customWidth="1"/>
    <col min="36" max="36" width="11" customWidth="1"/>
    <col min="37" max="37" width="9" customWidth="1"/>
    <col min="39" max="40" width="8.88671875" customWidth="1"/>
    <col min="42" max="43" width="8.88671875" customWidth="1"/>
    <col min="46" max="46" width="2.88671875" customWidth="1"/>
    <col min="50" max="50" width="9.109375" customWidth="1"/>
    <col min="51" max="51" width="12.33203125" customWidth="1"/>
    <col min="53" max="53" width="2.88671875" customWidth="1"/>
    <col min="62" max="62" width="2.88671875" customWidth="1"/>
    <col min="63" max="63" width="7.5546875" customWidth="1"/>
    <col min="64" max="64" width="10.6640625" customWidth="1"/>
    <col min="65" max="65" width="10.21875" customWidth="1"/>
    <col min="66" max="66" width="9.33203125" customWidth="1"/>
    <col min="67" max="67" width="11" customWidth="1"/>
    <col min="68" max="68" width="9" customWidth="1"/>
    <col min="77" max="77" width="2.88671875" customWidth="1"/>
    <col min="85" max="85" width="2.88671875" customWidth="1"/>
    <col min="86" max="88" width="8.88671875" style="64"/>
    <col min="89" max="89" width="2.88671875" style="64" customWidth="1"/>
    <col min="90" max="90" width="7.6640625" style="64" customWidth="1"/>
    <col min="91" max="91" width="2.88671875" style="64" customWidth="1"/>
    <col min="92" max="92" width="7.88671875" style="64" customWidth="1"/>
    <col min="93" max="93" width="2.88671875" style="64" customWidth="1"/>
    <col min="94" max="94" width="11.33203125" style="64" customWidth="1"/>
    <col min="95" max="95" width="2.6640625" style="64" customWidth="1"/>
    <col min="96" max="96" width="9.109375" style="64"/>
    <col min="97" max="97" width="11.44140625" style="64" customWidth="1"/>
    <col min="98" max="98" width="9.109375" style="64"/>
  </cols>
  <sheetData>
    <row r="1" spans="1:99" ht="15.6" x14ac:dyDescent="0.3">
      <c r="A1" s="1" t="str">
        <f>'Comp Detail'!A1</f>
        <v>2023 SVG OFFICIAL &amp; UNOFFICIAL AUGUST COMP</v>
      </c>
      <c r="B1" s="2"/>
      <c r="C1" s="2"/>
      <c r="E1" s="33"/>
      <c r="F1" s="33"/>
      <c r="G1" s="33"/>
      <c r="H1" s="33"/>
      <c r="I1" s="33"/>
      <c r="J1" s="33"/>
      <c r="K1" s="3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3"/>
      <c r="AG1" s="33"/>
      <c r="AH1" s="33"/>
      <c r="AI1" s="33"/>
      <c r="AJ1" s="33"/>
      <c r="AK1" s="3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3"/>
      <c r="BL1" s="33"/>
      <c r="BM1" s="33"/>
      <c r="BN1" s="33"/>
      <c r="BO1" s="33"/>
      <c r="BP1" s="33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62"/>
      <c r="CI1" s="62"/>
      <c r="CJ1" s="62"/>
      <c r="CK1" s="62"/>
      <c r="CL1" s="62"/>
      <c r="CM1" s="62"/>
      <c r="CN1" s="62"/>
      <c r="CO1" s="62"/>
      <c r="CP1" s="75"/>
      <c r="CQ1" s="62"/>
      <c r="CR1" s="62"/>
      <c r="CS1" s="75">
        <f ca="1">NOW()</f>
        <v>45168.563313888888</v>
      </c>
    </row>
    <row r="2" spans="1:99" ht="15.6" x14ac:dyDescent="0.3">
      <c r="A2" s="1"/>
      <c r="B2" s="2"/>
      <c r="C2" s="2"/>
      <c r="D2" s="3" t="s">
        <v>85</v>
      </c>
      <c r="E2" t="s">
        <v>103</v>
      </c>
      <c r="F2" s="33"/>
      <c r="G2" s="33"/>
      <c r="H2" s="33"/>
      <c r="I2" s="33"/>
      <c r="J2" s="33"/>
      <c r="K2" s="3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3"/>
      <c r="AG2" s="33"/>
      <c r="AH2" s="33"/>
      <c r="AI2" s="33"/>
      <c r="AJ2" s="33"/>
      <c r="AK2" s="3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3"/>
      <c r="BL2" s="33"/>
      <c r="BM2" s="33"/>
      <c r="BN2" s="33"/>
      <c r="BO2" s="33"/>
      <c r="BP2" s="33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62"/>
      <c r="CI2" s="62"/>
      <c r="CJ2" s="62"/>
      <c r="CK2" s="62"/>
      <c r="CL2" s="62"/>
      <c r="CM2" s="62"/>
      <c r="CN2" s="62"/>
      <c r="CO2" s="62"/>
      <c r="CP2" s="76"/>
      <c r="CQ2" s="62"/>
      <c r="CR2" s="62"/>
      <c r="CS2" s="76">
        <f ca="1">NOW()</f>
        <v>45168.563313888888</v>
      </c>
    </row>
    <row r="3" spans="1:99" ht="15.6" x14ac:dyDescent="0.3">
      <c r="A3" s="1" t="str">
        <f>'Comp Detail'!A3</f>
        <v>26th &amp; 27th August 2023</v>
      </c>
      <c r="B3" s="2"/>
      <c r="C3" s="2"/>
      <c r="D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"/>
      <c r="V3" s="2"/>
      <c r="W3" s="2"/>
      <c r="X3" s="2"/>
      <c r="Y3" s="2"/>
      <c r="Z3" s="2"/>
      <c r="AA3" s="2"/>
      <c r="AB3" s="2"/>
      <c r="AC3" s="2"/>
      <c r="AD3" s="2"/>
      <c r="AE3" s="2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2"/>
      <c r="AU3" s="7"/>
      <c r="AV3" s="2"/>
      <c r="AW3" s="2"/>
      <c r="AX3" s="2"/>
      <c r="AY3" s="2"/>
      <c r="AZ3" s="2"/>
      <c r="BA3" s="2"/>
      <c r="BC3" s="2"/>
      <c r="BD3" s="2"/>
      <c r="BE3" s="2"/>
      <c r="BF3" s="2"/>
      <c r="BG3" s="2"/>
      <c r="BH3" s="2"/>
      <c r="BI3" s="2"/>
      <c r="BJ3" s="2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2"/>
      <c r="CA3" s="2"/>
      <c r="CB3" s="2"/>
      <c r="CC3" s="2"/>
      <c r="CD3" s="2"/>
      <c r="CE3" s="2"/>
      <c r="CF3" s="2"/>
      <c r="CG3" s="2"/>
      <c r="CH3" s="46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</row>
    <row r="4" spans="1:99" ht="15.6" x14ac:dyDescent="0.3">
      <c r="A4" s="1"/>
      <c r="B4" s="2"/>
      <c r="C4" s="2"/>
      <c r="D4" s="3"/>
      <c r="E4" s="33"/>
      <c r="F4" s="109" t="s">
        <v>68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09"/>
      <c r="V4" s="110"/>
      <c r="W4" s="110"/>
      <c r="X4" s="110"/>
      <c r="Y4" s="110"/>
      <c r="Z4" s="110"/>
      <c r="AA4" s="110"/>
      <c r="AB4" s="110"/>
      <c r="AC4" s="110"/>
      <c r="AD4" s="110"/>
      <c r="AE4" s="2"/>
      <c r="AF4" s="107" t="s">
        <v>50</v>
      </c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8"/>
      <c r="AU4" s="107"/>
      <c r="AV4" s="108"/>
      <c r="AW4" s="108"/>
      <c r="AX4" s="108"/>
      <c r="AY4" s="108"/>
      <c r="AZ4" s="108"/>
      <c r="BA4" s="108"/>
      <c r="BB4" s="107"/>
      <c r="BC4" s="108"/>
      <c r="BD4" s="108"/>
      <c r="BE4" s="108"/>
      <c r="BF4" s="108"/>
      <c r="BG4" s="108"/>
      <c r="BH4" s="108"/>
      <c r="BI4" s="108"/>
      <c r="BJ4" s="2"/>
      <c r="BK4" s="106" t="s">
        <v>0</v>
      </c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2"/>
      <c r="BZ4" s="106"/>
      <c r="CA4" s="101"/>
      <c r="CB4" s="101"/>
      <c r="CC4" s="101"/>
      <c r="CD4" s="101"/>
      <c r="CE4" s="101"/>
      <c r="CF4" s="101"/>
      <c r="CG4" s="2"/>
      <c r="CH4" s="111"/>
      <c r="CI4" s="112"/>
      <c r="CJ4" s="112"/>
      <c r="CK4" s="62"/>
      <c r="CL4" s="62"/>
      <c r="CM4" s="62"/>
      <c r="CN4" s="62"/>
      <c r="CO4" s="62"/>
      <c r="CP4" s="62"/>
      <c r="CQ4" s="62"/>
      <c r="CR4" s="62"/>
      <c r="CS4" s="62"/>
    </row>
    <row r="5" spans="1:99" ht="15.6" x14ac:dyDescent="0.3">
      <c r="A5" s="1"/>
      <c r="B5" s="2"/>
      <c r="C5" s="2"/>
      <c r="D5" s="33"/>
      <c r="E5" s="2"/>
      <c r="F5" s="2"/>
      <c r="G5" s="2"/>
      <c r="H5" s="2"/>
      <c r="I5" s="2"/>
      <c r="J5" s="2"/>
      <c r="K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9" ht="15.6" x14ac:dyDescent="0.3">
      <c r="A6" s="32" t="s">
        <v>98</v>
      </c>
      <c r="B6" s="7"/>
      <c r="C6" s="2"/>
      <c r="D6" s="2"/>
      <c r="E6" s="2"/>
      <c r="F6" s="7"/>
      <c r="G6" s="2"/>
      <c r="H6" s="2"/>
      <c r="I6" s="2"/>
      <c r="J6" s="2"/>
      <c r="K6" s="2"/>
      <c r="M6" s="7"/>
      <c r="N6" s="7"/>
      <c r="O6" s="7"/>
      <c r="P6" s="2"/>
      <c r="Q6" s="2"/>
      <c r="R6" s="2"/>
      <c r="S6" s="2"/>
      <c r="T6" s="2"/>
      <c r="U6" s="7"/>
      <c r="V6" s="2"/>
      <c r="W6" s="2"/>
      <c r="X6" s="2"/>
      <c r="Y6" s="2"/>
      <c r="Z6" s="2"/>
      <c r="AA6" s="2"/>
      <c r="AB6" s="2"/>
      <c r="AC6" s="2"/>
      <c r="AD6" s="2"/>
      <c r="AE6" s="2"/>
      <c r="AF6" s="7"/>
      <c r="AG6" s="2"/>
      <c r="AH6" s="2"/>
      <c r="AI6" s="2"/>
      <c r="AJ6" s="2"/>
      <c r="AK6" s="2"/>
      <c r="AN6" s="7"/>
      <c r="AO6" s="7"/>
      <c r="AP6" s="7"/>
      <c r="AQ6" s="2"/>
      <c r="AR6" s="2"/>
      <c r="AS6" s="2"/>
      <c r="AT6" s="2"/>
      <c r="AU6" s="7"/>
      <c r="AV6" s="2"/>
      <c r="AW6" s="2"/>
      <c r="AX6" s="2"/>
      <c r="AY6" s="2"/>
      <c r="AZ6" s="2"/>
      <c r="BA6" s="2"/>
      <c r="BB6" s="7"/>
      <c r="BC6" s="2"/>
      <c r="BD6" s="2"/>
      <c r="BE6" s="2"/>
      <c r="BF6" s="2"/>
      <c r="BG6" s="2"/>
      <c r="BH6" s="2"/>
      <c r="BI6" s="2"/>
      <c r="BJ6" s="2"/>
      <c r="BK6" s="7"/>
      <c r="BL6" s="2"/>
      <c r="BM6" s="2"/>
      <c r="BN6" s="2"/>
      <c r="BO6" s="2"/>
      <c r="BP6" s="2"/>
      <c r="BR6" s="7"/>
      <c r="BS6" s="7"/>
      <c r="BT6" s="7"/>
      <c r="BU6" s="2"/>
      <c r="BV6" s="2"/>
      <c r="BW6" s="2"/>
      <c r="BX6" s="2"/>
      <c r="BY6" s="2"/>
      <c r="BZ6" s="7"/>
      <c r="CA6" s="2"/>
      <c r="CB6" s="2"/>
      <c r="CC6" s="2"/>
      <c r="CD6" s="2"/>
      <c r="CE6" s="2"/>
      <c r="CF6" s="2"/>
      <c r="CG6" s="48"/>
      <c r="CH6" s="46"/>
      <c r="CI6" s="62"/>
      <c r="CJ6" s="62"/>
      <c r="CK6" s="62"/>
      <c r="CL6" s="46"/>
      <c r="CM6" s="62"/>
      <c r="CN6" s="62"/>
      <c r="CO6" s="62"/>
      <c r="CP6" s="62"/>
      <c r="CQ6" s="62"/>
      <c r="CR6" s="62"/>
      <c r="CS6" s="62"/>
    </row>
    <row r="7" spans="1:99" ht="15.6" x14ac:dyDescent="0.3">
      <c r="A7" s="1" t="s">
        <v>51</v>
      </c>
      <c r="B7" s="7">
        <v>1</v>
      </c>
      <c r="C7" s="2"/>
      <c r="D7" s="2"/>
      <c r="E7" s="2"/>
      <c r="F7" s="7" t="s">
        <v>5</v>
      </c>
      <c r="G7" s="2"/>
      <c r="H7" s="2"/>
      <c r="I7" s="2"/>
      <c r="J7" s="2"/>
      <c r="K7" s="2"/>
      <c r="M7" s="2"/>
      <c r="N7" s="2"/>
      <c r="O7" s="2"/>
      <c r="P7" s="2"/>
      <c r="Q7" s="2"/>
      <c r="R7" s="2"/>
      <c r="S7" s="2"/>
      <c r="T7" s="36"/>
      <c r="U7" s="2"/>
      <c r="V7" s="2"/>
      <c r="W7" s="2"/>
      <c r="X7" s="2"/>
      <c r="Y7" s="2"/>
      <c r="Z7" s="2"/>
      <c r="AA7" s="2"/>
      <c r="AB7" s="2"/>
      <c r="AC7" s="2"/>
      <c r="AD7" s="2"/>
      <c r="AE7" s="36"/>
      <c r="AF7" s="7" t="s">
        <v>5</v>
      </c>
      <c r="AG7" s="2"/>
      <c r="AH7" s="2"/>
      <c r="AI7" s="2"/>
      <c r="AJ7" s="2"/>
      <c r="AK7" s="2"/>
      <c r="AN7" s="2"/>
      <c r="AO7" s="2"/>
      <c r="AP7" s="2"/>
      <c r="AQ7" s="2"/>
      <c r="AR7" s="2"/>
      <c r="AS7" s="2"/>
      <c r="AT7" s="36"/>
      <c r="AU7" s="2"/>
      <c r="AV7" s="2"/>
      <c r="AW7" s="2"/>
      <c r="AX7" s="2"/>
      <c r="AY7" s="2"/>
      <c r="AZ7" s="2"/>
      <c r="BA7" s="36"/>
      <c r="BB7" s="2"/>
      <c r="BC7" s="2"/>
      <c r="BD7" s="2"/>
      <c r="BE7" s="2"/>
      <c r="BF7" s="2"/>
      <c r="BG7" s="2"/>
      <c r="BH7" s="2"/>
      <c r="BI7" s="2"/>
      <c r="BJ7" s="36"/>
      <c r="BK7" s="7" t="s">
        <v>5</v>
      </c>
      <c r="BL7" s="2"/>
      <c r="BM7" s="2"/>
      <c r="BN7" s="2"/>
      <c r="BO7" s="2"/>
      <c r="BP7" s="2"/>
      <c r="BR7" s="2"/>
      <c r="BS7" s="2"/>
      <c r="BT7" s="2"/>
      <c r="BU7" s="2"/>
      <c r="BV7" s="2"/>
      <c r="BW7" s="2"/>
      <c r="BX7" s="2"/>
      <c r="BY7" s="36"/>
      <c r="BZ7" s="2"/>
      <c r="CA7" s="2"/>
      <c r="CB7" s="2"/>
      <c r="CC7" s="2"/>
      <c r="CD7" s="2"/>
      <c r="CE7" s="2"/>
      <c r="CF7" s="2"/>
      <c r="CG7" s="48"/>
      <c r="CH7" s="62"/>
      <c r="CI7" s="62"/>
      <c r="CJ7" s="62"/>
      <c r="CK7" s="73"/>
      <c r="CL7" s="46"/>
      <c r="CM7" s="62"/>
      <c r="CN7" s="46" t="s">
        <v>70</v>
      </c>
      <c r="CO7" s="62"/>
      <c r="CP7" s="62"/>
      <c r="CQ7" s="62"/>
      <c r="CR7" s="62"/>
      <c r="CS7" s="62"/>
    </row>
    <row r="8" spans="1:99" x14ac:dyDescent="0.3">
      <c r="A8" s="2"/>
      <c r="B8" s="2"/>
      <c r="C8" s="2"/>
      <c r="D8" s="2"/>
      <c r="E8" s="2"/>
      <c r="F8" s="7" t="s">
        <v>14</v>
      </c>
      <c r="G8" s="2"/>
      <c r="H8" s="2"/>
      <c r="I8" s="2"/>
      <c r="J8" s="2"/>
      <c r="K8" s="2"/>
      <c r="L8" s="118" t="s">
        <v>14</v>
      </c>
      <c r="M8" s="10"/>
      <c r="N8" s="10"/>
      <c r="O8" s="10" t="s">
        <v>15</v>
      </c>
      <c r="Q8" s="10"/>
      <c r="R8" s="10" t="s">
        <v>16</v>
      </c>
      <c r="S8" s="10" t="s">
        <v>72</v>
      </c>
      <c r="T8" s="39"/>
      <c r="U8" s="2"/>
      <c r="V8" s="2"/>
      <c r="W8" s="2"/>
      <c r="X8" s="2"/>
      <c r="Y8" s="2"/>
      <c r="Z8" s="2"/>
      <c r="AA8" s="2"/>
      <c r="AB8" s="2"/>
      <c r="AC8" s="2"/>
      <c r="AD8" s="2"/>
      <c r="AE8" s="39"/>
      <c r="AF8" s="7" t="s">
        <v>14</v>
      </c>
      <c r="AG8" s="2"/>
      <c r="AH8" s="2"/>
      <c r="AI8" s="2"/>
      <c r="AJ8" s="2"/>
      <c r="AK8" s="2"/>
      <c r="AL8" s="118" t="s">
        <v>14</v>
      </c>
      <c r="AM8" s="118" t="s">
        <v>15</v>
      </c>
      <c r="AN8" s="10"/>
      <c r="AO8" s="10" t="s">
        <v>15</v>
      </c>
      <c r="AP8" s="10" t="s">
        <v>16</v>
      </c>
      <c r="AQ8" s="10"/>
      <c r="AR8" s="10" t="s">
        <v>16</v>
      </c>
      <c r="AS8" s="10" t="s">
        <v>72</v>
      </c>
      <c r="AT8" s="39"/>
      <c r="AU8" s="9" t="s">
        <v>39</v>
      </c>
      <c r="AV8" s="9"/>
      <c r="AW8" s="9"/>
      <c r="AX8" s="9"/>
      <c r="AY8" s="2"/>
      <c r="AZ8" s="9" t="s">
        <v>52</v>
      </c>
      <c r="BA8" s="36"/>
      <c r="BB8" s="151"/>
      <c r="BC8" s="152" t="s">
        <v>86</v>
      </c>
      <c r="BD8" s="152"/>
      <c r="BE8" s="152"/>
      <c r="BF8" s="152"/>
      <c r="BG8" s="9"/>
      <c r="BH8" s="7"/>
      <c r="BI8" s="2"/>
      <c r="BJ8" s="36"/>
      <c r="BK8" s="7" t="s">
        <v>14</v>
      </c>
      <c r="BL8" s="2"/>
      <c r="BM8" s="2"/>
      <c r="BN8" s="2"/>
      <c r="BO8" s="2"/>
      <c r="BP8" s="2"/>
      <c r="BQ8" s="118" t="s">
        <v>14</v>
      </c>
      <c r="BR8" s="10"/>
      <c r="BS8" s="10"/>
      <c r="BT8" s="10" t="s">
        <v>15</v>
      </c>
      <c r="BV8" s="10"/>
      <c r="BW8" s="10" t="s">
        <v>16</v>
      </c>
      <c r="BX8" s="10" t="s">
        <v>72</v>
      </c>
      <c r="BY8" s="39"/>
      <c r="BZ8" s="2" t="s">
        <v>39</v>
      </c>
      <c r="CA8" s="2"/>
      <c r="CB8" s="2"/>
      <c r="CC8" s="2"/>
      <c r="CD8" s="2"/>
      <c r="CE8" s="2"/>
      <c r="CF8" s="9" t="s">
        <v>39</v>
      </c>
      <c r="CG8" s="48"/>
      <c r="CH8" s="46"/>
      <c r="CI8" s="46"/>
      <c r="CJ8" s="62"/>
      <c r="CK8" s="73"/>
      <c r="CL8" s="46" t="s">
        <v>37</v>
      </c>
      <c r="CM8" s="46"/>
      <c r="CN8" s="46" t="s">
        <v>69</v>
      </c>
      <c r="CO8" s="62"/>
      <c r="CP8" s="46" t="s">
        <v>0</v>
      </c>
      <c r="CQ8" s="62"/>
      <c r="CR8" s="44" t="s">
        <v>9</v>
      </c>
      <c r="CS8" s="77"/>
    </row>
    <row r="9" spans="1:99" x14ac:dyDescent="0.3">
      <c r="A9" s="63" t="s">
        <v>10</v>
      </c>
      <c r="B9" s="63" t="s">
        <v>11</v>
      </c>
      <c r="C9" s="63" t="s">
        <v>5</v>
      </c>
      <c r="D9" s="63" t="s">
        <v>12</v>
      </c>
      <c r="E9" s="63" t="s">
        <v>13</v>
      </c>
      <c r="F9" s="63" t="s">
        <v>73</v>
      </c>
      <c r="G9" s="63" t="s">
        <v>74</v>
      </c>
      <c r="H9" s="63" t="s">
        <v>75</v>
      </c>
      <c r="I9" s="63" t="s">
        <v>76</v>
      </c>
      <c r="J9" s="63" t="s">
        <v>77</v>
      </c>
      <c r="K9" s="63" t="s">
        <v>78</v>
      </c>
      <c r="L9" s="19" t="s">
        <v>79</v>
      </c>
      <c r="M9" s="14" t="s">
        <v>15</v>
      </c>
      <c r="N9" s="14" t="s">
        <v>80</v>
      </c>
      <c r="O9" s="19" t="s">
        <v>79</v>
      </c>
      <c r="P9" s="35" t="s">
        <v>16</v>
      </c>
      <c r="Q9" s="14" t="s">
        <v>80</v>
      </c>
      <c r="R9" s="19" t="s">
        <v>79</v>
      </c>
      <c r="S9" s="19" t="s">
        <v>79</v>
      </c>
      <c r="T9" s="40"/>
      <c r="U9" s="13" t="s">
        <v>17</v>
      </c>
      <c r="V9" s="13" t="s">
        <v>43</v>
      </c>
      <c r="W9" s="34" t="s">
        <v>57</v>
      </c>
      <c r="X9" s="35" t="s">
        <v>48</v>
      </c>
      <c r="Y9" s="35" t="s">
        <v>49</v>
      </c>
      <c r="Z9" s="34" t="s">
        <v>58</v>
      </c>
      <c r="AA9" s="34" t="s">
        <v>59</v>
      </c>
      <c r="AB9" s="34" t="s">
        <v>60</v>
      </c>
      <c r="AC9" s="13" t="s">
        <v>25</v>
      </c>
      <c r="AD9" s="13" t="s">
        <v>26</v>
      </c>
      <c r="AE9" s="40"/>
      <c r="AF9" s="63" t="s">
        <v>73</v>
      </c>
      <c r="AG9" s="63" t="s">
        <v>74</v>
      </c>
      <c r="AH9" s="63" t="s">
        <v>75</v>
      </c>
      <c r="AI9" s="63" t="s">
        <v>76</v>
      </c>
      <c r="AJ9" s="63" t="s">
        <v>77</v>
      </c>
      <c r="AK9" s="63" t="s">
        <v>78</v>
      </c>
      <c r="AL9" s="19" t="s">
        <v>79</v>
      </c>
      <c r="AM9" s="19"/>
      <c r="AN9" s="14" t="s">
        <v>80</v>
      </c>
      <c r="AO9" s="19" t="s">
        <v>79</v>
      </c>
      <c r="AP9" s="19"/>
      <c r="AQ9" s="14" t="s">
        <v>80</v>
      </c>
      <c r="AR9" s="19" t="s">
        <v>79</v>
      </c>
      <c r="AS9" s="19" t="s">
        <v>79</v>
      </c>
      <c r="AT9" s="40"/>
      <c r="AU9" s="14" t="s">
        <v>61</v>
      </c>
      <c r="AV9" s="14" t="s">
        <v>62</v>
      </c>
      <c r="AW9" s="14" t="s">
        <v>63</v>
      </c>
      <c r="AX9" s="14" t="s">
        <v>34</v>
      </c>
      <c r="AY9" s="14" t="s">
        <v>35</v>
      </c>
      <c r="AZ9" s="13" t="s">
        <v>29</v>
      </c>
      <c r="BA9" s="37"/>
      <c r="BB9" s="152" t="s">
        <v>53</v>
      </c>
      <c r="BC9" s="152" t="s">
        <v>87</v>
      </c>
      <c r="BD9" s="152" t="s">
        <v>88</v>
      </c>
      <c r="BE9" s="152" t="s">
        <v>54</v>
      </c>
      <c r="BF9" s="152" t="s">
        <v>55</v>
      </c>
      <c r="BG9" s="13" t="s">
        <v>25</v>
      </c>
      <c r="BH9" s="34" t="s">
        <v>27</v>
      </c>
      <c r="BI9" s="34" t="s">
        <v>7</v>
      </c>
      <c r="BJ9" s="40"/>
      <c r="BK9" s="63" t="s">
        <v>73</v>
      </c>
      <c r="BL9" s="63" t="s">
        <v>74</v>
      </c>
      <c r="BM9" s="63" t="s">
        <v>75</v>
      </c>
      <c r="BN9" s="63" t="s">
        <v>76</v>
      </c>
      <c r="BO9" s="63" t="s">
        <v>77</v>
      </c>
      <c r="BP9" s="63" t="s">
        <v>78</v>
      </c>
      <c r="BQ9" s="19" t="s">
        <v>79</v>
      </c>
      <c r="BR9" s="14" t="s">
        <v>15</v>
      </c>
      <c r="BS9" s="14" t="s">
        <v>80</v>
      </c>
      <c r="BT9" s="19" t="s">
        <v>79</v>
      </c>
      <c r="BU9" s="35" t="s">
        <v>16</v>
      </c>
      <c r="BV9" s="14" t="s">
        <v>80</v>
      </c>
      <c r="BW9" s="19" t="s">
        <v>79</v>
      </c>
      <c r="BX9" s="19" t="s">
        <v>79</v>
      </c>
      <c r="BY9" s="40"/>
      <c r="BZ9" s="14" t="s">
        <v>30</v>
      </c>
      <c r="CA9" s="14" t="s">
        <v>31</v>
      </c>
      <c r="CB9" s="14" t="s">
        <v>32</v>
      </c>
      <c r="CC9" s="14" t="s">
        <v>33</v>
      </c>
      <c r="CD9" s="14" t="s">
        <v>34</v>
      </c>
      <c r="CE9" s="13" t="s">
        <v>35</v>
      </c>
      <c r="CF9" s="13" t="s">
        <v>29</v>
      </c>
      <c r="CG9" s="49"/>
      <c r="CH9" s="78" t="s">
        <v>27</v>
      </c>
      <c r="CI9" s="78" t="s">
        <v>56</v>
      </c>
      <c r="CJ9" s="97" t="s">
        <v>7</v>
      </c>
      <c r="CK9" s="79"/>
      <c r="CL9" s="66" t="s">
        <v>36</v>
      </c>
      <c r="CM9" s="66"/>
      <c r="CN9" s="67" t="s">
        <v>36</v>
      </c>
      <c r="CO9" s="63"/>
      <c r="CP9" s="67" t="s">
        <v>36</v>
      </c>
      <c r="CQ9" s="80"/>
      <c r="CR9" s="67" t="s">
        <v>36</v>
      </c>
      <c r="CS9" s="67" t="s">
        <v>38</v>
      </c>
    </row>
    <row r="10" spans="1:99" x14ac:dyDescent="0.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2"/>
      <c r="M10" s="12"/>
      <c r="N10" s="12"/>
      <c r="O10" s="12"/>
      <c r="P10" s="12"/>
      <c r="Q10" s="12"/>
      <c r="R10" s="12"/>
      <c r="S10" s="12"/>
      <c r="T10" s="3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9"/>
      <c r="AF10" s="62"/>
      <c r="AG10" s="62"/>
      <c r="AH10" s="62"/>
      <c r="AI10" s="62"/>
      <c r="AJ10" s="62"/>
      <c r="AK10" s="62"/>
      <c r="AL10" s="12"/>
      <c r="AM10" s="12"/>
      <c r="AN10" s="12"/>
      <c r="AO10" s="12"/>
      <c r="AP10" s="12"/>
      <c r="AQ10" s="12"/>
      <c r="AR10" s="12"/>
      <c r="AS10" s="12"/>
      <c r="AT10" s="39"/>
      <c r="AU10" s="12"/>
      <c r="AV10" s="12"/>
      <c r="AW10" s="12"/>
      <c r="AX10" s="12"/>
      <c r="AY10" s="12"/>
      <c r="AZ10" s="9"/>
      <c r="BA10" s="38"/>
      <c r="BB10" s="154"/>
      <c r="BC10" s="154"/>
      <c r="BD10" s="154"/>
      <c r="BE10" s="154"/>
      <c r="BF10" s="154"/>
      <c r="BG10" s="9"/>
      <c r="BH10" s="29"/>
      <c r="BI10" s="29"/>
      <c r="BJ10" s="39"/>
      <c r="BK10" s="62"/>
      <c r="BL10" s="62"/>
      <c r="BM10" s="62"/>
      <c r="BN10" s="62"/>
      <c r="BO10" s="62"/>
      <c r="BP10" s="62"/>
      <c r="BQ10" s="12"/>
      <c r="BR10" s="12"/>
      <c r="BS10" s="12"/>
      <c r="BT10" s="12"/>
      <c r="BU10" s="12"/>
      <c r="BV10" s="12"/>
      <c r="BW10" s="12"/>
      <c r="BX10" s="12"/>
      <c r="BY10" s="39"/>
      <c r="BZ10" s="12"/>
      <c r="CA10" s="12"/>
      <c r="CB10" s="12"/>
      <c r="CC10" s="12"/>
      <c r="CD10" s="12"/>
      <c r="CE10" s="12"/>
      <c r="CF10" s="12"/>
      <c r="CG10" s="50"/>
      <c r="CH10" s="81"/>
      <c r="CI10" s="81"/>
      <c r="CJ10" s="81"/>
      <c r="CK10" s="73"/>
      <c r="CL10" s="46"/>
      <c r="CM10" s="46"/>
      <c r="CN10" s="46"/>
      <c r="CO10" s="62"/>
      <c r="CP10" s="44"/>
      <c r="CQ10" s="77"/>
      <c r="CR10" s="44"/>
      <c r="CS10" s="44"/>
    </row>
    <row r="11" spans="1:99" x14ac:dyDescent="0.3">
      <c r="A11" s="219">
        <v>19</v>
      </c>
      <c r="B11" s="219" t="s">
        <v>112</v>
      </c>
      <c r="C11" s="219" t="s">
        <v>113</v>
      </c>
      <c r="D11" s="219" t="s">
        <v>114</v>
      </c>
      <c r="E11" s="219" t="s">
        <v>115</v>
      </c>
      <c r="F11" s="30"/>
      <c r="G11" s="30"/>
      <c r="H11" s="30"/>
      <c r="I11" s="30"/>
      <c r="J11" s="30"/>
      <c r="K11" s="30"/>
      <c r="L11" s="119">
        <f>SUM(F11:K11)/6</f>
        <v>0</v>
      </c>
      <c r="M11" s="30"/>
      <c r="N11" s="30"/>
      <c r="O11" s="119">
        <f>M11-N11</f>
        <v>0</v>
      </c>
      <c r="P11" s="30"/>
      <c r="Q11" s="30"/>
      <c r="R11" s="119">
        <f>P11-Q11</f>
        <v>0</v>
      </c>
      <c r="S11" s="4">
        <f>SUM((L11*0.6),(O11*0.25),(R11*0.15))</f>
        <v>0</v>
      </c>
      <c r="T11" s="36"/>
      <c r="U11" s="30"/>
      <c r="V11" s="30"/>
      <c r="W11" s="30"/>
      <c r="X11" s="30"/>
      <c r="Y11" s="30"/>
      <c r="Z11" s="30"/>
      <c r="AA11" s="30"/>
      <c r="AB11" s="30"/>
      <c r="AC11" s="23">
        <f>SUM(U11:AB11)</f>
        <v>0</v>
      </c>
      <c r="AD11" s="4">
        <f>AC11/8</f>
        <v>0</v>
      </c>
      <c r="AE11" s="36"/>
      <c r="AF11" s="30"/>
      <c r="AG11" s="30"/>
      <c r="AH11" s="30"/>
      <c r="AI11" s="30"/>
      <c r="AJ11" s="30"/>
      <c r="AK11" s="30"/>
      <c r="AL11" s="119">
        <f>SUM(AF11:AK11)/6</f>
        <v>0</v>
      </c>
      <c r="AM11" s="30"/>
      <c r="AN11" s="30"/>
      <c r="AO11" s="119">
        <f>AM11-AN11</f>
        <v>0</v>
      </c>
      <c r="AP11" s="30"/>
      <c r="AQ11" s="30"/>
      <c r="AR11" s="119">
        <f>AP11-AQ11</f>
        <v>0</v>
      </c>
      <c r="AS11" s="4">
        <f>SUM((AL11*0.6),(AO11*0.25),(AR11*0.15))</f>
        <v>0</v>
      </c>
      <c r="AT11" s="36"/>
      <c r="AU11" s="30"/>
      <c r="AV11" s="30"/>
      <c r="AW11" s="30"/>
      <c r="AX11" s="4">
        <f>SUM((AU11*0.4),(AV11*0.3),(AW11*0.3))</f>
        <v>0</v>
      </c>
      <c r="AY11" s="30"/>
      <c r="AZ11" s="4">
        <f>AX11-AY11</f>
        <v>0</v>
      </c>
      <c r="BA11" s="41"/>
      <c r="BB11" s="31"/>
      <c r="BC11" s="31"/>
      <c r="BD11" s="31"/>
      <c r="BE11" s="31"/>
      <c r="BF11" s="31"/>
      <c r="BG11" s="23">
        <f>SUM(BB11:BF11)</f>
        <v>0</v>
      </c>
      <c r="BH11" s="31"/>
      <c r="BI11" s="183">
        <f>SUM(BG11+BH11)/6</f>
        <v>0</v>
      </c>
      <c r="BJ11" s="41"/>
      <c r="BK11" s="30"/>
      <c r="BL11" s="30"/>
      <c r="BM11" s="30"/>
      <c r="BN11" s="30"/>
      <c r="BO11" s="30"/>
      <c r="BP11" s="30"/>
      <c r="BQ11" s="119">
        <f>SUM(BK11:BP11)/6</f>
        <v>0</v>
      </c>
      <c r="BR11" s="30"/>
      <c r="BS11" s="30"/>
      <c r="BT11" s="119">
        <f>BR11-BS11</f>
        <v>0</v>
      </c>
      <c r="BU11" s="30"/>
      <c r="BV11" s="30"/>
      <c r="BW11" s="160">
        <f>BU11-BV11</f>
        <v>0</v>
      </c>
      <c r="BX11" s="4">
        <f>SUM((BQ11*0.6),(BT11*0.25),(BW11*0.15))</f>
        <v>0</v>
      </c>
      <c r="BY11" s="36"/>
      <c r="BZ11" s="30"/>
      <c r="CA11" s="30"/>
      <c r="CB11" s="30"/>
      <c r="CC11" s="30"/>
      <c r="CD11" s="4">
        <f>SUM((BZ11*0.2),(CA11*0.15),(CB11*0.35),(CC11*0.3))</f>
        <v>0</v>
      </c>
      <c r="CE11" s="30"/>
      <c r="CF11" s="4">
        <f>CD11-CE11</f>
        <v>0</v>
      </c>
      <c r="CG11" s="53"/>
      <c r="CH11" s="161"/>
      <c r="CI11" s="82"/>
      <c r="CJ11" s="81">
        <f>SUM((CH11*0.7)+(CI11*0.3))</f>
        <v>0</v>
      </c>
      <c r="CK11" s="73"/>
      <c r="CL11" s="68">
        <f>SUM((S11*0.25)+(AD11*0.75))</f>
        <v>0</v>
      </c>
      <c r="CM11" s="68"/>
      <c r="CN11" s="68">
        <f>SUM((AS11*0.25),(BI11*0.5),(AZ11*0.25))</f>
        <v>0</v>
      </c>
      <c r="CO11" s="83"/>
      <c r="CP11" s="68">
        <f>SUM((BX11*0.25),(CF11*0.25),(CJ11*0.5))</f>
        <v>0</v>
      </c>
      <c r="CQ11" s="62"/>
      <c r="CR11" s="69">
        <f>AVERAGE(CL11:CP11)</f>
        <v>0</v>
      </c>
      <c r="CS11" s="84" t="s">
        <v>202</v>
      </c>
      <c r="CT11" s="62"/>
      <c r="CU11" s="2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Footer>&amp;COpen Individual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7AC54-8383-4779-B668-63DCA46BEC37}">
  <dimension ref="A1:W17"/>
  <sheetViews>
    <sheetView topLeftCell="D1" workbookViewId="0">
      <selection activeCell="W16" sqref="W16"/>
    </sheetView>
  </sheetViews>
  <sheetFormatPr defaultRowHeight="14.4" x14ac:dyDescent="0.3"/>
  <cols>
    <col min="1" max="1" width="6.88671875" customWidth="1"/>
    <col min="2" max="2" width="17.44140625" customWidth="1"/>
    <col min="3" max="3" width="20.109375" customWidth="1"/>
    <col min="4" max="4" width="19.33203125" customWidth="1"/>
    <col min="5" max="5" width="21.88671875" customWidth="1"/>
    <col min="6" max="6" width="3.33203125" customWidth="1"/>
    <col min="9" max="9" width="12" customWidth="1"/>
    <col min="10" max="10" width="3.33203125" customWidth="1"/>
    <col min="13" max="13" width="12" customWidth="1"/>
    <col min="14" max="14" width="3.33203125" customWidth="1"/>
    <col min="17" max="17" width="12" customWidth="1"/>
    <col min="18" max="18" width="4" customWidth="1"/>
    <col min="23" max="23" width="11.33203125" customWidth="1"/>
  </cols>
  <sheetData>
    <row r="1" spans="1:23" ht="15.6" x14ac:dyDescent="0.3">
      <c r="A1" s="1" t="str">
        <f>'Comp Detail'!A1</f>
        <v>2023 SVG OFFICIAL &amp; UNOFFICIAL AUGUST COMP</v>
      </c>
      <c r="B1" s="1"/>
      <c r="C1" s="62"/>
      <c r="D1" s="3" t="s">
        <v>81</v>
      </c>
      <c r="E1" t="s">
        <v>155</v>
      </c>
      <c r="F1" s="62"/>
      <c r="W1" s="5">
        <f ca="1">NOW()</f>
        <v>45168.563313888888</v>
      </c>
    </row>
    <row r="2" spans="1:23" ht="15.6" x14ac:dyDescent="0.3">
      <c r="A2" s="1"/>
      <c r="B2" s="1"/>
      <c r="C2" s="62"/>
      <c r="D2" s="3"/>
      <c r="E2" t="s">
        <v>159</v>
      </c>
      <c r="W2" s="6">
        <f ca="1">NOW()</f>
        <v>45168.563313888888</v>
      </c>
    </row>
    <row r="3" spans="1:23" ht="15.6" x14ac:dyDescent="0.3">
      <c r="A3" s="1" t="str">
        <f>'Comp Detail'!A3</f>
        <v>26th &amp; 27th August 2023</v>
      </c>
      <c r="B3" s="1"/>
      <c r="C3" s="62"/>
      <c r="D3" s="3"/>
      <c r="E3" s="2" t="s">
        <v>103</v>
      </c>
      <c r="F3" s="62"/>
    </row>
    <row r="4" spans="1:23" ht="15.6" x14ac:dyDescent="0.3">
      <c r="A4" s="1"/>
      <c r="B4" s="2"/>
      <c r="C4" s="2"/>
      <c r="D4" s="3"/>
    </row>
    <row r="5" spans="1:23" x14ac:dyDescent="0.3">
      <c r="A5" s="187"/>
      <c r="B5" s="188"/>
      <c r="C5" s="189"/>
      <c r="D5" s="114"/>
      <c r="E5" s="114"/>
      <c r="F5" s="114"/>
    </row>
    <row r="6" spans="1:23" ht="15.6" x14ac:dyDescent="0.3">
      <c r="A6" s="190" t="s">
        <v>154</v>
      </c>
      <c r="B6" s="191"/>
      <c r="C6" s="192"/>
      <c r="D6" s="191"/>
      <c r="E6" s="192"/>
      <c r="F6" s="192"/>
    </row>
    <row r="7" spans="1:23" x14ac:dyDescent="0.3">
      <c r="A7" s="193" t="s">
        <v>158</v>
      </c>
    </row>
    <row r="8" spans="1:23" ht="15.6" x14ac:dyDescent="0.3">
      <c r="A8" s="190"/>
      <c r="B8" s="191"/>
      <c r="C8" s="192"/>
      <c r="D8" s="192"/>
      <c r="E8" s="192"/>
      <c r="F8" s="194"/>
      <c r="G8" s="191" t="s">
        <v>1</v>
      </c>
      <c r="H8" s="191"/>
      <c r="I8" s="192"/>
      <c r="J8" s="194"/>
      <c r="K8" s="191" t="s">
        <v>3</v>
      </c>
      <c r="L8" s="191"/>
      <c r="M8" s="192"/>
      <c r="N8" s="194"/>
      <c r="O8" s="191" t="s">
        <v>107</v>
      </c>
      <c r="P8" s="191"/>
      <c r="Q8" s="192"/>
      <c r="R8" s="194"/>
    </row>
    <row r="9" spans="1:23" ht="15.6" x14ac:dyDescent="0.3">
      <c r="A9" s="195"/>
      <c r="B9" s="196"/>
      <c r="C9" s="192"/>
      <c r="D9" s="192"/>
      <c r="E9" s="192"/>
      <c r="F9" s="194"/>
      <c r="G9" s="192" t="str">
        <f>E1</f>
        <v>Abbie White</v>
      </c>
      <c r="H9" s="192"/>
      <c r="I9" s="192"/>
      <c r="J9" s="197"/>
      <c r="K9" s="192" t="str">
        <f>E2</f>
        <v>Julie Kirpichnikov</v>
      </c>
      <c r="L9" s="192"/>
      <c r="M9" s="192"/>
      <c r="N9" s="197"/>
      <c r="O9" s="192" t="str">
        <f>E3</f>
        <v>Robyn Bruderer</v>
      </c>
      <c r="P9" s="192"/>
      <c r="Q9" s="192"/>
      <c r="R9" s="197"/>
    </row>
    <row r="10" spans="1:23" x14ac:dyDescent="0.3">
      <c r="A10" s="192"/>
      <c r="B10" s="192"/>
      <c r="C10" s="192"/>
      <c r="D10" s="192"/>
      <c r="E10" s="192"/>
      <c r="F10" s="194"/>
      <c r="G10" s="191" t="s">
        <v>5</v>
      </c>
      <c r="H10" s="191"/>
      <c r="I10" s="192"/>
      <c r="J10" s="194"/>
      <c r="K10" s="191" t="s">
        <v>5</v>
      </c>
      <c r="L10" s="191"/>
      <c r="M10" s="192"/>
      <c r="N10" s="194"/>
      <c r="O10" s="191" t="s">
        <v>5</v>
      </c>
      <c r="P10" s="191"/>
      <c r="Q10" s="192"/>
      <c r="R10" s="194"/>
    </row>
    <row r="11" spans="1:23" x14ac:dyDescent="0.3">
      <c r="F11" s="194"/>
      <c r="G11" s="7"/>
      <c r="H11" s="10"/>
      <c r="I11" s="10" t="s">
        <v>72</v>
      </c>
      <c r="J11" s="198"/>
      <c r="K11" s="7"/>
      <c r="L11" s="10"/>
      <c r="M11" s="10" t="s">
        <v>72</v>
      </c>
      <c r="N11" s="198"/>
      <c r="O11" s="7"/>
      <c r="P11" s="10"/>
      <c r="Q11" s="10" t="s">
        <v>72</v>
      </c>
      <c r="R11" s="198"/>
      <c r="S11" s="192"/>
      <c r="T11" s="192"/>
      <c r="U11" s="192"/>
      <c r="V11" s="199" t="s">
        <v>9</v>
      </c>
      <c r="W11" s="200"/>
    </row>
    <row r="12" spans="1:23" x14ac:dyDescent="0.3">
      <c r="A12" s="201" t="s">
        <v>10</v>
      </c>
      <c r="B12" s="209" t="s">
        <v>11</v>
      </c>
      <c r="C12" s="209" t="s">
        <v>5</v>
      </c>
      <c r="D12" s="209" t="s">
        <v>12</v>
      </c>
      <c r="E12" s="209" t="s">
        <v>13</v>
      </c>
      <c r="F12" s="194"/>
      <c r="G12" s="63"/>
      <c r="H12" s="14" t="s">
        <v>80</v>
      </c>
      <c r="I12" s="19" t="s">
        <v>79</v>
      </c>
      <c r="J12" s="198"/>
      <c r="K12" s="63"/>
      <c r="L12" s="14" t="s">
        <v>80</v>
      </c>
      <c r="M12" s="19" t="s">
        <v>79</v>
      </c>
      <c r="N12" s="198"/>
      <c r="O12" s="63"/>
      <c r="P12" s="14" t="s">
        <v>80</v>
      </c>
      <c r="Q12" s="19" t="s">
        <v>79</v>
      </c>
      <c r="R12" s="198"/>
      <c r="S12" s="201" t="s">
        <v>1</v>
      </c>
      <c r="T12" s="201" t="s">
        <v>3</v>
      </c>
      <c r="U12" s="201" t="s">
        <v>107</v>
      </c>
      <c r="V12" s="202" t="s">
        <v>36</v>
      </c>
      <c r="W12" s="202" t="s">
        <v>38</v>
      </c>
    </row>
    <row r="13" spans="1:23" x14ac:dyDescent="0.3">
      <c r="F13" s="194"/>
      <c r="G13" s="62"/>
      <c r="H13" s="12"/>
      <c r="I13" s="12"/>
      <c r="J13" s="198"/>
      <c r="K13" s="62"/>
      <c r="L13" s="12"/>
      <c r="M13" s="12"/>
      <c r="N13" s="198"/>
      <c r="O13" s="62"/>
      <c r="P13" s="12"/>
      <c r="Q13" s="12"/>
      <c r="R13" s="198"/>
      <c r="S13" s="203"/>
      <c r="T13" s="203"/>
      <c r="U13" s="203"/>
      <c r="V13" s="203"/>
      <c r="W13" s="199"/>
    </row>
    <row r="14" spans="1:23" x14ac:dyDescent="0.3">
      <c r="A14">
        <v>11</v>
      </c>
      <c r="B14" t="s">
        <v>126</v>
      </c>
      <c r="C14" t="s">
        <v>125</v>
      </c>
      <c r="D14" t="s">
        <v>126</v>
      </c>
      <c r="E14" t="s">
        <v>127</v>
      </c>
      <c r="F14" s="194"/>
      <c r="G14" s="204">
        <v>8.5</v>
      </c>
      <c r="H14" s="30">
        <v>0.6</v>
      </c>
      <c r="I14" s="4">
        <f>G14-H14</f>
        <v>7.9</v>
      </c>
      <c r="J14" s="198"/>
      <c r="K14" s="204">
        <v>7.5</v>
      </c>
      <c r="L14" s="30">
        <v>0.1</v>
      </c>
      <c r="M14" s="4">
        <f>K14-L14</f>
        <v>7.4</v>
      </c>
      <c r="N14" s="198"/>
      <c r="O14" s="204">
        <v>7.5</v>
      </c>
      <c r="P14" s="30"/>
      <c r="Q14" s="4">
        <f>O14-P14</f>
        <v>7.5</v>
      </c>
      <c r="R14" s="198"/>
      <c r="S14" s="205">
        <f>I14</f>
        <v>7.9</v>
      </c>
      <c r="T14" s="205">
        <f>M14</f>
        <v>7.4</v>
      </c>
      <c r="U14" s="205">
        <f>Q14</f>
        <v>7.5</v>
      </c>
      <c r="V14" s="208">
        <f>SUM(S14+T14+U14)/3</f>
        <v>7.6000000000000005</v>
      </c>
      <c r="W14" s="206">
        <v>1</v>
      </c>
    </row>
    <row r="15" spans="1:23" x14ac:dyDescent="0.3">
      <c r="A15">
        <v>20</v>
      </c>
      <c r="B15" t="s">
        <v>117</v>
      </c>
      <c r="C15" t="s">
        <v>160</v>
      </c>
      <c r="D15" t="s">
        <v>117</v>
      </c>
      <c r="E15" t="s">
        <v>161</v>
      </c>
      <c r="F15" s="194"/>
      <c r="G15" s="204">
        <v>6.8</v>
      </c>
      <c r="H15" s="30">
        <v>0.5</v>
      </c>
      <c r="I15" s="4">
        <f>G15-H15</f>
        <v>6.3</v>
      </c>
      <c r="J15" s="198"/>
      <c r="K15" s="204">
        <v>7.5</v>
      </c>
      <c r="L15" s="30">
        <v>0.1</v>
      </c>
      <c r="M15" s="4">
        <f>K15-L15</f>
        <v>7.4</v>
      </c>
      <c r="N15" s="198"/>
      <c r="O15" s="204">
        <v>6.5</v>
      </c>
      <c r="P15" s="30"/>
      <c r="Q15" s="4">
        <f>O15-P15</f>
        <v>6.5</v>
      </c>
      <c r="R15" s="198"/>
      <c r="S15" s="205">
        <f>I15</f>
        <v>6.3</v>
      </c>
      <c r="T15" s="205">
        <f>M15</f>
        <v>7.4</v>
      </c>
      <c r="U15" s="205">
        <f>Q15</f>
        <v>6.5</v>
      </c>
      <c r="V15" s="208">
        <f>SUM(S15+T15+U15)/3</f>
        <v>6.7333333333333334</v>
      </c>
      <c r="W15" s="206">
        <v>2</v>
      </c>
    </row>
    <row r="17" spans="5:5" ht="21" x14ac:dyDescent="0.4">
      <c r="E17" s="20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0622A-753F-4047-9571-C28A85625CD4}">
  <dimension ref="A1:W17"/>
  <sheetViews>
    <sheetView topLeftCell="C1" workbookViewId="0">
      <selection activeCell="A17" sqref="A17:XFD17"/>
    </sheetView>
  </sheetViews>
  <sheetFormatPr defaultRowHeight="14.4" x14ac:dyDescent="0.3"/>
  <cols>
    <col min="1" max="1" width="6.88671875" customWidth="1"/>
    <col min="2" max="2" width="15.6640625" customWidth="1"/>
    <col min="3" max="3" width="20.109375" customWidth="1"/>
    <col min="4" max="4" width="19.33203125" customWidth="1"/>
    <col min="5" max="5" width="21.88671875" customWidth="1"/>
    <col min="6" max="6" width="3.33203125" customWidth="1"/>
    <col min="9" max="9" width="12" customWidth="1"/>
    <col min="10" max="10" width="3.33203125" customWidth="1"/>
    <col min="13" max="13" width="12" customWidth="1"/>
    <col min="14" max="14" width="3.33203125" customWidth="1"/>
    <col min="17" max="17" width="12" customWidth="1"/>
    <col min="18" max="18" width="4" customWidth="1"/>
    <col min="23" max="23" width="11.33203125" customWidth="1"/>
  </cols>
  <sheetData>
    <row r="1" spans="1:23" ht="15.6" x14ac:dyDescent="0.3">
      <c r="A1" s="1" t="str">
        <f>'Comp Detail'!A1</f>
        <v>2023 SVG OFFICIAL &amp; UNOFFICIAL AUGUST COMP</v>
      </c>
      <c r="B1" s="1"/>
      <c r="C1" s="62"/>
      <c r="D1" s="3" t="s">
        <v>81</v>
      </c>
      <c r="E1" t="s">
        <v>155</v>
      </c>
      <c r="F1" s="62"/>
      <c r="W1" s="5">
        <f ca="1">NOW()</f>
        <v>45168.563313888888</v>
      </c>
    </row>
    <row r="2" spans="1:23" ht="15.6" x14ac:dyDescent="0.3">
      <c r="A2" s="1"/>
      <c r="B2" s="1"/>
      <c r="C2" s="62"/>
      <c r="D2" s="3"/>
      <c r="E2" t="s">
        <v>159</v>
      </c>
      <c r="W2" s="6">
        <f ca="1">NOW()</f>
        <v>45168.563313888888</v>
      </c>
    </row>
    <row r="3" spans="1:23" ht="15.6" x14ac:dyDescent="0.3">
      <c r="A3" s="1" t="str">
        <f>'Comp Detail'!A3</f>
        <v>26th &amp; 27th August 2023</v>
      </c>
      <c r="B3" s="1"/>
      <c r="C3" s="62"/>
      <c r="D3" s="3"/>
      <c r="E3" s="2" t="s">
        <v>103</v>
      </c>
      <c r="F3" s="62"/>
    </row>
    <row r="4" spans="1:23" ht="15.6" x14ac:dyDescent="0.3">
      <c r="A4" s="1"/>
      <c r="B4" s="2"/>
      <c r="C4" s="2"/>
      <c r="D4" s="3"/>
    </row>
    <row r="5" spans="1:23" x14ac:dyDescent="0.3">
      <c r="A5" s="187"/>
      <c r="B5" s="188"/>
      <c r="C5" s="189"/>
      <c r="D5" s="114"/>
      <c r="E5" s="114"/>
      <c r="F5" s="114"/>
    </row>
    <row r="6" spans="1:23" ht="15.6" x14ac:dyDescent="0.3">
      <c r="A6" s="190" t="s">
        <v>156</v>
      </c>
      <c r="B6" s="191"/>
      <c r="C6" s="192"/>
      <c r="D6" s="191"/>
      <c r="E6" s="192"/>
      <c r="F6" s="192"/>
    </row>
    <row r="7" spans="1:23" x14ac:dyDescent="0.3">
      <c r="A7" s="193" t="s">
        <v>157</v>
      </c>
    </row>
    <row r="8" spans="1:23" ht="15.6" x14ac:dyDescent="0.3">
      <c r="A8" s="190"/>
      <c r="B8" s="191"/>
      <c r="C8" s="192"/>
      <c r="D8" s="192"/>
      <c r="E8" s="192"/>
      <c r="F8" s="194"/>
      <c r="G8" s="191" t="s">
        <v>1</v>
      </c>
      <c r="H8" s="191"/>
      <c r="I8" s="192"/>
      <c r="J8" s="194"/>
      <c r="K8" s="191" t="s">
        <v>3</v>
      </c>
      <c r="L8" s="191"/>
      <c r="M8" s="192"/>
      <c r="N8" s="194"/>
      <c r="O8" s="191" t="s">
        <v>107</v>
      </c>
      <c r="P8" s="191"/>
      <c r="Q8" s="192"/>
      <c r="R8" s="194"/>
    </row>
    <row r="9" spans="1:23" ht="15.6" x14ac:dyDescent="0.3">
      <c r="A9" s="195"/>
      <c r="B9" s="196"/>
      <c r="C9" s="192"/>
      <c r="D9" s="192"/>
      <c r="E9" s="192"/>
      <c r="F9" s="194"/>
      <c r="G9" s="192" t="str">
        <f>E1</f>
        <v>Abbie White</v>
      </c>
      <c r="H9" s="192"/>
      <c r="I9" s="192"/>
      <c r="J9" s="197"/>
      <c r="K9" s="192" t="str">
        <f>E2</f>
        <v>Julie Kirpichnikov</v>
      </c>
      <c r="L9" s="192"/>
      <c r="M9" s="192"/>
      <c r="N9" s="197"/>
      <c r="O9" s="192" t="str">
        <f>E3</f>
        <v>Robyn Bruderer</v>
      </c>
      <c r="P9" s="192"/>
      <c r="Q9" s="192"/>
      <c r="R9" s="197"/>
    </row>
    <row r="10" spans="1:23" x14ac:dyDescent="0.3">
      <c r="A10" s="192"/>
      <c r="B10" s="192"/>
      <c r="C10" s="192"/>
      <c r="D10" s="192"/>
      <c r="E10" s="192"/>
      <c r="F10" s="194"/>
      <c r="G10" s="191" t="s">
        <v>5</v>
      </c>
      <c r="H10" s="191"/>
      <c r="I10" s="192"/>
      <c r="J10" s="194"/>
      <c r="K10" s="191" t="s">
        <v>5</v>
      </c>
      <c r="L10" s="191"/>
      <c r="M10" s="192"/>
      <c r="N10" s="194"/>
      <c r="O10" s="191" t="s">
        <v>5</v>
      </c>
      <c r="P10" s="191"/>
      <c r="Q10" s="192"/>
      <c r="R10" s="194"/>
    </row>
    <row r="11" spans="1:23" x14ac:dyDescent="0.3">
      <c r="F11" s="194"/>
      <c r="G11" s="7"/>
      <c r="H11" s="10"/>
      <c r="I11" s="10" t="s">
        <v>72</v>
      </c>
      <c r="J11" s="198"/>
      <c r="K11" s="7"/>
      <c r="L11" s="10"/>
      <c r="M11" s="10" t="s">
        <v>72</v>
      </c>
      <c r="N11" s="198"/>
      <c r="O11" s="7"/>
      <c r="P11" s="10"/>
      <c r="Q11" s="10" t="s">
        <v>72</v>
      </c>
      <c r="R11" s="198"/>
      <c r="S11" s="192"/>
      <c r="T11" s="192"/>
      <c r="U11" s="192"/>
      <c r="V11" s="199" t="s">
        <v>9</v>
      </c>
      <c r="W11" s="200"/>
    </row>
    <row r="12" spans="1:23" x14ac:dyDescent="0.3">
      <c r="A12" s="201" t="s">
        <v>10</v>
      </c>
      <c r="B12" s="209" t="s">
        <v>11</v>
      </c>
      <c r="C12" s="209" t="s">
        <v>5</v>
      </c>
      <c r="D12" s="209" t="s">
        <v>12</v>
      </c>
      <c r="E12" s="209" t="s">
        <v>13</v>
      </c>
      <c r="F12" s="194"/>
      <c r="G12" s="63"/>
      <c r="H12" s="14" t="s">
        <v>80</v>
      </c>
      <c r="I12" s="19" t="s">
        <v>79</v>
      </c>
      <c r="J12" s="198"/>
      <c r="K12" s="63"/>
      <c r="L12" s="14" t="s">
        <v>80</v>
      </c>
      <c r="M12" s="19" t="s">
        <v>79</v>
      </c>
      <c r="N12" s="198"/>
      <c r="O12" s="63"/>
      <c r="P12" s="14" t="s">
        <v>80</v>
      </c>
      <c r="Q12" s="19" t="s">
        <v>79</v>
      </c>
      <c r="R12" s="198"/>
      <c r="S12" s="201" t="s">
        <v>1</v>
      </c>
      <c r="T12" s="201" t="s">
        <v>3</v>
      </c>
      <c r="U12" s="201" t="s">
        <v>107</v>
      </c>
      <c r="V12" s="202" t="s">
        <v>36</v>
      </c>
      <c r="W12" s="202" t="s">
        <v>38</v>
      </c>
    </row>
    <row r="13" spans="1:23" x14ac:dyDescent="0.3">
      <c r="F13" s="194"/>
      <c r="G13" s="62"/>
      <c r="H13" s="12"/>
      <c r="I13" s="12"/>
      <c r="J13" s="198"/>
      <c r="K13" s="62"/>
      <c r="L13" s="12"/>
      <c r="M13" s="12"/>
      <c r="N13" s="198"/>
      <c r="O13" s="62"/>
      <c r="P13" s="12"/>
      <c r="Q13" s="12"/>
      <c r="R13" s="198"/>
      <c r="S13" s="203"/>
      <c r="T13" s="203"/>
      <c r="U13" s="203"/>
      <c r="V13" s="203"/>
      <c r="W13" s="199"/>
    </row>
    <row r="14" spans="1:23" x14ac:dyDescent="0.3">
      <c r="A14">
        <v>11</v>
      </c>
      <c r="B14" t="s">
        <v>126</v>
      </c>
      <c r="C14" t="s">
        <v>125</v>
      </c>
      <c r="D14" t="s">
        <v>126</v>
      </c>
      <c r="E14" t="s">
        <v>127</v>
      </c>
      <c r="F14" s="194"/>
      <c r="G14" s="204">
        <v>8.5</v>
      </c>
      <c r="H14" s="30"/>
      <c r="I14" s="4">
        <f>G14-H14</f>
        <v>8.5</v>
      </c>
      <c r="J14" s="198"/>
      <c r="K14" s="204">
        <v>8</v>
      </c>
      <c r="L14" s="30">
        <v>0.2</v>
      </c>
      <c r="M14" s="4">
        <f>K14-L14</f>
        <v>7.8</v>
      </c>
      <c r="N14" s="198"/>
      <c r="O14" s="204">
        <v>8</v>
      </c>
      <c r="P14" s="30"/>
      <c r="Q14" s="4">
        <f>O14-P14</f>
        <v>8</v>
      </c>
      <c r="R14" s="198"/>
      <c r="S14" s="205">
        <f>I14</f>
        <v>8.5</v>
      </c>
      <c r="T14" s="205">
        <f>M14</f>
        <v>7.8</v>
      </c>
      <c r="U14" s="205">
        <f>Q14</f>
        <v>8</v>
      </c>
      <c r="V14" s="208">
        <f>SUM(S14+T14+U14)/3</f>
        <v>8.1</v>
      </c>
      <c r="W14" s="206">
        <v>1</v>
      </c>
    </row>
    <row r="15" spans="1:23" x14ac:dyDescent="0.3">
      <c r="A15">
        <v>20</v>
      </c>
      <c r="B15" t="s">
        <v>117</v>
      </c>
      <c r="C15" t="s">
        <v>160</v>
      </c>
      <c r="D15" t="s">
        <v>117</v>
      </c>
      <c r="E15" t="s">
        <v>161</v>
      </c>
      <c r="F15" s="194"/>
      <c r="G15" s="204">
        <v>6</v>
      </c>
      <c r="H15" s="30">
        <v>0.5</v>
      </c>
      <c r="I15" s="4">
        <f t="shared" ref="I15" si="0">G15-H15</f>
        <v>5.5</v>
      </c>
      <c r="J15" s="198"/>
      <c r="K15" s="204">
        <v>7</v>
      </c>
      <c r="L15" s="30">
        <v>0.5</v>
      </c>
      <c r="M15" s="4">
        <f t="shared" ref="M15" si="1">K15-L15</f>
        <v>6.5</v>
      </c>
      <c r="N15" s="198"/>
      <c r="O15" s="204">
        <v>7.3</v>
      </c>
      <c r="P15" s="30"/>
      <c r="Q15" s="4">
        <f t="shared" ref="Q15" si="2">O15-P15</f>
        <v>7.3</v>
      </c>
      <c r="R15" s="198"/>
      <c r="S15" s="205">
        <f>I15</f>
        <v>5.5</v>
      </c>
      <c r="T15" s="205">
        <f>M15</f>
        <v>6.5</v>
      </c>
      <c r="U15" s="205">
        <f>Q15</f>
        <v>7.3</v>
      </c>
      <c r="V15" s="208">
        <f>SUM(S15+T15+U15)/3</f>
        <v>6.4333333333333336</v>
      </c>
      <c r="W15" s="206">
        <v>2</v>
      </c>
    </row>
    <row r="16" spans="1:23" x14ac:dyDescent="0.3">
      <c r="A16">
        <v>16</v>
      </c>
      <c r="B16" t="s">
        <v>128</v>
      </c>
      <c r="C16" t="s">
        <v>129</v>
      </c>
      <c r="D16" t="s">
        <v>130</v>
      </c>
      <c r="E16" t="s">
        <v>131</v>
      </c>
      <c r="F16" s="194"/>
      <c r="G16" s="204">
        <v>6.5</v>
      </c>
      <c r="H16" s="30">
        <v>1.2</v>
      </c>
      <c r="I16" s="4">
        <f t="shared" ref="I16" si="3">G16-H16</f>
        <v>5.3</v>
      </c>
      <c r="J16" s="198"/>
      <c r="K16" s="204">
        <v>6.5</v>
      </c>
      <c r="L16" s="30">
        <v>0.5</v>
      </c>
      <c r="M16" s="4">
        <f t="shared" ref="M16" si="4">K16-L16</f>
        <v>6</v>
      </c>
      <c r="N16" s="198"/>
      <c r="O16" s="204">
        <v>6.2</v>
      </c>
      <c r="P16" s="30"/>
      <c r="Q16" s="4">
        <f t="shared" ref="Q16" si="5">O16-P16</f>
        <v>6.2</v>
      </c>
      <c r="R16" s="198"/>
      <c r="S16" s="205">
        <f>I16</f>
        <v>5.3</v>
      </c>
      <c r="T16" s="205">
        <f>M16</f>
        <v>6</v>
      </c>
      <c r="U16" s="205">
        <f>Q16</f>
        <v>6.2</v>
      </c>
      <c r="V16" s="208">
        <f>SUM(S16+T16+U16)/3</f>
        <v>5.833333333333333</v>
      </c>
      <c r="W16" s="206">
        <v>3</v>
      </c>
    </row>
    <row r="17" spans="1:23" x14ac:dyDescent="0.3">
      <c r="A17">
        <v>37</v>
      </c>
      <c r="B17" t="s">
        <v>162</v>
      </c>
      <c r="C17" t="s">
        <v>163</v>
      </c>
      <c r="D17" t="s">
        <v>119</v>
      </c>
      <c r="E17" t="s">
        <v>143</v>
      </c>
      <c r="F17" s="194"/>
      <c r="G17" s="204"/>
      <c r="H17" s="30"/>
      <c r="I17" s="4">
        <f>G17-H17</f>
        <v>0</v>
      </c>
      <c r="J17" s="198"/>
      <c r="K17" s="204"/>
      <c r="L17" s="30"/>
      <c r="M17" s="4">
        <f>K17-L17</f>
        <v>0</v>
      </c>
      <c r="N17" s="198"/>
      <c r="O17" s="204"/>
      <c r="P17" s="30"/>
      <c r="Q17" s="4">
        <f>O17-P17</f>
        <v>0</v>
      </c>
      <c r="R17" s="198"/>
      <c r="S17" s="205">
        <f t="shared" ref="S17" si="6">I17</f>
        <v>0</v>
      </c>
      <c r="T17" s="205">
        <f t="shared" ref="T17" si="7">M17</f>
        <v>0</v>
      </c>
      <c r="U17" s="205">
        <f t="shared" ref="U17" si="8">Q17</f>
        <v>0</v>
      </c>
      <c r="V17" s="208">
        <f t="shared" ref="V17" si="9">SUM(S17+T17+U17)/3</f>
        <v>0</v>
      </c>
      <c r="W17" s="206" t="s">
        <v>202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1177A-3EA2-4454-A8DC-7CF44E42B0D0}">
  <dimension ref="A1:AH11"/>
  <sheetViews>
    <sheetView topLeftCell="K1" workbookViewId="0">
      <selection activeCell="AH11" sqref="AH11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16" customWidth="1"/>
    <col min="5" max="5" width="15.7773437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2.88671875" customWidth="1"/>
    <col min="24" max="24" width="2.88671875" customWidth="1"/>
    <col min="32" max="32" width="2.88671875" customWidth="1"/>
    <col min="34" max="34" width="11.44140625" customWidth="1"/>
  </cols>
  <sheetData>
    <row r="1" spans="1:34" ht="15.6" x14ac:dyDescent="0.3">
      <c r="A1" s="1" t="str">
        <f>'Comp Detail'!A1</f>
        <v>2023 SVG OFFICIAL &amp; UNOFFICIAL AUGUST COMP</v>
      </c>
      <c r="B1" s="2"/>
      <c r="C1" s="2"/>
      <c r="D1" s="3"/>
      <c r="G1" s="33"/>
      <c r="H1" s="33"/>
      <c r="I1" s="33"/>
      <c r="J1" s="33"/>
      <c r="K1" s="2"/>
      <c r="L1" s="2"/>
      <c r="M1" s="2"/>
      <c r="N1" s="2"/>
      <c r="O1" s="2"/>
      <c r="P1" s="2"/>
      <c r="Q1" s="2"/>
      <c r="R1" s="2"/>
      <c r="AH1" s="5">
        <f ca="1">NOW()</f>
        <v>45168.563313888888</v>
      </c>
    </row>
    <row r="2" spans="1:34" ht="15.6" x14ac:dyDescent="0.3">
      <c r="A2" s="1"/>
      <c r="B2" s="2"/>
      <c r="C2" s="2"/>
      <c r="D2" s="3" t="s">
        <v>85</v>
      </c>
      <c r="E2" s="33" t="s">
        <v>103</v>
      </c>
      <c r="G2" s="33"/>
      <c r="H2" s="33"/>
      <c r="I2" s="33"/>
      <c r="J2" s="33"/>
      <c r="K2" s="2"/>
      <c r="L2" s="2"/>
      <c r="M2" s="2"/>
      <c r="N2" s="2"/>
      <c r="O2" s="2"/>
      <c r="P2" s="2"/>
      <c r="Q2" s="2"/>
      <c r="R2" s="2"/>
      <c r="AH2" s="6">
        <f ca="1">NOW()</f>
        <v>45168.563313888888</v>
      </c>
    </row>
    <row r="3" spans="1:34" ht="15.6" x14ac:dyDescent="0.3">
      <c r="A3" s="1" t="str">
        <f>'Comp Detail'!A3</f>
        <v>26th &amp; 27th August 2023</v>
      </c>
      <c r="B3" s="2"/>
      <c r="C3" s="2"/>
      <c r="D3" s="3"/>
      <c r="E3" s="33" t="s">
        <v>155</v>
      </c>
    </row>
    <row r="4" spans="1:34" ht="15.6" x14ac:dyDescent="0.3">
      <c r="A4" s="1"/>
      <c r="B4" s="2"/>
      <c r="C4" s="3"/>
      <c r="D4" s="2"/>
      <c r="E4" t="s">
        <v>159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34" ht="15.6" x14ac:dyDescent="0.3">
      <c r="A5" s="1" t="s">
        <v>102</v>
      </c>
      <c r="B5" s="7"/>
      <c r="C5" s="2"/>
      <c r="D5" s="2"/>
      <c r="G5" s="7" t="s">
        <v>1</v>
      </c>
      <c r="H5" s="2" t="str">
        <f>E2</f>
        <v>Robyn Bruderer</v>
      </c>
      <c r="I5" s="2"/>
      <c r="J5" s="2"/>
      <c r="L5" s="7"/>
      <c r="M5" s="7"/>
      <c r="N5" s="7"/>
      <c r="O5" s="2"/>
      <c r="P5" s="2"/>
      <c r="Q5" s="2"/>
      <c r="R5" s="2"/>
      <c r="S5" s="17"/>
      <c r="T5" s="7" t="s">
        <v>3</v>
      </c>
      <c r="X5" s="17"/>
      <c r="Y5" s="7" t="s">
        <v>107</v>
      </c>
      <c r="AF5" s="48"/>
    </row>
    <row r="6" spans="1:34" ht="15.6" x14ac:dyDescent="0.3">
      <c r="A6" s="1" t="s">
        <v>40</v>
      </c>
      <c r="B6" s="113">
        <v>19</v>
      </c>
      <c r="C6" s="2"/>
      <c r="D6" s="2"/>
      <c r="G6" s="7" t="s">
        <v>5</v>
      </c>
      <c r="H6" s="2"/>
      <c r="I6" s="2"/>
      <c r="J6" s="2"/>
      <c r="L6" s="2"/>
      <c r="M6" s="2"/>
      <c r="N6" s="2"/>
      <c r="O6" s="2"/>
      <c r="P6" s="2"/>
      <c r="Q6" s="2"/>
      <c r="R6" s="2"/>
      <c r="S6" s="17"/>
      <c r="T6" s="2" t="str">
        <f>E3</f>
        <v>Abbie White</v>
      </c>
      <c r="X6" s="17"/>
      <c r="Y6" s="2" t="str">
        <f>E4</f>
        <v>Julie Kirpichnikov</v>
      </c>
      <c r="AF6" s="48"/>
    </row>
    <row r="7" spans="1:34" x14ac:dyDescent="0.3">
      <c r="S7" s="17"/>
      <c r="X7" s="17"/>
      <c r="AF7" s="48"/>
    </row>
    <row r="8" spans="1:34" x14ac:dyDescent="0.3">
      <c r="A8" s="2"/>
      <c r="B8" s="2"/>
      <c r="C8" s="2"/>
      <c r="D8" s="2"/>
      <c r="E8" s="2"/>
      <c r="F8" s="2"/>
      <c r="G8" s="7" t="s">
        <v>14</v>
      </c>
      <c r="H8" s="2"/>
      <c r="I8" s="2"/>
      <c r="J8" s="2"/>
      <c r="K8" s="118" t="s">
        <v>14</v>
      </c>
      <c r="L8" s="10"/>
      <c r="M8" s="10"/>
      <c r="N8" s="10" t="s">
        <v>15</v>
      </c>
      <c r="P8" s="10"/>
      <c r="Q8" s="10" t="s">
        <v>16</v>
      </c>
      <c r="R8" s="10" t="s">
        <v>72</v>
      </c>
      <c r="S8" s="17"/>
      <c r="T8" s="44" t="s">
        <v>7</v>
      </c>
      <c r="U8" s="9"/>
      <c r="V8" s="12" t="s">
        <v>6</v>
      </c>
      <c r="W8" s="12" t="s">
        <v>7</v>
      </c>
      <c r="X8" s="17"/>
      <c r="Y8" s="10" t="s">
        <v>39</v>
      </c>
      <c r="Z8" s="2"/>
      <c r="AA8" s="2"/>
      <c r="AB8" s="2"/>
      <c r="AC8" s="2"/>
      <c r="AD8" s="2"/>
      <c r="AE8" s="2" t="s">
        <v>52</v>
      </c>
      <c r="AF8" s="48"/>
      <c r="AG8" s="10" t="s">
        <v>29</v>
      </c>
      <c r="AH8" s="2"/>
    </row>
    <row r="9" spans="1:34" x14ac:dyDescent="0.3">
      <c r="A9" s="63" t="s">
        <v>10</v>
      </c>
      <c r="B9" s="63" t="s">
        <v>11</v>
      </c>
      <c r="C9" s="63" t="s">
        <v>5</v>
      </c>
      <c r="D9" s="63" t="s">
        <v>12</v>
      </c>
      <c r="E9" s="63" t="s">
        <v>13</v>
      </c>
      <c r="F9" s="42"/>
      <c r="G9" s="63" t="s">
        <v>73</v>
      </c>
      <c r="H9" s="63" t="s">
        <v>76</v>
      </c>
      <c r="I9" s="63" t="s">
        <v>74</v>
      </c>
      <c r="J9" s="63" t="s">
        <v>77</v>
      </c>
      <c r="K9" s="19" t="s">
        <v>79</v>
      </c>
      <c r="L9" s="14" t="s">
        <v>15</v>
      </c>
      <c r="M9" s="14" t="s">
        <v>80</v>
      </c>
      <c r="N9" s="19" t="s">
        <v>79</v>
      </c>
      <c r="O9" s="35" t="s">
        <v>16</v>
      </c>
      <c r="P9" s="14" t="s">
        <v>80</v>
      </c>
      <c r="Q9" s="19" t="s">
        <v>79</v>
      </c>
      <c r="R9" s="19" t="s">
        <v>79</v>
      </c>
      <c r="S9" s="17"/>
      <c r="T9" s="13" t="s">
        <v>27</v>
      </c>
      <c r="U9" s="13" t="s">
        <v>7</v>
      </c>
      <c r="V9" s="14" t="s">
        <v>28</v>
      </c>
      <c r="W9" s="14" t="s">
        <v>29</v>
      </c>
      <c r="X9" s="17"/>
      <c r="Y9" s="14" t="s">
        <v>30</v>
      </c>
      <c r="Z9" s="14" t="s">
        <v>31</v>
      </c>
      <c r="AA9" s="14" t="s">
        <v>32</v>
      </c>
      <c r="AB9" s="14" t="s">
        <v>33</v>
      </c>
      <c r="AC9" s="14" t="s">
        <v>34</v>
      </c>
      <c r="AD9" s="13" t="s">
        <v>35</v>
      </c>
      <c r="AE9" s="13" t="s">
        <v>29</v>
      </c>
      <c r="AF9" s="50"/>
      <c r="AG9" s="18" t="s">
        <v>36</v>
      </c>
      <c r="AH9" s="13" t="s">
        <v>38</v>
      </c>
    </row>
    <row r="10" spans="1:34" ht="15.6" x14ac:dyDescent="0.3">
      <c r="A10">
        <v>25</v>
      </c>
      <c r="B10" t="s">
        <v>174</v>
      </c>
      <c r="C10" s="95"/>
      <c r="D10" s="95"/>
      <c r="E10" s="171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7"/>
      <c r="T10" s="45"/>
      <c r="U10" s="45"/>
      <c r="V10" s="45"/>
      <c r="W10" s="45"/>
      <c r="X10" s="17"/>
      <c r="Y10" s="26"/>
      <c r="Z10" s="26"/>
      <c r="AA10" s="26"/>
      <c r="AB10" s="26"/>
      <c r="AC10" s="26"/>
      <c r="AD10" s="26"/>
      <c r="AE10" s="26"/>
      <c r="AF10" s="48"/>
      <c r="AG10" s="43"/>
      <c r="AH10" s="21"/>
    </row>
    <row r="11" spans="1:34" s="85" customFormat="1" x14ac:dyDescent="0.3">
      <c r="A11" s="85">
        <v>31</v>
      </c>
      <c r="B11" s="85" t="s">
        <v>132</v>
      </c>
      <c r="C11" s="85" t="s">
        <v>151</v>
      </c>
      <c r="D11" s="85" t="s">
        <v>138</v>
      </c>
      <c r="E11" s="85" t="s">
        <v>176</v>
      </c>
      <c r="F11" s="54"/>
      <c r="G11" s="30">
        <v>5</v>
      </c>
      <c r="H11" s="30">
        <v>5</v>
      </c>
      <c r="I11" s="30">
        <v>4</v>
      </c>
      <c r="J11" s="30">
        <v>4</v>
      </c>
      <c r="K11" s="119">
        <f>(G11+H11+I11+J11)/4</f>
        <v>4.5</v>
      </c>
      <c r="L11" s="30">
        <v>4.5</v>
      </c>
      <c r="M11" s="30"/>
      <c r="N11" s="119">
        <f>L11-M11</f>
        <v>4.5</v>
      </c>
      <c r="O11" s="30">
        <v>5</v>
      </c>
      <c r="P11" s="30"/>
      <c r="Q11" s="119">
        <f>O11-P11</f>
        <v>5</v>
      </c>
      <c r="R11" s="4">
        <f>((K11*0.4)+(N11*0.4)+(Q11*0.2))</f>
        <v>4.5999999999999996</v>
      </c>
      <c r="S11" s="42"/>
      <c r="T11" s="157">
        <v>7.68</v>
      </c>
      <c r="U11" s="159">
        <f>T11</f>
        <v>7.68</v>
      </c>
      <c r="V11" s="58"/>
      <c r="W11" s="55">
        <f>U11-V11</f>
        <v>7.68</v>
      </c>
      <c r="X11" s="42"/>
      <c r="Y11" s="56">
        <v>7</v>
      </c>
      <c r="Z11" s="56">
        <v>7</v>
      </c>
      <c r="AA11" s="56">
        <v>7</v>
      </c>
      <c r="AB11" s="56">
        <v>6.8</v>
      </c>
      <c r="AC11" s="117">
        <f>SUM((Y11*0.3),(Z11*0.25),(AA11*0.35),(AB11*0.1))</f>
        <v>6.9799999999999995</v>
      </c>
      <c r="AD11" s="58"/>
      <c r="AE11" s="57">
        <f>AC11-AD11</f>
        <v>6.9799999999999995</v>
      </c>
      <c r="AF11" s="60"/>
      <c r="AG11" s="172">
        <f>SUM((R11*0.25)+(AE11*0.25)+(W11*0.5))</f>
        <v>6.7349999999999994</v>
      </c>
      <c r="AH11" s="61">
        <v>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P23"/>
  <sheetViews>
    <sheetView topLeftCell="T6" workbookViewId="0">
      <selection activeCell="AP16" sqref="AP16:AP23"/>
    </sheetView>
  </sheetViews>
  <sheetFormatPr defaultRowHeight="14.4" x14ac:dyDescent="0.3"/>
  <cols>
    <col min="1" max="1" width="5.6640625" customWidth="1"/>
    <col min="2" max="4" width="22.88671875" customWidth="1"/>
    <col min="5" max="5" width="14.33203125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2.88671875" customWidth="1"/>
    <col min="29" max="29" width="2.88671875" customWidth="1"/>
    <col min="40" max="40" width="3" customWidth="1"/>
    <col min="42" max="42" width="13.109375" customWidth="1"/>
  </cols>
  <sheetData>
    <row r="1" spans="1:42" ht="15.6" x14ac:dyDescent="0.3">
      <c r="A1" s="1" t="str">
        <f>'Comp Detail'!A1</f>
        <v>2023 SVG OFFICIAL &amp; UNOFFICIAL AUGUST COMP</v>
      </c>
      <c r="B1" s="2"/>
      <c r="C1" s="2"/>
      <c r="D1" s="3" t="s">
        <v>85</v>
      </c>
      <c r="E1" s="33" t="s">
        <v>103</v>
      </c>
      <c r="F1" s="33"/>
      <c r="G1" s="33"/>
      <c r="H1" s="33"/>
      <c r="I1" s="33"/>
      <c r="J1" s="2"/>
      <c r="K1" s="2"/>
      <c r="L1" s="2"/>
      <c r="M1" s="2"/>
      <c r="N1" s="2"/>
      <c r="O1" s="2"/>
      <c r="P1" s="2"/>
      <c r="Q1" s="2"/>
      <c r="AP1" s="5">
        <f ca="1">NOW()</f>
        <v>45168.563313888888</v>
      </c>
    </row>
    <row r="2" spans="1:42" ht="15.6" x14ac:dyDescent="0.3">
      <c r="A2" s="1"/>
      <c r="B2" s="2"/>
      <c r="C2" s="2"/>
      <c r="D2" s="3"/>
      <c r="E2" t="s">
        <v>159</v>
      </c>
      <c r="F2" s="33"/>
      <c r="G2" s="33"/>
      <c r="H2" s="33"/>
      <c r="I2" s="33"/>
      <c r="J2" s="2"/>
      <c r="K2" s="2"/>
      <c r="L2" s="2"/>
      <c r="M2" s="2"/>
      <c r="N2" s="2"/>
      <c r="O2" s="2"/>
      <c r="P2" s="2"/>
      <c r="Q2" s="2"/>
      <c r="AP2" s="6">
        <f ca="1">NOW()</f>
        <v>45168.563313888888</v>
      </c>
    </row>
    <row r="3" spans="1:42" ht="15.6" x14ac:dyDescent="0.3">
      <c r="A3" s="1" t="str">
        <f>'Comp Detail'!A3</f>
        <v>26th &amp; 27th August 2023</v>
      </c>
      <c r="B3" s="2"/>
      <c r="C3" s="2"/>
      <c r="D3" s="3"/>
      <c r="E3" t="s">
        <v>155</v>
      </c>
    </row>
    <row r="4" spans="1:42" ht="15.6" x14ac:dyDescent="0.3">
      <c r="A4" s="1"/>
      <c r="B4" s="2"/>
      <c r="C4" s="3"/>
      <c r="D4" s="3"/>
      <c r="E4" s="3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42" s="2" customFormat="1" ht="15.6" x14ac:dyDescent="0.3">
      <c r="A5" s="1" t="s">
        <v>71</v>
      </c>
      <c r="B5" s="7"/>
      <c r="F5" s="7" t="s">
        <v>1</v>
      </c>
      <c r="G5" s="2" t="str">
        <f>E1</f>
        <v>Robyn Bruderer</v>
      </c>
      <c r="J5"/>
      <c r="K5" s="7"/>
      <c r="L5" s="7"/>
      <c r="M5" s="7"/>
      <c r="R5" s="48"/>
      <c r="S5" s="7" t="s">
        <v>3</v>
      </c>
      <c r="T5" s="2" t="str">
        <f>E2</f>
        <v>Julie Kirpichnikov</v>
      </c>
      <c r="W5" s="7"/>
      <c r="Y5" s="7"/>
      <c r="AC5" s="48"/>
      <c r="AD5" s="7" t="s">
        <v>107</v>
      </c>
      <c r="AE5" s="2" t="str">
        <f>E3</f>
        <v>Abbie White</v>
      </c>
      <c r="AH5" s="7"/>
      <c r="AJ5" s="7"/>
      <c r="AN5" s="48"/>
    </row>
    <row r="6" spans="1:42" s="2" customFormat="1" ht="15.6" x14ac:dyDescent="0.3">
      <c r="A6" s="1" t="s">
        <v>51</v>
      </c>
      <c r="B6" s="7">
        <v>14</v>
      </c>
      <c r="F6" s="7" t="s">
        <v>5</v>
      </c>
      <c r="J6"/>
      <c r="R6" s="48"/>
      <c r="AC6" s="48"/>
      <c r="AN6" s="48"/>
    </row>
    <row r="7" spans="1:42" s="2" customFormat="1" x14ac:dyDescent="0.3">
      <c r="F7" s="7" t="s">
        <v>14</v>
      </c>
      <c r="J7" s="118" t="s">
        <v>14</v>
      </c>
      <c r="K7" s="10"/>
      <c r="L7" s="10"/>
      <c r="M7" s="10" t="s">
        <v>15</v>
      </c>
      <c r="N7"/>
      <c r="O7" s="10"/>
      <c r="P7" s="10" t="s">
        <v>16</v>
      </c>
      <c r="Q7" s="10" t="s">
        <v>72</v>
      </c>
      <c r="R7" s="51"/>
      <c r="AB7" s="9" t="s">
        <v>64</v>
      </c>
      <c r="AC7" s="51"/>
      <c r="AM7" s="9" t="s">
        <v>64</v>
      </c>
      <c r="AN7" s="51"/>
      <c r="AO7" s="10" t="s">
        <v>29</v>
      </c>
    </row>
    <row r="8" spans="1:42" s="2" customFormat="1" x14ac:dyDescent="0.3">
      <c r="A8" s="63" t="s">
        <v>10</v>
      </c>
      <c r="B8" s="63" t="s">
        <v>11</v>
      </c>
      <c r="C8" s="63" t="s">
        <v>5</v>
      </c>
      <c r="D8" s="63" t="s">
        <v>12</v>
      </c>
      <c r="E8" s="63" t="s">
        <v>13</v>
      </c>
      <c r="F8" s="63" t="s">
        <v>73</v>
      </c>
      <c r="G8" s="63" t="s">
        <v>76</v>
      </c>
      <c r="H8" s="63" t="s">
        <v>74</v>
      </c>
      <c r="I8" s="63" t="s">
        <v>77</v>
      </c>
      <c r="J8" s="19" t="s">
        <v>79</v>
      </c>
      <c r="K8" s="14" t="s">
        <v>15</v>
      </c>
      <c r="L8" s="14" t="s">
        <v>80</v>
      </c>
      <c r="M8" s="19" t="s">
        <v>79</v>
      </c>
      <c r="N8" s="35" t="s">
        <v>16</v>
      </c>
      <c r="O8" s="14" t="s">
        <v>80</v>
      </c>
      <c r="P8" s="19" t="s">
        <v>79</v>
      </c>
      <c r="Q8" s="19" t="s">
        <v>79</v>
      </c>
      <c r="R8" s="48"/>
      <c r="S8" s="13" t="s">
        <v>17</v>
      </c>
      <c r="T8" s="13" t="s">
        <v>18</v>
      </c>
      <c r="U8" s="13" t="s">
        <v>19</v>
      </c>
      <c r="V8" s="13" t="s">
        <v>20</v>
      </c>
      <c r="W8" s="13" t="s">
        <v>21</v>
      </c>
      <c r="X8" s="13" t="s">
        <v>22</v>
      </c>
      <c r="Y8" s="13" t="s">
        <v>23</v>
      </c>
      <c r="Z8" s="13" t="s">
        <v>65</v>
      </c>
      <c r="AA8" s="13" t="s">
        <v>66</v>
      </c>
      <c r="AB8" s="13" t="s">
        <v>67</v>
      </c>
      <c r="AC8" s="48"/>
      <c r="AD8" s="13" t="s">
        <v>17</v>
      </c>
      <c r="AE8" s="13" t="s">
        <v>18</v>
      </c>
      <c r="AF8" s="13" t="s">
        <v>19</v>
      </c>
      <c r="AG8" s="13" t="s">
        <v>20</v>
      </c>
      <c r="AH8" s="13" t="s">
        <v>21</v>
      </c>
      <c r="AI8" s="13" t="s">
        <v>22</v>
      </c>
      <c r="AJ8" s="13" t="s">
        <v>23</v>
      </c>
      <c r="AK8" s="13" t="s">
        <v>65</v>
      </c>
      <c r="AL8" s="13" t="s">
        <v>66</v>
      </c>
      <c r="AM8" s="13" t="s">
        <v>67</v>
      </c>
      <c r="AN8" s="48"/>
      <c r="AO8" s="18" t="s">
        <v>36</v>
      </c>
      <c r="AP8" s="13" t="s">
        <v>38</v>
      </c>
    </row>
    <row r="9" spans="1:42" s="2" customFormat="1" x14ac:dyDescent="0.3">
      <c r="A9" s="62"/>
      <c r="B9" s="62"/>
      <c r="C9" s="62"/>
      <c r="D9" s="62"/>
      <c r="E9" s="62"/>
      <c r="R9" s="48"/>
      <c r="AC9" s="48"/>
      <c r="AN9" s="48"/>
    </row>
    <row r="10" spans="1:42" s="2" customFormat="1" ht="15.6" x14ac:dyDescent="0.3">
      <c r="A10" s="94">
        <v>1</v>
      </c>
      <c r="B10" t="s">
        <v>134</v>
      </c>
      <c r="C10" s="65"/>
      <c r="D10" s="65"/>
      <c r="E10" s="171" t="s">
        <v>176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48"/>
      <c r="S10" s="22">
        <v>6.5</v>
      </c>
      <c r="T10" s="22">
        <v>6.8</v>
      </c>
      <c r="U10" s="22">
        <v>7.2</v>
      </c>
      <c r="V10" s="22">
        <v>0</v>
      </c>
      <c r="W10" s="22">
        <v>6.8</v>
      </c>
      <c r="X10" s="22">
        <v>6.8</v>
      </c>
      <c r="Y10" s="22">
        <v>6</v>
      </c>
      <c r="Z10" s="22">
        <v>6.8</v>
      </c>
      <c r="AA10" s="4">
        <f t="shared" ref="AA10:AA15" si="0">SUM(S10:Z10)</f>
        <v>46.9</v>
      </c>
      <c r="AB10" s="43"/>
      <c r="AC10" s="48"/>
      <c r="AD10" s="22">
        <v>6.5</v>
      </c>
      <c r="AE10" s="22">
        <v>7</v>
      </c>
      <c r="AF10" s="22">
        <v>6.8</v>
      </c>
      <c r="AG10" s="22">
        <v>6</v>
      </c>
      <c r="AH10" s="22">
        <v>6.8</v>
      </c>
      <c r="AI10" s="22">
        <v>6.8</v>
      </c>
      <c r="AJ10" s="22">
        <v>7</v>
      </c>
      <c r="AK10" s="22">
        <v>5.8</v>
      </c>
      <c r="AL10" s="4">
        <f t="shared" ref="AL10:AL15" si="1">SUM(AD10:AK10)</f>
        <v>52.699999999999996</v>
      </c>
      <c r="AM10" s="43"/>
      <c r="AN10" s="48"/>
      <c r="AO10" s="26"/>
      <c r="AP10" s="21"/>
    </row>
    <row r="11" spans="1:42" s="2" customFormat="1" ht="15.6" x14ac:dyDescent="0.3">
      <c r="A11" s="94">
        <v>2</v>
      </c>
      <c r="B11" t="s">
        <v>124</v>
      </c>
      <c r="C11" s="95"/>
      <c r="D11" s="95"/>
      <c r="E11" s="171" t="s">
        <v>127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48"/>
      <c r="S11" s="22">
        <v>7.5</v>
      </c>
      <c r="T11" s="22">
        <v>7.3</v>
      </c>
      <c r="U11" s="22">
        <v>7.8</v>
      </c>
      <c r="V11" s="22">
        <v>8</v>
      </c>
      <c r="W11" s="22">
        <v>6.8</v>
      </c>
      <c r="X11" s="22">
        <v>6.8</v>
      </c>
      <c r="Y11" s="22">
        <v>7.5</v>
      </c>
      <c r="Z11" s="22">
        <v>6.8</v>
      </c>
      <c r="AA11" s="4">
        <f t="shared" si="0"/>
        <v>58.499999999999993</v>
      </c>
      <c r="AB11" s="43"/>
      <c r="AC11" s="48"/>
      <c r="AD11" s="22">
        <v>6.5</v>
      </c>
      <c r="AE11" s="22">
        <v>7</v>
      </c>
      <c r="AF11" s="22">
        <v>7</v>
      </c>
      <c r="AG11" s="22">
        <v>6.8</v>
      </c>
      <c r="AH11" s="22">
        <v>5</v>
      </c>
      <c r="AI11" s="22">
        <v>6</v>
      </c>
      <c r="AJ11" s="22">
        <v>6.8</v>
      </c>
      <c r="AK11" s="22">
        <v>6.5</v>
      </c>
      <c r="AL11" s="4">
        <f t="shared" si="1"/>
        <v>51.599999999999994</v>
      </c>
      <c r="AM11" s="43"/>
      <c r="AN11" s="48"/>
      <c r="AO11" s="26"/>
      <c r="AP11" s="21"/>
    </row>
    <row r="12" spans="1:42" s="2" customFormat="1" ht="15.6" x14ac:dyDescent="0.3">
      <c r="A12" s="94">
        <v>3</v>
      </c>
      <c r="B12" t="s">
        <v>174</v>
      </c>
      <c r="C12" s="95"/>
      <c r="D12" s="95"/>
      <c r="E12" s="171" t="s">
        <v>176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48"/>
      <c r="S12" s="22">
        <v>6.8</v>
      </c>
      <c r="T12" s="22">
        <v>6.5</v>
      </c>
      <c r="U12" s="22">
        <v>7</v>
      </c>
      <c r="V12" s="22">
        <v>8</v>
      </c>
      <c r="W12" s="22">
        <v>7.8</v>
      </c>
      <c r="X12" s="22">
        <v>7.8</v>
      </c>
      <c r="Y12" s="22">
        <v>8</v>
      </c>
      <c r="Z12" s="22">
        <v>7.3</v>
      </c>
      <c r="AA12" s="4">
        <f>SUM(S12:Z12)</f>
        <v>59.199999999999996</v>
      </c>
      <c r="AB12" s="43"/>
      <c r="AC12" s="48"/>
      <c r="AD12" s="22">
        <v>6.5</v>
      </c>
      <c r="AE12" s="22">
        <v>6</v>
      </c>
      <c r="AF12" s="22">
        <v>6.5</v>
      </c>
      <c r="AG12" s="22">
        <v>6.8</v>
      </c>
      <c r="AH12" s="22">
        <v>6.8</v>
      </c>
      <c r="AI12" s="22">
        <v>6.8</v>
      </c>
      <c r="AJ12" s="22">
        <v>7</v>
      </c>
      <c r="AK12" s="22">
        <v>6.8</v>
      </c>
      <c r="AL12" s="4">
        <f t="shared" si="1"/>
        <v>53.199999999999996</v>
      </c>
      <c r="AM12" s="43"/>
      <c r="AN12" s="48"/>
      <c r="AO12" s="26"/>
      <c r="AP12" s="21"/>
    </row>
    <row r="13" spans="1:42" s="2" customFormat="1" ht="15.6" x14ac:dyDescent="0.3">
      <c r="A13" s="94">
        <v>4</v>
      </c>
      <c r="B13" t="s">
        <v>138</v>
      </c>
      <c r="C13" s="95"/>
      <c r="D13" s="95"/>
      <c r="E13" s="171" t="s">
        <v>176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48"/>
      <c r="S13" s="22">
        <v>6.5</v>
      </c>
      <c r="T13" s="22">
        <v>7</v>
      </c>
      <c r="U13" s="22">
        <v>6</v>
      </c>
      <c r="V13" s="22">
        <v>5.8</v>
      </c>
      <c r="W13" s="22">
        <v>6.8</v>
      </c>
      <c r="X13" s="22">
        <v>6.5</v>
      </c>
      <c r="Y13" s="22">
        <v>5.5</v>
      </c>
      <c r="Z13" s="22">
        <v>5.8</v>
      </c>
      <c r="AA13" s="4">
        <f t="shared" si="0"/>
        <v>49.9</v>
      </c>
      <c r="AB13" s="43"/>
      <c r="AC13" s="48"/>
      <c r="AD13" s="22">
        <v>5.3</v>
      </c>
      <c r="AE13" s="22">
        <v>4</v>
      </c>
      <c r="AF13" s="22">
        <v>6</v>
      </c>
      <c r="AG13" s="22">
        <v>6.5</v>
      </c>
      <c r="AH13" s="22">
        <v>6.3</v>
      </c>
      <c r="AI13" s="22">
        <v>6.3</v>
      </c>
      <c r="AJ13" s="22">
        <v>5.5</v>
      </c>
      <c r="AK13" s="22">
        <v>6.8</v>
      </c>
      <c r="AL13" s="4">
        <f t="shared" si="1"/>
        <v>46.699999999999996</v>
      </c>
      <c r="AM13" s="43"/>
      <c r="AN13" s="48"/>
      <c r="AO13" s="26"/>
      <c r="AP13" s="21"/>
    </row>
    <row r="14" spans="1:42" s="2" customFormat="1" ht="15.6" x14ac:dyDescent="0.3">
      <c r="A14" s="94">
        <v>5</v>
      </c>
      <c r="B14" t="s">
        <v>132</v>
      </c>
      <c r="C14" s="95"/>
      <c r="D14" s="95"/>
      <c r="E14" s="171" t="s">
        <v>176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48"/>
      <c r="S14" s="22">
        <v>7</v>
      </c>
      <c r="T14" s="22">
        <v>7.5</v>
      </c>
      <c r="U14" s="22">
        <v>8</v>
      </c>
      <c r="V14" s="22">
        <v>7.2</v>
      </c>
      <c r="W14" s="22">
        <v>7</v>
      </c>
      <c r="X14" s="22">
        <v>7</v>
      </c>
      <c r="Y14" s="22">
        <v>6.5</v>
      </c>
      <c r="Z14" s="22">
        <v>6.5</v>
      </c>
      <c r="AA14" s="4">
        <f t="shared" si="0"/>
        <v>56.7</v>
      </c>
      <c r="AB14" s="43"/>
      <c r="AC14" s="48"/>
      <c r="AD14" s="22">
        <v>5.8</v>
      </c>
      <c r="AE14" s="22">
        <v>6.5</v>
      </c>
      <c r="AF14" s="22">
        <v>5.5</v>
      </c>
      <c r="AG14" s="22">
        <v>6.8</v>
      </c>
      <c r="AH14" s="22">
        <v>6.3</v>
      </c>
      <c r="AI14" s="22">
        <v>6.3</v>
      </c>
      <c r="AJ14" s="22">
        <v>5.5</v>
      </c>
      <c r="AK14" s="22">
        <v>6</v>
      </c>
      <c r="AL14" s="4">
        <f>SUM(AD14:AK14)</f>
        <v>48.7</v>
      </c>
      <c r="AM14" s="43"/>
      <c r="AN14" s="48"/>
      <c r="AO14" s="26"/>
      <c r="AP14" s="21"/>
    </row>
    <row r="15" spans="1:42" s="2" customFormat="1" ht="15.6" x14ac:dyDescent="0.3">
      <c r="A15" s="94">
        <v>6</v>
      </c>
      <c r="B15" t="s">
        <v>175</v>
      </c>
      <c r="C15" s="95"/>
      <c r="D15" s="95"/>
      <c r="E15" s="171" t="s">
        <v>176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48"/>
      <c r="S15" s="22">
        <v>7</v>
      </c>
      <c r="T15" s="22">
        <v>7.5</v>
      </c>
      <c r="U15" s="22">
        <v>8.5</v>
      </c>
      <c r="V15" s="22">
        <v>8.5</v>
      </c>
      <c r="W15" s="22">
        <v>7</v>
      </c>
      <c r="X15" s="22">
        <v>7</v>
      </c>
      <c r="Y15" s="22">
        <v>8</v>
      </c>
      <c r="Z15" s="22">
        <v>8.5</v>
      </c>
      <c r="AA15" s="4">
        <f t="shared" si="0"/>
        <v>62</v>
      </c>
      <c r="AB15" s="43"/>
      <c r="AC15" s="48"/>
      <c r="AD15" s="22">
        <v>6.8</v>
      </c>
      <c r="AE15" s="22">
        <v>5</v>
      </c>
      <c r="AF15" s="22">
        <v>5.8</v>
      </c>
      <c r="AG15" s="22">
        <v>6.5</v>
      </c>
      <c r="AH15" s="22">
        <v>6.8</v>
      </c>
      <c r="AI15" s="22">
        <v>6.8</v>
      </c>
      <c r="AJ15" s="22">
        <v>6</v>
      </c>
      <c r="AK15" s="22">
        <v>7</v>
      </c>
      <c r="AL15" s="4">
        <f t="shared" si="1"/>
        <v>50.7</v>
      </c>
      <c r="AM15" s="43"/>
      <c r="AN15" s="48"/>
      <c r="AO15" s="26"/>
      <c r="AP15" s="21"/>
    </row>
    <row r="16" spans="1:42" s="2" customFormat="1" ht="15.6" x14ac:dyDescent="0.3">
      <c r="A16" s="96"/>
      <c r="B16" s="96"/>
      <c r="C16" s="85" t="s">
        <v>125</v>
      </c>
      <c r="D16" s="85" t="s">
        <v>126</v>
      </c>
      <c r="E16" s="61" t="s">
        <v>183</v>
      </c>
      <c r="F16" s="155">
        <v>7</v>
      </c>
      <c r="G16" s="155">
        <v>6.5</v>
      </c>
      <c r="H16" s="155">
        <v>6</v>
      </c>
      <c r="I16" s="155">
        <v>5.2</v>
      </c>
      <c r="J16" s="156">
        <f>(F16+G16+H16+I16)/4</f>
        <v>6.1749999999999998</v>
      </c>
      <c r="K16" s="155">
        <v>6.8</v>
      </c>
      <c r="L16" s="155"/>
      <c r="M16" s="156">
        <f>K16-L16</f>
        <v>6.8</v>
      </c>
      <c r="N16" s="155">
        <v>7.3</v>
      </c>
      <c r="O16" s="155"/>
      <c r="P16" s="156">
        <f>N16-O16</f>
        <v>7.3</v>
      </c>
      <c r="Q16" s="55">
        <f>((J16*0.4)+(M16*0.4)+(P16*0.2))</f>
        <v>6.65</v>
      </c>
      <c r="R16" s="59"/>
      <c r="S16" s="86"/>
      <c r="T16" s="86"/>
      <c r="U16" s="86"/>
      <c r="V16" s="86"/>
      <c r="W16" s="86"/>
      <c r="X16" s="86"/>
      <c r="Y16" s="86"/>
      <c r="Z16" s="86"/>
      <c r="AA16" s="55">
        <f>SUM(AA10:AA15)</f>
        <v>333.2</v>
      </c>
      <c r="AB16" s="55">
        <f>(AA16/6)/8</f>
        <v>6.9416666666666664</v>
      </c>
      <c r="AC16" s="59"/>
      <c r="AD16" s="86"/>
      <c r="AE16" s="86"/>
      <c r="AF16" s="86"/>
      <c r="AG16" s="86"/>
      <c r="AH16" s="86"/>
      <c r="AI16" s="86"/>
      <c r="AJ16" s="86"/>
      <c r="AK16" s="86"/>
      <c r="AL16" s="55">
        <f>SUM(AL10:AL15)</f>
        <v>303.59999999999997</v>
      </c>
      <c r="AM16" s="55">
        <f>(AL16/6)/8</f>
        <v>6.3249999999999993</v>
      </c>
      <c r="AN16" s="87"/>
      <c r="AO16" s="173">
        <f>SUM((Q16*0.25)+(AB16*0.375)+(AM16*0.375))</f>
        <v>6.6374999999999993</v>
      </c>
      <c r="AP16" s="220">
        <v>1</v>
      </c>
    </row>
    <row r="17" spans="1:42" s="2" customFormat="1" ht="15.6" x14ac:dyDescent="0.3">
      <c r="A17" s="94">
        <v>1</v>
      </c>
      <c r="B17" t="s">
        <v>177</v>
      </c>
      <c r="C17" s="65"/>
      <c r="D17" s="65"/>
      <c r="E17" s="6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48"/>
      <c r="S17" s="22">
        <v>4.8</v>
      </c>
      <c r="T17" s="22">
        <v>4.5</v>
      </c>
      <c r="U17" s="22">
        <v>4.8</v>
      </c>
      <c r="V17" s="22">
        <v>6</v>
      </c>
      <c r="W17" s="22">
        <v>4.8</v>
      </c>
      <c r="X17" s="22">
        <v>3</v>
      </c>
      <c r="Y17" s="22">
        <v>4.5</v>
      </c>
      <c r="Z17" s="22">
        <v>4.8</v>
      </c>
      <c r="AA17" s="4">
        <f t="shared" ref="AA17:AA22" si="2">SUM(S17:Z17)</f>
        <v>37.200000000000003</v>
      </c>
      <c r="AB17" s="43"/>
      <c r="AC17" s="48"/>
      <c r="AD17" s="22">
        <v>5</v>
      </c>
      <c r="AE17" s="22">
        <v>5.5</v>
      </c>
      <c r="AF17" s="22">
        <v>5.5</v>
      </c>
      <c r="AG17" s="22">
        <v>5</v>
      </c>
      <c r="AH17" s="22">
        <v>4</v>
      </c>
      <c r="AI17" s="22">
        <v>4</v>
      </c>
      <c r="AJ17" s="22">
        <v>5.8</v>
      </c>
      <c r="AK17" s="22">
        <v>4.8</v>
      </c>
      <c r="AL17" s="4">
        <f t="shared" ref="AL17:AL22" si="3">SUM(AD17:AK17)</f>
        <v>39.599999999999994</v>
      </c>
      <c r="AM17" s="43"/>
      <c r="AN17" s="48"/>
      <c r="AO17" s="26"/>
      <c r="AP17" s="221"/>
    </row>
    <row r="18" spans="1:42" s="2" customFormat="1" ht="15.6" x14ac:dyDescent="0.3">
      <c r="A18" s="94">
        <v>2</v>
      </c>
      <c r="B18" t="s">
        <v>178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8"/>
      <c r="S18" s="22">
        <v>5.8</v>
      </c>
      <c r="T18" s="22">
        <v>4.8</v>
      </c>
      <c r="U18" s="22">
        <v>4.5</v>
      </c>
      <c r="V18" s="22">
        <v>5.5</v>
      </c>
      <c r="W18" s="22">
        <v>5</v>
      </c>
      <c r="X18" s="22">
        <v>4.8</v>
      </c>
      <c r="Y18" s="22">
        <v>5.3</v>
      </c>
      <c r="Z18" s="22">
        <v>4.5</v>
      </c>
      <c r="AA18" s="4">
        <f t="shared" si="2"/>
        <v>40.200000000000003</v>
      </c>
      <c r="AB18" s="43"/>
      <c r="AC18" s="48"/>
      <c r="AD18" s="22">
        <v>5</v>
      </c>
      <c r="AE18" s="22">
        <v>4</v>
      </c>
      <c r="AF18" s="22">
        <v>3.5</v>
      </c>
      <c r="AG18" s="22">
        <v>5</v>
      </c>
      <c r="AH18" s="22">
        <v>5</v>
      </c>
      <c r="AI18" s="22">
        <v>5</v>
      </c>
      <c r="AJ18" s="22">
        <v>5.8</v>
      </c>
      <c r="AK18" s="22">
        <v>5</v>
      </c>
      <c r="AL18" s="4">
        <f t="shared" si="3"/>
        <v>38.299999999999997</v>
      </c>
      <c r="AM18" s="43"/>
      <c r="AN18" s="48"/>
      <c r="AO18" s="26"/>
      <c r="AP18" s="221"/>
    </row>
    <row r="19" spans="1:42" s="2" customFormat="1" ht="15.6" x14ac:dyDescent="0.3">
      <c r="A19" s="94">
        <v>3</v>
      </c>
      <c r="B19" t="s">
        <v>179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48"/>
      <c r="S19" s="22">
        <v>4</v>
      </c>
      <c r="T19" s="22">
        <v>4.8</v>
      </c>
      <c r="U19" s="22">
        <v>4.5</v>
      </c>
      <c r="V19" s="22">
        <v>5</v>
      </c>
      <c r="W19" s="22">
        <v>4.2</v>
      </c>
      <c r="X19" s="22">
        <v>4</v>
      </c>
      <c r="Y19" s="22">
        <v>4.8</v>
      </c>
      <c r="Z19" s="22">
        <v>4.5</v>
      </c>
      <c r="AA19" s="4">
        <f t="shared" si="2"/>
        <v>35.799999999999997</v>
      </c>
      <c r="AB19" s="43"/>
      <c r="AC19" s="48"/>
      <c r="AD19" s="22">
        <v>5.5</v>
      </c>
      <c r="AE19" s="22">
        <v>3.5</v>
      </c>
      <c r="AF19" s="22">
        <v>3.5</v>
      </c>
      <c r="AG19" s="22">
        <v>5</v>
      </c>
      <c r="AH19" s="22">
        <v>4</v>
      </c>
      <c r="AI19" s="22">
        <v>4</v>
      </c>
      <c r="AJ19" s="22">
        <v>5</v>
      </c>
      <c r="AK19" s="22">
        <v>5</v>
      </c>
      <c r="AL19" s="4">
        <f t="shared" si="3"/>
        <v>35.5</v>
      </c>
      <c r="AM19" s="43"/>
      <c r="AN19" s="48"/>
      <c r="AO19" s="26"/>
      <c r="AP19" s="221"/>
    </row>
    <row r="20" spans="1:42" s="2" customFormat="1" ht="15.6" x14ac:dyDescent="0.3">
      <c r="A20" s="94">
        <v>4</v>
      </c>
      <c r="B20" t="s">
        <v>180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48"/>
      <c r="S20" s="22">
        <v>5</v>
      </c>
      <c r="T20" s="22">
        <v>5</v>
      </c>
      <c r="U20" s="22">
        <v>5</v>
      </c>
      <c r="V20" s="22">
        <v>5.5</v>
      </c>
      <c r="W20" s="22">
        <v>5.2</v>
      </c>
      <c r="X20" s="22">
        <v>4</v>
      </c>
      <c r="Y20" s="22">
        <v>5.5</v>
      </c>
      <c r="Z20" s="22">
        <v>5.2</v>
      </c>
      <c r="AA20" s="4">
        <f t="shared" si="2"/>
        <v>40.400000000000006</v>
      </c>
      <c r="AB20" s="43"/>
      <c r="AC20" s="48"/>
      <c r="AD20" s="22">
        <v>5</v>
      </c>
      <c r="AE20" s="22">
        <v>5.3</v>
      </c>
      <c r="AF20" s="22">
        <v>3</v>
      </c>
      <c r="AG20" s="22">
        <v>5.3</v>
      </c>
      <c r="AH20" s="22">
        <v>4.8</v>
      </c>
      <c r="AI20" s="22">
        <v>4.8</v>
      </c>
      <c r="AJ20" s="22">
        <v>5</v>
      </c>
      <c r="AK20" s="22">
        <v>5</v>
      </c>
      <c r="AL20" s="4">
        <f t="shared" si="3"/>
        <v>38.200000000000003</v>
      </c>
      <c r="AM20" s="43"/>
      <c r="AN20" s="48"/>
      <c r="AO20" s="26"/>
      <c r="AP20" s="221"/>
    </row>
    <row r="21" spans="1:42" s="2" customFormat="1" ht="15.6" x14ac:dyDescent="0.3">
      <c r="A21" s="94">
        <v>5</v>
      </c>
      <c r="B21" t="s">
        <v>181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48"/>
      <c r="S21" s="22">
        <v>4.5999999999999996</v>
      </c>
      <c r="T21" s="22">
        <v>4.8</v>
      </c>
      <c r="U21" s="22">
        <v>5</v>
      </c>
      <c r="V21" s="22">
        <v>5.5</v>
      </c>
      <c r="W21" s="22">
        <v>5.2</v>
      </c>
      <c r="X21" s="22">
        <v>4.8</v>
      </c>
      <c r="Y21" s="22">
        <v>6</v>
      </c>
      <c r="Z21" s="22">
        <v>6.2</v>
      </c>
      <c r="AA21" s="4">
        <f t="shared" si="2"/>
        <v>42.1</v>
      </c>
      <c r="AB21" s="43"/>
      <c r="AC21" s="48"/>
      <c r="AD21" s="22">
        <v>4.8</v>
      </c>
      <c r="AE21" s="22">
        <v>5</v>
      </c>
      <c r="AF21" s="22">
        <v>5.5</v>
      </c>
      <c r="AG21" s="22">
        <v>5.5</v>
      </c>
      <c r="AH21" s="22">
        <v>5.3</v>
      </c>
      <c r="AI21" s="22">
        <v>5.3</v>
      </c>
      <c r="AJ21" s="22">
        <v>6</v>
      </c>
      <c r="AK21" s="22">
        <v>5</v>
      </c>
      <c r="AL21" s="4">
        <f t="shared" si="3"/>
        <v>42.400000000000006</v>
      </c>
      <c r="AM21" s="43"/>
      <c r="AN21" s="48"/>
      <c r="AO21" s="26"/>
      <c r="AP21" s="221"/>
    </row>
    <row r="22" spans="1:42" s="2" customFormat="1" ht="15.6" x14ac:dyDescent="0.3">
      <c r="A22" s="94">
        <v>6</v>
      </c>
      <c r="B22" t="s">
        <v>182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48"/>
      <c r="S22" s="22">
        <v>4.8</v>
      </c>
      <c r="T22" s="22">
        <v>6.5</v>
      </c>
      <c r="U22" s="22">
        <v>5</v>
      </c>
      <c r="V22" s="22">
        <v>4.8</v>
      </c>
      <c r="W22" s="22">
        <v>5.5</v>
      </c>
      <c r="X22" s="22">
        <v>5.6</v>
      </c>
      <c r="Y22" s="22">
        <v>0</v>
      </c>
      <c r="Z22" s="22">
        <v>0</v>
      </c>
      <c r="AA22" s="4">
        <f t="shared" si="2"/>
        <v>32.200000000000003</v>
      </c>
      <c r="AB22" s="43"/>
      <c r="AC22" s="48"/>
      <c r="AD22" s="22">
        <v>4.8</v>
      </c>
      <c r="AE22" s="22">
        <v>6</v>
      </c>
      <c r="AF22" s="22">
        <v>5.3</v>
      </c>
      <c r="AG22" s="22">
        <v>5.8</v>
      </c>
      <c r="AH22" s="22">
        <v>5</v>
      </c>
      <c r="AI22" s="22">
        <v>5</v>
      </c>
      <c r="AJ22" s="22">
        <v>0</v>
      </c>
      <c r="AK22" s="22">
        <v>0</v>
      </c>
      <c r="AL22" s="4">
        <f t="shared" si="3"/>
        <v>31.900000000000002</v>
      </c>
      <c r="AM22" s="43"/>
      <c r="AN22" s="48"/>
      <c r="AO22" s="26"/>
      <c r="AP22" s="221"/>
    </row>
    <row r="23" spans="1:42" s="2" customFormat="1" ht="15.6" x14ac:dyDescent="0.3">
      <c r="A23" s="96" t="s">
        <v>101</v>
      </c>
      <c r="B23" s="85"/>
      <c r="C23" s="85" t="s">
        <v>151</v>
      </c>
      <c r="D23" s="85" t="s">
        <v>138</v>
      </c>
      <c r="E23" s="85" t="s">
        <v>176</v>
      </c>
      <c r="F23" s="155">
        <v>6</v>
      </c>
      <c r="G23" s="155">
        <v>6.5</v>
      </c>
      <c r="H23" s="155">
        <v>4.8</v>
      </c>
      <c r="I23" s="155">
        <v>4.5</v>
      </c>
      <c r="J23" s="156">
        <f>(F23+G23+H23+I23)/4</f>
        <v>5.45</v>
      </c>
      <c r="K23" s="155">
        <v>4.8</v>
      </c>
      <c r="L23" s="155"/>
      <c r="M23" s="156">
        <f>K23-L23</f>
        <v>4.8</v>
      </c>
      <c r="N23" s="155">
        <v>6</v>
      </c>
      <c r="O23" s="155"/>
      <c r="P23" s="156">
        <f>N23-O23</f>
        <v>6</v>
      </c>
      <c r="Q23" s="55">
        <f>((J23*0.4)+(M23*0.4)+(P23*0.2))</f>
        <v>5.3</v>
      </c>
      <c r="R23" s="59"/>
      <c r="S23" s="86"/>
      <c r="T23" s="86"/>
      <c r="U23" s="86"/>
      <c r="V23" s="86"/>
      <c r="W23" s="86"/>
      <c r="X23" s="86"/>
      <c r="Y23" s="86"/>
      <c r="Z23" s="86"/>
      <c r="AA23" s="55">
        <f>SUM(AA17:AA22)</f>
        <v>227.90000000000003</v>
      </c>
      <c r="AB23" s="55">
        <f>(AA23/6)/8</f>
        <v>4.7479166666666677</v>
      </c>
      <c r="AC23" s="59"/>
      <c r="AD23" s="86"/>
      <c r="AE23" s="86"/>
      <c r="AF23" s="86"/>
      <c r="AG23" s="86"/>
      <c r="AH23" s="86"/>
      <c r="AI23" s="86"/>
      <c r="AJ23" s="86"/>
      <c r="AK23" s="86"/>
      <c r="AL23" s="55">
        <f>SUM(AL17:AL22)</f>
        <v>225.9</v>
      </c>
      <c r="AM23" s="55">
        <f>(AL23/6)/8</f>
        <v>4.7062499999999998</v>
      </c>
      <c r="AN23" s="87"/>
      <c r="AO23" s="173">
        <f>SUM((Q23*0.25)+(AB23*0.375)+(AM23*0.375))</f>
        <v>4.8703124999999998</v>
      </c>
      <c r="AP23" s="220">
        <v>2</v>
      </c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&amp;CSquad Comp Pre-lim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A787-22EB-48C2-80D6-71F9F7AB0C64}">
  <dimension ref="A1:R12"/>
  <sheetViews>
    <sheetView workbookViewId="0">
      <selection activeCell="R13" sqref="R13"/>
    </sheetView>
  </sheetViews>
  <sheetFormatPr defaultRowHeight="14.4" x14ac:dyDescent="0.3"/>
  <cols>
    <col min="2" max="2" width="28.5546875" customWidth="1"/>
    <col min="3" max="3" width="16.5546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1.21875" customWidth="1"/>
  </cols>
  <sheetData>
    <row r="1" spans="1:18" ht="15.6" x14ac:dyDescent="0.3">
      <c r="A1" s="1" t="str">
        <f>'Comp Detail'!A1</f>
        <v>2023 SVG OFFICIAL &amp; UNOFFICIAL AUGUST COMP</v>
      </c>
      <c r="B1" s="1"/>
      <c r="K1" s="229"/>
      <c r="L1" s="229"/>
      <c r="M1" s="229"/>
      <c r="R1" s="5">
        <f ca="1">NOW()</f>
        <v>45168.563313888888</v>
      </c>
    </row>
    <row r="2" spans="1:18" ht="15.6" x14ac:dyDescent="0.3">
      <c r="A2" s="1"/>
      <c r="B2" s="1"/>
      <c r="C2" s="120" t="s">
        <v>81</v>
      </c>
      <c r="K2" s="229"/>
      <c r="L2" s="229"/>
      <c r="M2" s="229"/>
      <c r="R2" s="6">
        <f ca="1">NOW()</f>
        <v>45168.563313888888</v>
      </c>
    </row>
    <row r="3" spans="1:18" ht="15.6" x14ac:dyDescent="0.3">
      <c r="A3" s="1" t="str">
        <f>'Comp Detail'!A3</f>
        <v>26th &amp; 27th August 2023</v>
      </c>
      <c r="B3" s="1"/>
      <c r="C3" t="s">
        <v>159</v>
      </c>
      <c r="K3" s="33"/>
      <c r="L3" s="33"/>
      <c r="M3" s="33"/>
    </row>
    <row r="4" spans="1:18" ht="15.6" x14ac:dyDescent="0.3">
      <c r="A4" s="1"/>
      <c r="B4" s="121"/>
      <c r="C4" t="s">
        <v>155</v>
      </c>
      <c r="K4" s="33"/>
      <c r="L4" s="33"/>
      <c r="M4" s="33"/>
    </row>
    <row r="5" spans="1:18" ht="15.6" x14ac:dyDescent="0.3">
      <c r="A5" s="122" t="s">
        <v>90</v>
      </c>
      <c r="B5" s="116"/>
      <c r="C5" s="114"/>
      <c r="D5" s="123"/>
      <c r="E5" s="116"/>
      <c r="F5" s="114"/>
      <c r="G5" s="114"/>
      <c r="H5" s="116"/>
      <c r="I5" s="123"/>
      <c r="J5" s="123"/>
      <c r="K5" s="124"/>
      <c r="L5" s="125"/>
      <c r="M5" s="123"/>
      <c r="N5" s="123"/>
      <c r="O5" s="123"/>
      <c r="P5" s="123"/>
      <c r="Q5" s="123"/>
      <c r="R5" s="123"/>
    </row>
    <row r="6" spans="1:18" ht="15.6" x14ac:dyDescent="0.3">
      <c r="A6" s="122" t="s">
        <v>51</v>
      </c>
      <c r="B6" s="116">
        <v>27</v>
      </c>
      <c r="C6" s="114"/>
      <c r="D6" s="123"/>
      <c r="E6" s="7" t="s">
        <v>1</v>
      </c>
      <c r="F6" s="2" t="str">
        <f>C3</f>
        <v>Julie Kirpichnikov</v>
      </c>
      <c r="G6" s="114"/>
      <c r="H6" s="114"/>
      <c r="I6" s="123"/>
      <c r="J6" s="123"/>
      <c r="K6" s="7" t="s">
        <v>3</v>
      </c>
      <c r="L6" s="2" t="str">
        <f>C4</f>
        <v>Abbie White</v>
      </c>
      <c r="M6" s="123"/>
      <c r="N6" s="123"/>
      <c r="O6" s="123"/>
      <c r="P6" s="123"/>
      <c r="Q6" s="123"/>
      <c r="R6" s="123"/>
    </row>
    <row r="7" spans="1:18" x14ac:dyDescent="0.3">
      <c r="A7" s="114"/>
      <c r="B7" s="114"/>
      <c r="C7" s="114"/>
      <c r="D7" s="123"/>
      <c r="E7" s="116"/>
      <c r="F7" s="114"/>
      <c r="G7" s="114"/>
      <c r="H7" s="114"/>
      <c r="I7" s="126"/>
      <c r="J7" s="126"/>
      <c r="K7" s="123"/>
      <c r="L7" s="123"/>
      <c r="M7" s="126"/>
      <c r="N7" s="123"/>
      <c r="O7" s="123"/>
      <c r="P7" s="123"/>
      <c r="Q7" s="127"/>
      <c r="R7" s="123"/>
    </row>
    <row r="8" spans="1:18" x14ac:dyDescent="0.3">
      <c r="D8" s="129"/>
      <c r="E8" s="130" t="s">
        <v>39</v>
      </c>
      <c r="F8" s="128"/>
      <c r="G8" s="128"/>
      <c r="H8" s="128"/>
      <c r="I8" s="131" t="s">
        <v>39</v>
      </c>
      <c r="J8" s="132"/>
      <c r="K8" s="126"/>
      <c r="L8" s="126"/>
      <c r="M8" s="131" t="s">
        <v>70</v>
      </c>
      <c r="N8" s="129"/>
      <c r="O8" s="126"/>
      <c r="P8" s="126"/>
      <c r="Q8" s="158" t="s">
        <v>29</v>
      </c>
      <c r="R8" s="175"/>
    </row>
    <row r="9" spans="1:18" x14ac:dyDescent="0.3">
      <c r="A9" s="128" t="s">
        <v>10</v>
      </c>
      <c r="B9" s="128" t="s">
        <v>11</v>
      </c>
      <c r="C9" s="128" t="s">
        <v>13</v>
      </c>
      <c r="D9" s="134"/>
      <c r="E9" s="128" t="s">
        <v>30</v>
      </c>
      <c r="F9" s="128" t="s">
        <v>31</v>
      </c>
      <c r="G9" s="128" t="s">
        <v>32</v>
      </c>
      <c r="H9" s="128" t="s">
        <v>33</v>
      </c>
      <c r="I9" s="131" t="s">
        <v>29</v>
      </c>
      <c r="J9" s="132"/>
      <c r="K9" s="123" t="s">
        <v>27</v>
      </c>
      <c r="L9" s="123" t="s">
        <v>82</v>
      </c>
      <c r="M9" s="131" t="s">
        <v>29</v>
      </c>
      <c r="N9" s="134"/>
      <c r="O9" s="123" t="s">
        <v>83</v>
      </c>
      <c r="P9" s="123" t="s">
        <v>84</v>
      </c>
      <c r="Q9" s="158" t="s">
        <v>36</v>
      </c>
      <c r="R9" s="175" t="s">
        <v>38</v>
      </c>
    </row>
    <row r="10" spans="1:18" x14ac:dyDescent="0.3">
      <c r="C10" s="128"/>
      <c r="D10" s="134"/>
      <c r="E10" s="128"/>
      <c r="F10" s="128"/>
      <c r="G10" s="128"/>
      <c r="H10" s="128"/>
      <c r="I10" s="131"/>
      <c r="J10" s="132"/>
      <c r="K10" s="123"/>
      <c r="L10" s="123"/>
      <c r="M10" s="131"/>
      <c r="N10" s="134"/>
      <c r="O10" s="123"/>
      <c r="P10" s="123"/>
      <c r="Q10" s="158"/>
      <c r="R10" s="175"/>
    </row>
    <row r="11" spans="1:18" x14ac:dyDescent="0.3">
      <c r="A11">
        <v>5</v>
      </c>
      <c r="B11" t="s">
        <v>169</v>
      </c>
      <c r="C11" t="s">
        <v>127</v>
      </c>
      <c r="D11" s="134"/>
      <c r="E11" s="146">
        <v>6.5</v>
      </c>
      <c r="F11" s="146">
        <v>6.5</v>
      </c>
      <c r="G11" s="146">
        <v>4.5</v>
      </c>
      <c r="H11" s="146">
        <v>3.5</v>
      </c>
      <c r="I11" s="147">
        <f>SUM((E11*0.3)+(F11*0.25)+(G11*0.35)+(H11*0.1))</f>
        <v>5.5</v>
      </c>
      <c r="J11" s="148"/>
      <c r="K11" s="224">
        <v>8.17</v>
      </c>
      <c r="L11" s="149"/>
      <c r="M11" s="147">
        <f>K11-L11</f>
        <v>8.17</v>
      </c>
      <c r="N11" s="150"/>
      <c r="O11" s="147">
        <f>I11</f>
        <v>5.5</v>
      </c>
      <c r="P11" s="147">
        <f>M11</f>
        <v>8.17</v>
      </c>
      <c r="Q11" s="174">
        <f>(M11+I11)/2</f>
        <v>6.835</v>
      </c>
      <c r="R11" s="131">
        <v>1</v>
      </c>
    </row>
    <row r="12" spans="1:18" x14ac:dyDescent="0.3">
      <c r="A12">
        <v>4</v>
      </c>
      <c r="B12" t="s">
        <v>168</v>
      </c>
      <c r="C12" t="s">
        <v>127</v>
      </c>
      <c r="D12" s="134"/>
      <c r="E12" s="146">
        <v>3.5</v>
      </c>
      <c r="F12" s="146">
        <v>3</v>
      </c>
      <c r="G12" s="146">
        <v>3</v>
      </c>
      <c r="H12" s="146">
        <v>2</v>
      </c>
      <c r="I12" s="147">
        <f t="shared" ref="I12" si="0">SUM((E12*0.3)+(F12*0.25)+(G12*0.35)+(H12*0.1))</f>
        <v>3.05</v>
      </c>
      <c r="J12" s="148"/>
      <c r="K12" s="224">
        <v>7.56</v>
      </c>
      <c r="L12" s="149"/>
      <c r="M12" s="147">
        <f t="shared" ref="M12" si="1">K12-L12</f>
        <v>7.56</v>
      </c>
      <c r="N12" s="150"/>
      <c r="O12" s="147">
        <f t="shared" ref="O12" si="2">I12</f>
        <v>3.05</v>
      </c>
      <c r="P12" s="147">
        <f t="shared" ref="P12" si="3">M12</f>
        <v>7.56</v>
      </c>
      <c r="Q12" s="174">
        <f t="shared" ref="Q12" si="4">(M12+I12)/2</f>
        <v>5.3049999999999997</v>
      </c>
      <c r="R12" s="131">
        <v>2</v>
      </c>
    </row>
  </sheetData>
  <sortState xmlns:xlrd2="http://schemas.microsoft.com/office/spreadsheetml/2017/richdata2" ref="A12:R12">
    <sortCondition descending="1" ref="Q12"/>
  </sortState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43586-5880-4ED7-9EE1-84E41466D580}">
  <dimension ref="A1:R17"/>
  <sheetViews>
    <sheetView workbookViewId="0">
      <selection activeCell="A17" sqref="A17"/>
    </sheetView>
  </sheetViews>
  <sheetFormatPr defaultRowHeight="14.4" x14ac:dyDescent="0.3"/>
  <cols>
    <col min="2" max="2" width="28.5546875" customWidth="1"/>
    <col min="3" max="3" width="20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2.77734375" customWidth="1"/>
  </cols>
  <sheetData>
    <row r="1" spans="1:18" ht="15.6" x14ac:dyDescent="0.3">
      <c r="A1" s="1" t="str">
        <f>'Comp Detail'!A1</f>
        <v>2023 SVG OFFICIAL &amp; UNOFFICIAL AUGUST COMP</v>
      </c>
      <c r="B1" s="1"/>
      <c r="K1" s="229"/>
      <c r="L1" s="229"/>
      <c r="M1" s="229"/>
      <c r="R1" s="5">
        <f ca="1">NOW()</f>
        <v>45168.563313888888</v>
      </c>
    </row>
    <row r="2" spans="1:18" ht="15.6" x14ac:dyDescent="0.3">
      <c r="A2" s="1"/>
      <c r="B2" s="1"/>
      <c r="C2" s="120" t="s">
        <v>81</v>
      </c>
      <c r="K2" s="229"/>
      <c r="L2" s="229"/>
      <c r="M2" s="229"/>
      <c r="R2" s="6">
        <f ca="1">NOW()</f>
        <v>45168.563313888888</v>
      </c>
    </row>
    <row r="3" spans="1:18" ht="15.6" x14ac:dyDescent="0.3">
      <c r="A3" s="1" t="str">
        <f>'Comp Detail'!A3</f>
        <v>26th &amp; 27th August 2023</v>
      </c>
      <c r="B3" s="1"/>
      <c r="C3" t="s">
        <v>159</v>
      </c>
      <c r="K3" s="33"/>
      <c r="L3" s="33"/>
      <c r="M3" s="33"/>
    </row>
    <row r="4" spans="1:18" ht="15.6" x14ac:dyDescent="0.3">
      <c r="A4" s="1"/>
      <c r="B4" s="121"/>
      <c r="C4" t="s">
        <v>155</v>
      </c>
      <c r="K4" s="33"/>
      <c r="L4" s="33"/>
      <c r="M4" s="33"/>
    </row>
    <row r="5" spans="1:18" ht="15.6" x14ac:dyDescent="0.3">
      <c r="A5" s="122" t="s">
        <v>93</v>
      </c>
      <c r="B5" s="116"/>
      <c r="C5" s="114"/>
      <c r="D5" s="123"/>
      <c r="E5" s="116" t="s">
        <v>1</v>
      </c>
      <c r="F5" s="114" t="str">
        <f>C3</f>
        <v>Julie Kirpichnikov</v>
      </c>
      <c r="G5" s="114"/>
      <c r="H5" s="116"/>
      <c r="I5" s="123"/>
      <c r="J5" s="123"/>
      <c r="K5" s="124" t="s">
        <v>3</v>
      </c>
      <c r="L5" s="125" t="str">
        <f>C4</f>
        <v>Abbie White</v>
      </c>
      <c r="M5" s="123"/>
      <c r="N5" s="123"/>
      <c r="O5" s="123"/>
      <c r="P5" s="123"/>
      <c r="Q5" s="123"/>
      <c r="R5" s="123"/>
    </row>
    <row r="6" spans="1:18" ht="15.6" x14ac:dyDescent="0.3">
      <c r="A6" s="122" t="s">
        <v>51</v>
      </c>
      <c r="B6" s="116" t="s">
        <v>91</v>
      </c>
      <c r="C6" s="114"/>
      <c r="D6" s="123"/>
      <c r="E6" s="114"/>
      <c r="F6" s="114"/>
      <c r="G6" s="114"/>
      <c r="H6" s="114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x14ac:dyDescent="0.3">
      <c r="A7" s="114"/>
      <c r="B7" s="114"/>
      <c r="C7" s="114"/>
      <c r="D7" s="123"/>
      <c r="E7" s="116"/>
      <c r="F7" s="114"/>
      <c r="G7" s="114"/>
      <c r="H7" s="114"/>
      <c r="I7" s="126"/>
      <c r="J7" s="126"/>
      <c r="K7" s="123"/>
      <c r="L7" s="123"/>
      <c r="M7" s="126"/>
      <c r="N7" s="123"/>
      <c r="O7" s="123"/>
      <c r="P7" s="123"/>
      <c r="Q7" s="127"/>
      <c r="R7" s="123"/>
    </row>
    <row r="8" spans="1:18" x14ac:dyDescent="0.3">
      <c r="D8" s="129"/>
      <c r="E8" s="130" t="s">
        <v>39</v>
      </c>
      <c r="F8" s="128"/>
      <c r="G8" s="128"/>
      <c r="H8" s="128"/>
      <c r="I8" s="131" t="s">
        <v>39</v>
      </c>
      <c r="J8" s="132"/>
      <c r="K8" s="126"/>
      <c r="L8" s="126"/>
      <c r="M8" s="131" t="s">
        <v>70</v>
      </c>
      <c r="N8" s="129"/>
      <c r="O8" s="126"/>
      <c r="P8" s="126"/>
      <c r="Q8" s="158" t="s">
        <v>29</v>
      </c>
      <c r="R8" s="126"/>
    </row>
    <row r="9" spans="1:18" x14ac:dyDescent="0.3">
      <c r="A9" s="210" t="s">
        <v>10</v>
      </c>
      <c r="B9" s="210" t="s">
        <v>11</v>
      </c>
      <c r="C9" s="210" t="s">
        <v>13</v>
      </c>
      <c r="D9" s="134"/>
      <c r="E9" s="128" t="s">
        <v>30</v>
      </c>
      <c r="F9" s="128" t="s">
        <v>31</v>
      </c>
      <c r="G9" s="128" t="s">
        <v>32</v>
      </c>
      <c r="H9" s="128" t="s">
        <v>33</v>
      </c>
      <c r="I9" s="131" t="s">
        <v>29</v>
      </c>
      <c r="J9" s="132"/>
      <c r="K9" s="123" t="s">
        <v>27</v>
      </c>
      <c r="L9" s="123" t="s">
        <v>82</v>
      </c>
      <c r="M9" s="131" t="s">
        <v>29</v>
      </c>
      <c r="N9" s="134"/>
      <c r="O9" s="126" t="s">
        <v>83</v>
      </c>
      <c r="P9" s="126" t="s">
        <v>84</v>
      </c>
      <c r="Q9" s="158" t="s">
        <v>36</v>
      </c>
      <c r="R9" s="126" t="s">
        <v>38</v>
      </c>
    </row>
    <row r="10" spans="1:18" x14ac:dyDescent="0.3">
      <c r="D10" s="134"/>
      <c r="E10" s="128"/>
      <c r="F10" s="128"/>
      <c r="G10" s="128"/>
      <c r="H10" s="128"/>
      <c r="I10" s="131"/>
      <c r="J10" s="132"/>
      <c r="K10" s="123"/>
      <c r="L10" s="123"/>
      <c r="M10" s="131"/>
      <c r="N10" s="134"/>
      <c r="O10" s="123"/>
      <c r="P10" s="123"/>
      <c r="Q10" s="158"/>
      <c r="R10" s="126"/>
    </row>
    <row r="11" spans="1:18" x14ac:dyDescent="0.3">
      <c r="A11" s="64">
        <v>32</v>
      </c>
      <c r="B11" t="s">
        <v>180</v>
      </c>
      <c r="C11" t="s">
        <v>133</v>
      </c>
      <c r="D11" s="134"/>
      <c r="E11" s="146">
        <v>8</v>
      </c>
      <c r="F11" s="146">
        <v>5.8</v>
      </c>
      <c r="G11" s="146">
        <v>6.8</v>
      </c>
      <c r="H11" s="146">
        <v>5</v>
      </c>
      <c r="I11" s="147">
        <f t="shared" ref="I11:I17" si="0">SUM((E11*0.3)+(F11*0.25)+(G11*0.35)+(H11*0.1))</f>
        <v>6.7299999999999995</v>
      </c>
      <c r="J11" s="148"/>
      <c r="K11" s="224">
        <v>6.93</v>
      </c>
      <c r="L11" s="149"/>
      <c r="M11" s="147">
        <f t="shared" ref="M11:M17" si="1">K11-L11</f>
        <v>6.93</v>
      </c>
      <c r="N11" s="150"/>
      <c r="O11" s="147">
        <f t="shared" ref="O11:O17" si="2">I11</f>
        <v>6.7299999999999995</v>
      </c>
      <c r="P11" s="147">
        <f t="shared" ref="P11:P17" si="3">M11</f>
        <v>6.93</v>
      </c>
      <c r="Q11" s="174">
        <f t="shared" ref="Q11:Q17" si="4">(M11+I11)/2</f>
        <v>6.83</v>
      </c>
      <c r="R11" s="131">
        <v>1</v>
      </c>
    </row>
    <row r="12" spans="1:18" x14ac:dyDescent="0.3">
      <c r="A12" s="64">
        <v>10</v>
      </c>
      <c r="B12" t="s">
        <v>170</v>
      </c>
      <c r="C12" t="s">
        <v>127</v>
      </c>
      <c r="D12" s="134"/>
      <c r="E12" s="146">
        <v>9</v>
      </c>
      <c r="F12" s="146">
        <v>6</v>
      </c>
      <c r="G12" s="146">
        <v>6</v>
      </c>
      <c r="H12" s="146">
        <v>4</v>
      </c>
      <c r="I12" s="147">
        <f t="shared" si="0"/>
        <v>6.6999999999999993</v>
      </c>
      <c r="J12" s="148"/>
      <c r="K12" s="224">
        <v>6.85</v>
      </c>
      <c r="L12" s="149"/>
      <c r="M12" s="147">
        <f t="shared" si="1"/>
        <v>6.85</v>
      </c>
      <c r="N12" s="150"/>
      <c r="O12" s="147">
        <f t="shared" si="2"/>
        <v>6.6999999999999993</v>
      </c>
      <c r="P12" s="147">
        <f t="shared" si="3"/>
        <v>6.85</v>
      </c>
      <c r="Q12" s="174">
        <f t="shared" si="4"/>
        <v>6.7749999999999995</v>
      </c>
      <c r="R12" s="131">
        <v>2</v>
      </c>
    </row>
    <row r="13" spans="1:18" x14ac:dyDescent="0.3">
      <c r="A13" s="64">
        <v>41</v>
      </c>
      <c r="B13" t="s">
        <v>196</v>
      </c>
      <c r="C13" t="s">
        <v>149</v>
      </c>
      <c r="D13" s="134"/>
      <c r="E13" s="146">
        <v>5</v>
      </c>
      <c r="F13" s="146">
        <v>5.3</v>
      </c>
      <c r="G13" s="146">
        <v>4</v>
      </c>
      <c r="H13" s="146">
        <v>3.5</v>
      </c>
      <c r="I13" s="147">
        <f t="shared" si="0"/>
        <v>4.5749999999999993</v>
      </c>
      <c r="J13" s="148"/>
      <c r="K13" s="224">
        <v>8.44</v>
      </c>
      <c r="L13" s="149"/>
      <c r="M13" s="147">
        <f t="shared" si="1"/>
        <v>8.44</v>
      </c>
      <c r="N13" s="150"/>
      <c r="O13" s="147">
        <f t="shared" si="2"/>
        <v>4.5749999999999993</v>
      </c>
      <c r="P13" s="147">
        <f t="shared" si="3"/>
        <v>8.44</v>
      </c>
      <c r="Q13" s="174">
        <f t="shared" si="4"/>
        <v>6.5074999999999994</v>
      </c>
      <c r="R13" s="131">
        <v>3</v>
      </c>
    </row>
    <row r="14" spans="1:18" x14ac:dyDescent="0.3">
      <c r="A14" s="64">
        <v>14</v>
      </c>
      <c r="B14" t="s">
        <v>190</v>
      </c>
      <c r="C14" t="s">
        <v>127</v>
      </c>
      <c r="D14" s="134"/>
      <c r="E14" s="146">
        <v>6.5</v>
      </c>
      <c r="F14" s="146">
        <v>6</v>
      </c>
      <c r="G14" s="146">
        <v>4.8</v>
      </c>
      <c r="H14" s="146">
        <v>4</v>
      </c>
      <c r="I14" s="147">
        <f t="shared" si="0"/>
        <v>5.53</v>
      </c>
      <c r="J14" s="148"/>
      <c r="K14" s="224">
        <v>7.46</v>
      </c>
      <c r="L14" s="149"/>
      <c r="M14" s="147">
        <f t="shared" si="1"/>
        <v>7.46</v>
      </c>
      <c r="N14" s="150"/>
      <c r="O14" s="147">
        <f t="shared" si="2"/>
        <v>5.53</v>
      </c>
      <c r="P14" s="147">
        <f t="shared" si="3"/>
        <v>7.46</v>
      </c>
      <c r="Q14" s="174">
        <f t="shared" si="4"/>
        <v>6.4950000000000001</v>
      </c>
      <c r="R14" s="131">
        <v>4</v>
      </c>
    </row>
    <row r="15" spans="1:18" x14ac:dyDescent="0.3">
      <c r="A15" s="64">
        <v>13</v>
      </c>
      <c r="B15" t="s">
        <v>189</v>
      </c>
      <c r="C15" t="s">
        <v>127</v>
      </c>
      <c r="D15" s="134"/>
      <c r="E15" s="146">
        <v>5.8</v>
      </c>
      <c r="F15" s="146">
        <v>5.5</v>
      </c>
      <c r="G15" s="146">
        <v>4.8</v>
      </c>
      <c r="H15" s="146">
        <v>5.3</v>
      </c>
      <c r="I15" s="147">
        <f t="shared" si="0"/>
        <v>5.3250000000000002</v>
      </c>
      <c r="J15" s="148"/>
      <c r="K15" s="224">
        <v>7.37</v>
      </c>
      <c r="L15" s="149"/>
      <c r="M15" s="147">
        <f t="shared" si="1"/>
        <v>7.37</v>
      </c>
      <c r="N15" s="150"/>
      <c r="O15" s="147">
        <f t="shared" si="2"/>
        <v>5.3250000000000002</v>
      </c>
      <c r="P15" s="147">
        <f t="shared" si="3"/>
        <v>7.37</v>
      </c>
      <c r="Q15" s="174">
        <f t="shared" si="4"/>
        <v>6.3475000000000001</v>
      </c>
      <c r="R15" s="131">
        <v>5</v>
      </c>
    </row>
    <row r="16" spans="1:18" x14ac:dyDescent="0.3">
      <c r="A16" s="64">
        <v>24</v>
      </c>
      <c r="B16" t="s">
        <v>186</v>
      </c>
      <c r="C16" t="s">
        <v>133</v>
      </c>
      <c r="D16" s="134"/>
      <c r="E16" s="146">
        <v>5.8</v>
      </c>
      <c r="F16" s="146">
        <v>5.5</v>
      </c>
      <c r="G16" s="146">
        <v>4</v>
      </c>
      <c r="H16" s="146">
        <v>4.5999999999999996</v>
      </c>
      <c r="I16" s="147">
        <f t="shared" si="0"/>
        <v>4.9750000000000005</v>
      </c>
      <c r="J16" s="148"/>
      <c r="K16" s="224">
        <v>7.27</v>
      </c>
      <c r="L16" s="149"/>
      <c r="M16" s="147">
        <f t="shared" si="1"/>
        <v>7.27</v>
      </c>
      <c r="N16" s="150"/>
      <c r="O16" s="147">
        <f t="shared" si="2"/>
        <v>4.9750000000000005</v>
      </c>
      <c r="P16" s="147">
        <f t="shared" si="3"/>
        <v>7.27</v>
      </c>
      <c r="Q16" s="174">
        <f t="shared" si="4"/>
        <v>6.1225000000000005</v>
      </c>
      <c r="R16" s="131">
        <v>6</v>
      </c>
    </row>
    <row r="17" spans="1:17" x14ac:dyDescent="0.3">
      <c r="A17" s="64">
        <v>28</v>
      </c>
      <c r="B17" t="s">
        <v>177</v>
      </c>
      <c r="C17" t="s">
        <v>133</v>
      </c>
      <c r="D17" s="134"/>
      <c r="E17" s="146">
        <v>5.8</v>
      </c>
      <c r="F17" s="146">
        <v>5</v>
      </c>
      <c r="G17" s="146">
        <v>3.8</v>
      </c>
      <c r="H17" s="146">
        <v>2.5</v>
      </c>
      <c r="I17" s="147">
        <f t="shared" si="0"/>
        <v>4.57</v>
      </c>
      <c r="J17" s="148"/>
      <c r="K17" s="224">
        <v>6.67</v>
      </c>
      <c r="L17" s="149"/>
      <c r="M17" s="147">
        <f t="shared" si="1"/>
        <v>6.67</v>
      </c>
      <c r="N17" s="150"/>
      <c r="O17" s="147">
        <f t="shared" si="2"/>
        <v>4.57</v>
      </c>
      <c r="P17" s="147">
        <f t="shared" si="3"/>
        <v>6.67</v>
      </c>
      <c r="Q17" s="174">
        <f t="shared" si="4"/>
        <v>5.62</v>
      </c>
    </row>
  </sheetData>
  <sortState xmlns:xlrd2="http://schemas.microsoft.com/office/spreadsheetml/2017/richdata2" ref="A11:R17">
    <sortCondition descending="1" ref="Q11:Q17"/>
  </sortState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6CA46-5886-4557-B78B-05D037304D8D}">
  <dimension ref="A1:R16"/>
  <sheetViews>
    <sheetView workbookViewId="0">
      <selection activeCell="S11" sqref="S11"/>
    </sheetView>
  </sheetViews>
  <sheetFormatPr defaultRowHeight="14.4" x14ac:dyDescent="0.3"/>
  <cols>
    <col min="2" max="2" width="28.5546875" customWidth="1"/>
    <col min="3" max="3" width="19.88671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1.5546875" customWidth="1"/>
  </cols>
  <sheetData>
    <row r="1" spans="1:18" ht="15.6" x14ac:dyDescent="0.3">
      <c r="A1" s="1" t="str">
        <f>'Comp Detail'!A1</f>
        <v>2023 SVG OFFICIAL &amp; UNOFFICIAL AUGUST COMP</v>
      </c>
      <c r="B1" s="1"/>
      <c r="K1" s="229"/>
      <c r="L1" s="229"/>
      <c r="M1" s="229"/>
      <c r="R1" s="5">
        <f ca="1">NOW()</f>
        <v>45168.563313888888</v>
      </c>
    </row>
    <row r="2" spans="1:18" ht="15.6" x14ac:dyDescent="0.3">
      <c r="A2" s="1"/>
      <c r="B2" s="1"/>
      <c r="C2" s="120" t="s">
        <v>81</v>
      </c>
      <c r="K2" s="229"/>
      <c r="L2" s="229"/>
      <c r="M2" s="229"/>
      <c r="R2" s="6">
        <f ca="1">NOW()</f>
        <v>45168.563313888888</v>
      </c>
    </row>
    <row r="3" spans="1:18" ht="15.6" x14ac:dyDescent="0.3">
      <c r="A3" s="1" t="str">
        <f>'Comp Detail'!A3</f>
        <v>26th &amp; 27th August 2023</v>
      </c>
      <c r="B3" s="1"/>
      <c r="C3" t="s">
        <v>155</v>
      </c>
      <c r="K3" s="33"/>
      <c r="L3" s="33"/>
      <c r="M3" s="33"/>
    </row>
    <row r="4" spans="1:18" ht="15.6" x14ac:dyDescent="0.3">
      <c r="A4" s="1"/>
      <c r="B4" s="121"/>
      <c r="C4" t="s">
        <v>159</v>
      </c>
      <c r="K4" s="33"/>
      <c r="L4" s="33"/>
      <c r="M4" s="33"/>
    </row>
    <row r="5" spans="1:18" ht="15.6" x14ac:dyDescent="0.3">
      <c r="A5" s="122" t="s">
        <v>93</v>
      </c>
      <c r="B5" s="116"/>
      <c r="C5" s="114"/>
      <c r="D5" s="123"/>
      <c r="E5" s="116" t="s">
        <v>1</v>
      </c>
      <c r="F5" s="114" t="str">
        <f>C3</f>
        <v>Abbie White</v>
      </c>
      <c r="G5" s="114"/>
      <c r="H5" s="116"/>
      <c r="I5" s="123"/>
      <c r="J5" s="123"/>
      <c r="K5" s="124" t="s">
        <v>3</v>
      </c>
      <c r="L5" s="125" t="str">
        <f>C4</f>
        <v>Julie Kirpichnikov</v>
      </c>
      <c r="M5" s="123"/>
      <c r="N5" s="123"/>
      <c r="O5" s="123"/>
      <c r="P5" s="123"/>
      <c r="Q5" s="123"/>
      <c r="R5" s="123"/>
    </row>
    <row r="6" spans="1:18" ht="15.6" x14ac:dyDescent="0.3">
      <c r="A6" s="122" t="s">
        <v>51</v>
      </c>
      <c r="B6" s="116" t="s">
        <v>92</v>
      </c>
      <c r="C6" s="114"/>
      <c r="D6" s="123"/>
      <c r="E6" s="114"/>
      <c r="F6" s="114"/>
      <c r="G6" s="114"/>
      <c r="H6" s="114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x14ac:dyDescent="0.3">
      <c r="A7" s="114"/>
      <c r="B7" s="114"/>
      <c r="C7" s="114"/>
      <c r="D7" s="123"/>
      <c r="E7" s="116"/>
      <c r="F7" s="114"/>
      <c r="G7" s="114"/>
      <c r="H7" s="114"/>
      <c r="I7" s="126"/>
      <c r="J7" s="126"/>
      <c r="K7" s="123"/>
      <c r="L7" s="123"/>
      <c r="M7" s="126"/>
      <c r="N7" s="123"/>
      <c r="O7" s="123"/>
      <c r="P7" s="123"/>
      <c r="Q7" s="127"/>
      <c r="R7" s="123"/>
    </row>
    <row r="8" spans="1:18" x14ac:dyDescent="0.3">
      <c r="D8" s="129"/>
      <c r="E8" s="130" t="s">
        <v>39</v>
      </c>
      <c r="F8" s="128"/>
      <c r="G8" s="128"/>
      <c r="H8" s="128"/>
      <c r="I8" s="131" t="s">
        <v>39</v>
      </c>
      <c r="J8" s="132"/>
      <c r="K8" s="126"/>
      <c r="L8" s="126"/>
      <c r="M8" s="131" t="s">
        <v>70</v>
      </c>
      <c r="N8" s="129"/>
      <c r="O8" s="126"/>
      <c r="P8" s="126"/>
      <c r="Q8" s="158" t="s">
        <v>29</v>
      </c>
      <c r="R8" s="126"/>
    </row>
    <row r="9" spans="1:18" x14ac:dyDescent="0.3">
      <c r="A9" s="210" t="s">
        <v>10</v>
      </c>
      <c r="B9" s="210" t="s">
        <v>11</v>
      </c>
      <c r="C9" s="210" t="s">
        <v>13</v>
      </c>
      <c r="D9" s="134"/>
      <c r="E9" s="128" t="s">
        <v>30</v>
      </c>
      <c r="F9" s="128" t="s">
        <v>31</v>
      </c>
      <c r="G9" s="128" t="s">
        <v>32</v>
      </c>
      <c r="H9" s="128" t="s">
        <v>33</v>
      </c>
      <c r="I9" s="131" t="s">
        <v>29</v>
      </c>
      <c r="J9" s="132"/>
      <c r="K9" s="123" t="s">
        <v>27</v>
      </c>
      <c r="L9" s="123" t="s">
        <v>82</v>
      </c>
      <c r="M9" s="131" t="s">
        <v>29</v>
      </c>
      <c r="N9" s="134"/>
      <c r="O9" s="126" t="s">
        <v>83</v>
      </c>
      <c r="P9" s="126" t="s">
        <v>84</v>
      </c>
      <c r="Q9" s="158" t="s">
        <v>36</v>
      </c>
      <c r="R9" s="126" t="s">
        <v>38</v>
      </c>
    </row>
    <row r="10" spans="1:18" x14ac:dyDescent="0.3">
      <c r="A10" s="128"/>
      <c r="B10" s="128"/>
      <c r="C10" s="128"/>
      <c r="D10" s="134"/>
      <c r="E10" s="128"/>
      <c r="F10" s="128"/>
      <c r="G10" s="128"/>
      <c r="H10" s="128"/>
      <c r="I10" s="131"/>
      <c r="J10" s="132"/>
      <c r="K10" s="123"/>
      <c r="L10" s="123"/>
      <c r="M10" s="131"/>
      <c r="N10" s="134"/>
      <c r="O10" s="123"/>
      <c r="P10" s="123"/>
      <c r="Q10" s="158"/>
      <c r="R10" s="126"/>
    </row>
    <row r="11" spans="1:18" x14ac:dyDescent="0.3">
      <c r="A11" s="64">
        <v>7</v>
      </c>
      <c r="B11" t="s">
        <v>188</v>
      </c>
      <c r="C11" t="s">
        <v>127</v>
      </c>
      <c r="D11" s="134"/>
      <c r="E11" s="146">
        <v>6.5</v>
      </c>
      <c r="F11" s="146">
        <v>6</v>
      </c>
      <c r="G11" s="146">
        <v>5</v>
      </c>
      <c r="H11" s="146">
        <v>4</v>
      </c>
      <c r="I11" s="147">
        <f t="shared" ref="I11:I16" si="0">SUM((E11*0.3)+(F11*0.25)+(G11*0.35)+(H11*0.1))</f>
        <v>5.6000000000000005</v>
      </c>
      <c r="J11" s="148"/>
      <c r="K11" s="224">
        <v>7.69</v>
      </c>
      <c r="L11" s="149"/>
      <c r="M11" s="147">
        <f t="shared" ref="M11:M16" si="1">K11-L11</f>
        <v>7.69</v>
      </c>
      <c r="N11" s="150"/>
      <c r="O11" s="147">
        <f t="shared" ref="O11:O16" si="2">I11</f>
        <v>5.6000000000000005</v>
      </c>
      <c r="P11" s="147">
        <f t="shared" ref="P11:P16" si="3">M11</f>
        <v>7.69</v>
      </c>
      <c r="Q11" s="174">
        <f t="shared" ref="Q11:Q16" si="4">(M11+I11)/2</f>
        <v>6.6450000000000005</v>
      </c>
      <c r="R11" s="131">
        <v>1</v>
      </c>
    </row>
    <row r="12" spans="1:18" x14ac:dyDescent="0.3">
      <c r="A12" s="64">
        <v>6</v>
      </c>
      <c r="B12" t="s">
        <v>187</v>
      </c>
      <c r="C12" t="s">
        <v>127</v>
      </c>
      <c r="D12" s="134"/>
      <c r="E12" s="146">
        <v>5</v>
      </c>
      <c r="F12" s="146">
        <v>5</v>
      </c>
      <c r="G12" s="146">
        <v>4.8</v>
      </c>
      <c r="H12" s="146">
        <v>4</v>
      </c>
      <c r="I12" s="147">
        <f t="shared" si="0"/>
        <v>4.83</v>
      </c>
      <c r="J12" s="148"/>
      <c r="K12" s="224">
        <v>7.82</v>
      </c>
      <c r="L12" s="149"/>
      <c r="M12" s="147">
        <f t="shared" si="1"/>
        <v>7.82</v>
      </c>
      <c r="N12" s="150"/>
      <c r="O12" s="147">
        <f t="shared" si="2"/>
        <v>4.83</v>
      </c>
      <c r="P12" s="147">
        <f t="shared" si="3"/>
        <v>7.82</v>
      </c>
      <c r="Q12" s="174">
        <f t="shared" si="4"/>
        <v>6.3250000000000002</v>
      </c>
      <c r="R12" s="131">
        <v>2</v>
      </c>
    </row>
    <row r="13" spans="1:18" x14ac:dyDescent="0.3">
      <c r="A13" s="64">
        <v>29</v>
      </c>
      <c r="B13" t="s">
        <v>178</v>
      </c>
      <c r="C13" t="s">
        <v>133</v>
      </c>
      <c r="D13" s="134"/>
      <c r="E13" s="146">
        <v>5</v>
      </c>
      <c r="F13" s="146">
        <v>5</v>
      </c>
      <c r="G13" s="146">
        <v>4.5</v>
      </c>
      <c r="H13" s="146">
        <v>4.5</v>
      </c>
      <c r="I13" s="147">
        <f t="shared" si="0"/>
        <v>4.7750000000000004</v>
      </c>
      <c r="J13" s="148"/>
      <c r="K13" s="224">
        <v>7.58</v>
      </c>
      <c r="L13" s="149"/>
      <c r="M13" s="147">
        <f t="shared" si="1"/>
        <v>7.58</v>
      </c>
      <c r="N13" s="150"/>
      <c r="O13" s="147">
        <f t="shared" si="2"/>
        <v>4.7750000000000004</v>
      </c>
      <c r="P13" s="147">
        <f t="shared" si="3"/>
        <v>7.58</v>
      </c>
      <c r="Q13" s="174">
        <f t="shared" si="4"/>
        <v>6.1775000000000002</v>
      </c>
      <c r="R13" s="131">
        <v>3</v>
      </c>
    </row>
    <row r="14" spans="1:18" x14ac:dyDescent="0.3">
      <c r="A14" s="64">
        <v>9</v>
      </c>
      <c r="B14" t="s">
        <v>191</v>
      </c>
      <c r="C14" t="s">
        <v>127</v>
      </c>
      <c r="D14" s="134"/>
      <c r="E14" s="146">
        <v>5.5</v>
      </c>
      <c r="F14" s="146">
        <v>5</v>
      </c>
      <c r="G14" s="146">
        <v>4.8</v>
      </c>
      <c r="H14" s="146">
        <v>3</v>
      </c>
      <c r="I14" s="147">
        <f t="shared" si="0"/>
        <v>4.88</v>
      </c>
      <c r="J14" s="148"/>
      <c r="K14" s="224">
        <v>7.33</v>
      </c>
      <c r="L14" s="149"/>
      <c r="M14" s="147">
        <f t="shared" si="1"/>
        <v>7.33</v>
      </c>
      <c r="N14" s="150"/>
      <c r="O14" s="147">
        <f t="shared" si="2"/>
        <v>4.88</v>
      </c>
      <c r="P14" s="147">
        <f t="shared" si="3"/>
        <v>7.33</v>
      </c>
      <c r="Q14" s="174">
        <f t="shared" si="4"/>
        <v>6.1050000000000004</v>
      </c>
      <c r="R14" s="131">
        <v>4</v>
      </c>
    </row>
    <row r="15" spans="1:18" x14ac:dyDescent="0.3">
      <c r="A15" s="64">
        <v>33</v>
      </c>
      <c r="B15" t="s">
        <v>181</v>
      </c>
      <c r="C15" t="s">
        <v>133</v>
      </c>
      <c r="D15" s="134"/>
      <c r="E15" s="146">
        <v>5.8</v>
      </c>
      <c r="F15" s="146">
        <v>4.8</v>
      </c>
      <c r="G15" s="146">
        <v>4.5</v>
      </c>
      <c r="H15" s="146">
        <v>3</v>
      </c>
      <c r="I15" s="147">
        <f t="shared" si="0"/>
        <v>4.8149999999999995</v>
      </c>
      <c r="J15" s="148"/>
      <c r="K15" s="224">
        <v>7.27</v>
      </c>
      <c r="L15" s="149"/>
      <c r="M15" s="147">
        <f t="shared" si="1"/>
        <v>7.27</v>
      </c>
      <c r="N15" s="150"/>
      <c r="O15" s="147">
        <f t="shared" si="2"/>
        <v>4.8149999999999995</v>
      </c>
      <c r="P15" s="147">
        <f t="shared" si="3"/>
        <v>7.27</v>
      </c>
      <c r="Q15" s="174">
        <f t="shared" si="4"/>
        <v>6.0424999999999995</v>
      </c>
      <c r="R15" s="131">
        <v>5</v>
      </c>
    </row>
    <row r="16" spans="1:18" x14ac:dyDescent="0.3">
      <c r="A16" s="64">
        <v>34</v>
      </c>
      <c r="B16" t="s">
        <v>182</v>
      </c>
      <c r="C16" t="s">
        <v>133</v>
      </c>
      <c r="D16" s="134"/>
      <c r="E16" s="146">
        <v>4</v>
      </c>
      <c r="F16" s="146">
        <v>3.8</v>
      </c>
      <c r="G16" s="146">
        <v>4</v>
      </c>
      <c r="H16" s="146">
        <v>3</v>
      </c>
      <c r="I16" s="147">
        <f t="shared" si="0"/>
        <v>3.8499999999999996</v>
      </c>
      <c r="J16" s="148"/>
      <c r="K16" s="224">
        <v>7</v>
      </c>
      <c r="L16" s="149"/>
      <c r="M16" s="147">
        <f t="shared" si="1"/>
        <v>7</v>
      </c>
      <c r="N16" s="150"/>
      <c r="O16" s="147">
        <f t="shared" si="2"/>
        <v>3.8499999999999996</v>
      </c>
      <c r="P16" s="147">
        <f t="shared" si="3"/>
        <v>7</v>
      </c>
      <c r="Q16" s="174">
        <f t="shared" si="4"/>
        <v>5.4249999999999998</v>
      </c>
      <c r="R16" s="131">
        <v>6</v>
      </c>
    </row>
  </sheetData>
  <sortState xmlns:xlrd2="http://schemas.microsoft.com/office/spreadsheetml/2017/richdata2" ref="A11:R16">
    <sortCondition descending="1" ref="Q11:Q16"/>
  </sortState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9717A-34EA-41D2-9929-002C26B5E91F}">
  <dimension ref="A1:R19"/>
  <sheetViews>
    <sheetView workbookViewId="0">
      <selection activeCell="R19" sqref="R19"/>
    </sheetView>
  </sheetViews>
  <sheetFormatPr defaultRowHeight="14.4" x14ac:dyDescent="0.3"/>
  <cols>
    <col min="2" max="2" width="28.5546875" customWidth="1"/>
    <col min="3" max="3" width="17.1093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1.5546875" customWidth="1"/>
  </cols>
  <sheetData>
    <row r="1" spans="1:18" ht="15.6" x14ac:dyDescent="0.3">
      <c r="A1" s="1" t="str">
        <f>'Comp Detail'!A1</f>
        <v>2023 SVG OFFICIAL &amp; UNOFFICIAL AUGUST COMP</v>
      </c>
      <c r="B1" s="1"/>
      <c r="K1" s="229"/>
      <c r="L1" s="229"/>
      <c r="M1" s="229"/>
      <c r="R1" s="5">
        <f ca="1">NOW()</f>
        <v>45168.563313888888</v>
      </c>
    </row>
    <row r="2" spans="1:18" ht="15.6" x14ac:dyDescent="0.3">
      <c r="A2" s="1"/>
      <c r="B2" s="1"/>
      <c r="C2" s="120" t="s">
        <v>81</v>
      </c>
      <c r="K2" s="229"/>
      <c r="L2" s="229"/>
      <c r="M2" s="229"/>
      <c r="R2" s="6">
        <f ca="1">NOW()</f>
        <v>45168.563313888888</v>
      </c>
    </row>
    <row r="3" spans="1:18" ht="15.6" x14ac:dyDescent="0.3">
      <c r="A3" s="1" t="str">
        <f>'Comp Detail'!A3</f>
        <v>26th &amp; 27th August 2023</v>
      </c>
      <c r="B3" s="1"/>
      <c r="C3" t="s">
        <v>155</v>
      </c>
      <c r="K3" s="33"/>
      <c r="L3" s="33"/>
      <c r="M3" s="33"/>
    </row>
    <row r="4" spans="1:18" ht="15.6" x14ac:dyDescent="0.3">
      <c r="A4" s="1"/>
      <c r="B4" s="121"/>
      <c r="C4" t="s">
        <v>159</v>
      </c>
      <c r="K4" s="33"/>
      <c r="L4" s="33"/>
      <c r="M4" s="33"/>
    </row>
    <row r="5" spans="1:18" ht="15.6" x14ac:dyDescent="0.3">
      <c r="A5" s="122" t="s">
        <v>94</v>
      </c>
      <c r="B5" s="116"/>
      <c r="C5" s="114"/>
      <c r="D5" s="123"/>
      <c r="E5" s="116" t="s">
        <v>1</v>
      </c>
      <c r="F5" s="114" t="str">
        <f>C3</f>
        <v>Abbie White</v>
      </c>
      <c r="G5" s="114"/>
      <c r="H5" s="116"/>
      <c r="I5" s="123"/>
      <c r="J5" s="123"/>
      <c r="K5" s="124" t="s">
        <v>3</v>
      </c>
      <c r="L5" s="125" t="str">
        <f>C4</f>
        <v>Julie Kirpichnikov</v>
      </c>
      <c r="M5" s="123"/>
      <c r="N5" s="123"/>
      <c r="O5" s="123"/>
      <c r="P5" s="123"/>
      <c r="Q5" s="123"/>
      <c r="R5" s="123"/>
    </row>
    <row r="6" spans="1:18" ht="15.6" x14ac:dyDescent="0.3">
      <c r="A6" s="122" t="s">
        <v>51</v>
      </c>
      <c r="B6" s="116">
        <v>25</v>
      </c>
      <c r="C6" s="114"/>
      <c r="D6" s="123"/>
      <c r="E6" s="114"/>
      <c r="F6" s="114"/>
      <c r="G6" s="114"/>
      <c r="H6" s="114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x14ac:dyDescent="0.3">
      <c r="A7" s="114"/>
      <c r="B7" s="114"/>
      <c r="C7" s="114"/>
      <c r="D7" s="123"/>
      <c r="E7" s="116"/>
      <c r="F7" s="114"/>
      <c r="G7" s="114"/>
      <c r="H7" s="114"/>
      <c r="I7" s="126"/>
      <c r="J7" s="126"/>
      <c r="K7" s="123"/>
      <c r="L7" s="123"/>
      <c r="M7" s="126"/>
      <c r="N7" s="123"/>
      <c r="O7" s="123"/>
      <c r="P7" s="123"/>
      <c r="Q7" s="127"/>
      <c r="R7" s="123"/>
    </row>
    <row r="8" spans="1:18" x14ac:dyDescent="0.3">
      <c r="D8" s="129"/>
      <c r="E8" s="130" t="s">
        <v>39</v>
      </c>
      <c r="F8" s="128"/>
      <c r="G8" s="128"/>
      <c r="H8" s="128"/>
      <c r="I8" s="131" t="s">
        <v>39</v>
      </c>
      <c r="J8" s="132"/>
      <c r="K8" s="126"/>
      <c r="L8" s="126"/>
      <c r="M8" s="131" t="s">
        <v>70</v>
      </c>
      <c r="N8" s="129"/>
      <c r="O8" s="126"/>
      <c r="P8" s="126"/>
      <c r="Q8" s="158" t="s">
        <v>29</v>
      </c>
      <c r="R8" s="126"/>
    </row>
    <row r="9" spans="1:18" x14ac:dyDescent="0.3">
      <c r="A9" s="128" t="s">
        <v>10</v>
      </c>
      <c r="B9" s="128" t="s">
        <v>11</v>
      </c>
      <c r="C9" s="128" t="s">
        <v>13</v>
      </c>
      <c r="D9" s="134"/>
      <c r="E9" s="128" t="s">
        <v>30</v>
      </c>
      <c r="F9" s="128" t="s">
        <v>31</v>
      </c>
      <c r="G9" s="128" t="s">
        <v>32</v>
      </c>
      <c r="H9" s="128" t="s">
        <v>33</v>
      </c>
      <c r="I9" s="131" t="s">
        <v>29</v>
      </c>
      <c r="J9" s="132"/>
      <c r="K9" s="123" t="s">
        <v>27</v>
      </c>
      <c r="L9" s="123" t="s">
        <v>82</v>
      </c>
      <c r="M9" s="131" t="s">
        <v>29</v>
      </c>
      <c r="N9" s="134"/>
      <c r="O9" s="123" t="s">
        <v>83</v>
      </c>
      <c r="P9" s="123" t="s">
        <v>84</v>
      </c>
      <c r="Q9" s="158" t="s">
        <v>36</v>
      </c>
      <c r="R9" s="126" t="s">
        <v>38</v>
      </c>
    </row>
    <row r="10" spans="1:18" x14ac:dyDescent="0.3">
      <c r="A10" s="128"/>
      <c r="B10" s="128"/>
      <c r="C10" s="128"/>
      <c r="D10" s="134"/>
      <c r="E10" s="128"/>
      <c r="F10" s="128"/>
      <c r="G10" s="128"/>
      <c r="H10" s="128"/>
      <c r="I10" s="131"/>
      <c r="J10" s="132"/>
      <c r="K10" s="123"/>
      <c r="L10" s="123"/>
      <c r="M10" s="131"/>
      <c r="N10" s="134"/>
      <c r="O10" s="123"/>
      <c r="P10" s="123"/>
      <c r="Q10" s="158"/>
      <c r="R10" s="126"/>
    </row>
    <row r="11" spans="1:18" x14ac:dyDescent="0.3">
      <c r="A11">
        <v>36</v>
      </c>
      <c r="B11" t="s">
        <v>175</v>
      </c>
      <c r="C11" t="s">
        <v>176</v>
      </c>
      <c r="D11" s="134"/>
      <c r="E11" s="146">
        <v>8.5</v>
      </c>
      <c r="F11" s="146">
        <v>6.5</v>
      </c>
      <c r="G11" s="146">
        <v>7</v>
      </c>
      <c r="H11" s="146">
        <v>6</v>
      </c>
      <c r="I11" s="147">
        <f t="shared" ref="I11:I18" si="0">SUM((E11*0.3)+(F11*0.25)+(G11*0.35)+(H11*0.1))</f>
        <v>7.2249999999999996</v>
      </c>
      <c r="J11" s="148"/>
      <c r="K11" s="224">
        <v>7.81</v>
      </c>
      <c r="L11" s="149"/>
      <c r="M11" s="147">
        <f t="shared" ref="M11:M18" si="1">K11-L11</f>
        <v>7.81</v>
      </c>
      <c r="N11" s="150"/>
      <c r="O11" s="147">
        <f t="shared" ref="O11:O18" si="2">I11</f>
        <v>7.2249999999999996</v>
      </c>
      <c r="P11" s="147">
        <f t="shared" ref="P11:P18" si="3">M11</f>
        <v>7.81</v>
      </c>
      <c r="Q11" s="174">
        <f t="shared" ref="Q11:Q18" si="4">(M11+I11)/2</f>
        <v>7.5175000000000001</v>
      </c>
      <c r="R11" s="131">
        <v>1</v>
      </c>
    </row>
    <row r="12" spans="1:18" x14ac:dyDescent="0.3">
      <c r="A12">
        <v>12</v>
      </c>
      <c r="B12" t="s">
        <v>147</v>
      </c>
      <c r="C12" t="s">
        <v>127</v>
      </c>
      <c r="D12" s="134"/>
      <c r="E12" s="146">
        <v>7.8</v>
      </c>
      <c r="F12" s="146">
        <v>7</v>
      </c>
      <c r="G12" s="146">
        <v>6.5</v>
      </c>
      <c r="H12" s="146">
        <v>6</v>
      </c>
      <c r="I12" s="147">
        <f t="shared" si="0"/>
        <v>6.9649999999999999</v>
      </c>
      <c r="J12" s="148"/>
      <c r="K12" s="224">
        <v>7.67</v>
      </c>
      <c r="L12" s="149"/>
      <c r="M12" s="147">
        <f t="shared" si="1"/>
        <v>7.67</v>
      </c>
      <c r="N12" s="150"/>
      <c r="O12" s="147">
        <f t="shared" si="2"/>
        <v>6.9649999999999999</v>
      </c>
      <c r="P12" s="147">
        <f t="shared" si="3"/>
        <v>7.67</v>
      </c>
      <c r="Q12" s="174">
        <f t="shared" si="4"/>
        <v>7.3174999999999999</v>
      </c>
      <c r="R12" s="131">
        <v>2</v>
      </c>
    </row>
    <row r="13" spans="1:18" x14ac:dyDescent="0.3">
      <c r="A13">
        <v>8</v>
      </c>
      <c r="B13" t="s">
        <v>144</v>
      </c>
      <c r="C13" t="s">
        <v>127</v>
      </c>
      <c r="D13" s="134"/>
      <c r="E13" s="146">
        <v>8</v>
      </c>
      <c r="F13" s="146">
        <v>6.8</v>
      </c>
      <c r="G13" s="146">
        <v>6</v>
      </c>
      <c r="H13" s="146">
        <v>6.8</v>
      </c>
      <c r="I13" s="147">
        <f t="shared" si="0"/>
        <v>6.879999999999999</v>
      </c>
      <c r="J13" s="148"/>
      <c r="K13" s="224">
        <v>7.47</v>
      </c>
      <c r="L13" s="149"/>
      <c r="M13" s="147">
        <f t="shared" si="1"/>
        <v>7.47</v>
      </c>
      <c r="N13" s="150"/>
      <c r="O13" s="147">
        <f t="shared" si="2"/>
        <v>6.879999999999999</v>
      </c>
      <c r="P13" s="147">
        <f t="shared" si="3"/>
        <v>7.47</v>
      </c>
      <c r="Q13" s="174">
        <f t="shared" si="4"/>
        <v>7.1749999999999989</v>
      </c>
      <c r="R13" s="131">
        <v>3</v>
      </c>
    </row>
    <row r="14" spans="1:18" x14ac:dyDescent="0.3">
      <c r="A14">
        <v>23</v>
      </c>
      <c r="B14" t="s">
        <v>194</v>
      </c>
      <c r="C14" t="s">
        <v>167</v>
      </c>
      <c r="D14" s="134"/>
      <c r="E14" s="146">
        <v>6.5</v>
      </c>
      <c r="F14" s="146">
        <v>6.5</v>
      </c>
      <c r="G14" s="146">
        <v>5.5</v>
      </c>
      <c r="H14" s="146">
        <v>5</v>
      </c>
      <c r="I14" s="147">
        <f t="shared" si="0"/>
        <v>6</v>
      </c>
      <c r="J14" s="148"/>
      <c r="K14" s="224">
        <v>8.17</v>
      </c>
      <c r="L14" s="149"/>
      <c r="M14" s="147">
        <f t="shared" si="1"/>
        <v>8.17</v>
      </c>
      <c r="N14" s="150"/>
      <c r="O14" s="147">
        <f t="shared" si="2"/>
        <v>6</v>
      </c>
      <c r="P14" s="147">
        <f t="shared" si="3"/>
        <v>8.17</v>
      </c>
      <c r="Q14" s="174">
        <f t="shared" si="4"/>
        <v>7.085</v>
      </c>
      <c r="R14" s="131">
        <v>4</v>
      </c>
    </row>
    <row r="15" spans="1:18" x14ac:dyDescent="0.3">
      <c r="A15">
        <v>17</v>
      </c>
      <c r="B15" t="s">
        <v>193</v>
      </c>
      <c r="C15" t="s">
        <v>115</v>
      </c>
      <c r="D15" s="134"/>
      <c r="E15" s="146">
        <v>7.5</v>
      </c>
      <c r="F15" s="146">
        <v>6.5</v>
      </c>
      <c r="G15" s="146">
        <v>6</v>
      </c>
      <c r="H15" s="146">
        <v>4</v>
      </c>
      <c r="I15" s="147">
        <f t="shared" si="0"/>
        <v>6.375</v>
      </c>
      <c r="J15" s="148"/>
      <c r="K15" s="224">
        <v>7.61</v>
      </c>
      <c r="L15" s="149"/>
      <c r="M15" s="147">
        <f t="shared" si="1"/>
        <v>7.61</v>
      </c>
      <c r="N15" s="150"/>
      <c r="O15" s="147">
        <f t="shared" si="2"/>
        <v>6.375</v>
      </c>
      <c r="P15" s="147">
        <f t="shared" si="3"/>
        <v>7.61</v>
      </c>
      <c r="Q15" s="174">
        <f t="shared" si="4"/>
        <v>6.9924999999999997</v>
      </c>
      <c r="R15" s="131">
        <v>5</v>
      </c>
    </row>
    <row r="16" spans="1:18" x14ac:dyDescent="0.3">
      <c r="A16">
        <v>22</v>
      </c>
      <c r="B16" t="s">
        <v>164</v>
      </c>
      <c r="C16" t="s">
        <v>167</v>
      </c>
      <c r="D16" s="134"/>
      <c r="E16" s="146">
        <v>7</v>
      </c>
      <c r="F16" s="146">
        <v>6.5</v>
      </c>
      <c r="G16" s="146">
        <v>5.5</v>
      </c>
      <c r="H16" s="146">
        <v>5.5</v>
      </c>
      <c r="I16" s="147">
        <f t="shared" si="0"/>
        <v>6.2</v>
      </c>
      <c r="J16" s="148"/>
      <c r="K16" s="224">
        <v>7.47</v>
      </c>
      <c r="L16" s="149"/>
      <c r="M16" s="147">
        <f t="shared" si="1"/>
        <v>7.47</v>
      </c>
      <c r="N16" s="150"/>
      <c r="O16" s="147">
        <f t="shared" si="2"/>
        <v>6.2</v>
      </c>
      <c r="P16" s="147">
        <f t="shared" si="3"/>
        <v>7.47</v>
      </c>
      <c r="Q16" s="174">
        <f t="shared" si="4"/>
        <v>6.835</v>
      </c>
      <c r="R16" s="131">
        <v>6</v>
      </c>
    </row>
    <row r="17" spans="1:18" x14ac:dyDescent="0.3">
      <c r="A17">
        <v>27</v>
      </c>
      <c r="B17" t="s">
        <v>150</v>
      </c>
      <c r="C17" t="s">
        <v>176</v>
      </c>
      <c r="D17" s="134"/>
      <c r="E17" s="146">
        <v>7.5</v>
      </c>
      <c r="F17" s="146">
        <v>5</v>
      </c>
      <c r="G17" s="146">
        <v>5</v>
      </c>
      <c r="H17" s="146">
        <v>3.5</v>
      </c>
      <c r="I17" s="147">
        <f t="shared" si="0"/>
        <v>5.6</v>
      </c>
      <c r="J17" s="148"/>
      <c r="K17" s="224">
        <v>7.27</v>
      </c>
      <c r="L17" s="149"/>
      <c r="M17" s="147">
        <f t="shared" si="1"/>
        <v>7.27</v>
      </c>
      <c r="N17" s="150"/>
      <c r="O17" s="147">
        <f t="shared" si="2"/>
        <v>5.6</v>
      </c>
      <c r="P17" s="147">
        <f t="shared" si="3"/>
        <v>7.27</v>
      </c>
      <c r="Q17" s="174">
        <f t="shared" si="4"/>
        <v>6.4349999999999996</v>
      </c>
      <c r="R17" s="131">
        <v>7</v>
      </c>
    </row>
    <row r="18" spans="1:18" x14ac:dyDescent="0.3">
      <c r="A18">
        <v>35</v>
      </c>
      <c r="B18" t="s">
        <v>153</v>
      </c>
      <c r="C18" t="s">
        <v>176</v>
      </c>
      <c r="D18" s="134"/>
      <c r="E18" s="146">
        <v>5</v>
      </c>
      <c r="F18" s="146">
        <v>6</v>
      </c>
      <c r="G18" s="146">
        <v>5</v>
      </c>
      <c r="H18" s="146">
        <v>4</v>
      </c>
      <c r="I18" s="147">
        <f t="shared" si="0"/>
        <v>5.15</v>
      </c>
      <c r="J18" s="148"/>
      <c r="K18" s="224">
        <v>7</v>
      </c>
      <c r="L18" s="149"/>
      <c r="M18" s="147">
        <f t="shared" si="1"/>
        <v>7</v>
      </c>
      <c r="N18" s="150"/>
      <c r="O18" s="147">
        <f t="shared" si="2"/>
        <v>5.15</v>
      </c>
      <c r="P18" s="147">
        <f t="shared" si="3"/>
        <v>7</v>
      </c>
      <c r="Q18" s="174">
        <f t="shared" si="4"/>
        <v>6.0750000000000002</v>
      </c>
      <c r="R18" s="131">
        <v>8</v>
      </c>
    </row>
    <row r="19" spans="1:18" x14ac:dyDescent="0.3">
      <c r="A19">
        <v>2</v>
      </c>
      <c r="B19" t="s">
        <v>148</v>
      </c>
      <c r="C19" t="s">
        <v>149</v>
      </c>
      <c r="D19" s="134"/>
      <c r="E19" s="146"/>
      <c r="F19" s="146"/>
      <c r="G19" s="146"/>
      <c r="H19" s="146"/>
      <c r="I19" s="147">
        <f t="shared" ref="I19" si="5">SUM((E19*0.3)+(F19*0.25)+(G19*0.35)+(H19*0.1))</f>
        <v>0</v>
      </c>
      <c r="J19" s="148"/>
      <c r="K19" s="224"/>
      <c r="L19" s="149"/>
      <c r="M19" s="147">
        <f t="shared" ref="M19" si="6">K19-L19</f>
        <v>0</v>
      </c>
      <c r="N19" s="150"/>
      <c r="O19" s="147">
        <f t="shared" ref="O19" si="7">I19</f>
        <v>0</v>
      </c>
      <c r="P19" s="147">
        <f t="shared" ref="P19" si="8">M19</f>
        <v>0</v>
      </c>
      <c r="Q19" s="174">
        <f t="shared" ref="Q19" si="9">(M19+I19)/2</f>
        <v>0</v>
      </c>
      <c r="R19" s="131" t="s">
        <v>202</v>
      </c>
    </row>
  </sheetData>
  <sortState xmlns:xlrd2="http://schemas.microsoft.com/office/spreadsheetml/2017/richdata2" ref="A11:R18">
    <sortCondition descending="1" ref="Q11:Q18"/>
  </sortState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4"/>
  <sheetViews>
    <sheetView workbookViewId="0">
      <selection activeCell="AQ14" sqref="AQ14"/>
    </sheetView>
  </sheetViews>
  <sheetFormatPr defaultRowHeight="14.4" x14ac:dyDescent="0.3"/>
  <cols>
    <col min="1" max="1" width="11.33203125" customWidth="1"/>
    <col min="2" max="2" width="20" customWidth="1"/>
    <col min="3" max="3" width="21.44140625" customWidth="1"/>
    <col min="4" max="4" width="20" customWidth="1"/>
    <col min="5" max="5" width="11.44140625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29" max="29" width="2.88671875" customWidth="1"/>
    <col min="40" max="40" width="2.88671875" customWidth="1"/>
    <col min="41" max="41" width="2.88671875" style="64" customWidth="1"/>
    <col min="42" max="42" width="9.109375" style="64"/>
    <col min="43" max="43" width="17.44140625" customWidth="1"/>
  </cols>
  <sheetData>
    <row r="1" spans="1:45" ht="15.6" x14ac:dyDescent="0.3">
      <c r="A1" s="1" t="str">
        <f>'Comp Detail'!A1</f>
        <v>2023 SVG OFFICIAL &amp; UNOFFICIAL AUGUST COMP</v>
      </c>
      <c r="B1" s="2"/>
      <c r="C1" s="2"/>
      <c r="D1" s="3"/>
      <c r="E1" s="2"/>
      <c r="F1" s="33"/>
      <c r="G1" s="33"/>
      <c r="H1" s="33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62"/>
      <c r="AP1" s="62"/>
      <c r="AQ1" s="5">
        <f ca="1">NOW()</f>
        <v>45168.563313888888</v>
      </c>
      <c r="AR1" s="2"/>
      <c r="AS1" s="2"/>
    </row>
    <row r="2" spans="1:45" ht="15.6" x14ac:dyDescent="0.3">
      <c r="A2" s="1"/>
      <c r="B2" s="2"/>
      <c r="C2" s="3" t="s">
        <v>85</v>
      </c>
      <c r="D2" s="33" t="s">
        <v>155</v>
      </c>
      <c r="E2" s="2"/>
      <c r="F2" s="33"/>
      <c r="G2" s="33"/>
      <c r="H2" s="33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2"/>
      <c r="AP2" s="62"/>
      <c r="AQ2" s="6">
        <f ca="1">NOW()</f>
        <v>45168.563313888888</v>
      </c>
      <c r="AR2" s="2"/>
      <c r="AS2" s="2"/>
    </row>
    <row r="3" spans="1:45" x14ac:dyDescent="0.3">
      <c r="A3" s="227" t="str">
        <f>'Comp Detail'!A3</f>
        <v>26th &amp; 27th August 2023</v>
      </c>
      <c r="B3" s="227"/>
      <c r="C3" s="3"/>
      <c r="D3" t="s">
        <v>159</v>
      </c>
      <c r="E3" s="2"/>
      <c r="F3" s="99" t="s">
        <v>68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8"/>
      <c r="S3" s="99"/>
      <c r="T3" s="98"/>
      <c r="U3" s="98"/>
      <c r="V3" s="98"/>
      <c r="W3" s="98"/>
      <c r="X3" s="98"/>
      <c r="Y3" s="98"/>
      <c r="Z3" s="98"/>
      <c r="AA3" s="98"/>
      <c r="AB3" s="98"/>
      <c r="AC3" s="2"/>
      <c r="AD3" s="99" t="s">
        <v>68</v>
      </c>
      <c r="AE3" s="98"/>
      <c r="AF3" s="98"/>
      <c r="AG3" s="98"/>
      <c r="AH3" s="98"/>
      <c r="AI3" s="98"/>
      <c r="AJ3" s="98"/>
      <c r="AK3" s="98"/>
      <c r="AL3" s="98"/>
      <c r="AM3" s="98"/>
      <c r="AN3" s="2"/>
      <c r="AO3" s="62"/>
      <c r="AP3" s="62"/>
      <c r="AQ3" s="2"/>
      <c r="AR3" s="2"/>
      <c r="AS3" s="2"/>
    </row>
    <row r="4" spans="1:45" ht="15.6" x14ac:dyDescent="0.3">
      <c r="A4" s="1"/>
      <c r="B4" s="2"/>
      <c r="C4" s="3"/>
      <c r="D4" t="s">
        <v>103</v>
      </c>
      <c r="E4" s="2"/>
      <c r="F4" s="7" t="s">
        <v>1</v>
      </c>
      <c r="G4" s="2" t="str">
        <f>D2</f>
        <v>Abbie White</v>
      </c>
      <c r="H4" s="2"/>
      <c r="I4" s="2"/>
      <c r="K4" s="7"/>
      <c r="L4" s="7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62"/>
      <c r="AP4" s="62"/>
      <c r="AQ4" s="2"/>
      <c r="AR4" s="2"/>
      <c r="AS4" s="2"/>
    </row>
    <row r="5" spans="1:45" ht="15.6" x14ac:dyDescent="0.3">
      <c r="A5" s="1" t="s">
        <v>197</v>
      </c>
      <c r="B5" s="7"/>
      <c r="C5" s="2"/>
      <c r="D5" s="2"/>
      <c r="E5" s="2"/>
      <c r="F5" s="7" t="s">
        <v>5</v>
      </c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7" t="s">
        <v>2</v>
      </c>
      <c r="T5" s="7"/>
      <c r="U5" s="2" t="str">
        <f>D3</f>
        <v>Julie Kirpichnikov</v>
      </c>
      <c r="V5" s="2"/>
      <c r="W5" s="2"/>
      <c r="X5" s="2"/>
      <c r="Y5" s="2"/>
      <c r="Z5" s="2"/>
      <c r="AA5" s="2"/>
      <c r="AB5" s="2"/>
      <c r="AC5" s="48"/>
      <c r="AD5" s="7" t="s">
        <v>106</v>
      </c>
      <c r="AE5" s="7"/>
      <c r="AF5" s="2" t="str">
        <f>D4</f>
        <v>Robyn Bruderer</v>
      </c>
      <c r="AG5" s="2"/>
      <c r="AH5" s="2"/>
      <c r="AI5" s="2"/>
      <c r="AJ5" s="2"/>
      <c r="AK5" s="2"/>
      <c r="AL5" s="2"/>
      <c r="AM5" s="2"/>
      <c r="AN5" s="48"/>
      <c r="AO5" s="62"/>
      <c r="AP5" s="62"/>
      <c r="AQ5" s="2"/>
      <c r="AR5" s="2"/>
      <c r="AS5" s="2"/>
    </row>
    <row r="6" spans="1:45" ht="15.6" x14ac:dyDescent="0.3">
      <c r="A6" s="1" t="s">
        <v>40</v>
      </c>
      <c r="B6" s="7">
        <v>7</v>
      </c>
      <c r="C6" s="2"/>
      <c r="D6" s="2"/>
      <c r="E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8"/>
      <c r="AD6" s="2"/>
      <c r="AE6" s="2"/>
      <c r="AF6" s="2"/>
      <c r="AG6" s="2"/>
      <c r="AH6" s="2"/>
      <c r="AI6" s="2"/>
      <c r="AJ6" s="2"/>
      <c r="AK6" s="2"/>
      <c r="AL6" s="2"/>
      <c r="AM6" s="2"/>
      <c r="AN6" s="48"/>
      <c r="AO6" s="62"/>
      <c r="AP6" s="62"/>
      <c r="AQ6" s="2"/>
      <c r="AR6" s="2"/>
      <c r="AS6" s="2"/>
    </row>
    <row r="7" spans="1:45" x14ac:dyDescent="0.3">
      <c r="A7" s="2"/>
      <c r="B7" s="2"/>
      <c r="C7" s="2"/>
      <c r="D7" s="2"/>
      <c r="E7" s="2"/>
      <c r="F7" s="7" t="s">
        <v>14</v>
      </c>
      <c r="G7" s="2"/>
      <c r="H7" s="2"/>
      <c r="I7" s="2"/>
      <c r="J7" s="118" t="s">
        <v>14</v>
      </c>
      <c r="K7" s="10"/>
      <c r="L7" s="10"/>
      <c r="M7" s="10" t="s">
        <v>15</v>
      </c>
      <c r="O7" s="10"/>
      <c r="P7" s="10" t="s">
        <v>16</v>
      </c>
      <c r="Q7" s="10" t="s">
        <v>72</v>
      </c>
      <c r="R7" s="9"/>
      <c r="S7" s="2"/>
      <c r="T7" s="2"/>
      <c r="U7" s="2"/>
      <c r="V7" s="2"/>
      <c r="W7" s="2"/>
      <c r="X7" s="2"/>
      <c r="Y7" s="2"/>
      <c r="Z7" s="2"/>
      <c r="AA7" s="2"/>
      <c r="AB7" s="2"/>
      <c r="AC7" s="48"/>
      <c r="AD7" s="2"/>
      <c r="AE7" s="2"/>
      <c r="AF7" s="2"/>
      <c r="AG7" s="2"/>
      <c r="AH7" s="2"/>
      <c r="AI7" s="2"/>
      <c r="AJ7" s="2"/>
      <c r="AK7" s="2"/>
      <c r="AL7" s="2"/>
      <c r="AM7" s="2"/>
      <c r="AN7" s="48"/>
      <c r="AO7" s="62"/>
      <c r="AP7" s="44" t="s">
        <v>9</v>
      </c>
      <c r="AQ7" s="12"/>
      <c r="AR7" s="2"/>
      <c r="AS7" s="2"/>
    </row>
    <row r="8" spans="1:45" x14ac:dyDescent="0.3">
      <c r="A8" s="13" t="s">
        <v>10</v>
      </c>
      <c r="B8" s="63" t="s">
        <v>11</v>
      </c>
      <c r="C8" s="63" t="s">
        <v>5</v>
      </c>
      <c r="D8" s="63" t="s">
        <v>12</v>
      </c>
      <c r="E8" s="63" t="s">
        <v>13</v>
      </c>
      <c r="F8" s="63" t="s">
        <v>73</v>
      </c>
      <c r="G8" s="63" t="s">
        <v>76</v>
      </c>
      <c r="H8" s="63" t="s">
        <v>74</v>
      </c>
      <c r="I8" s="63" t="s">
        <v>77</v>
      </c>
      <c r="J8" s="19" t="s">
        <v>79</v>
      </c>
      <c r="K8" s="14" t="s">
        <v>15</v>
      </c>
      <c r="L8" s="14" t="s">
        <v>80</v>
      </c>
      <c r="M8" s="19" t="s">
        <v>79</v>
      </c>
      <c r="N8" s="35" t="s">
        <v>16</v>
      </c>
      <c r="O8" s="14" t="s">
        <v>80</v>
      </c>
      <c r="P8" s="19" t="s">
        <v>79</v>
      </c>
      <c r="Q8" s="19" t="s">
        <v>79</v>
      </c>
      <c r="R8" s="15"/>
      <c r="S8" s="13" t="s">
        <v>17</v>
      </c>
      <c r="T8" s="13" t="s">
        <v>18</v>
      </c>
      <c r="U8" s="13" t="s">
        <v>19</v>
      </c>
      <c r="V8" s="13" t="s">
        <v>20</v>
      </c>
      <c r="W8" s="13" t="s">
        <v>21</v>
      </c>
      <c r="X8" s="13" t="s">
        <v>22</v>
      </c>
      <c r="Y8" s="13" t="s">
        <v>23</v>
      </c>
      <c r="Z8" s="13" t="s">
        <v>24</v>
      </c>
      <c r="AA8" s="13" t="s">
        <v>25</v>
      </c>
      <c r="AB8" s="13" t="s">
        <v>26</v>
      </c>
      <c r="AC8" s="50"/>
      <c r="AD8" s="13" t="s">
        <v>17</v>
      </c>
      <c r="AE8" s="13" t="s">
        <v>18</v>
      </c>
      <c r="AF8" s="13" t="s">
        <v>19</v>
      </c>
      <c r="AG8" s="13" t="s">
        <v>20</v>
      </c>
      <c r="AH8" s="13" t="s">
        <v>21</v>
      </c>
      <c r="AI8" s="13" t="s">
        <v>22</v>
      </c>
      <c r="AJ8" s="13" t="s">
        <v>23</v>
      </c>
      <c r="AK8" s="13" t="s">
        <v>24</v>
      </c>
      <c r="AL8" s="13" t="s">
        <v>25</v>
      </c>
      <c r="AM8" s="13" t="s">
        <v>26</v>
      </c>
      <c r="AN8" s="51"/>
      <c r="AO8" s="80"/>
      <c r="AP8" s="67" t="s">
        <v>36</v>
      </c>
      <c r="AQ8" s="19" t="s">
        <v>38</v>
      </c>
      <c r="AR8" s="9"/>
      <c r="AS8" s="9"/>
    </row>
    <row r="9" spans="1:45" x14ac:dyDescent="0.3">
      <c r="A9" s="9"/>
      <c r="B9" s="9"/>
      <c r="C9" s="9"/>
      <c r="D9" s="9"/>
      <c r="E9" s="9"/>
      <c r="F9" s="62"/>
      <c r="G9" s="62"/>
      <c r="H9" s="62"/>
      <c r="I9" s="62"/>
      <c r="J9" s="12"/>
      <c r="K9" s="12"/>
      <c r="L9" s="12"/>
      <c r="M9" s="12"/>
      <c r="N9" s="12"/>
      <c r="O9" s="12"/>
      <c r="P9" s="12"/>
      <c r="Q9" s="12"/>
      <c r="R9" s="15"/>
      <c r="S9" s="9"/>
      <c r="T9" s="9"/>
      <c r="U9" s="9"/>
      <c r="V9" s="9"/>
      <c r="W9" s="9"/>
      <c r="X9" s="9"/>
      <c r="Y9" s="9"/>
      <c r="Z9" s="9"/>
      <c r="AA9" s="9"/>
      <c r="AB9" s="9"/>
      <c r="AC9" s="50"/>
      <c r="AD9" s="9"/>
      <c r="AE9" s="9"/>
      <c r="AF9" s="9"/>
      <c r="AG9" s="9"/>
      <c r="AH9" s="9"/>
      <c r="AI9" s="9"/>
      <c r="AJ9" s="9"/>
      <c r="AK9" s="9"/>
      <c r="AL9" s="9"/>
      <c r="AM9" s="9"/>
      <c r="AN9" s="51"/>
      <c r="AO9" s="77"/>
      <c r="AP9" s="44"/>
      <c r="AQ9" s="11"/>
      <c r="AR9" s="2"/>
      <c r="AS9" s="2"/>
    </row>
    <row r="10" spans="1:45" x14ac:dyDescent="0.3">
      <c r="A10">
        <v>10</v>
      </c>
      <c r="B10" t="s">
        <v>170</v>
      </c>
      <c r="C10" t="s">
        <v>145</v>
      </c>
      <c r="D10" t="s">
        <v>146</v>
      </c>
      <c r="E10" t="s">
        <v>127</v>
      </c>
      <c r="F10" s="30">
        <v>6</v>
      </c>
      <c r="G10" s="30">
        <v>6</v>
      </c>
      <c r="H10" s="30">
        <v>6</v>
      </c>
      <c r="I10" s="30">
        <v>6</v>
      </c>
      <c r="J10" s="119">
        <f>(F10+G10+H10+I10)/4</f>
        <v>6</v>
      </c>
      <c r="K10" s="30">
        <v>6</v>
      </c>
      <c r="L10" s="30"/>
      <c r="M10" s="119">
        <f>K10-L10</f>
        <v>6</v>
      </c>
      <c r="N10" s="30">
        <v>6.5</v>
      </c>
      <c r="O10" s="30"/>
      <c r="P10" s="119">
        <f>N10-O10</f>
        <v>6.5</v>
      </c>
      <c r="Q10" s="4">
        <f>((J10*0.4)+(M10*0.4)+(P10*0.2))</f>
        <v>6.1000000000000005</v>
      </c>
      <c r="R10" s="21"/>
      <c r="S10" s="22">
        <v>5</v>
      </c>
      <c r="T10" s="22">
        <v>2</v>
      </c>
      <c r="U10" s="22">
        <v>6</v>
      </c>
      <c r="V10" s="22">
        <v>6.8</v>
      </c>
      <c r="W10" s="22">
        <v>6.8</v>
      </c>
      <c r="X10" s="22">
        <v>7</v>
      </c>
      <c r="Y10" s="22">
        <v>5.5</v>
      </c>
      <c r="Z10" s="22">
        <v>5.6</v>
      </c>
      <c r="AA10" s="23">
        <f>SUM(S10:Z10)</f>
        <v>44.7</v>
      </c>
      <c r="AB10" s="4">
        <f>AA10/8</f>
        <v>5.5875000000000004</v>
      </c>
      <c r="AC10" s="53"/>
      <c r="AD10" s="22">
        <v>4.5</v>
      </c>
      <c r="AE10" s="22">
        <v>5.8</v>
      </c>
      <c r="AF10" s="22">
        <v>5.8</v>
      </c>
      <c r="AG10" s="22">
        <v>6.5</v>
      </c>
      <c r="AH10" s="22">
        <v>6.5</v>
      </c>
      <c r="AI10" s="22">
        <v>6.9</v>
      </c>
      <c r="AJ10" s="22">
        <v>7</v>
      </c>
      <c r="AK10" s="22">
        <v>6.5</v>
      </c>
      <c r="AL10" s="23">
        <f>SUM(AD10:AK10)</f>
        <v>49.5</v>
      </c>
      <c r="AM10" s="4">
        <f>AL10/8</f>
        <v>6.1875</v>
      </c>
      <c r="AN10" s="53"/>
      <c r="AO10" s="62"/>
      <c r="AP10" s="69">
        <f>(Q10*0.25+AB10*0.375+AM10*0.375)</f>
        <v>5.9406250000000007</v>
      </c>
      <c r="AQ10" s="28">
        <v>1</v>
      </c>
      <c r="AR10" s="2"/>
      <c r="AS10" s="2"/>
    </row>
    <row r="11" spans="1:45" x14ac:dyDescent="0.3">
      <c r="A11">
        <v>5</v>
      </c>
      <c r="B11" t="s">
        <v>169</v>
      </c>
      <c r="C11" t="s">
        <v>145</v>
      </c>
      <c r="D11" t="s">
        <v>146</v>
      </c>
      <c r="E11" t="s">
        <v>127</v>
      </c>
      <c r="F11" s="30">
        <v>6.5</v>
      </c>
      <c r="G11" s="30">
        <v>6.3</v>
      </c>
      <c r="H11" s="30">
        <v>6</v>
      </c>
      <c r="I11" s="30">
        <v>6</v>
      </c>
      <c r="J11" s="119">
        <f>(F11+G11+H11+I11)/4</f>
        <v>6.2</v>
      </c>
      <c r="K11" s="30">
        <v>6</v>
      </c>
      <c r="L11" s="30"/>
      <c r="M11" s="119">
        <f>K11-L11</f>
        <v>6</v>
      </c>
      <c r="N11" s="30">
        <v>6.5</v>
      </c>
      <c r="O11" s="30"/>
      <c r="P11" s="119">
        <f>N11-O11</f>
        <v>6.5</v>
      </c>
      <c r="Q11" s="4">
        <f>((J11*0.4)+(M11*0.4)+(P11*0.2))</f>
        <v>6.1800000000000006</v>
      </c>
      <c r="R11" s="21"/>
      <c r="S11" s="22">
        <v>5.2</v>
      </c>
      <c r="T11" s="22">
        <v>5</v>
      </c>
      <c r="U11" s="22">
        <v>5.2</v>
      </c>
      <c r="V11" s="22">
        <v>4.5999999999999996</v>
      </c>
      <c r="W11" s="22">
        <v>5.8</v>
      </c>
      <c r="X11" s="22">
        <v>3.6</v>
      </c>
      <c r="Y11" s="22">
        <v>6</v>
      </c>
      <c r="Z11" s="22">
        <v>5.8</v>
      </c>
      <c r="AA11" s="23">
        <f>SUM(S11:Z11)</f>
        <v>41.2</v>
      </c>
      <c r="AB11" s="4">
        <f>AA11/8</f>
        <v>5.15</v>
      </c>
      <c r="AC11" s="53"/>
      <c r="AD11" s="22">
        <v>5.2</v>
      </c>
      <c r="AE11" s="22">
        <v>6.3</v>
      </c>
      <c r="AF11" s="22">
        <v>5.5</v>
      </c>
      <c r="AG11" s="22">
        <v>6.2</v>
      </c>
      <c r="AH11" s="22">
        <v>6.8</v>
      </c>
      <c r="AI11" s="22">
        <v>6.8</v>
      </c>
      <c r="AJ11" s="22">
        <v>6.8</v>
      </c>
      <c r="AK11" s="22">
        <v>6.2</v>
      </c>
      <c r="AL11" s="23">
        <f>SUM(AD11:AK11)</f>
        <v>49.8</v>
      </c>
      <c r="AM11" s="4">
        <f>AL11/8</f>
        <v>6.2249999999999996</v>
      </c>
      <c r="AN11" s="53"/>
      <c r="AO11" s="62"/>
      <c r="AP11" s="69">
        <f>(Q11*0.25+AB11*0.375+AM11*0.375)</f>
        <v>5.8106249999999999</v>
      </c>
      <c r="AQ11" s="28">
        <v>2</v>
      </c>
      <c r="AR11" s="2"/>
      <c r="AS11" s="2"/>
    </row>
    <row r="12" spans="1:45" x14ac:dyDescent="0.3">
      <c r="A12">
        <v>4</v>
      </c>
      <c r="B12" t="s">
        <v>168</v>
      </c>
      <c r="C12" t="s">
        <v>145</v>
      </c>
      <c r="D12" t="s">
        <v>146</v>
      </c>
      <c r="E12" t="s">
        <v>127</v>
      </c>
      <c r="F12" s="30">
        <v>6.5</v>
      </c>
      <c r="G12" s="30">
        <v>6</v>
      </c>
      <c r="H12" s="30">
        <v>6</v>
      </c>
      <c r="I12" s="30">
        <v>6</v>
      </c>
      <c r="J12" s="119">
        <f>(F12+G12+H12+I12)/4</f>
        <v>6.125</v>
      </c>
      <c r="K12" s="30">
        <v>6</v>
      </c>
      <c r="L12" s="30"/>
      <c r="M12" s="119">
        <f>K12-L12</f>
        <v>6</v>
      </c>
      <c r="N12" s="30">
        <v>6.5</v>
      </c>
      <c r="O12" s="30"/>
      <c r="P12" s="119">
        <f>N12-O12</f>
        <v>6.5</v>
      </c>
      <c r="Q12" s="4">
        <f>((J12*0.4)+(M12*0.4)+(P12*0.2))</f>
        <v>6.15</v>
      </c>
      <c r="R12" s="21"/>
      <c r="S12" s="22">
        <v>4</v>
      </c>
      <c r="T12" s="22">
        <v>5</v>
      </c>
      <c r="U12" s="22">
        <v>5</v>
      </c>
      <c r="V12" s="22">
        <v>5.8</v>
      </c>
      <c r="W12" s="22">
        <v>5.8</v>
      </c>
      <c r="X12" s="22">
        <v>5.6</v>
      </c>
      <c r="Y12" s="22">
        <v>6.8</v>
      </c>
      <c r="Z12" s="22">
        <v>6.2</v>
      </c>
      <c r="AA12" s="23">
        <f>SUM(S12:Z12)</f>
        <v>44.2</v>
      </c>
      <c r="AB12" s="4">
        <f>AA12/8</f>
        <v>5.5250000000000004</v>
      </c>
      <c r="AC12" s="53"/>
      <c r="AD12" s="22">
        <v>4.5</v>
      </c>
      <c r="AE12" s="22">
        <v>5.2</v>
      </c>
      <c r="AF12" s="22">
        <v>5</v>
      </c>
      <c r="AG12" s="22">
        <v>6</v>
      </c>
      <c r="AH12" s="22">
        <v>6.3</v>
      </c>
      <c r="AI12" s="22">
        <v>6.5</v>
      </c>
      <c r="AJ12" s="22">
        <v>6.2</v>
      </c>
      <c r="AK12" s="22">
        <v>5.5</v>
      </c>
      <c r="AL12" s="23">
        <f>SUM(AD12:AK12)</f>
        <v>45.2</v>
      </c>
      <c r="AM12" s="4">
        <f>AL12/8</f>
        <v>5.65</v>
      </c>
      <c r="AN12" s="53"/>
      <c r="AO12" s="62"/>
      <c r="AP12" s="69">
        <f>(Q12*0.25+AB12*0.375+AM12*0.375)</f>
        <v>5.7281250000000004</v>
      </c>
      <c r="AQ12" s="28">
        <v>3</v>
      </c>
      <c r="AR12" s="2"/>
      <c r="AS12" s="2"/>
    </row>
    <row r="13" spans="1:45" x14ac:dyDescent="0.3">
      <c r="A13">
        <v>21</v>
      </c>
      <c r="B13" t="s">
        <v>171</v>
      </c>
      <c r="C13" t="s">
        <v>172</v>
      </c>
      <c r="D13" t="s">
        <v>173</v>
      </c>
      <c r="E13" t="s">
        <v>167</v>
      </c>
      <c r="F13" s="30">
        <v>5</v>
      </c>
      <c r="G13" s="30">
        <v>4.5</v>
      </c>
      <c r="H13" s="30">
        <v>5</v>
      </c>
      <c r="I13" s="30">
        <v>5</v>
      </c>
      <c r="J13" s="119">
        <f>(F13+G13+H13+I13)/4</f>
        <v>4.875</v>
      </c>
      <c r="K13" s="30">
        <v>4.8</v>
      </c>
      <c r="L13" s="30">
        <v>7</v>
      </c>
      <c r="M13" s="119">
        <v>0</v>
      </c>
      <c r="N13" s="30">
        <v>6</v>
      </c>
      <c r="O13" s="30"/>
      <c r="P13" s="119">
        <f>N13-O13</f>
        <v>6</v>
      </c>
      <c r="Q13" s="4">
        <f>((J13*0.4)+(M13*0.4)+(P13*0.2))</f>
        <v>3.1500000000000004</v>
      </c>
      <c r="R13" s="21"/>
      <c r="S13" s="22">
        <v>5.6</v>
      </c>
      <c r="T13" s="22">
        <v>5</v>
      </c>
      <c r="U13" s="22">
        <v>5.2</v>
      </c>
      <c r="V13" s="22">
        <v>5</v>
      </c>
      <c r="W13" s="22">
        <v>0</v>
      </c>
      <c r="X13" s="22">
        <v>0</v>
      </c>
      <c r="Y13" s="22">
        <v>6</v>
      </c>
      <c r="Z13" s="22">
        <v>4.5</v>
      </c>
      <c r="AA13" s="23">
        <f>SUM(S13:Z13)</f>
        <v>31.3</v>
      </c>
      <c r="AB13" s="4">
        <f>AA13/8</f>
        <v>3.9125000000000001</v>
      </c>
      <c r="AC13" s="53"/>
      <c r="AD13" s="22">
        <v>4.5</v>
      </c>
      <c r="AE13" s="22">
        <v>5.5</v>
      </c>
      <c r="AF13" s="22">
        <v>5</v>
      </c>
      <c r="AG13" s="22">
        <v>6.5</v>
      </c>
      <c r="AH13" s="22">
        <v>0</v>
      </c>
      <c r="AI13" s="22">
        <v>0</v>
      </c>
      <c r="AJ13" s="22">
        <v>6</v>
      </c>
      <c r="AK13" s="22">
        <v>5.2</v>
      </c>
      <c r="AL13" s="23">
        <f>SUM(AD13:AK13)</f>
        <v>32.700000000000003</v>
      </c>
      <c r="AM13" s="4">
        <f>AL13/8</f>
        <v>4.0875000000000004</v>
      </c>
      <c r="AN13" s="53"/>
      <c r="AO13" s="62"/>
      <c r="AP13" s="69">
        <f>(Q13*0.25+AB13*0.375+AM13*0.375)</f>
        <v>3.7875000000000005</v>
      </c>
      <c r="AQ13" s="28">
        <v>4</v>
      </c>
      <c r="AR13" s="2"/>
      <c r="AS13" s="2"/>
    </row>
    <row r="14" spans="1:45" x14ac:dyDescent="0.3">
      <c r="A14">
        <v>22</v>
      </c>
      <c r="B14" t="s">
        <v>164</v>
      </c>
      <c r="C14" t="s">
        <v>165</v>
      </c>
      <c r="D14" t="s">
        <v>166</v>
      </c>
      <c r="E14" t="s">
        <v>167</v>
      </c>
      <c r="F14" s="30">
        <v>4.5</v>
      </c>
      <c r="G14" s="30">
        <v>5.5</v>
      </c>
      <c r="H14" s="30">
        <v>5</v>
      </c>
      <c r="I14" s="30">
        <v>4.8</v>
      </c>
      <c r="J14" s="119">
        <f>(F14+G14+H14+I14)/4</f>
        <v>4.95</v>
      </c>
      <c r="K14" s="30">
        <v>5</v>
      </c>
      <c r="L14" s="30"/>
      <c r="M14" s="119">
        <f>K14-L14</f>
        <v>5</v>
      </c>
      <c r="N14" s="30">
        <v>5</v>
      </c>
      <c r="O14" s="30">
        <v>0.2</v>
      </c>
      <c r="P14" s="119">
        <f>N14-O14</f>
        <v>4.8</v>
      </c>
      <c r="Q14" s="4">
        <f>((J14*0.4)+(M14*0.4)+(P14*0.2))</f>
        <v>4.9400000000000004</v>
      </c>
      <c r="R14" s="21"/>
      <c r="S14" s="22">
        <v>6.5</v>
      </c>
      <c r="T14" s="22">
        <v>6.5</v>
      </c>
      <c r="U14" s="22">
        <v>6</v>
      </c>
      <c r="V14" s="22">
        <v>7</v>
      </c>
      <c r="W14" s="22">
        <v>5.8</v>
      </c>
      <c r="X14" s="22">
        <v>5.6</v>
      </c>
      <c r="Y14" s="22">
        <v>7</v>
      </c>
      <c r="Z14" s="22">
        <v>7</v>
      </c>
      <c r="AA14" s="23">
        <f>SUM(S14:Z14)</f>
        <v>51.4</v>
      </c>
      <c r="AB14" s="4">
        <f>AA14/8</f>
        <v>6.4249999999999998</v>
      </c>
      <c r="AC14" s="53"/>
      <c r="AD14" s="22">
        <v>6</v>
      </c>
      <c r="AE14" s="22">
        <v>6.2</v>
      </c>
      <c r="AF14" s="22">
        <v>6</v>
      </c>
      <c r="AG14" s="22">
        <v>6.5</v>
      </c>
      <c r="AH14" s="22">
        <v>7</v>
      </c>
      <c r="AI14" s="22">
        <v>7</v>
      </c>
      <c r="AJ14" s="22">
        <v>7</v>
      </c>
      <c r="AK14" s="22">
        <v>6.8</v>
      </c>
      <c r="AL14" s="23">
        <f>SUM(AD14:AK14)</f>
        <v>52.5</v>
      </c>
      <c r="AM14" s="4">
        <f>AL14/8</f>
        <v>6.5625</v>
      </c>
      <c r="AN14" s="53"/>
      <c r="AO14" s="62"/>
      <c r="AP14" s="69">
        <f>(Q14*0.25+AB14*0.375+AM14*0.375)</f>
        <v>6.1053125000000001</v>
      </c>
      <c r="AQ14" s="225" t="s">
        <v>203</v>
      </c>
      <c r="AR14" s="2"/>
      <c r="AS14" s="2"/>
    </row>
  </sheetData>
  <sortState xmlns:xlrd2="http://schemas.microsoft.com/office/spreadsheetml/2017/richdata2" ref="A10:AS13">
    <sortCondition descending="1" ref="AP10:AP13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4D597-4F2C-4737-897F-D728EAE9A384}">
  <dimension ref="A1:R21"/>
  <sheetViews>
    <sheetView workbookViewId="0">
      <selection activeCell="S21" sqref="S21"/>
    </sheetView>
  </sheetViews>
  <sheetFormatPr defaultRowHeight="14.4" x14ac:dyDescent="0.3"/>
  <cols>
    <col min="2" max="2" width="28.5546875" customWidth="1"/>
    <col min="3" max="3" width="27.88671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109375" customWidth="1"/>
  </cols>
  <sheetData>
    <row r="1" spans="1:18" ht="15.6" x14ac:dyDescent="0.3">
      <c r="A1" s="1" t="str">
        <f>'Comp Detail'!A1</f>
        <v>2023 SVG OFFICIAL &amp; UNOFFICIAL AUGUST COMP</v>
      </c>
      <c r="B1" s="1"/>
      <c r="C1" s="120"/>
      <c r="K1" s="229"/>
      <c r="L1" s="229"/>
      <c r="M1" s="229"/>
      <c r="R1" s="5">
        <f ca="1">NOW()</f>
        <v>45168.563313888888</v>
      </c>
    </row>
    <row r="2" spans="1:18" ht="15.6" x14ac:dyDescent="0.3">
      <c r="A2" s="1"/>
      <c r="B2" s="1"/>
      <c r="C2" s="120" t="s">
        <v>81</v>
      </c>
      <c r="K2" s="229"/>
      <c r="L2" s="229"/>
      <c r="M2" s="229"/>
      <c r="R2" s="6">
        <f ca="1">NOW()</f>
        <v>45168.563313888888</v>
      </c>
    </row>
    <row r="3" spans="1:18" ht="15.6" x14ac:dyDescent="0.3">
      <c r="A3" s="1" t="str">
        <f>'Comp Detail'!A3</f>
        <v>26th &amp; 27th August 2023</v>
      </c>
      <c r="B3" s="1"/>
      <c r="C3" t="s">
        <v>159</v>
      </c>
      <c r="K3" s="33"/>
      <c r="L3" s="33"/>
      <c r="M3" s="33"/>
    </row>
    <row r="4" spans="1:18" ht="15.6" x14ac:dyDescent="0.3">
      <c r="A4" s="1"/>
      <c r="B4" s="121"/>
      <c r="C4" t="s">
        <v>155</v>
      </c>
      <c r="K4" s="33"/>
      <c r="L4" s="33"/>
      <c r="M4" s="33"/>
    </row>
    <row r="5" spans="1:18" ht="15.6" x14ac:dyDescent="0.3">
      <c r="A5" s="122" t="s">
        <v>95</v>
      </c>
      <c r="B5" s="116"/>
      <c r="C5" s="114"/>
      <c r="D5" s="123"/>
      <c r="E5" s="116" t="s">
        <v>1</v>
      </c>
      <c r="F5" s="114" t="str">
        <f>C3</f>
        <v>Julie Kirpichnikov</v>
      </c>
      <c r="G5" s="114"/>
      <c r="H5" s="116"/>
      <c r="I5" s="123"/>
      <c r="J5" s="123"/>
      <c r="K5" s="124" t="s">
        <v>3</v>
      </c>
      <c r="L5" s="125" t="str">
        <f>C4</f>
        <v>Abbie White</v>
      </c>
      <c r="M5" s="123"/>
      <c r="N5" s="123"/>
      <c r="O5" s="123"/>
      <c r="P5" s="123"/>
      <c r="Q5" s="123"/>
      <c r="R5" s="123"/>
    </row>
    <row r="6" spans="1:18" ht="15.6" x14ac:dyDescent="0.3">
      <c r="A6" s="122" t="s">
        <v>51</v>
      </c>
      <c r="B6" s="116">
        <v>28</v>
      </c>
      <c r="C6" s="114"/>
      <c r="D6" s="123"/>
      <c r="E6" s="114"/>
      <c r="F6" s="114"/>
      <c r="G6" s="114"/>
      <c r="H6" s="114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x14ac:dyDescent="0.3">
      <c r="A7" s="114"/>
      <c r="B7" s="114"/>
      <c r="C7" s="114"/>
      <c r="D7" s="123"/>
      <c r="E7" s="116"/>
      <c r="F7" s="114"/>
      <c r="G7" s="114"/>
      <c r="H7" s="114"/>
      <c r="I7" s="126"/>
      <c r="J7" s="126"/>
      <c r="K7" s="123"/>
      <c r="L7" s="123"/>
      <c r="M7" s="126"/>
      <c r="N7" s="123"/>
      <c r="O7" s="123"/>
      <c r="P7" s="123"/>
      <c r="Q7" s="127"/>
      <c r="R7" s="123"/>
    </row>
    <row r="8" spans="1:18" x14ac:dyDescent="0.3">
      <c r="A8" s="128" t="s">
        <v>10</v>
      </c>
      <c r="B8" s="128" t="s">
        <v>11</v>
      </c>
      <c r="C8" s="128" t="s">
        <v>13</v>
      </c>
      <c r="D8" s="129"/>
      <c r="E8" s="130" t="s">
        <v>39</v>
      </c>
      <c r="F8" s="128"/>
      <c r="G8" s="128"/>
      <c r="H8" s="128"/>
      <c r="I8" s="131" t="s">
        <v>39</v>
      </c>
      <c r="J8" s="132"/>
      <c r="K8" s="126"/>
      <c r="L8" s="126"/>
      <c r="M8" s="131" t="s">
        <v>70</v>
      </c>
      <c r="N8" s="129"/>
      <c r="O8" s="126"/>
      <c r="P8" s="126"/>
      <c r="Q8" s="133" t="s">
        <v>29</v>
      </c>
      <c r="R8" s="126"/>
    </row>
    <row r="9" spans="1:18" x14ac:dyDescent="0.3">
      <c r="A9" s="128"/>
      <c r="B9" s="128"/>
      <c r="C9" s="128"/>
      <c r="D9" s="134"/>
      <c r="E9" s="128" t="s">
        <v>30</v>
      </c>
      <c r="F9" s="128" t="s">
        <v>31</v>
      </c>
      <c r="G9" s="128" t="s">
        <v>32</v>
      </c>
      <c r="H9" s="128" t="s">
        <v>33</v>
      </c>
      <c r="I9" s="131" t="s">
        <v>29</v>
      </c>
      <c r="J9" s="132"/>
      <c r="K9" s="123" t="s">
        <v>27</v>
      </c>
      <c r="L9" s="123" t="s">
        <v>82</v>
      </c>
      <c r="M9" s="131" t="s">
        <v>29</v>
      </c>
      <c r="N9" s="134"/>
      <c r="O9" s="123" t="s">
        <v>83</v>
      </c>
      <c r="P9" s="123" t="s">
        <v>84</v>
      </c>
      <c r="Q9" s="133" t="s">
        <v>36</v>
      </c>
      <c r="R9" s="126" t="s">
        <v>38</v>
      </c>
    </row>
    <row r="10" spans="1:18" x14ac:dyDescent="0.3">
      <c r="A10">
        <v>26</v>
      </c>
      <c r="B10" t="s">
        <v>138</v>
      </c>
      <c r="C10" s="142"/>
      <c r="D10" s="143"/>
      <c r="E10" s="144"/>
      <c r="F10" s="144"/>
      <c r="G10" s="144"/>
      <c r="H10" s="144"/>
      <c r="I10" s="47"/>
      <c r="J10" s="47"/>
      <c r="K10" s="223"/>
      <c r="L10" s="145"/>
      <c r="M10" s="47"/>
      <c r="N10" s="26"/>
      <c r="O10" s="26"/>
      <c r="P10" s="26"/>
      <c r="Q10" s="178"/>
      <c r="R10" s="179"/>
    </row>
    <row r="11" spans="1:18" x14ac:dyDescent="0.3">
      <c r="A11" s="85">
        <v>31</v>
      </c>
      <c r="B11" s="85" t="s">
        <v>132</v>
      </c>
      <c r="C11" s="85" t="s">
        <v>133</v>
      </c>
      <c r="D11" s="136"/>
      <c r="E11" s="137">
        <v>9</v>
      </c>
      <c r="F11" s="137">
        <v>9</v>
      </c>
      <c r="G11" s="137">
        <v>8.5</v>
      </c>
      <c r="H11" s="137">
        <v>9</v>
      </c>
      <c r="I11" s="138">
        <f t="shared" ref="I11" si="0">SUM((E11*0.25)+(F11*0.25)+(G11*0.3)+(H11*0.2))</f>
        <v>8.85</v>
      </c>
      <c r="J11" s="139"/>
      <c r="K11" s="222">
        <v>7.22</v>
      </c>
      <c r="L11" s="140"/>
      <c r="M11" s="138">
        <f t="shared" ref="M11" si="1">K11-L11</f>
        <v>7.22</v>
      </c>
      <c r="N11" s="141"/>
      <c r="O11" s="138">
        <f t="shared" ref="O11" si="2">I11</f>
        <v>8.85</v>
      </c>
      <c r="P11" s="138">
        <f t="shared" ref="P11" si="3">M11</f>
        <v>7.22</v>
      </c>
      <c r="Q11" s="176">
        <f t="shared" ref="Q11" si="4">(M11+I11)/2</f>
        <v>8.0350000000000001</v>
      </c>
      <c r="R11" s="177">
        <v>1</v>
      </c>
    </row>
    <row r="12" spans="1:18" x14ac:dyDescent="0.3">
      <c r="A12">
        <v>17</v>
      </c>
      <c r="B12" t="s">
        <v>193</v>
      </c>
      <c r="C12" s="142" t="s">
        <v>115</v>
      </c>
      <c r="D12" s="143"/>
      <c r="E12" s="144"/>
      <c r="F12" s="144"/>
      <c r="G12" s="144"/>
      <c r="H12" s="144"/>
      <c r="I12" s="47"/>
      <c r="J12" s="47"/>
      <c r="K12" s="223"/>
      <c r="L12" s="145"/>
      <c r="M12" s="47"/>
      <c r="N12" s="26"/>
      <c r="O12" s="26"/>
      <c r="P12" s="26"/>
      <c r="Q12" s="178"/>
      <c r="R12" s="179"/>
    </row>
    <row r="13" spans="1:18" x14ac:dyDescent="0.3">
      <c r="A13" s="85">
        <v>22</v>
      </c>
      <c r="B13" s="85" t="s">
        <v>164</v>
      </c>
      <c r="C13" s="85" t="s">
        <v>167</v>
      </c>
      <c r="D13" s="136"/>
      <c r="E13" s="137">
        <v>8.5</v>
      </c>
      <c r="F13" s="137">
        <v>8.5</v>
      </c>
      <c r="G13" s="137">
        <v>7.8</v>
      </c>
      <c r="H13" s="137">
        <v>7.5</v>
      </c>
      <c r="I13" s="138">
        <f t="shared" ref="I13" si="5">SUM((E13*0.25)+(F13*0.25)+(G13*0.3)+(H13*0.2))</f>
        <v>8.09</v>
      </c>
      <c r="J13" s="139"/>
      <c r="K13" s="222">
        <v>7.63</v>
      </c>
      <c r="L13" s="140"/>
      <c r="M13" s="138">
        <f t="shared" ref="M13" si="6">K13-L13</f>
        <v>7.63</v>
      </c>
      <c r="N13" s="141"/>
      <c r="O13" s="138">
        <f t="shared" ref="O13" si="7">I13</f>
        <v>8.09</v>
      </c>
      <c r="P13" s="138">
        <f t="shared" ref="P13" si="8">M13</f>
        <v>7.63</v>
      </c>
      <c r="Q13" s="176">
        <f t="shared" ref="Q13" si="9">(M13+I13)/2</f>
        <v>7.8599999999999994</v>
      </c>
      <c r="R13" s="177">
        <v>2</v>
      </c>
    </row>
    <row r="14" spans="1:18" x14ac:dyDescent="0.3">
      <c r="A14">
        <v>12</v>
      </c>
      <c r="B14" t="s">
        <v>147</v>
      </c>
      <c r="C14" s="142"/>
      <c r="D14" s="143"/>
      <c r="E14" s="144"/>
      <c r="F14" s="144"/>
      <c r="G14" s="144"/>
      <c r="H14" s="144"/>
      <c r="I14" s="47"/>
      <c r="J14" s="47"/>
      <c r="K14" s="223"/>
      <c r="L14" s="145"/>
      <c r="M14" s="47"/>
      <c r="N14" s="26"/>
      <c r="O14" s="26"/>
      <c r="P14" s="26"/>
      <c r="Q14" s="178"/>
      <c r="R14" s="179"/>
    </row>
    <row r="15" spans="1:18" x14ac:dyDescent="0.3">
      <c r="A15" s="85">
        <v>15</v>
      </c>
      <c r="B15" s="85" t="s">
        <v>124</v>
      </c>
      <c r="C15" s="85" t="s">
        <v>127</v>
      </c>
      <c r="D15" s="136"/>
      <c r="E15" s="137">
        <v>7.5</v>
      </c>
      <c r="F15" s="137">
        <v>7.8</v>
      </c>
      <c r="G15" s="137">
        <v>6.8</v>
      </c>
      <c r="H15" s="137">
        <v>7</v>
      </c>
      <c r="I15" s="138">
        <f t="shared" ref="I15" si="10">SUM((E15*0.25)+(F15*0.25)+(G15*0.3)+(H15*0.2))</f>
        <v>7.2650000000000006</v>
      </c>
      <c r="J15" s="139"/>
      <c r="K15" s="222">
        <v>7.57</v>
      </c>
      <c r="L15" s="140"/>
      <c r="M15" s="138">
        <f t="shared" ref="M15" si="11">K15-L15</f>
        <v>7.57</v>
      </c>
      <c r="N15" s="141"/>
      <c r="O15" s="138">
        <f t="shared" ref="O15" si="12">I15</f>
        <v>7.2650000000000006</v>
      </c>
      <c r="P15" s="138">
        <f t="shared" ref="P15" si="13">M15</f>
        <v>7.57</v>
      </c>
      <c r="Q15" s="176">
        <f t="shared" ref="Q15" si="14">(M15+I15)/2</f>
        <v>7.4175000000000004</v>
      </c>
      <c r="R15" s="177">
        <v>3</v>
      </c>
    </row>
    <row r="16" spans="1:18" x14ac:dyDescent="0.3">
      <c r="A16">
        <v>36</v>
      </c>
      <c r="B16" t="s">
        <v>175</v>
      </c>
      <c r="C16" s="142"/>
      <c r="D16" s="143"/>
      <c r="E16" s="144"/>
      <c r="F16" s="144"/>
      <c r="G16" s="144"/>
      <c r="H16" s="144"/>
      <c r="I16" s="47"/>
      <c r="J16" s="47"/>
      <c r="K16" s="223"/>
      <c r="L16" s="145"/>
      <c r="M16" s="47"/>
      <c r="N16" s="26"/>
      <c r="O16" s="26"/>
      <c r="P16" s="26"/>
      <c r="Q16" s="178"/>
      <c r="R16" s="179"/>
    </row>
    <row r="17" spans="1:18" x14ac:dyDescent="0.3">
      <c r="A17" s="85">
        <v>24</v>
      </c>
      <c r="B17" s="85" t="s">
        <v>186</v>
      </c>
      <c r="C17" s="85" t="s">
        <v>133</v>
      </c>
      <c r="D17" s="136"/>
      <c r="E17" s="137">
        <v>7.5</v>
      </c>
      <c r="F17" s="137">
        <v>6.5</v>
      </c>
      <c r="G17" s="137">
        <v>6.8</v>
      </c>
      <c r="H17" s="137">
        <v>6.8</v>
      </c>
      <c r="I17" s="138">
        <f t="shared" ref="I17" si="15">SUM((E17*0.25)+(F17*0.25)+(G17*0.3)+(H17*0.2))</f>
        <v>6.9</v>
      </c>
      <c r="J17" s="139"/>
      <c r="K17" s="222">
        <v>7.7</v>
      </c>
      <c r="L17" s="140"/>
      <c r="M17" s="138">
        <f t="shared" ref="M17" si="16">K17-L17</f>
        <v>7.7</v>
      </c>
      <c r="N17" s="141"/>
      <c r="O17" s="138">
        <f t="shared" ref="O17" si="17">I17</f>
        <v>6.9</v>
      </c>
      <c r="P17" s="138">
        <f t="shared" ref="P17" si="18">M17</f>
        <v>7.7</v>
      </c>
      <c r="Q17" s="176">
        <f t="shared" ref="Q17" si="19">(M17+I17)/2</f>
        <v>7.3000000000000007</v>
      </c>
      <c r="R17" s="177">
        <v>4</v>
      </c>
    </row>
    <row r="18" spans="1:18" x14ac:dyDescent="0.3">
      <c r="A18">
        <v>6</v>
      </c>
      <c r="B18" t="s">
        <v>187</v>
      </c>
      <c r="C18" s="142"/>
      <c r="D18" s="143"/>
      <c r="E18" s="144"/>
      <c r="F18" s="144"/>
      <c r="G18" s="144"/>
      <c r="H18" s="144"/>
      <c r="I18" s="47"/>
      <c r="J18" s="47"/>
      <c r="K18" s="145"/>
      <c r="L18" s="145"/>
      <c r="M18" s="47"/>
      <c r="N18" s="26"/>
      <c r="O18" s="26"/>
      <c r="P18" s="26"/>
      <c r="Q18" s="178"/>
      <c r="R18" s="179"/>
    </row>
    <row r="19" spans="1:18" x14ac:dyDescent="0.3">
      <c r="A19" s="85">
        <v>8</v>
      </c>
      <c r="B19" s="85" t="s">
        <v>144</v>
      </c>
      <c r="C19" s="85" t="s">
        <v>127</v>
      </c>
      <c r="D19" s="136"/>
      <c r="E19" s="137">
        <v>7</v>
      </c>
      <c r="F19" s="137">
        <v>6.8</v>
      </c>
      <c r="G19" s="137">
        <v>6.8</v>
      </c>
      <c r="H19" s="137">
        <v>7</v>
      </c>
      <c r="I19" s="138">
        <f>SUM((E19*0.25)+(F19*0.25)+(G19*0.3)+(H19*0.2))</f>
        <v>6.8900000000000006</v>
      </c>
      <c r="J19" s="139"/>
      <c r="K19" s="222">
        <v>7.1</v>
      </c>
      <c r="L19" s="140"/>
      <c r="M19" s="138">
        <f>K19-L19</f>
        <v>7.1</v>
      </c>
      <c r="N19" s="141"/>
      <c r="O19" s="138">
        <f>I19</f>
        <v>6.8900000000000006</v>
      </c>
      <c r="P19" s="138">
        <f>M19</f>
        <v>7.1</v>
      </c>
      <c r="Q19" s="176">
        <f>(M19+I19)/2</f>
        <v>6.9950000000000001</v>
      </c>
      <c r="R19" s="177">
        <v>5</v>
      </c>
    </row>
    <row r="20" spans="1:18" x14ac:dyDescent="0.3">
      <c r="A20">
        <v>40</v>
      </c>
      <c r="B20" t="s">
        <v>120</v>
      </c>
      <c r="C20" s="142"/>
      <c r="D20" s="143"/>
      <c r="E20" s="144"/>
      <c r="F20" s="144"/>
      <c r="G20" s="144"/>
      <c r="H20" s="144"/>
      <c r="I20" s="47"/>
      <c r="J20" s="47"/>
      <c r="K20" s="223"/>
      <c r="L20" s="145"/>
      <c r="M20" s="47"/>
      <c r="N20" s="26"/>
      <c r="O20" s="26"/>
      <c r="P20" s="26"/>
      <c r="Q20" s="178"/>
      <c r="R20" s="179"/>
    </row>
    <row r="21" spans="1:18" x14ac:dyDescent="0.3">
      <c r="A21" s="85">
        <v>2</v>
      </c>
      <c r="B21" s="85" t="s">
        <v>148</v>
      </c>
      <c r="C21" s="85" t="s">
        <v>149</v>
      </c>
      <c r="D21" s="136"/>
      <c r="E21" s="137">
        <v>8</v>
      </c>
      <c r="F21" s="137">
        <v>8</v>
      </c>
      <c r="G21" s="137">
        <v>6.8</v>
      </c>
      <c r="H21" s="137">
        <v>6</v>
      </c>
      <c r="I21" s="138">
        <f t="shared" ref="I21" si="20">SUM((E21*0.25)+(F21*0.25)+(G21*0.3)+(H21*0.2))</f>
        <v>7.24</v>
      </c>
      <c r="J21" s="139"/>
      <c r="K21" s="222">
        <v>6.94</v>
      </c>
      <c r="L21" s="140">
        <v>0.5</v>
      </c>
      <c r="M21" s="138">
        <f t="shared" ref="M21" si="21">K21-L21</f>
        <v>6.44</v>
      </c>
      <c r="N21" s="141"/>
      <c r="O21" s="138">
        <f t="shared" ref="O21" si="22">I21</f>
        <v>7.24</v>
      </c>
      <c r="P21" s="138">
        <f t="shared" ref="P21" si="23">M21</f>
        <v>6.44</v>
      </c>
      <c r="Q21" s="176">
        <f t="shared" ref="Q21" si="24">(M21+I21)/2</f>
        <v>6.84</v>
      </c>
      <c r="R21" s="177">
        <v>6</v>
      </c>
    </row>
  </sheetData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D598-2066-4B7E-B4CD-4BFAFB34DF88}">
  <dimension ref="A1:R19"/>
  <sheetViews>
    <sheetView workbookViewId="0">
      <selection activeCell="R17" sqref="R17"/>
    </sheetView>
  </sheetViews>
  <sheetFormatPr defaultRowHeight="14.4" x14ac:dyDescent="0.3"/>
  <cols>
    <col min="2" max="2" width="28.5546875" customWidth="1"/>
    <col min="3" max="3" width="27.88671875" customWidth="1"/>
    <col min="4" max="4" width="2.5546875" customWidth="1"/>
    <col min="10" max="10" width="4.5546875" customWidth="1"/>
    <col min="14" max="14" width="3" customWidth="1"/>
    <col min="15" max="15" width="8.5546875" customWidth="1"/>
    <col min="16" max="16" width="9.5546875" customWidth="1"/>
    <col min="17" max="17" width="9.88671875" customWidth="1"/>
    <col min="18" max="18" width="13.109375" customWidth="1"/>
  </cols>
  <sheetData>
    <row r="1" spans="1:18" ht="15.6" x14ac:dyDescent="0.3">
      <c r="A1" s="1" t="str">
        <f>'Comp Detail'!A1</f>
        <v>2023 SVG OFFICIAL &amp; UNOFFICIAL AUGUST COMP</v>
      </c>
      <c r="B1" s="1"/>
      <c r="C1" s="120"/>
      <c r="K1" s="229"/>
      <c r="L1" s="229"/>
      <c r="M1" s="229"/>
      <c r="R1" s="5">
        <f ca="1">NOW()</f>
        <v>45168.563313888888</v>
      </c>
    </row>
    <row r="2" spans="1:18" ht="15.6" x14ac:dyDescent="0.3">
      <c r="A2" s="1"/>
      <c r="B2" s="1"/>
      <c r="C2" s="120" t="s">
        <v>81</v>
      </c>
      <c r="K2" s="229"/>
      <c r="L2" s="229"/>
      <c r="M2" s="229"/>
      <c r="R2" s="6">
        <f ca="1">NOW()</f>
        <v>45168.563313888888</v>
      </c>
    </row>
    <row r="3" spans="1:18" ht="15.6" x14ac:dyDescent="0.3">
      <c r="A3" s="1" t="str">
        <f>'Comp Detail'!A3</f>
        <v>26th &amp; 27th August 2023</v>
      </c>
      <c r="B3" s="1"/>
      <c r="C3" t="s">
        <v>159</v>
      </c>
      <c r="K3" s="33"/>
      <c r="L3" s="33"/>
      <c r="M3" s="33"/>
    </row>
    <row r="4" spans="1:18" ht="15.6" x14ac:dyDescent="0.3">
      <c r="A4" s="1"/>
      <c r="B4" s="121"/>
      <c r="C4" t="s">
        <v>155</v>
      </c>
      <c r="K4" s="33"/>
      <c r="L4" s="33"/>
      <c r="M4" s="33"/>
    </row>
    <row r="5" spans="1:18" ht="15.6" x14ac:dyDescent="0.3">
      <c r="A5" s="122" t="s">
        <v>96</v>
      </c>
      <c r="B5" s="116"/>
      <c r="C5" s="114"/>
      <c r="D5" s="123"/>
      <c r="E5" s="116" t="s">
        <v>1</v>
      </c>
      <c r="F5" s="114" t="str">
        <f>C3</f>
        <v>Julie Kirpichnikov</v>
      </c>
      <c r="G5" s="114"/>
      <c r="H5" s="116"/>
      <c r="I5" s="123"/>
      <c r="J5" s="123"/>
      <c r="K5" s="124" t="s">
        <v>3</v>
      </c>
      <c r="L5" s="125" t="str">
        <f>C4</f>
        <v>Abbie White</v>
      </c>
      <c r="M5" s="123"/>
      <c r="N5" s="123"/>
      <c r="O5" s="123"/>
      <c r="P5" s="123"/>
      <c r="Q5" s="123"/>
      <c r="R5" s="123"/>
    </row>
    <row r="6" spans="1:18" ht="15.6" x14ac:dyDescent="0.3">
      <c r="A6" s="122" t="s">
        <v>51</v>
      </c>
      <c r="B6" s="116">
        <v>29</v>
      </c>
      <c r="C6" s="114"/>
      <c r="D6" s="123"/>
      <c r="E6" s="114"/>
      <c r="F6" s="114"/>
      <c r="G6" s="114"/>
      <c r="H6" s="114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x14ac:dyDescent="0.3">
      <c r="A7" s="114"/>
      <c r="B7" s="114"/>
      <c r="C7" s="114"/>
      <c r="D7" s="123"/>
      <c r="E7" s="116"/>
      <c r="F7" s="114"/>
      <c r="G7" s="114"/>
      <c r="H7" s="114"/>
      <c r="I7" s="126"/>
      <c r="J7" s="126"/>
      <c r="K7" s="123"/>
      <c r="L7" s="123"/>
      <c r="M7" s="126"/>
      <c r="N7" s="123"/>
      <c r="O7" s="123"/>
      <c r="P7" s="123"/>
      <c r="Q7" s="127"/>
      <c r="R7" s="123"/>
    </row>
    <row r="8" spans="1:18" x14ac:dyDescent="0.3">
      <c r="A8" s="128" t="s">
        <v>10</v>
      </c>
      <c r="B8" s="128" t="s">
        <v>11</v>
      </c>
      <c r="C8" s="128" t="s">
        <v>13</v>
      </c>
      <c r="D8" s="129"/>
      <c r="E8" s="130" t="s">
        <v>39</v>
      </c>
      <c r="F8" s="128"/>
      <c r="G8" s="128"/>
      <c r="H8" s="128"/>
      <c r="I8" s="131" t="s">
        <v>39</v>
      </c>
      <c r="J8" s="132"/>
      <c r="K8" s="126"/>
      <c r="L8" s="126"/>
      <c r="M8" s="131" t="s">
        <v>70</v>
      </c>
      <c r="N8" s="129"/>
      <c r="O8" s="126"/>
      <c r="P8" s="126"/>
      <c r="Q8" s="133" t="s">
        <v>29</v>
      </c>
      <c r="R8" s="126"/>
    </row>
    <row r="9" spans="1:18" x14ac:dyDescent="0.3">
      <c r="A9" s="128"/>
      <c r="B9" s="128"/>
      <c r="C9" s="128"/>
      <c r="D9" s="134"/>
      <c r="E9" s="128" t="s">
        <v>30</v>
      </c>
      <c r="F9" s="128" t="s">
        <v>31</v>
      </c>
      <c r="G9" s="128" t="s">
        <v>32</v>
      </c>
      <c r="H9" s="128" t="s">
        <v>33</v>
      </c>
      <c r="I9" s="131" t="s">
        <v>29</v>
      </c>
      <c r="J9" s="132"/>
      <c r="K9" s="123" t="s">
        <v>27</v>
      </c>
      <c r="L9" s="123" t="s">
        <v>82</v>
      </c>
      <c r="M9" s="131" t="s">
        <v>29</v>
      </c>
      <c r="N9" s="134"/>
      <c r="O9" s="123" t="s">
        <v>83</v>
      </c>
      <c r="P9" s="123" t="s">
        <v>84</v>
      </c>
      <c r="Q9" s="133" t="s">
        <v>36</v>
      </c>
      <c r="R9" s="126" t="s">
        <v>38</v>
      </c>
    </row>
    <row r="10" spans="1:18" x14ac:dyDescent="0.3">
      <c r="A10">
        <v>4</v>
      </c>
      <c r="B10" t="s">
        <v>168</v>
      </c>
      <c r="C10" s="144"/>
      <c r="D10" s="143"/>
      <c r="E10" s="144"/>
      <c r="F10" s="144"/>
      <c r="G10" s="144"/>
      <c r="H10" s="144"/>
      <c r="I10" s="47"/>
      <c r="J10" s="47"/>
      <c r="K10" s="145"/>
      <c r="L10" s="145"/>
      <c r="M10" s="47"/>
      <c r="N10" s="26"/>
      <c r="O10" s="26"/>
      <c r="P10" s="26"/>
      <c r="Q10" s="178"/>
      <c r="R10" s="179"/>
    </row>
    <row r="11" spans="1:18" x14ac:dyDescent="0.3">
      <c r="A11" s="85">
        <v>7</v>
      </c>
      <c r="B11" s="85" t="s">
        <v>188</v>
      </c>
      <c r="C11" s="85" t="s">
        <v>127</v>
      </c>
      <c r="D11" s="136"/>
      <c r="E11" s="137">
        <v>6</v>
      </c>
      <c r="F11" s="137">
        <v>6.2</v>
      </c>
      <c r="G11" s="137">
        <v>5</v>
      </c>
      <c r="H11" s="137">
        <v>5.8</v>
      </c>
      <c r="I11" s="138">
        <f t="shared" ref="I11" si="0">SUM((E11*0.25)+(F11*0.25)+(G11*0.3)+(H11*0.2))</f>
        <v>5.71</v>
      </c>
      <c r="J11" s="139"/>
      <c r="K11" s="222">
        <v>7.19</v>
      </c>
      <c r="L11" s="140"/>
      <c r="M11" s="138">
        <f t="shared" ref="M11" si="1">K11-L11</f>
        <v>7.19</v>
      </c>
      <c r="N11" s="141"/>
      <c r="O11" s="138">
        <f t="shared" ref="O11" si="2">I11</f>
        <v>5.71</v>
      </c>
      <c r="P11" s="138">
        <f t="shared" ref="P11" si="3">M11</f>
        <v>7.19</v>
      </c>
      <c r="Q11" s="176">
        <f t="shared" ref="Q11" si="4">(M11+I11)/2</f>
        <v>6.45</v>
      </c>
      <c r="R11" s="177">
        <v>1</v>
      </c>
    </row>
    <row r="12" spans="1:18" x14ac:dyDescent="0.3">
      <c r="A12">
        <v>9</v>
      </c>
      <c r="B12" t="s">
        <v>191</v>
      </c>
      <c r="C12" s="144"/>
      <c r="D12" s="143"/>
      <c r="E12" s="144"/>
      <c r="F12" s="144"/>
      <c r="G12" s="144"/>
      <c r="H12" s="144"/>
      <c r="I12" s="47"/>
      <c r="J12" s="47"/>
      <c r="K12" s="223"/>
      <c r="L12" s="145"/>
      <c r="M12" s="47"/>
      <c r="N12" s="26"/>
      <c r="O12" s="26"/>
      <c r="P12" s="26"/>
      <c r="Q12" s="178"/>
      <c r="R12" s="179"/>
    </row>
    <row r="13" spans="1:18" x14ac:dyDescent="0.3">
      <c r="A13" s="85">
        <v>10</v>
      </c>
      <c r="B13" s="85" t="s">
        <v>170</v>
      </c>
      <c r="C13" s="85" t="s">
        <v>127</v>
      </c>
      <c r="D13" s="136"/>
      <c r="E13" s="137">
        <v>5.2</v>
      </c>
      <c r="F13" s="137">
        <v>4.5</v>
      </c>
      <c r="G13" s="137">
        <v>5</v>
      </c>
      <c r="H13" s="137">
        <v>5.2</v>
      </c>
      <c r="I13" s="138">
        <f t="shared" ref="I13" si="5">SUM((E13*0.25)+(F13*0.25)+(G13*0.3)+(H13*0.2))</f>
        <v>4.9649999999999999</v>
      </c>
      <c r="J13" s="139"/>
      <c r="K13" s="222">
        <v>7.07</v>
      </c>
      <c r="L13" s="140"/>
      <c r="M13" s="138">
        <f t="shared" ref="M13" si="6">K13-L13</f>
        <v>7.07</v>
      </c>
      <c r="N13" s="141"/>
      <c r="O13" s="138">
        <f t="shared" ref="O13" si="7">I13</f>
        <v>4.9649999999999999</v>
      </c>
      <c r="P13" s="138">
        <f t="shared" ref="P13" si="8">M13</f>
        <v>7.07</v>
      </c>
      <c r="Q13" s="176">
        <f t="shared" ref="Q13" si="9">(M13+I13)/2</f>
        <v>6.0175000000000001</v>
      </c>
      <c r="R13" s="177">
        <v>2</v>
      </c>
    </row>
    <row r="14" spans="1:18" x14ac:dyDescent="0.3">
      <c r="A14">
        <v>13</v>
      </c>
      <c r="B14" t="s">
        <v>189</v>
      </c>
      <c r="C14" s="144"/>
      <c r="D14" s="143"/>
      <c r="E14" s="144"/>
      <c r="F14" s="144"/>
      <c r="G14" s="144"/>
      <c r="H14" s="144"/>
      <c r="I14" s="47"/>
      <c r="J14" s="47"/>
      <c r="K14" s="223"/>
      <c r="L14" s="145"/>
      <c r="M14" s="47"/>
      <c r="N14" s="26"/>
      <c r="O14" s="26"/>
      <c r="P14" s="26"/>
      <c r="Q14" s="178"/>
      <c r="R14" s="179"/>
    </row>
    <row r="15" spans="1:18" x14ac:dyDescent="0.3">
      <c r="A15" s="85">
        <v>14</v>
      </c>
      <c r="B15" s="85" t="s">
        <v>190</v>
      </c>
      <c r="C15" s="85" t="s">
        <v>127</v>
      </c>
      <c r="D15" s="136"/>
      <c r="E15" s="137">
        <v>5</v>
      </c>
      <c r="F15" s="137">
        <v>5</v>
      </c>
      <c r="G15" s="137">
        <v>4.5</v>
      </c>
      <c r="H15" s="137">
        <v>4.2</v>
      </c>
      <c r="I15" s="138">
        <f t="shared" ref="I15" si="10">SUM((E15*0.25)+(F15*0.25)+(G15*0.3)+(H15*0.2))</f>
        <v>4.6899999999999995</v>
      </c>
      <c r="J15" s="139"/>
      <c r="K15" s="222">
        <v>7.28</v>
      </c>
      <c r="L15" s="140"/>
      <c r="M15" s="138">
        <f t="shared" ref="M15" si="11">K15-L15</f>
        <v>7.28</v>
      </c>
      <c r="N15" s="141"/>
      <c r="O15" s="138">
        <f t="shared" ref="O15" si="12">I15</f>
        <v>4.6899999999999995</v>
      </c>
      <c r="P15" s="138">
        <f t="shared" ref="P15" si="13">M15</f>
        <v>7.28</v>
      </c>
      <c r="Q15" s="176">
        <f t="shared" ref="Q15" si="14">(M15+I15)/2</f>
        <v>5.9849999999999994</v>
      </c>
      <c r="R15" s="177">
        <v>3</v>
      </c>
    </row>
    <row r="16" spans="1:18" x14ac:dyDescent="0.3">
      <c r="A16">
        <v>23</v>
      </c>
      <c r="B16" t="s">
        <v>194</v>
      </c>
      <c r="C16" s="144"/>
      <c r="D16" s="143"/>
      <c r="E16" s="144"/>
      <c r="F16" s="144"/>
      <c r="G16" s="144"/>
      <c r="H16" s="144"/>
      <c r="I16" s="47"/>
      <c r="J16" s="47"/>
      <c r="K16" s="223"/>
      <c r="L16" s="145"/>
      <c r="M16" s="47"/>
      <c r="N16" s="26"/>
      <c r="O16" s="26"/>
      <c r="P16" s="26"/>
      <c r="Q16" s="178"/>
      <c r="R16" s="179"/>
    </row>
    <row r="17" spans="1:18" x14ac:dyDescent="0.3">
      <c r="A17" s="85">
        <v>21</v>
      </c>
      <c r="B17" s="85" t="s">
        <v>171</v>
      </c>
      <c r="C17" s="85" t="s">
        <v>167</v>
      </c>
      <c r="D17" s="136"/>
      <c r="E17" s="137">
        <v>5</v>
      </c>
      <c r="F17" s="137">
        <v>5</v>
      </c>
      <c r="G17" s="137">
        <v>4.5</v>
      </c>
      <c r="H17" s="137">
        <v>4</v>
      </c>
      <c r="I17" s="138">
        <f t="shared" ref="I17" si="15">SUM((E17*0.25)+(F17*0.25)+(G17*0.3)+(H17*0.2))</f>
        <v>4.6499999999999995</v>
      </c>
      <c r="J17" s="139"/>
      <c r="K17" s="222">
        <v>6.94</v>
      </c>
      <c r="L17" s="140"/>
      <c r="M17" s="138">
        <f t="shared" ref="M17" si="16">K17-L17</f>
        <v>6.94</v>
      </c>
      <c r="N17" s="141"/>
      <c r="O17" s="138">
        <f t="shared" ref="O17" si="17">I17</f>
        <v>4.6499999999999995</v>
      </c>
      <c r="P17" s="138">
        <f t="shared" ref="P17" si="18">M17</f>
        <v>6.94</v>
      </c>
      <c r="Q17" s="176">
        <f t="shared" ref="Q17" si="19">(M17+I17)/2</f>
        <v>5.7949999999999999</v>
      </c>
      <c r="R17" s="177">
        <v>4</v>
      </c>
    </row>
    <row r="18" spans="1:18" x14ac:dyDescent="0.3">
      <c r="A18">
        <v>27</v>
      </c>
      <c r="B18" t="s">
        <v>150</v>
      </c>
      <c r="C18" s="144"/>
      <c r="D18" s="143"/>
      <c r="E18" s="144"/>
      <c r="F18" s="144"/>
      <c r="G18" s="144"/>
      <c r="H18" s="144"/>
      <c r="I18" s="47"/>
      <c r="J18" s="47"/>
      <c r="K18" s="223"/>
      <c r="L18" s="145"/>
      <c r="M18" s="47"/>
      <c r="N18" s="26"/>
      <c r="O18" s="26"/>
      <c r="P18" s="26"/>
      <c r="Q18" s="178"/>
      <c r="R18" s="179"/>
    </row>
    <row r="19" spans="1:18" x14ac:dyDescent="0.3">
      <c r="A19" s="85">
        <v>32</v>
      </c>
      <c r="B19" s="85" t="s">
        <v>180</v>
      </c>
      <c r="C19" s="85" t="s">
        <v>133</v>
      </c>
      <c r="D19" s="136"/>
      <c r="E19" s="137"/>
      <c r="F19" s="137"/>
      <c r="G19" s="137"/>
      <c r="H19" s="137"/>
      <c r="I19" s="138">
        <f t="shared" ref="I19" si="20">SUM((E19*0.25)+(F19*0.25)+(G19*0.3)+(H19*0.2))</f>
        <v>0</v>
      </c>
      <c r="J19" s="139"/>
      <c r="K19" s="222"/>
      <c r="L19" s="140"/>
      <c r="M19" s="138">
        <f t="shared" ref="M19" si="21">K19-L19</f>
        <v>0</v>
      </c>
      <c r="N19" s="141"/>
      <c r="O19" s="138">
        <f t="shared" ref="O19" si="22">I19</f>
        <v>0</v>
      </c>
      <c r="P19" s="138">
        <f t="shared" ref="P19" si="23">M19</f>
        <v>0</v>
      </c>
      <c r="Q19" s="176">
        <f t="shared" ref="Q19" si="24">(M19+I19)/2</f>
        <v>0</v>
      </c>
      <c r="R19" s="177" t="s">
        <v>202</v>
      </c>
    </row>
  </sheetData>
  <mergeCells count="2">
    <mergeCell ref="K1:M1"/>
    <mergeCell ref="K2: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9F62-06C9-4270-986E-99519381DAD8}">
  <sheetPr>
    <pageSetUpPr fitToPage="1"/>
  </sheetPr>
  <dimension ref="A1:S37"/>
  <sheetViews>
    <sheetView workbookViewId="0">
      <selection activeCell="L15" sqref="L15:L37"/>
    </sheetView>
  </sheetViews>
  <sheetFormatPr defaultRowHeight="14.4" x14ac:dyDescent="0.3"/>
  <cols>
    <col min="2" max="2" width="22.44140625" customWidth="1"/>
    <col min="3" max="3" width="11.6640625" customWidth="1"/>
    <col min="4" max="4" width="16.5546875" customWidth="1"/>
    <col min="5" max="5" width="2.5546875" customWidth="1"/>
    <col min="11" max="11" width="3.21875" customWidth="1"/>
    <col min="15" max="15" width="3" customWidth="1"/>
    <col min="16" max="16" width="8.5546875" customWidth="1"/>
    <col min="17" max="17" width="9.5546875" customWidth="1"/>
    <col min="18" max="18" width="9.88671875" customWidth="1"/>
    <col min="19" max="19" width="12.21875" customWidth="1"/>
  </cols>
  <sheetData>
    <row r="1" spans="1:19" ht="15.6" x14ac:dyDescent="0.3">
      <c r="A1" s="1" t="str">
        <f>'Comp Detail'!A1</f>
        <v>2023 SVG OFFICIAL &amp; UNOFFICIAL AUGUST COMP</v>
      </c>
      <c r="B1" s="1"/>
      <c r="C1" s="1"/>
      <c r="L1" s="229"/>
      <c r="M1" s="229"/>
      <c r="N1" s="229"/>
      <c r="S1" s="5">
        <f ca="1">NOW()</f>
        <v>45168.563313888888</v>
      </c>
    </row>
    <row r="2" spans="1:19" ht="15.6" x14ac:dyDescent="0.3">
      <c r="A2" s="1"/>
      <c r="B2" s="1"/>
      <c r="C2" s="1"/>
      <c r="D2" s="120" t="s">
        <v>81</v>
      </c>
      <c r="L2" s="229"/>
      <c r="M2" s="229"/>
      <c r="N2" s="229"/>
      <c r="S2" s="6">
        <f ca="1">NOW()</f>
        <v>45168.563313888888</v>
      </c>
    </row>
    <row r="3" spans="1:19" ht="15.6" x14ac:dyDescent="0.3">
      <c r="A3" s="1" t="str">
        <f>'Comp Detail'!A3</f>
        <v>26th &amp; 27th August 2023</v>
      </c>
      <c r="B3" s="1"/>
      <c r="C3" s="1"/>
      <c r="D3" t="s">
        <v>159</v>
      </c>
      <c r="L3" s="33"/>
      <c r="M3" s="33"/>
      <c r="N3" s="33"/>
    </row>
    <row r="4" spans="1:19" ht="15.6" x14ac:dyDescent="0.3">
      <c r="A4" s="1"/>
      <c r="B4" s="121"/>
      <c r="C4" s="121"/>
      <c r="D4" t="s">
        <v>155</v>
      </c>
      <c r="L4" s="33"/>
      <c r="M4" s="33"/>
      <c r="N4" s="33"/>
    </row>
    <row r="5" spans="1:19" ht="15.6" x14ac:dyDescent="0.3">
      <c r="A5" s="122" t="s">
        <v>89</v>
      </c>
      <c r="B5" s="116"/>
      <c r="C5" s="116"/>
      <c r="D5" s="114"/>
      <c r="E5" s="123"/>
      <c r="F5" s="116" t="s">
        <v>1</v>
      </c>
      <c r="G5" s="114" t="str">
        <f>D3</f>
        <v>Julie Kirpichnikov</v>
      </c>
      <c r="H5" s="114"/>
      <c r="I5" s="116"/>
      <c r="J5" s="123"/>
      <c r="K5" s="123"/>
      <c r="L5" s="124" t="s">
        <v>3</v>
      </c>
      <c r="M5" s="125" t="str">
        <f>D4</f>
        <v>Abbie White</v>
      </c>
      <c r="N5" s="123"/>
      <c r="O5" s="123"/>
      <c r="P5" s="123"/>
      <c r="Q5" s="123"/>
      <c r="R5" s="123"/>
      <c r="S5" s="123"/>
    </row>
    <row r="6" spans="1:19" ht="15.6" x14ac:dyDescent="0.3">
      <c r="A6" s="122" t="s">
        <v>51</v>
      </c>
      <c r="B6" s="116">
        <v>30</v>
      </c>
      <c r="C6" s="116"/>
      <c r="D6" s="114"/>
      <c r="E6" s="123"/>
      <c r="F6" s="114"/>
      <c r="G6" s="114"/>
      <c r="H6" s="114"/>
      <c r="I6" s="114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1:19" x14ac:dyDescent="0.3">
      <c r="A7" s="114"/>
      <c r="B7" s="114"/>
      <c r="C7" s="114"/>
      <c r="D7" s="114"/>
      <c r="E7" s="123"/>
      <c r="F7" s="116"/>
      <c r="G7" s="114"/>
      <c r="H7" s="114"/>
      <c r="I7" s="114"/>
      <c r="J7" s="126"/>
      <c r="K7" s="126"/>
      <c r="L7" s="123"/>
      <c r="M7" s="123"/>
      <c r="N7" s="126"/>
      <c r="O7" s="162"/>
      <c r="P7" s="123"/>
      <c r="Q7" s="123"/>
      <c r="R7" s="127"/>
      <c r="S7" s="123"/>
    </row>
    <row r="8" spans="1:19" x14ac:dyDescent="0.3">
      <c r="A8" s="128" t="s">
        <v>10</v>
      </c>
      <c r="B8" s="128" t="s">
        <v>11</v>
      </c>
      <c r="C8" s="128" t="s">
        <v>13</v>
      </c>
      <c r="D8" s="128" t="s">
        <v>185</v>
      </c>
      <c r="E8" s="162"/>
      <c r="F8" s="130" t="s">
        <v>39</v>
      </c>
      <c r="G8" s="128"/>
      <c r="H8" s="128"/>
      <c r="I8" s="128"/>
      <c r="J8" s="131" t="s">
        <v>39</v>
      </c>
      <c r="K8" s="162"/>
      <c r="L8" s="126"/>
      <c r="M8" s="126"/>
      <c r="N8" s="131" t="s">
        <v>70</v>
      </c>
      <c r="O8" s="163"/>
      <c r="P8" s="126"/>
      <c r="Q8" s="126"/>
      <c r="R8" s="133" t="s">
        <v>29</v>
      </c>
      <c r="S8" s="126"/>
    </row>
    <row r="9" spans="1:19" x14ac:dyDescent="0.3">
      <c r="A9" s="128"/>
      <c r="B9" s="128"/>
      <c r="C9" s="128"/>
      <c r="D9" s="212"/>
      <c r="E9" s="168"/>
      <c r="F9" s="212" t="s">
        <v>30</v>
      </c>
      <c r="G9" s="212" t="s">
        <v>31</v>
      </c>
      <c r="H9" s="212" t="s">
        <v>32</v>
      </c>
      <c r="I9" s="212" t="s">
        <v>33</v>
      </c>
      <c r="J9" s="177" t="s">
        <v>29</v>
      </c>
      <c r="K9" s="168"/>
      <c r="L9" s="213" t="s">
        <v>27</v>
      </c>
      <c r="M9" s="213" t="s">
        <v>82</v>
      </c>
      <c r="N9" s="177" t="s">
        <v>29</v>
      </c>
      <c r="O9" s="214"/>
      <c r="P9" s="213" t="s">
        <v>39</v>
      </c>
      <c r="Q9" s="213" t="s">
        <v>70</v>
      </c>
      <c r="R9" s="215" t="s">
        <v>36</v>
      </c>
      <c r="S9" s="216" t="s">
        <v>38</v>
      </c>
    </row>
    <row r="10" spans="1:19" x14ac:dyDescent="0.3">
      <c r="A10" s="115">
        <v>1</v>
      </c>
      <c r="B10" t="s">
        <v>175</v>
      </c>
      <c r="C10" t="s">
        <v>176</v>
      </c>
      <c r="D10" s="165"/>
      <c r="E10" s="164"/>
      <c r="F10" s="144"/>
      <c r="G10" s="144"/>
      <c r="H10" s="144"/>
      <c r="I10" s="144"/>
      <c r="J10" s="47"/>
      <c r="K10" s="164"/>
      <c r="L10" s="145"/>
      <c r="M10" s="145"/>
      <c r="N10" s="47"/>
      <c r="O10" s="163"/>
      <c r="P10" s="26"/>
      <c r="Q10" s="166"/>
      <c r="R10" s="182"/>
      <c r="S10" s="182"/>
    </row>
    <row r="11" spans="1:19" x14ac:dyDescent="0.3">
      <c r="A11" s="115">
        <v>2</v>
      </c>
      <c r="B11" t="s">
        <v>174</v>
      </c>
      <c r="C11" t="s">
        <v>176</v>
      </c>
      <c r="D11" s="165"/>
      <c r="E11" s="163"/>
      <c r="F11" s="144"/>
      <c r="G11" s="144"/>
      <c r="H11" s="144"/>
      <c r="I11" s="144"/>
      <c r="J11" s="47"/>
      <c r="K11" s="163"/>
      <c r="L11" s="47"/>
      <c r="M11" s="47"/>
      <c r="N11" s="47"/>
      <c r="O11" s="164"/>
      <c r="P11" s="47"/>
      <c r="Q11" s="167"/>
      <c r="R11" s="182"/>
      <c r="S11" s="182"/>
    </row>
    <row r="12" spans="1:19" x14ac:dyDescent="0.3">
      <c r="A12" s="115">
        <v>3</v>
      </c>
      <c r="B12" t="s">
        <v>138</v>
      </c>
      <c r="C12" t="s">
        <v>176</v>
      </c>
      <c r="D12" s="165"/>
      <c r="E12" s="164"/>
      <c r="F12" s="144"/>
      <c r="G12" s="144"/>
      <c r="H12" s="144"/>
      <c r="I12" s="144"/>
      <c r="J12" s="47"/>
      <c r="K12" s="164"/>
      <c r="L12" s="47"/>
      <c r="M12" s="47"/>
      <c r="N12" s="47"/>
      <c r="O12" s="163"/>
      <c r="P12" s="47"/>
      <c r="Q12" s="167"/>
      <c r="R12" s="182"/>
      <c r="S12" s="182"/>
    </row>
    <row r="13" spans="1:19" x14ac:dyDescent="0.3">
      <c r="A13" s="115">
        <v>4</v>
      </c>
      <c r="B13" t="s">
        <v>132</v>
      </c>
      <c r="C13" t="s">
        <v>176</v>
      </c>
      <c r="D13" s="165"/>
      <c r="E13" s="163"/>
      <c r="F13" s="144"/>
      <c r="G13" s="144"/>
      <c r="H13" s="144"/>
      <c r="I13" s="144"/>
      <c r="J13" s="47"/>
      <c r="K13" s="163"/>
      <c r="L13" s="47"/>
      <c r="M13" s="47"/>
      <c r="N13" s="47"/>
      <c r="O13" s="164"/>
      <c r="P13" s="47"/>
      <c r="Q13" s="167"/>
      <c r="R13" s="182"/>
      <c r="S13" s="182"/>
    </row>
    <row r="14" spans="1:19" x14ac:dyDescent="0.3">
      <c r="A14" s="115">
        <v>5</v>
      </c>
      <c r="B14" t="s">
        <v>134</v>
      </c>
      <c r="C14" t="s">
        <v>176</v>
      </c>
      <c r="D14" s="165"/>
      <c r="E14" s="164"/>
      <c r="F14" s="144"/>
      <c r="G14" s="144"/>
      <c r="H14" s="144"/>
      <c r="I14" s="144"/>
      <c r="J14" s="47"/>
      <c r="K14" s="164"/>
      <c r="L14" s="47"/>
      <c r="M14" s="47"/>
      <c r="N14" s="47"/>
      <c r="O14" s="163"/>
      <c r="P14" s="47"/>
      <c r="Q14" s="167"/>
      <c r="R14" s="182"/>
      <c r="S14" s="182"/>
    </row>
    <row r="15" spans="1:19" x14ac:dyDescent="0.3">
      <c r="A15" s="115">
        <v>6</v>
      </c>
      <c r="B15" t="s">
        <v>124</v>
      </c>
      <c r="C15" t="s">
        <v>127</v>
      </c>
      <c r="D15" s="165"/>
      <c r="E15" s="163"/>
      <c r="F15" s="144"/>
      <c r="G15" s="144"/>
      <c r="H15" s="144"/>
      <c r="I15" s="144"/>
      <c r="J15" s="47"/>
      <c r="K15" s="163"/>
      <c r="L15" s="226"/>
      <c r="M15" s="47"/>
      <c r="N15" s="47"/>
      <c r="O15" s="163"/>
      <c r="P15" s="47"/>
      <c r="Q15" s="167"/>
      <c r="R15" s="182"/>
      <c r="S15" s="182"/>
    </row>
    <row r="16" spans="1:19" x14ac:dyDescent="0.3">
      <c r="A16" s="135"/>
      <c r="B16" s="85"/>
      <c r="C16" s="85"/>
      <c r="D16" s="85" t="s">
        <v>183</v>
      </c>
      <c r="E16" s="168"/>
      <c r="F16" s="137">
        <v>9</v>
      </c>
      <c r="G16" s="137">
        <v>9</v>
      </c>
      <c r="H16" s="137">
        <v>8</v>
      </c>
      <c r="I16" s="137">
        <v>8</v>
      </c>
      <c r="J16" s="55">
        <f>SUM((F16*0.25)+(G16*0.25)+(H16*0.3)+(I16*0.2))</f>
        <v>8.5</v>
      </c>
      <c r="K16" s="168"/>
      <c r="L16" s="222">
        <v>7.36</v>
      </c>
      <c r="M16" s="140"/>
      <c r="N16" s="55">
        <f>L16-M16</f>
        <v>7.36</v>
      </c>
      <c r="O16" s="169"/>
      <c r="P16" s="55">
        <f>J16</f>
        <v>8.5</v>
      </c>
      <c r="Q16" s="55">
        <f>N16</f>
        <v>7.36</v>
      </c>
      <c r="R16" s="180">
        <f>(N16+J16)/2</f>
        <v>7.93</v>
      </c>
      <c r="S16" s="181">
        <v>1</v>
      </c>
    </row>
    <row r="17" spans="1:19" x14ac:dyDescent="0.3">
      <c r="A17" s="115">
        <v>1</v>
      </c>
      <c r="B17" t="s">
        <v>112</v>
      </c>
      <c r="C17" t="s">
        <v>115</v>
      </c>
      <c r="D17" s="165"/>
      <c r="E17" s="164"/>
      <c r="F17" s="144"/>
      <c r="G17" s="144"/>
      <c r="H17" s="144"/>
      <c r="I17" s="144"/>
      <c r="J17" s="47"/>
      <c r="K17" s="164"/>
      <c r="L17" s="223"/>
      <c r="M17" s="145"/>
      <c r="N17" s="47"/>
      <c r="O17" s="163"/>
      <c r="P17" s="26"/>
      <c r="Q17" s="211"/>
      <c r="R17" s="47"/>
      <c r="S17" s="47"/>
    </row>
    <row r="18" spans="1:19" x14ac:dyDescent="0.3">
      <c r="A18" s="115">
        <v>2</v>
      </c>
      <c r="B18" t="s">
        <v>116</v>
      </c>
      <c r="C18" t="s">
        <v>115</v>
      </c>
      <c r="D18" s="165"/>
      <c r="E18" s="163"/>
      <c r="F18" s="144"/>
      <c r="G18" s="144"/>
      <c r="H18" s="144"/>
      <c r="I18" s="144"/>
      <c r="J18" s="47"/>
      <c r="K18" s="163"/>
      <c r="L18" s="226"/>
      <c r="M18" s="47"/>
      <c r="N18" s="47"/>
      <c r="O18" s="164"/>
      <c r="P18" s="47"/>
      <c r="Q18" s="167"/>
      <c r="R18" s="47"/>
      <c r="S18" s="47"/>
    </row>
    <row r="19" spans="1:19" x14ac:dyDescent="0.3">
      <c r="A19" s="115">
        <v>3</v>
      </c>
      <c r="B19" t="s">
        <v>169</v>
      </c>
      <c r="C19" t="s">
        <v>127</v>
      </c>
      <c r="D19" s="165"/>
      <c r="E19" s="164"/>
      <c r="F19" s="144"/>
      <c r="G19" s="144"/>
      <c r="H19" s="144"/>
      <c r="I19" s="144"/>
      <c r="J19" s="47"/>
      <c r="K19" s="164"/>
      <c r="L19" s="226"/>
      <c r="M19" s="47"/>
      <c r="N19" s="47"/>
      <c r="O19" s="163"/>
      <c r="P19" s="47"/>
      <c r="Q19" s="167"/>
      <c r="R19" s="47"/>
      <c r="S19" s="47"/>
    </row>
    <row r="20" spans="1:19" x14ac:dyDescent="0.3">
      <c r="A20" s="115">
        <v>4</v>
      </c>
      <c r="B20" t="s">
        <v>144</v>
      </c>
      <c r="C20" t="s">
        <v>127</v>
      </c>
      <c r="D20" s="165"/>
      <c r="E20" s="163"/>
      <c r="F20" s="144"/>
      <c r="G20" s="144"/>
      <c r="H20" s="144"/>
      <c r="I20" s="144"/>
      <c r="J20" s="47"/>
      <c r="K20" s="163"/>
      <c r="L20" s="226"/>
      <c r="M20" s="47"/>
      <c r="N20" s="47"/>
      <c r="O20" s="164"/>
      <c r="P20" s="47"/>
      <c r="Q20" s="167"/>
      <c r="R20" s="47"/>
      <c r="S20" s="47"/>
    </row>
    <row r="21" spans="1:19" x14ac:dyDescent="0.3">
      <c r="A21" s="115">
        <v>5</v>
      </c>
      <c r="B21" t="s">
        <v>147</v>
      </c>
      <c r="C21" t="s">
        <v>127</v>
      </c>
      <c r="D21" s="165"/>
      <c r="E21" s="164"/>
      <c r="F21" s="144"/>
      <c r="G21" s="144"/>
      <c r="H21" s="144"/>
      <c r="I21" s="144"/>
      <c r="J21" s="47"/>
      <c r="K21" s="164"/>
      <c r="L21" s="226"/>
      <c r="M21" s="47"/>
      <c r="N21" s="47"/>
      <c r="O21" s="163"/>
      <c r="P21" s="47"/>
      <c r="Q21" s="167"/>
      <c r="R21" s="47"/>
      <c r="S21" s="47"/>
    </row>
    <row r="22" spans="1:19" x14ac:dyDescent="0.3">
      <c r="A22" s="115">
        <v>6</v>
      </c>
      <c r="B22" t="s">
        <v>168</v>
      </c>
      <c r="C22" t="s">
        <v>127</v>
      </c>
      <c r="D22" s="165"/>
      <c r="E22" s="163"/>
      <c r="F22" s="144"/>
      <c r="G22" s="144"/>
      <c r="H22" s="144"/>
      <c r="I22" s="144"/>
      <c r="J22" s="47"/>
      <c r="K22" s="163"/>
      <c r="L22" s="226"/>
      <c r="M22" s="47"/>
      <c r="N22" s="47"/>
      <c r="O22" s="163"/>
      <c r="P22" s="47"/>
      <c r="Q22" s="167"/>
      <c r="R22" s="47"/>
      <c r="S22" s="47"/>
    </row>
    <row r="23" spans="1:19" x14ac:dyDescent="0.3">
      <c r="A23" s="135"/>
      <c r="B23" s="85"/>
      <c r="C23" s="85"/>
      <c r="D23" s="217" t="s">
        <v>184</v>
      </c>
      <c r="E23" s="168"/>
      <c r="F23" s="137">
        <v>8</v>
      </c>
      <c r="G23" s="137">
        <v>8</v>
      </c>
      <c r="H23" s="137">
        <v>7</v>
      </c>
      <c r="I23" s="137">
        <v>6.5</v>
      </c>
      <c r="J23" s="55">
        <f>SUM((F23*0.25)+(G23*0.25)+(H23*0.3)+(I23*0.2))</f>
        <v>7.3999999999999995</v>
      </c>
      <c r="K23" s="168"/>
      <c r="L23" s="222">
        <v>7.18</v>
      </c>
      <c r="M23" s="140"/>
      <c r="N23" s="55">
        <f>L23-M23</f>
        <v>7.18</v>
      </c>
      <c r="O23" s="169"/>
      <c r="P23" s="55">
        <f>J23</f>
        <v>7.3999999999999995</v>
      </c>
      <c r="Q23" s="55">
        <f>N23</f>
        <v>7.18</v>
      </c>
      <c r="R23" s="180">
        <f>(N23+J23)/2</f>
        <v>7.2899999999999991</v>
      </c>
      <c r="S23" s="181">
        <v>2</v>
      </c>
    </row>
    <row r="24" spans="1:19" x14ac:dyDescent="0.3">
      <c r="A24" s="115">
        <v>1</v>
      </c>
      <c r="B24" t="s">
        <v>187</v>
      </c>
      <c r="C24" t="s">
        <v>127</v>
      </c>
      <c r="D24" s="165"/>
      <c r="E24" s="164"/>
      <c r="F24" s="144"/>
      <c r="G24" s="144"/>
      <c r="H24" s="144"/>
      <c r="I24" s="144"/>
      <c r="J24" s="47"/>
      <c r="K24" s="164"/>
      <c r="L24" s="223"/>
      <c r="M24" s="145"/>
      <c r="N24" s="47"/>
      <c r="O24" s="163"/>
      <c r="P24" s="26"/>
      <c r="Q24" s="166"/>
      <c r="R24" s="47"/>
      <c r="S24" s="47"/>
    </row>
    <row r="25" spans="1:19" x14ac:dyDescent="0.3">
      <c r="A25" s="115">
        <v>2</v>
      </c>
      <c r="B25" t="s">
        <v>188</v>
      </c>
      <c r="C25" t="s">
        <v>127</v>
      </c>
      <c r="D25" s="165"/>
      <c r="E25" s="163"/>
      <c r="F25" s="144"/>
      <c r="G25" s="144"/>
      <c r="H25" s="144"/>
      <c r="I25" s="144"/>
      <c r="J25" s="47"/>
      <c r="K25" s="163"/>
      <c r="L25" s="226"/>
      <c r="M25" s="47"/>
      <c r="N25" s="47"/>
      <c r="O25" s="164"/>
      <c r="P25" s="47"/>
      <c r="Q25" s="167"/>
      <c r="R25" s="47"/>
      <c r="S25" s="47"/>
    </row>
    <row r="26" spans="1:19" x14ac:dyDescent="0.3">
      <c r="A26" s="115">
        <v>3</v>
      </c>
      <c r="B26" t="s">
        <v>170</v>
      </c>
      <c r="C26" t="s">
        <v>127</v>
      </c>
      <c r="D26" s="165"/>
      <c r="E26" s="164"/>
      <c r="F26" s="144"/>
      <c r="G26" s="144"/>
      <c r="H26" s="144"/>
      <c r="I26" s="144"/>
      <c r="J26" s="47"/>
      <c r="K26" s="164"/>
      <c r="L26" s="226"/>
      <c r="M26" s="47"/>
      <c r="N26" s="47"/>
      <c r="O26" s="163"/>
      <c r="P26" s="47"/>
      <c r="Q26" s="167"/>
      <c r="R26" s="47"/>
      <c r="S26" s="47"/>
    </row>
    <row r="27" spans="1:19" x14ac:dyDescent="0.3">
      <c r="A27" s="115">
        <v>4</v>
      </c>
      <c r="B27" t="s">
        <v>189</v>
      </c>
      <c r="C27" t="s">
        <v>127</v>
      </c>
      <c r="D27" s="165"/>
      <c r="E27" s="163"/>
      <c r="F27" s="144"/>
      <c r="G27" s="144"/>
      <c r="H27" s="144"/>
      <c r="I27" s="144"/>
      <c r="J27" s="47"/>
      <c r="K27" s="163"/>
      <c r="L27" s="226"/>
      <c r="M27" s="47"/>
      <c r="N27" s="47"/>
      <c r="O27" s="164"/>
      <c r="P27" s="47"/>
      <c r="Q27" s="167"/>
      <c r="R27" s="47"/>
      <c r="S27" s="47"/>
    </row>
    <row r="28" spans="1:19" x14ac:dyDescent="0.3">
      <c r="A28" s="115">
        <v>5</v>
      </c>
      <c r="B28" t="s">
        <v>190</v>
      </c>
      <c r="C28" t="s">
        <v>127</v>
      </c>
      <c r="D28" s="165"/>
      <c r="E28" s="164"/>
      <c r="F28" s="144"/>
      <c r="G28" s="144"/>
      <c r="H28" s="144"/>
      <c r="I28" s="144"/>
      <c r="J28" s="47"/>
      <c r="K28" s="164"/>
      <c r="L28" s="226"/>
      <c r="M28" s="47"/>
      <c r="N28" s="47"/>
      <c r="O28" s="163"/>
      <c r="P28" s="47"/>
      <c r="Q28" s="167"/>
      <c r="R28" s="47"/>
      <c r="S28" s="47"/>
    </row>
    <row r="29" spans="1:19" x14ac:dyDescent="0.3">
      <c r="A29" s="115">
        <v>6</v>
      </c>
      <c r="B29" t="s">
        <v>191</v>
      </c>
      <c r="C29" t="s">
        <v>127</v>
      </c>
      <c r="D29" s="165"/>
      <c r="E29" s="163"/>
      <c r="F29" s="144"/>
      <c r="G29" s="144"/>
      <c r="H29" s="144"/>
      <c r="I29" s="144"/>
      <c r="J29" s="47"/>
      <c r="K29" s="163"/>
      <c r="L29" s="226"/>
      <c r="M29" s="47"/>
      <c r="N29" s="47"/>
      <c r="O29" s="163"/>
      <c r="P29" s="47"/>
      <c r="Q29" s="167"/>
      <c r="R29" s="47"/>
      <c r="S29" s="47"/>
    </row>
    <row r="30" spans="1:19" x14ac:dyDescent="0.3">
      <c r="A30" s="135"/>
      <c r="B30" s="85"/>
      <c r="C30" s="85"/>
      <c r="D30" s="217" t="s">
        <v>192</v>
      </c>
      <c r="E30" s="168"/>
      <c r="F30" s="137">
        <v>6.5</v>
      </c>
      <c r="G30" s="137">
        <v>6</v>
      </c>
      <c r="H30" s="137">
        <v>7</v>
      </c>
      <c r="I30" s="137">
        <v>7</v>
      </c>
      <c r="J30" s="55">
        <f>SUM((F30*0.25)+(G30*0.25)+(H30*0.3)+(I30*0.2))</f>
        <v>6.625</v>
      </c>
      <c r="K30" s="168"/>
      <c r="L30" s="222">
        <v>7.32</v>
      </c>
      <c r="M30" s="140"/>
      <c r="N30" s="55">
        <f>L30-M30</f>
        <v>7.32</v>
      </c>
      <c r="O30" s="169"/>
      <c r="P30" s="55">
        <f>J30</f>
        <v>6.625</v>
      </c>
      <c r="Q30" s="55">
        <f>N30</f>
        <v>7.32</v>
      </c>
      <c r="R30" s="180">
        <f>(N30+J30)/2</f>
        <v>6.9725000000000001</v>
      </c>
      <c r="S30" s="181">
        <v>3</v>
      </c>
    </row>
    <row r="31" spans="1:19" x14ac:dyDescent="0.3">
      <c r="A31" s="115">
        <v>1</v>
      </c>
      <c r="B31" t="s">
        <v>182</v>
      </c>
      <c r="C31" t="s">
        <v>176</v>
      </c>
      <c r="D31" s="165"/>
      <c r="E31" s="164"/>
      <c r="F31" s="144"/>
      <c r="G31" s="144"/>
      <c r="H31" s="144"/>
      <c r="I31" s="144"/>
      <c r="J31" s="47"/>
      <c r="K31" s="164"/>
      <c r="L31" s="223"/>
      <c r="M31" s="145"/>
      <c r="N31" s="47"/>
      <c r="O31" s="163"/>
      <c r="P31" s="26"/>
      <c r="Q31" s="26"/>
      <c r="R31" s="218"/>
      <c r="S31" s="182"/>
    </row>
    <row r="32" spans="1:19" x14ac:dyDescent="0.3">
      <c r="A32" s="115">
        <v>2</v>
      </c>
      <c r="B32" t="s">
        <v>186</v>
      </c>
      <c r="C32" t="s">
        <v>176</v>
      </c>
      <c r="D32" s="165"/>
      <c r="E32" s="163"/>
      <c r="F32" s="144"/>
      <c r="G32" s="144"/>
      <c r="H32" s="144"/>
      <c r="I32" s="144"/>
      <c r="J32" s="47"/>
      <c r="K32" s="163"/>
      <c r="L32" s="226"/>
      <c r="M32" s="47"/>
      <c r="N32" s="47"/>
      <c r="O32" s="164"/>
      <c r="P32" s="47"/>
      <c r="Q32" s="167"/>
      <c r="R32" s="182"/>
      <c r="S32" s="182"/>
    </row>
    <row r="33" spans="1:19" x14ac:dyDescent="0.3">
      <c r="A33" s="115">
        <v>3</v>
      </c>
      <c r="B33" t="s">
        <v>150</v>
      </c>
      <c r="C33" t="s">
        <v>176</v>
      </c>
      <c r="D33" s="165"/>
      <c r="E33" s="164"/>
      <c r="F33" s="144"/>
      <c r="G33" s="144"/>
      <c r="H33" s="144"/>
      <c r="I33" s="144"/>
      <c r="J33" s="47"/>
      <c r="K33" s="164"/>
      <c r="L33" s="226"/>
      <c r="M33" s="47"/>
      <c r="N33" s="47"/>
      <c r="O33" s="163"/>
      <c r="P33" s="47"/>
      <c r="Q33" s="167"/>
      <c r="R33" s="182"/>
      <c r="S33" s="182"/>
    </row>
    <row r="34" spans="1:19" x14ac:dyDescent="0.3">
      <c r="A34" s="115">
        <v>4</v>
      </c>
      <c r="B34" t="s">
        <v>177</v>
      </c>
      <c r="C34" t="s">
        <v>176</v>
      </c>
      <c r="D34" s="165"/>
      <c r="E34" s="163"/>
      <c r="F34" s="144"/>
      <c r="G34" s="144"/>
      <c r="H34" s="144"/>
      <c r="I34" s="144"/>
      <c r="J34" s="47"/>
      <c r="K34" s="163"/>
      <c r="L34" s="226"/>
      <c r="M34" s="47"/>
      <c r="N34" s="47"/>
      <c r="O34" s="164"/>
      <c r="P34" s="47"/>
      <c r="Q34" s="167"/>
      <c r="R34" s="182"/>
      <c r="S34" s="182"/>
    </row>
    <row r="35" spans="1:19" x14ac:dyDescent="0.3">
      <c r="A35" s="115">
        <v>5</v>
      </c>
      <c r="B35" t="s">
        <v>178</v>
      </c>
      <c r="C35" t="s">
        <v>176</v>
      </c>
      <c r="D35" s="165"/>
      <c r="E35" s="164"/>
      <c r="F35" s="144"/>
      <c r="G35" s="144"/>
      <c r="H35" s="144"/>
      <c r="I35" s="144"/>
      <c r="J35" s="47"/>
      <c r="K35" s="164"/>
      <c r="L35" s="226"/>
      <c r="M35" s="47"/>
      <c r="N35" s="47"/>
      <c r="O35" s="163"/>
      <c r="P35" s="47"/>
      <c r="Q35" s="167"/>
      <c r="R35" s="182"/>
      <c r="S35" s="182"/>
    </row>
    <row r="36" spans="1:19" x14ac:dyDescent="0.3">
      <c r="A36" s="115">
        <v>6</v>
      </c>
      <c r="B36" t="s">
        <v>153</v>
      </c>
      <c r="C36" t="s">
        <v>176</v>
      </c>
      <c r="D36" s="165"/>
      <c r="E36" s="163"/>
      <c r="F36" s="144"/>
      <c r="G36" s="144"/>
      <c r="H36" s="144"/>
      <c r="I36" s="144"/>
      <c r="J36" s="47"/>
      <c r="K36" s="163"/>
      <c r="L36" s="226"/>
      <c r="M36" s="47"/>
      <c r="N36" s="47"/>
      <c r="O36" s="163"/>
      <c r="P36" s="47"/>
      <c r="Q36" s="167"/>
      <c r="R36" s="182"/>
      <c r="S36" s="182"/>
    </row>
    <row r="37" spans="1:19" x14ac:dyDescent="0.3">
      <c r="A37" s="135"/>
      <c r="B37" s="85"/>
      <c r="C37" s="85"/>
      <c r="D37" s="85" t="s">
        <v>176</v>
      </c>
      <c r="E37" s="168"/>
      <c r="F37" s="137">
        <v>6.5</v>
      </c>
      <c r="G37" s="137">
        <v>7</v>
      </c>
      <c r="H37" s="137">
        <v>5.3</v>
      </c>
      <c r="I37" s="137">
        <v>5.6</v>
      </c>
      <c r="J37" s="55">
        <f>SUM((F37*0.25)+(G37*0.25)+(H37*0.3)+(I37*0.2))</f>
        <v>6.085</v>
      </c>
      <c r="K37" s="168"/>
      <c r="L37" s="222">
        <v>7.29</v>
      </c>
      <c r="M37" s="140"/>
      <c r="N37" s="55">
        <f>L37-M37</f>
        <v>7.29</v>
      </c>
      <c r="O37" s="169"/>
      <c r="P37" s="55">
        <f>J37</f>
        <v>6.085</v>
      </c>
      <c r="Q37" s="55">
        <f>N37</f>
        <v>7.29</v>
      </c>
      <c r="R37" s="180">
        <f>(N37+J37)/2</f>
        <v>6.6875</v>
      </c>
      <c r="S37" s="181">
        <v>4</v>
      </c>
    </row>
  </sheetData>
  <mergeCells count="2">
    <mergeCell ref="L1:N1"/>
    <mergeCell ref="L2:N2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0220-260C-451F-8BDA-BD72409DC032}">
  <dimension ref="A1:AK13"/>
  <sheetViews>
    <sheetView workbookViewId="0">
      <selection activeCell="AI13" sqref="AI13"/>
    </sheetView>
  </sheetViews>
  <sheetFormatPr defaultRowHeight="14.4" x14ac:dyDescent="0.3"/>
  <cols>
    <col min="1" max="1" width="11.33203125" customWidth="1"/>
    <col min="2" max="2" width="20" customWidth="1"/>
    <col min="3" max="3" width="20.109375" customWidth="1"/>
    <col min="4" max="4" width="20" customWidth="1"/>
    <col min="5" max="5" width="11.44140625" customWidth="1"/>
    <col min="6" max="6" width="2.88671875" customWidth="1"/>
    <col min="7" max="7" width="7.5546875" customWidth="1"/>
    <col min="8" max="8" width="10.6640625" customWidth="1"/>
    <col min="9" max="9" width="9.33203125" customWidth="1"/>
    <col min="10" max="10" width="11" customWidth="1"/>
    <col min="19" max="19" width="3" customWidth="1"/>
    <col min="20" max="23" width="8.88671875" style="64"/>
    <col min="24" max="24" width="2.88671875" customWidth="1"/>
    <col min="32" max="32" width="2.88671875" customWidth="1"/>
    <col min="33" max="33" width="2.88671875" style="64" customWidth="1"/>
    <col min="34" max="34" width="8.88671875" style="64"/>
    <col min="35" max="35" width="13.21875" customWidth="1"/>
  </cols>
  <sheetData>
    <row r="1" spans="1:37" ht="15.6" x14ac:dyDescent="0.3">
      <c r="A1" s="1" t="str">
        <f>'Comp Detail'!A1</f>
        <v>2023 SVG OFFICIAL &amp; UNOFFICIAL AUGUST COMP</v>
      </c>
      <c r="B1" s="2"/>
      <c r="C1" s="2"/>
      <c r="D1" s="3"/>
      <c r="E1" s="2"/>
      <c r="F1" s="2"/>
      <c r="G1" s="33"/>
      <c r="H1" s="33"/>
      <c r="I1" s="33"/>
      <c r="J1" s="33"/>
      <c r="K1" s="2"/>
      <c r="L1" s="2"/>
      <c r="M1" s="2"/>
      <c r="N1" s="2"/>
      <c r="O1" s="2"/>
      <c r="P1" s="2"/>
      <c r="Q1" s="2"/>
      <c r="R1" s="2"/>
      <c r="S1" s="2"/>
      <c r="T1" s="68"/>
      <c r="U1" s="68"/>
      <c r="V1" s="68"/>
      <c r="W1" s="68"/>
      <c r="X1" s="2"/>
      <c r="Y1" s="2"/>
      <c r="Z1" s="2"/>
      <c r="AA1" s="2"/>
      <c r="AB1" s="2"/>
      <c r="AC1" s="2"/>
      <c r="AD1" s="2"/>
      <c r="AE1" s="2"/>
      <c r="AF1" s="2"/>
      <c r="AG1" s="62"/>
      <c r="AH1" s="62"/>
      <c r="AI1" s="5">
        <f ca="1">NOW()</f>
        <v>45168.563313888888</v>
      </c>
      <c r="AJ1" s="2"/>
      <c r="AK1" s="2"/>
    </row>
    <row r="2" spans="1:37" ht="15.6" x14ac:dyDescent="0.3">
      <c r="A2" s="1"/>
      <c r="B2" s="2"/>
      <c r="C2" s="3" t="s">
        <v>85</v>
      </c>
      <c r="D2" s="33" t="s">
        <v>103</v>
      </c>
      <c r="E2" s="2"/>
      <c r="F2" s="2"/>
      <c r="G2" s="33"/>
      <c r="H2" s="33"/>
      <c r="I2" s="33"/>
      <c r="J2" s="33"/>
      <c r="K2" s="2"/>
      <c r="L2" s="2"/>
      <c r="M2" s="2"/>
      <c r="N2" s="2"/>
      <c r="O2" s="2"/>
      <c r="P2" s="2"/>
      <c r="Q2" s="2"/>
      <c r="R2" s="2"/>
      <c r="S2" s="2"/>
      <c r="T2" s="68"/>
      <c r="U2" s="68"/>
      <c r="V2" s="68"/>
      <c r="W2" s="68"/>
      <c r="X2" s="2"/>
      <c r="Y2" s="2"/>
      <c r="Z2" s="2"/>
      <c r="AA2" s="2"/>
      <c r="AB2" s="2"/>
      <c r="AC2" s="2"/>
      <c r="AD2" s="2"/>
      <c r="AE2" s="2"/>
      <c r="AF2" s="2"/>
      <c r="AG2" s="62"/>
      <c r="AH2" s="62"/>
      <c r="AI2" s="6">
        <f ca="1">NOW()</f>
        <v>45168.563313888888</v>
      </c>
      <c r="AJ2" s="2"/>
      <c r="AK2" s="2"/>
    </row>
    <row r="3" spans="1:37" ht="15.6" x14ac:dyDescent="0.3">
      <c r="A3" s="227" t="str">
        <f>'Comp Detail'!A3</f>
        <v>26th &amp; 27th August 2023</v>
      </c>
      <c r="B3" s="227"/>
      <c r="C3" s="3"/>
      <c r="D3" s="33" t="s">
        <v>155</v>
      </c>
      <c r="E3" s="2"/>
      <c r="F3" s="2"/>
      <c r="G3" s="100" t="s">
        <v>0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2"/>
      <c r="T3" s="103" t="s">
        <v>0</v>
      </c>
      <c r="U3" s="102"/>
      <c r="V3" s="102"/>
      <c r="W3" s="102"/>
      <c r="X3" s="2"/>
      <c r="Y3" s="101"/>
      <c r="Z3" s="101"/>
      <c r="AA3" s="101"/>
      <c r="AB3" s="101"/>
      <c r="AC3" s="101"/>
      <c r="AD3" s="101"/>
      <c r="AE3" s="101"/>
      <c r="AF3" s="2"/>
      <c r="AG3" s="62"/>
      <c r="AH3" s="62"/>
      <c r="AI3" s="2"/>
      <c r="AJ3" s="2"/>
      <c r="AK3" s="2"/>
    </row>
    <row r="4" spans="1:37" ht="15.6" x14ac:dyDescent="0.3">
      <c r="A4" s="1"/>
      <c r="B4" s="2"/>
      <c r="C4" s="3"/>
      <c r="D4" t="s">
        <v>159</v>
      </c>
      <c r="E4" s="2"/>
      <c r="F4" s="2"/>
      <c r="G4" s="7" t="s">
        <v>1</v>
      </c>
      <c r="H4" s="2" t="str">
        <f>D2</f>
        <v>Robyn Bruderer</v>
      </c>
      <c r="I4" s="2"/>
      <c r="J4" s="2"/>
      <c r="L4" s="7"/>
      <c r="M4" s="7"/>
      <c r="N4" s="7"/>
      <c r="O4" s="2"/>
      <c r="P4" s="2"/>
      <c r="Q4" s="2"/>
      <c r="R4" s="2"/>
      <c r="S4" s="2"/>
      <c r="T4" s="68"/>
      <c r="U4" s="68"/>
      <c r="V4" s="68"/>
      <c r="W4" s="68"/>
      <c r="X4" s="2"/>
      <c r="Y4" s="2"/>
      <c r="Z4" s="2"/>
      <c r="AA4" s="2"/>
      <c r="AB4" s="2"/>
      <c r="AC4" s="2"/>
      <c r="AD4" s="2"/>
      <c r="AE4" s="2"/>
      <c r="AF4" s="2"/>
      <c r="AG4" s="62"/>
      <c r="AH4" s="62"/>
      <c r="AI4" s="2"/>
      <c r="AJ4" s="2"/>
      <c r="AK4" s="2"/>
    </row>
    <row r="5" spans="1:37" ht="15.6" x14ac:dyDescent="0.3">
      <c r="A5" s="1" t="s">
        <v>198</v>
      </c>
      <c r="B5" s="7"/>
      <c r="C5" s="2"/>
      <c r="D5" s="2"/>
      <c r="E5" s="2"/>
      <c r="F5" s="7"/>
      <c r="G5" s="7" t="s">
        <v>5</v>
      </c>
      <c r="H5" s="2"/>
      <c r="I5" s="2"/>
      <c r="J5" s="2"/>
      <c r="L5" s="2"/>
      <c r="M5" s="2"/>
      <c r="N5" s="2"/>
      <c r="O5" s="2"/>
      <c r="P5" s="2"/>
      <c r="Q5" s="2"/>
      <c r="R5" s="2"/>
      <c r="S5" s="2"/>
      <c r="T5" s="69" t="s">
        <v>3</v>
      </c>
      <c r="U5" s="68" t="str">
        <f>D3</f>
        <v>Abbie White</v>
      </c>
      <c r="V5" s="68"/>
      <c r="W5" s="68"/>
      <c r="X5" s="2"/>
      <c r="Y5" s="69" t="s">
        <v>107</v>
      </c>
      <c r="Z5" s="2" t="str">
        <f>D4</f>
        <v>Julie Kirpichnikov</v>
      </c>
      <c r="AA5" s="2"/>
      <c r="AB5" s="2"/>
      <c r="AC5" s="2"/>
      <c r="AD5" s="7"/>
      <c r="AE5" s="7"/>
      <c r="AF5" s="48"/>
      <c r="AG5" s="62"/>
      <c r="AH5" s="62"/>
      <c r="AI5" s="2"/>
      <c r="AJ5" s="2"/>
      <c r="AK5" s="2"/>
    </row>
    <row r="6" spans="1:37" ht="15.6" x14ac:dyDescent="0.3">
      <c r="A6" s="1" t="s">
        <v>40</v>
      </c>
      <c r="B6" s="7">
        <v>8</v>
      </c>
      <c r="C6" s="2"/>
      <c r="D6" s="2"/>
      <c r="E6" s="2"/>
      <c r="F6" s="2"/>
      <c r="S6" s="2"/>
      <c r="T6" s="68"/>
      <c r="U6" s="68"/>
      <c r="V6" s="68"/>
      <c r="W6" s="68"/>
      <c r="X6" s="2"/>
      <c r="Y6" s="2"/>
      <c r="Z6" s="2"/>
      <c r="AA6" s="2"/>
      <c r="AB6" s="2"/>
      <c r="AC6" s="2"/>
      <c r="AD6" s="2"/>
      <c r="AE6" s="2"/>
      <c r="AF6" s="48"/>
      <c r="AG6" s="62"/>
      <c r="AH6" s="62"/>
      <c r="AI6" s="2"/>
      <c r="AJ6" s="2"/>
      <c r="AK6" s="2"/>
    </row>
    <row r="7" spans="1:37" x14ac:dyDescent="0.3">
      <c r="A7" s="2"/>
      <c r="B7" s="2"/>
      <c r="C7" s="2"/>
      <c r="D7" s="2"/>
      <c r="E7" s="2"/>
      <c r="F7" s="9"/>
      <c r="G7" s="7" t="s">
        <v>14</v>
      </c>
      <c r="H7" s="2"/>
      <c r="I7" s="2"/>
      <c r="J7" s="2"/>
      <c r="K7" s="118" t="s">
        <v>14</v>
      </c>
      <c r="L7" s="10"/>
      <c r="M7" s="10"/>
      <c r="N7" s="10" t="s">
        <v>15</v>
      </c>
      <c r="P7" s="10"/>
      <c r="Q7" s="10" t="s">
        <v>16</v>
      </c>
      <c r="R7" s="10" t="s">
        <v>72</v>
      </c>
      <c r="S7" s="9"/>
      <c r="T7" s="69"/>
      <c r="U7" s="68"/>
      <c r="V7" s="68" t="s">
        <v>6</v>
      </c>
      <c r="W7" s="68" t="s">
        <v>7</v>
      </c>
      <c r="X7" s="2"/>
      <c r="Y7" s="2" t="s">
        <v>39</v>
      </c>
      <c r="Z7" s="2"/>
      <c r="AA7" s="2"/>
      <c r="AB7" s="2"/>
      <c r="AC7" s="2"/>
      <c r="AD7" s="2"/>
      <c r="AE7" s="9" t="s">
        <v>39</v>
      </c>
      <c r="AF7" s="48"/>
      <c r="AG7" s="62"/>
      <c r="AH7" s="44" t="s">
        <v>9</v>
      </c>
      <c r="AI7" s="12"/>
      <c r="AJ7" s="2"/>
      <c r="AK7" s="2"/>
    </row>
    <row r="8" spans="1:37" x14ac:dyDescent="0.3">
      <c r="A8" s="13" t="s">
        <v>10</v>
      </c>
      <c r="B8" s="63" t="s">
        <v>11</v>
      </c>
      <c r="C8" s="63" t="s">
        <v>5</v>
      </c>
      <c r="D8" s="63" t="s">
        <v>12</v>
      </c>
      <c r="E8" s="63" t="s">
        <v>13</v>
      </c>
      <c r="F8" s="15"/>
      <c r="G8" s="63" t="s">
        <v>73</v>
      </c>
      <c r="H8" s="63" t="s">
        <v>76</v>
      </c>
      <c r="I8" s="63" t="s">
        <v>74</v>
      </c>
      <c r="J8" s="63" t="s">
        <v>77</v>
      </c>
      <c r="K8" s="19" t="s">
        <v>79</v>
      </c>
      <c r="L8" s="14" t="s">
        <v>15</v>
      </c>
      <c r="M8" s="14" t="s">
        <v>80</v>
      </c>
      <c r="N8" s="19" t="s">
        <v>79</v>
      </c>
      <c r="O8" s="35" t="s">
        <v>16</v>
      </c>
      <c r="P8" s="14" t="s">
        <v>80</v>
      </c>
      <c r="Q8" s="19" t="s">
        <v>79</v>
      </c>
      <c r="R8" s="19" t="s">
        <v>79</v>
      </c>
      <c r="S8" s="15"/>
      <c r="T8" s="70" t="s">
        <v>27</v>
      </c>
      <c r="U8" s="70" t="s">
        <v>7</v>
      </c>
      <c r="V8" s="70" t="s">
        <v>28</v>
      </c>
      <c r="W8" s="70" t="s">
        <v>29</v>
      </c>
      <c r="X8" s="17"/>
      <c r="Y8" s="14" t="s">
        <v>30</v>
      </c>
      <c r="Z8" s="14" t="s">
        <v>31</v>
      </c>
      <c r="AA8" s="14" t="s">
        <v>32</v>
      </c>
      <c r="AB8" s="14" t="s">
        <v>33</v>
      </c>
      <c r="AC8" s="14" t="s">
        <v>34</v>
      </c>
      <c r="AD8" s="13" t="s">
        <v>35</v>
      </c>
      <c r="AE8" s="13" t="s">
        <v>29</v>
      </c>
      <c r="AF8" s="51"/>
      <c r="AG8" s="80"/>
      <c r="AH8" s="67" t="s">
        <v>36</v>
      </c>
      <c r="AI8" s="19" t="s">
        <v>38</v>
      </c>
      <c r="AJ8" s="9"/>
      <c r="AK8" s="9"/>
    </row>
    <row r="9" spans="1:37" x14ac:dyDescent="0.3">
      <c r="A9" s="9"/>
      <c r="B9" s="9"/>
      <c r="C9" s="9"/>
      <c r="D9" s="9"/>
      <c r="E9" s="9"/>
      <c r="F9" s="15"/>
      <c r="G9" s="62"/>
      <c r="H9" s="62"/>
      <c r="I9" s="62"/>
      <c r="J9" s="62"/>
      <c r="K9" s="12"/>
      <c r="L9" s="12"/>
      <c r="M9" s="12"/>
      <c r="N9" s="12"/>
      <c r="O9" s="12"/>
      <c r="P9" s="12"/>
      <c r="Q9" s="12"/>
      <c r="R9" s="12"/>
      <c r="S9" s="15"/>
      <c r="T9" s="68"/>
      <c r="U9" s="68"/>
      <c r="V9" s="68"/>
      <c r="W9" s="68"/>
      <c r="X9" s="17"/>
      <c r="Y9" s="12"/>
      <c r="Z9" s="12"/>
      <c r="AA9" s="12"/>
      <c r="AB9" s="12"/>
      <c r="AC9" s="12"/>
      <c r="AD9" s="9"/>
      <c r="AE9" s="9"/>
      <c r="AF9" s="51"/>
      <c r="AG9" s="77"/>
      <c r="AH9" s="44"/>
      <c r="AI9" s="11"/>
      <c r="AJ9" s="2"/>
      <c r="AK9" s="2"/>
    </row>
    <row r="10" spans="1:37" x14ac:dyDescent="0.3">
      <c r="A10">
        <v>10</v>
      </c>
      <c r="B10" t="s">
        <v>170</v>
      </c>
      <c r="C10" t="s">
        <v>145</v>
      </c>
      <c r="D10" t="s">
        <v>146</v>
      </c>
      <c r="E10" t="s">
        <v>127</v>
      </c>
      <c r="F10" s="21"/>
      <c r="G10" s="30">
        <v>7</v>
      </c>
      <c r="H10" s="30">
        <v>6.5</v>
      </c>
      <c r="I10" s="30">
        <v>6.2</v>
      </c>
      <c r="J10" s="30">
        <v>6.2</v>
      </c>
      <c r="K10" s="119">
        <f>(G10+H10+I10+J10)/4</f>
        <v>6.4749999999999996</v>
      </c>
      <c r="L10" s="30">
        <v>6.5</v>
      </c>
      <c r="M10" s="30"/>
      <c r="N10" s="119">
        <f>L10-M10</f>
        <v>6.5</v>
      </c>
      <c r="O10" s="30">
        <v>7.5</v>
      </c>
      <c r="P10" s="30"/>
      <c r="Q10" s="119">
        <f>O10-P10</f>
        <v>7.5</v>
      </c>
      <c r="R10" s="4">
        <f>((K10*0.4)+(N10*0.4)+(Q10*0.2))</f>
        <v>6.6899999999999995</v>
      </c>
      <c r="S10" s="21"/>
      <c r="T10" s="71">
        <v>7.42</v>
      </c>
      <c r="U10" s="68">
        <f>T10</f>
        <v>7.42</v>
      </c>
      <c r="V10" s="72"/>
      <c r="W10" s="68">
        <f>SUM(U10-V10)</f>
        <v>7.42</v>
      </c>
      <c r="X10" s="26"/>
      <c r="Y10" s="22">
        <v>5</v>
      </c>
      <c r="Z10" s="22">
        <v>5</v>
      </c>
      <c r="AA10" s="22">
        <v>5</v>
      </c>
      <c r="AB10" s="22">
        <v>6</v>
      </c>
      <c r="AC10" s="4">
        <f>SUM((Y10*0.3),(Z10*0.25),(AA10*0.35),(AB10*0.1))</f>
        <v>5.0999999999999996</v>
      </c>
      <c r="AD10" s="27"/>
      <c r="AE10" s="4">
        <f>AC10-AD10</f>
        <v>5.0999999999999996</v>
      </c>
      <c r="AF10" s="53"/>
      <c r="AG10" s="62"/>
      <c r="AH10" s="69">
        <f>(R10*0.25+W10*0.5+AE10*0.25)</f>
        <v>6.6575000000000006</v>
      </c>
      <c r="AI10" s="28">
        <v>1</v>
      </c>
      <c r="AJ10" s="2"/>
      <c r="AK10" s="2"/>
    </row>
    <row r="11" spans="1:37" x14ac:dyDescent="0.3">
      <c r="A11">
        <v>4</v>
      </c>
      <c r="B11" t="s">
        <v>168</v>
      </c>
      <c r="C11" t="s">
        <v>145</v>
      </c>
      <c r="D11" t="s">
        <v>146</v>
      </c>
      <c r="E11" t="s">
        <v>127</v>
      </c>
      <c r="F11" s="21"/>
      <c r="G11" s="30">
        <v>7</v>
      </c>
      <c r="H11" s="30">
        <v>6.5</v>
      </c>
      <c r="I11" s="30">
        <v>6.2</v>
      </c>
      <c r="J11" s="30">
        <v>6.2</v>
      </c>
      <c r="K11" s="119">
        <f>(G11+H11+I11+J11)/4</f>
        <v>6.4749999999999996</v>
      </c>
      <c r="L11" s="30">
        <v>6.5</v>
      </c>
      <c r="M11" s="30"/>
      <c r="N11" s="119">
        <f>L11-M11</f>
        <v>6.5</v>
      </c>
      <c r="O11" s="30">
        <v>7.5</v>
      </c>
      <c r="P11" s="30"/>
      <c r="Q11" s="119">
        <f>O11-P11</f>
        <v>7.5</v>
      </c>
      <c r="R11" s="4">
        <f>((K11*0.4)+(N11*0.4)+(Q11*0.2))</f>
        <v>6.6899999999999995</v>
      </c>
      <c r="S11" s="21"/>
      <c r="T11" s="71">
        <v>7.57</v>
      </c>
      <c r="U11" s="68">
        <f>T11</f>
        <v>7.57</v>
      </c>
      <c r="V11" s="72"/>
      <c r="W11" s="68">
        <f>SUM(U11-V11)</f>
        <v>7.57</v>
      </c>
      <c r="X11" s="26"/>
      <c r="Y11" s="22">
        <v>3</v>
      </c>
      <c r="Z11" s="22">
        <v>3.5</v>
      </c>
      <c r="AA11" s="22">
        <v>3.8</v>
      </c>
      <c r="AB11" s="22">
        <v>2.5</v>
      </c>
      <c r="AC11" s="4">
        <f>SUM((Y11*0.3),(Z11*0.25),(AA11*0.35),(AB11*0.1))</f>
        <v>3.3549999999999995</v>
      </c>
      <c r="AD11" s="27"/>
      <c r="AE11" s="4">
        <f>AC11-AD11</f>
        <v>3.3549999999999995</v>
      </c>
      <c r="AF11" s="53"/>
      <c r="AG11" s="62"/>
      <c r="AH11" s="69">
        <f>(R11*0.25+W11*0.5+AE11*0.25)</f>
        <v>6.2962499999999997</v>
      </c>
      <c r="AI11" s="28">
        <v>2</v>
      </c>
      <c r="AJ11" s="2"/>
      <c r="AK11" s="2"/>
    </row>
    <row r="12" spans="1:37" x14ac:dyDescent="0.3">
      <c r="A12">
        <v>21</v>
      </c>
      <c r="B12" t="s">
        <v>171</v>
      </c>
      <c r="C12" t="s">
        <v>172</v>
      </c>
      <c r="D12" t="s">
        <v>173</v>
      </c>
      <c r="E12" t="s">
        <v>167</v>
      </c>
      <c r="F12" s="21"/>
      <c r="G12" s="30">
        <v>6.5</v>
      </c>
      <c r="H12" s="30">
        <v>6</v>
      </c>
      <c r="I12" s="30">
        <v>6</v>
      </c>
      <c r="J12" s="30">
        <v>5.5</v>
      </c>
      <c r="K12" s="119">
        <f>(G12+H12+I12+J12)/4</f>
        <v>6</v>
      </c>
      <c r="L12" s="30">
        <v>6</v>
      </c>
      <c r="M12" s="30"/>
      <c r="N12" s="119">
        <f>L12-M12</f>
        <v>6</v>
      </c>
      <c r="O12" s="30">
        <v>6.5</v>
      </c>
      <c r="P12" s="30"/>
      <c r="Q12" s="119">
        <f>O12-P12</f>
        <v>6.5</v>
      </c>
      <c r="R12" s="4">
        <f>((K12*0.4)+(N12*0.4)+(Q12*0.2))</f>
        <v>6.1000000000000005</v>
      </c>
      <c r="S12" s="21"/>
      <c r="T12" s="71">
        <v>7.11</v>
      </c>
      <c r="U12" s="68">
        <f>T12</f>
        <v>7.11</v>
      </c>
      <c r="V12" s="72"/>
      <c r="W12" s="68">
        <f>SUM(U12-V12)</f>
        <v>7.11</v>
      </c>
      <c r="X12" s="26"/>
      <c r="Y12" s="22">
        <v>5</v>
      </c>
      <c r="Z12" s="22">
        <v>4.8</v>
      </c>
      <c r="AA12" s="22">
        <v>3.8</v>
      </c>
      <c r="AB12" s="22">
        <v>3</v>
      </c>
      <c r="AC12" s="4">
        <f>SUM((Y12*0.3),(Z12*0.25),(AA12*0.35),(AB12*0.1))</f>
        <v>4.33</v>
      </c>
      <c r="AD12" s="27"/>
      <c r="AE12" s="4">
        <f>AC12-AD12</f>
        <v>4.33</v>
      </c>
      <c r="AF12" s="53"/>
      <c r="AG12" s="62"/>
      <c r="AH12" s="69">
        <f>(R12*0.25+W12*0.5+AE12*0.25)</f>
        <v>6.1624999999999996</v>
      </c>
      <c r="AI12" s="28">
        <v>3</v>
      </c>
      <c r="AJ12" s="2"/>
      <c r="AK12" s="2"/>
    </row>
    <row r="13" spans="1:37" x14ac:dyDescent="0.3">
      <c r="A13">
        <v>22</v>
      </c>
      <c r="B13" t="s">
        <v>164</v>
      </c>
      <c r="C13" t="s">
        <v>165</v>
      </c>
      <c r="D13" t="s">
        <v>166</v>
      </c>
      <c r="E13" t="s">
        <v>167</v>
      </c>
      <c r="F13" s="21"/>
      <c r="G13" s="30">
        <v>6</v>
      </c>
      <c r="H13" s="30">
        <v>5</v>
      </c>
      <c r="I13" s="30">
        <v>5</v>
      </c>
      <c r="J13" s="30">
        <v>4</v>
      </c>
      <c r="K13" s="119">
        <f>(G13+H13+I13+J13)/4</f>
        <v>5</v>
      </c>
      <c r="L13" s="30">
        <v>3</v>
      </c>
      <c r="M13" s="30"/>
      <c r="N13" s="119">
        <f>L13-M13</f>
        <v>3</v>
      </c>
      <c r="O13" s="30">
        <v>4.8</v>
      </c>
      <c r="P13" s="30">
        <v>0.2</v>
      </c>
      <c r="Q13" s="119">
        <f>O13-P13</f>
        <v>4.5999999999999996</v>
      </c>
      <c r="R13" s="4">
        <f>((K13*0.4)+(N13*0.4)+(Q13*0.2))</f>
        <v>4.12</v>
      </c>
      <c r="S13" s="21"/>
      <c r="T13" s="71">
        <v>7.83</v>
      </c>
      <c r="U13" s="68">
        <f>T13</f>
        <v>7.83</v>
      </c>
      <c r="V13" s="72"/>
      <c r="W13" s="68">
        <f>SUM(U13-V13)</f>
        <v>7.83</v>
      </c>
      <c r="X13" s="26"/>
      <c r="Y13" s="22">
        <v>6.5</v>
      </c>
      <c r="Z13" s="22">
        <v>6</v>
      </c>
      <c r="AA13" s="22">
        <v>4</v>
      </c>
      <c r="AB13" s="22">
        <v>3.5</v>
      </c>
      <c r="AC13" s="4">
        <f>SUM((Y13*0.3),(Z13*0.25),(AA13*0.35),(AB13*0.1))</f>
        <v>5.1999999999999993</v>
      </c>
      <c r="AD13" s="27"/>
      <c r="AE13" s="4">
        <f>AC13-AD13</f>
        <v>5.1999999999999993</v>
      </c>
      <c r="AF13" s="53"/>
      <c r="AG13" s="62"/>
      <c r="AH13" s="69">
        <f>(R13*0.25+W13*0.5+AE13*0.25)</f>
        <v>6.2450000000000001</v>
      </c>
      <c r="AI13" s="225" t="s">
        <v>203</v>
      </c>
      <c r="AJ13" s="2"/>
      <c r="AK13" s="2"/>
    </row>
  </sheetData>
  <sortState xmlns:xlrd2="http://schemas.microsoft.com/office/spreadsheetml/2017/richdata2" ref="A10:AK12">
    <sortCondition descending="1" ref="AH10:AH12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ECD1-CD89-4F8D-887E-2E5F742237C8}">
  <sheetPr>
    <pageSetUpPr fitToPage="1"/>
  </sheetPr>
  <dimension ref="A1:BV16"/>
  <sheetViews>
    <sheetView workbookViewId="0">
      <selection activeCell="BT10" sqref="BT10"/>
    </sheetView>
  </sheetViews>
  <sheetFormatPr defaultRowHeight="14.4" x14ac:dyDescent="0.3"/>
  <cols>
    <col min="1" max="1" width="10" customWidth="1"/>
    <col min="2" max="2" width="20" customWidth="1"/>
    <col min="3" max="3" width="21.77734375" customWidth="1"/>
    <col min="4" max="4" width="20" customWidth="1"/>
    <col min="5" max="5" width="16.88671875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31" max="31" width="2.88671875" customWidth="1"/>
    <col min="42" max="42" width="3" customWidth="1"/>
    <col min="43" max="46" width="8.88671875" style="64"/>
    <col min="47" max="47" width="2.88671875" customWidth="1"/>
    <col min="58" max="58" width="2.88671875" customWidth="1"/>
    <col min="66" max="66" width="2.88671875" customWidth="1"/>
    <col min="67" max="67" width="10" style="64" customWidth="1"/>
    <col min="68" max="68" width="2.88671875" style="64" customWidth="1"/>
    <col min="69" max="69" width="9.33203125" style="64" bestFit="1" customWidth="1"/>
    <col min="70" max="70" width="2.88671875" style="64" customWidth="1"/>
    <col min="71" max="71" width="8.88671875" style="64"/>
    <col min="72" max="72" width="17.44140625" customWidth="1"/>
  </cols>
  <sheetData>
    <row r="1" spans="1:74" ht="15.6" x14ac:dyDescent="0.3">
      <c r="A1" s="1" t="str">
        <f>'Comp Detail'!A1</f>
        <v>2023 SVG OFFICIAL &amp; UNOFFICIAL AUGUST COMP</v>
      </c>
      <c r="B1" s="2"/>
      <c r="C1" s="2"/>
      <c r="D1" s="3"/>
      <c r="E1" s="2"/>
      <c r="F1" s="33"/>
      <c r="G1" s="33"/>
      <c r="H1" s="33"/>
      <c r="I1" s="33"/>
      <c r="J1" s="2"/>
      <c r="K1" s="2"/>
      <c r="L1" s="2"/>
      <c r="M1" s="2"/>
      <c r="N1" s="2"/>
      <c r="O1" s="2"/>
      <c r="P1" s="2"/>
      <c r="Q1" s="2"/>
      <c r="R1" s="2"/>
      <c r="S1" s="33"/>
      <c r="T1" s="33"/>
      <c r="U1" s="33"/>
      <c r="V1" s="3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68"/>
      <c r="AR1" s="68"/>
      <c r="AS1" s="68"/>
      <c r="AT1" s="68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62"/>
      <c r="BP1" s="62"/>
      <c r="BQ1" s="62"/>
      <c r="BR1" s="62"/>
      <c r="BS1" s="62"/>
      <c r="BT1" s="5">
        <f ca="1">NOW()</f>
        <v>45168.563313888888</v>
      </c>
      <c r="BU1" s="2"/>
      <c r="BV1" s="2"/>
    </row>
    <row r="2" spans="1:74" ht="15.6" x14ac:dyDescent="0.3">
      <c r="A2" s="1"/>
      <c r="B2" s="2"/>
      <c r="C2" s="3" t="s">
        <v>85</v>
      </c>
      <c r="D2" s="33" t="s">
        <v>103</v>
      </c>
      <c r="F2" s="33"/>
      <c r="G2" s="33"/>
      <c r="H2" s="33"/>
      <c r="I2" s="33"/>
      <c r="J2" s="2"/>
      <c r="K2" s="2"/>
      <c r="L2" s="2"/>
      <c r="M2" s="2"/>
      <c r="N2" s="2"/>
      <c r="O2" s="2"/>
      <c r="P2" s="2"/>
      <c r="Q2" s="2"/>
      <c r="R2" s="2"/>
      <c r="S2" s="33"/>
      <c r="T2" s="33"/>
      <c r="U2" s="33"/>
      <c r="V2" s="3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68"/>
      <c r="AR2" s="68"/>
      <c r="AS2" s="68"/>
      <c r="AT2" s="68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62"/>
      <c r="BP2" s="62"/>
      <c r="BQ2" s="62"/>
      <c r="BR2" s="62"/>
      <c r="BS2" s="62"/>
      <c r="BT2" s="6">
        <f ca="1">NOW()</f>
        <v>45168.563313888888</v>
      </c>
      <c r="BU2" s="2"/>
      <c r="BV2" s="2"/>
    </row>
    <row r="3" spans="1:74" ht="15.6" x14ac:dyDescent="0.3">
      <c r="A3" s="228" t="str">
        <f>'Intro Ind Comp'!A3</f>
        <v>26th &amp; 27th August 2023</v>
      </c>
      <c r="B3" s="228"/>
      <c r="C3" s="3"/>
      <c r="D3" s="33" t="s">
        <v>155</v>
      </c>
      <c r="F3" s="99" t="s">
        <v>68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2"/>
      <c r="S3" s="100" t="s">
        <v>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2"/>
      <c r="AF3" s="99" t="s">
        <v>68</v>
      </c>
      <c r="AG3" s="98"/>
      <c r="AH3" s="98"/>
      <c r="AI3" s="98"/>
      <c r="AJ3" s="98"/>
      <c r="AK3" s="98"/>
      <c r="AL3" s="98"/>
      <c r="AM3" s="98"/>
      <c r="AN3" s="98"/>
      <c r="AO3" s="98"/>
      <c r="AP3" s="2"/>
      <c r="AQ3" s="103" t="s">
        <v>0</v>
      </c>
      <c r="AR3" s="102"/>
      <c r="AS3" s="102"/>
      <c r="AT3" s="102"/>
      <c r="AU3" s="2"/>
      <c r="AV3" s="99" t="s">
        <v>68</v>
      </c>
      <c r="AW3" s="98"/>
      <c r="AX3" s="98"/>
      <c r="AY3" s="98"/>
      <c r="AZ3" s="98"/>
      <c r="BA3" s="98"/>
      <c r="BB3" s="98"/>
      <c r="BC3" s="98"/>
      <c r="BD3" s="98"/>
      <c r="BE3" s="98"/>
      <c r="BF3" s="2"/>
      <c r="BG3" s="101"/>
      <c r="BH3" s="101"/>
      <c r="BI3" s="101"/>
      <c r="BJ3" s="101"/>
      <c r="BK3" s="101"/>
      <c r="BL3" s="101"/>
      <c r="BM3" s="101"/>
      <c r="BN3" s="2"/>
      <c r="BO3" s="62"/>
      <c r="BP3" s="62"/>
      <c r="BQ3" s="62"/>
      <c r="BR3" s="62"/>
      <c r="BS3" s="62"/>
      <c r="BT3" s="2"/>
      <c r="BU3" s="2"/>
      <c r="BV3" s="2"/>
    </row>
    <row r="4" spans="1:74" ht="15.6" x14ac:dyDescent="0.3">
      <c r="A4" s="1"/>
      <c r="B4" s="2"/>
      <c r="C4" s="3"/>
      <c r="D4" t="s">
        <v>159</v>
      </c>
      <c r="E4" s="2"/>
      <c r="F4" s="7" t="s">
        <v>1</v>
      </c>
      <c r="G4" s="2" t="str">
        <f>D2</f>
        <v>Robyn Bruderer</v>
      </c>
      <c r="H4" s="2"/>
      <c r="I4" s="2"/>
      <c r="K4" s="7"/>
      <c r="L4" s="7"/>
      <c r="M4" s="7"/>
      <c r="N4" s="2"/>
      <c r="O4" s="2"/>
      <c r="P4" s="2"/>
      <c r="Q4" s="2"/>
      <c r="R4" s="2"/>
      <c r="U4" s="2"/>
      <c r="V4" s="2"/>
      <c r="X4" s="7"/>
      <c r="Y4" s="7"/>
      <c r="Z4" s="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68"/>
      <c r="AR4" s="68"/>
      <c r="AS4" s="68"/>
      <c r="AT4" s="68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62"/>
      <c r="BP4" s="62"/>
      <c r="BQ4" s="62"/>
      <c r="BR4" s="62"/>
      <c r="BS4" s="62"/>
      <c r="BT4" s="2"/>
      <c r="BU4" s="2"/>
      <c r="BV4" s="2"/>
    </row>
    <row r="5" spans="1:74" ht="15.6" x14ac:dyDescent="0.3">
      <c r="A5" s="1" t="s">
        <v>99</v>
      </c>
      <c r="B5" s="7"/>
      <c r="C5" s="2"/>
      <c r="D5" s="2"/>
      <c r="E5" s="2"/>
      <c r="F5" s="7" t="s">
        <v>5</v>
      </c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7" t="s">
        <v>1</v>
      </c>
      <c r="T5" s="2" t="str">
        <f>D2</f>
        <v>Robyn Bruderer</v>
      </c>
      <c r="U5" s="2"/>
      <c r="V5" s="2"/>
      <c r="X5" s="2"/>
      <c r="Y5" s="2"/>
      <c r="Z5" s="2"/>
      <c r="AA5" s="2"/>
      <c r="AB5" s="2"/>
      <c r="AC5" s="2"/>
      <c r="AD5" s="2"/>
      <c r="AE5" s="48"/>
      <c r="AF5" s="7" t="s">
        <v>2</v>
      </c>
      <c r="AG5" s="7"/>
      <c r="AH5" s="2"/>
      <c r="AI5" s="2"/>
      <c r="AJ5" s="2"/>
      <c r="AK5" s="2"/>
      <c r="AL5" s="2"/>
      <c r="AM5" s="2"/>
      <c r="AN5" s="2"/>
      <c r="AO5" s="2"/>
      <c r="AP5" s="2"/>
      <c r="AQ5" s="69" t="s">
        <v>3</v>
      </c>
      <c r="AR5" s="68"/>
      <c r="AS5" s="68"/>
      <c r="AT5" s="68"/>
      <c r="AU5" s="52"/>
      <c r="AV5" s="7" t="s">
        <v>106</v>
      </c>
      <c r="AW5" s="7"/>
      <c r="AX5" s="2" t="str">
        <f>D4</f>
        <v>Julie Kirpichnikov</v>
      </c>
      <c r="AY5" s="2"/>
      <c r="AZ5" s="2"/>
      <c r="BA5" s="2"/>
      <c r="BB5" s="2"/>
      <c r="BC5" s="2"/>
      <c r="BD5" s="2"/>
      <c r="BE5" s="2"/>
      <c r="BF5" s="2"/>
      <c r="BG5" s="7" t="s">
        <v>106</v>
      </c>
      <c r="BH5" s="7"/>
      <c r="BI5" s="2" t="str">
        <f>D4</f>
        <v>Julie Kirpichnikov</v>
      </c>
      <c r="BJ5" s="2"/>
      <c r="BK5" s="2"/>
      <c r="BL5" s="7"/>
      <c r="BM5" s="7"/>
      <c r="BN5" s="48"/>
      <c r="BO5" s="46" t="s">
        <v>4</v>
      </c>
      <c r="BP5" s="62"/>
      <c r="BQ5" s="62"/>
      <c r="BR5" s="62"/>
      <c r="BS5" s="62"/>
      <c r="BT5" s="2"/>
      <c r="BU5" s="2"/>
      <c r="BV5" s="2"/>
    </row>
    <row r="6" spans="1:74" ht="15.6" x14ac:dyDescent="0.3">
      <c r="A6" s="1" t="s">
        <v>40</v>
      </c>
      <c r="B6" s="7" t="s">
        <v>199</v>
      </c>
      <c r="C6" s="2"/>
      <c r="D6" s="2"/>
      <c r="E6" s="2"/>
      <c r="R6" s="2"/>
      <c r="S6" s="7" t="s">
        <v>5</v>
      </c>
      <c r="T6" s="2"/>
      <c r="AE6" s="48"/>
      <c r="AF6" s="2" t="str">
        <f>D3</f>
        <v>Abbie White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68" t="str">
        <f>D3</f>
        <v>Abbie White</v>
      </c>
      <c r="AR6" s="68"/>
      <c r="AS6" s="68"/>
      <c r="AT6" s="68"/>
      <c r="AU6" s="5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48"/>
      <c r="BO6" s="62"/>
      <c r="BP6" s="62"/>
      <c r="BQ6" s="62"/>
      <c r="BR6" s="62"/>
      <c r="BS6" s="62"/>
      <c r="BT6" s="2"/>
      <c r="BU6" s="2"/>
      <c r="BV6" s="2"/>
    </row>
    <row r="7" spans="1:74" x14ac:dyDescent="0.3">
      <c r="A7" s="2"/>
      <c r="B7" s="2"/>
      <c r="C7" s="2"/>
      <c r="D7" s="2"/>
      <c r="E7" s="2"/>
      <c r="F7" s="7" t="s">
        <v>14</v>
      </c>
      <c r="G7" s="2"/>
      <c r="H7" s="2"/>
      <c r="I7" s="2"/>
      <c r="J7" s="118" t="s">
        <v>14</v>
      </c>
      <c r="K7" s="10"/>
      <c r="L7" s="10"/>
      <c r="M7" s="10" t="s">
        <v>15</v>
      </c>
      <c r="O7" s="10"/>
      <c r="P7" s="10" t="s">
        <v>16</v>
      </c>
      <c r="Q7" s="10" t="s">
        <v>72</v>
      </c>
      <c r="R7" s="9"/>
      <c r="S7" s="7" t="s">
        <v>14</v>
      </c>
      <c r="T7" s="2"/>
      <c r="U7" s="2"/>
      <c r="V7" s="2"/>
      <c r="W7" s="118" t="s">
        <v>14</v>
      </c>
      <c r="X7" s="10"/>
      <c r="Y7" s="10"/>
      <c r="Z7" s="10" t="s">
        <v>15</v>
      </c>
      <c r="AB7" s="10"/>
      <c r="AC7" s="10" t="s">
        <v>16</v>
      </c>
      <c r="AD7" s="10" t="s">
        <v>72</v>
      </c>
      <c r="AE7" s="48"/>
      <c r="AF7" s="2"/>
      <c r="AG7" s="2"/>
      <c r="AH7" s="2"/>
      <c r="AI7" s="2"/>
      <c r="AJ7" s="2"/>
      <c r="AK7" s="2"/>
      <c r="AL7" s="2"/>
      <c r="AM7" s="2"/>
      <c r="AN7" s="2"/>
      <c r="AO7" s="2"/>
      <c r="AP7" s="9"/>
      <c r="AQ7" s="69"/>
      <c r="AR7" s="68"/>
      <c r="AS7" s="68" t="s">
        <v>6</v>
      </c>
      <c r="AT7" s="68" t="s">
        <v>7</v>
      </c>
      <c r="AU7" s="184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 t="s">
        <v>39</v>
      </c>
      <c r="BH7" s="2"/>
      <c r="BI7" s="2"/>
      <c r="BJ7" s="2"/>
      <c r="BK7" s="2"/>
      <c r="BL7" s="2"/>
      <c r="BM7" s="9" t="s">
        <v>39</v>
      </c>
      <c r="BN7" s="48"/>
      <c r="BO7" s="46" t="s">
        <v>8</v>
      </c>
      <c r="BP7" s="62"/>
      <c r="BQ7" s="46" t="s">
        <v>0</v>
      </c>
      <c r="BR7" s="62"/>
      <c r="BS7" s="44" t="s">
        <v>9</v>
      </c>
      <c r="BT7" s="12"/>
      <c r="BU7" s="2"/>
      <c r="BV7" s="2"/>
    </row>
    <row r="8" spans="1:74" x14ac:dyDescent="0.3">
      <c r="A8" s="13" t="s">
        <v>10</v>
      </c>
      <c r="B8" s="63" t="s">
        <v>11</v>
      </c>
      <c r="C8" s="63" t="s">
        <v>5</v>
      </c>
      <c r="D8" s="63" t="s">
        <v>12</v>
      </c>
      <c r="E8" s="63" t="s">
        <v>13</v>
      </c>
      <c r="F8" s="63" t="s">
        <v>73</v>
      </c>
      <c r="G8" s="63" t="s">
        <v>76</v>
      </c>
      <c r="H8" s="63" t="s">
        <v>74</v>
      </c>
      <c r="I8" s="63" t="s">
        <v>77</v>
      </c>
      <c r="J8" s="19" t="s">
        <v>79</v>
      </c>
      <c r="K8" s="14" t="s">
        <v>15</v>
      </c>
      <c r="L8" s="14" t="s">
        <v>80</v>
      </c>
      <c r="M8" s="19" t="s">
        <v>79</v>
      </c>
      <c r="N8" s="35" t="s">
        <v>16</v>
      </c>
      <c r="O8" s="14" t="s">
        <v>80</v>
      </c>
      <c r="P8" s="19" t="s">
        <v>79</v>
      </c>
      <c r="Q8" s="19" t="s">
        <v>79</v>
      </c>
      <c r="R8" s="15"/>
      <c r="S8" s="63" t="s">
        <v>73</v>
      </c>
      <c r="T8" s="63" t="s">
        <v>76</v>
      </c>
      <c r="U8" s="63" t="s">
        <v>74</v>
      </c>
      <c r="V8" s="63" t="s">
        <v>77</v>
      </c>
      <c r="W8" s="19" t="s">
        <v>79</v>
      </c>
      <c r="X8" s="14" t="s">
        <v>15</v>
      </c>
      <c r="Y8" s="14" t="s">
        <v>80</v>
      </c>
      <c r="Z8" s="19" t="s">
        <v>79</v>
      </c>
      <c r="AA8" s="35" t="s">
        <v>16</v>
      </c>
      <c r="AB8" s="14" t="s">
        <v>80</v>
      </c>
      <c r="AC8" s="19" t="s">
        <v>79</v>
      </c>
      <c r="AD8" s="19" t="s">
        <v>79</v>
      </c>
      <c r="AE8" s="50"/>
      <c r="AF8" s="13" t="s">
        <v>17</v>
      </c>
      <c r="AG8" s="13" t="s">
        <v>18</v>
      </c>
      <c r="AH8" s="13" t="s">
        <v>19</v>
      </c>
      <c r="AI8" s="13" t="s">
        <v>20</v>
      </c>
      <c r="AJ8" s="13" t="s">
        <v>21</v>
      </c>
      <c r="AK8" s="13" t="s">
        <v>22</v>
      </c>
      <c r="AL8" s="13" t="s">
        <v>23</v>
      </c>
      <c r="AM8" s="13" t="s">
        <v>24</v>
      </c>
      <c r="AN8" s="13" t="s">
        <v>25</v>
      </c>
      <c r="AO8" s="13" t="s">
        <v>26</v>
      </c>
      <c r="AP8" s="15"/>
      <c r="AQ8" s="70" t="s">
        <v>27</v>
      </c>
      <c r="AR8" s="70" t="s">
        <v>7</v>
      </c>
      <c r="AS8" s="70" t="s">
        <v>28</v>
      </c>
      <c r="AT8" s="70" t="s">
        <v>29</v>
      </c>
      <c r="AU8" s="185"/>
      <c r="AV8" s="13" t="s">
        <v>17</v>
      </c>
      <c r="AW8" s="13" t="s">
        <v>18</v>
      </c>
      <c r="AX8" s="13" t="s">
        <v>19</v>
      </c>
      <c r="AY8" s="13" t="s">
        <v>20</v>
      </c>
      <c r="AZ8" s="13" t="s">
        <v>21</v>
      </c>
      <c r="BA8" s="13" t="s">
        <v>22</v>
      </c>
      <c r="BB8" s="13" t="s">
        <v>23</v>
      </c>
      <c r="BC8" s="13" t="s">
        <v>24</v>
      </c>
      <c r="BD8" s="13" t="s">
        <v>25</v>
      </c>
      <c r="BE8" s="13" t="s">
        <v>26</v>
      </c>
      <c r="BF8" s="17"/>
      <c r="BG8" s="14" t="s">
        <v>30</v>
      </c>
      <c r="BH8" s="14" t="s">
        <v>31</v>
      </c>
      <c r="BI8" s="14" t="s">
        <v>32</v>
      </c>
      <c r="BJ8" s="14" t="s">
        <v>33</v>
      </c>
      <c r="BK8" s="14" t="s">
        <v>34</v>
      </c>
      <c r="BL8" s="13" t="s">
        <v>35</v>
      </c>
      <c r="BM8" s="13" t="s">
        <v>29</v>
      </c>
      <c r="BN8" s="51"/>
      <c r="BO8" s="66" t="s">
        <v>36</v>
      </c>
      <c r="BP8" s="63"/>
      <c r="BQ8" s="66" t="s">
        <v>36</v>
      </c>
      <c r="BR8" s="80"/>
      <c r="BS8" s="67" t="s">
        <v>36</v>
      </c>
      <c r="BT8" s="19" t="s">
        <v>38</v>
      </c>
      <c r="BU8" s="9"/>
      <c r="BV8" s="9"/>
    </row>
    <row r="9" spans="1:74" x14ac:dyDescent="0.3">
      <c r="A9" s="9"/>
      <c r="B9" s="9"/>
      <c r="C9" s="9"/>
      <c r="D9" s="9"/>
      <c r="E9" s="9"/>
      <c r="F9" s="62"/>
      <c r="G9" s="62"/>
      <c r="H9" s="62"/>
      <c r="I9" s="62"/>
      <c r="J9" s="12"/>
      <c r="K9" s="12"/>
      <c r="L9" s="12"/>
      <c r="M9" s="12"/>
      <c r="N9" s="12"/>
      <c r="O9" s="12"/>
      <c r="P9" s="12"/>
      <c r="Q9" s="12"/>
      <c r="R9" s="15"/>
      <c r="S9" s="62"/>
      <c r="T9" s="62"/>
      <c r="U9" s="62"/>
      <c r="V9" s="62"/>
      <c r="W9" s="12"/>
      <c r="X9" s="12"/>
      <c r="Y9" s="12"/>
      <c r="Z9" s="12"/>
      <c r="AA9" s="12"/>
      <c r="AB9" s="12"/>
      <c r="AC9" s="12"/>
      <c r="AD9" s="12"/>
      <c r="AE9" s="50"/>
      <c r="AF9" s="9"/>
      <c r="AG9" s="9"/>
      <c r="AH9" s="9"/>
      <c r="AI9" s="9"/>
      <c r="AJ9" s="9"/>
      <c r="AK9" s="9"/>
      <c r="AL9" s="9"/>
      <c r="AM9" s="9"/>
      <c r="AN9" s="9"/>
      <c r="AO9" s="9"/>
      <c r="AP9" s="15"/>
      <c r="AQ9" s="68"/>
      <c r="AR9" s="68"/>
      <c r="AS9" s="68"/>
      <c r="AT9" s="68"/>
      <c r="AU9" s="185"/>
      <c r="AV9" s="9"/>
      <c r="AW9" s="9"/>
      <c r="AX9" s="9"/>
      <c r="AY9" s="9"/>
      <c r="AZ9" s="9"/>
      <c r="BA9" s="9"/>
      <c r="BB9" s="9"/>
      <c r="BC9" s="9"/>
      <c r="BD9" s="9"/>
      <c r="BE9" s="9"/>
      <c r="BF9" s="17"/>
      <c r="BG9" s="12"/>
      <c r="BH9" s="12"/>
      <c r="BI9" s="12"/>
      <c r="BJ9" s="12"/>
      <c r="BK9" s="12"/>
      <c r="BL9" s="9"/>
      <c r="BM9" s="9"/>
      <c r="BN9" s="51"/>
      <c r="BO9" s="46"/>
      <c r="BP9" s="62"/>
      <c r="BQ9" s="46"/>
      <c r="BR9" s="77"/>
      <c r="BS9" s="44"/>
      <c r="BT9" s="11"/>
      <c r="BU9" s="2"/>
      <c r="BV9" s="2"/>
    </row>
    <row r="10" spans="1:74" x14ac:dyDescent="0.3">
      <c r="A10">
        <v>23</v>
      </c>
      <c r="B10" t="s">
        <v>194</v>
      </c>
      <c r="C10" t="s">
        <v>172</v>
      </c>
      <c r="D10" t="s">
        <v>173</v>
      </c>
      <c r="E10" t="s">
        <v>167</v>
      </c>
      <c r="F10" s="30">
        <v>6.3</v>
      </c>
      <c r="G10" s="30">
        <v>5</v>
      </c>
      <c r="H10" s="30">
        <v>5</v>
      </c>
      <c r="I10" s="30">
        <v>6</v>
      </c>
      <c r="J10" s="119">
        <f t="shared" ref="J10:J16" si="0">(F10+G10+H10+I10)/4</f>
        <v>5.5750000000000002</v>
      </c>
      <c r="K10" s="30">
        <v>6</v>
      </c>
      <c r="L10" s="30">
        <v>2</v>
      </c>
      <c r="M10" s="119">
        <f t="shared" ref="M10:M16" si="1">K10-L10</f>
        <v>4</v>
      </c>
      <c r="N10" s="30">
        <v>6</v>
      </c>
      <c r="O10" s="30">
        <v>0.2</v>
      </c>
      <c r="P10" s="119">
        <f t="shared" ref="P10:P16" si="2">N10-O10</f>
        <v>5.8</v>
      </c>
      <c r="Q10" s="4">
        <f t="shared" ref="Q10:Q16" si="3">((J10*0.4)+(M10*0.4)+(P10*0.2))</f>
        <v>4.99</v>
      </c>
      <c r="R10" s="21"/>
      <c r="S10" s="30">
        <v>6.3</v>
      </c>
      <c r="T10" s="30">
        <v>5</v>
      </c>
      <c r="U10" s="30">
        <v>5</v>
      </c>
      <c r="V10" s="30">
        <v>6</v>
      </c>
      <c r="W10" s="119">
        <f t="shared" ref="W10:W16" si="4">(S10+T10+U10+V10)/4</f>
        <v>5.5750000000000002</v>
      </c>
      <c r="X10" s="30">
        <v>6</v>
      </c>
      <c r="Y10" s="30"/>
      <c r="Z10" s="119">
        <f t="shared" ref="Z10:Z16" si="5">X10-Y10</f>
        <v>6</v>
      </c>
      <c r="AA10" s="30">
        <v>6</v>
      </c>
      <c r="AB10" s="30">
        <v>0.2</v>
      </c>
      <c r="AC10" s="119">
        <f t="shared" ref="AC10:AC16" si="6">AA10-AB10</f>
        <v>5.8</v>
      </c>
      <c r="AD10" s="4">
        <f t="shared" ref="AD10:AD16" si="7">((W10*0.4)+(Z10*0.4)+(AC10*0.2))</f>
        <v>5.7900000000000009</v>
      </c>
      <c r="AE10" s="53"/>
      <c r="AF10" s="22">
        <v>6.8</v>
      </c>
      <c r="AG10" s="22">
        <v>6.5</v>
      </c>
      <c r="AH10" s="22">
        <v>5.5</v>
      </c>
      <c r="AI10" s="22">
        <v>6.2</v>
      </c>
      <c r="AJ10" s="22">
        <v>5.5</v>
      </c>
      <c r="AK10" s="22">
        <v>6.5</v>
      </c>
      <c r="AL10" s="22">
        <v>6.8</v>
      </c>
      <c r="AM10" s="22">
        <v>6.5</v>
      </c>
      <c r="AN10" s="23">
        <f t="shared" ref="AN10:AN16" si="8">SUM(AF10:AM10)</f>
        <v>50.3</v>
      </c>
      <c r="AO10" s="4">
        <f t="shared" ref="AO10:AO16" si="9">AN10/8</f>
        <v>6.2874999999999996</v>
      </c>
      <c r="AP10" s="21"/>
      <c r="AQ10" s="71">
        <v>8.09</v>
      </c>
      <c r="AR10" s="68">
        <f t="shared" ref="AR10:AR16" si="10">AQ10</f>
        <v>8.09</v>
      </c>
      <c r="AS10" s="72"/>
      <c r="AT10" s="68">
        <f t="shared" ref="AT10:AT16" si="11">SUM(AR10-AS10)</f>
        <v>8.09</v>
      </c>
      <c r="AU10" s="186"/>
      <c r="AV10" s="22">
        <v>7</v>
      </c>
      <c r="AW10" s="22">
        <v>6.8</v>
      </c>
      <c r="AX10" s="22">
        <v>5</v>
      </c>
      <c r="AY10" s="22">
        <v>7.3</v>
      </c>
      <c r="AZ10" s="22">
        <v>7</v>
      </c>
      <c r="BA10" s="22">
        <v>7.3</v>
      </c>
      <c r="BB10" s="22">
        <v>7.3</v>
      </c>
      <c r="BC10" s="22">
        <v>6</v>
      </c>
      <c r="BD10" s="23">
        <f t="shared" ref="BD10:BD16" si="12">SUM(AV10:BC10)</f>
        <v>53.699999999999996</v>
      </c>
      <c r="BE10" s="4">
        <f t="shared" ref="BE10:BE16" si="13">BD10/8</f>
        <v>6.7124999999999995</v>
      </c>
      <c r="BF10" s="26"/>
      <c r="BG10" s="22">
        <v>5</v>
      </c>
      <c r="BH10" s="22">
        <v>7</v>
      </c>
      <c r="BI10" s="22">
        <v>3.5</v>
      </c>
      <c r="BJ10" s="22">
        <v>2</v>
      </c>
      <c r="BK10" s="4">
        <f t="shared" ref="BK10:BK16" si="14">SUM((BG10*0.3),(BH10*0.25),(BI10*0.35),(BJ10*0.1))</f>
        <v>4.6749999999999998</v>
      </c>
      <c r="BL10" s="27"/>
      <c r="BM10" s="4">
        <f t="shared" ref="BM10:BM16" si="15">BK10-BL10</f>
        <v>4.6749999999999998</v>
      </c>
      <c r="BN10" s="53"/>
      <c r="BO10" s="68">
        <f t="shared" ref="BO10:BO16" si="16">SUM((Q10*0.25)+(BE10*0.375)+(AO10*0.375))</f>
        <v>6.1224999999999996</v>
      </c>
      <c r="BP10" s="62"/>
      <c r="BQ10" s="68">
        <f t="shared" ref="BQ10:BQ16" si="17">SUM((AD10*0.25),(BM10*0.25),(AT10*0.5))</f>
        <v>6.6612499999999999</v>
      </c>
      <c r="BR10" s="62"/>
      <c r="BS10" s="69">
        <f t="shared" ref="BS10:BS16" si="18">AVERAGE(BO10:BQ10)</f>
        <v>6.3918749999999998</v>
      </c>
      <c r="BT10" s="28">
        <v>1</v>
      </c>
      <c r="BU10" s="2"/>
      <c r="BV10" s="2"/>
    </row>
    <row r="11" spans="1:74" x14ac:dyDescent="0.3">
      <c r="A11">
        <v>36</v>
      </c>
      <c r="B11" t="s">
        <v>175</v>
      </c>
      <c r="C11" t="s">
        <v>139</v>
      </c>
      <c r="D11" t="s">
        <v>204</v>
      </c>
      <c r="E11" t="s">
        <v>176</v>
      </c>
      <c r="F11" s="30">
        <v>6.5</v>
      </c>
      <c r="G11" s="30">
        <v>6</v>
      </c>
      <c r="H11" s="30">
        <v>6</v>
      </c>
      <c r="I11" s="30">
        <v>4</v>
      </c>
      <c r="J11" s="119">
        <f t="shared" si="0"/>
        <v>5.625</v>
      </c>
      <c r="K11" s="30">
        <v>4.8</v>
      </c>
      <c r="L11" s="30"/>
      <c r="M11" s="119">
        <f t="shared" si="1"/>
        <v>4.8</v>
      </c>
      <c r="N11" s="30">
        <v>5</v>
      </c>
      <c r="O11" s="30"/>
      <c r="P11" s="119">
        <f t="shared" si="2"/>
        <v>5</v>
      </c>
      <c r="Q11" s="4">
        <f t="shared" si="3"/>
        <v>5.17</v>
      </c>
      <c r="R11" s="21"/>
      <c r="S11" s="30">
        <v>6.5</v>
      </c>
      <c r="T11" s="30">
        <v>6</v>
      </c>
      <c r="U11" s="30">
        <v>6</v>
      </c>
      <c r="V11" s="30">
        <v>4</v>
      </c>
      <c r="W11" s="119">
        <f t="shared" si="4"/>
        <v>5.625</v>
      </c>
      <c r="X11" s="30">
        <v>4.8</v>
      </c>
      <c r="Y11" s="30"/>
      <c r="Z11" s="119">
        <f t="shared" si="5"/>
        <v>4.8</v>
      </c>
      <c r="AA11" s="30">
        <v>5</v>
      </c>
      <c r="AB11" s="30"/>
      <c r="AC11" s="119">
        <f t="shared" si="6"/>
        <v>5</v>
      </c>
      <c r="AD11" s="4">
        <f t="shared" si="7"/>
        <v>5.17</v>
      </c>
      <c r="AE11" s="53"/>
      <c r="AF11" s="22">
        <v>6.8</v>
      </c>
      <c r="AG11" s="22">
        <v>6.5</v>
      </c>
      <c r="AH11" s="22">
        <v>5</v>
      </c>
      <c r="AI11" s="22">
        <v>5.5</v>
      </c>
      <c r="AJ11" s="22">
        <v>6.8</v>
      </c>
      <c r="AK11" s="22">
        <v>6.5</v>
      </c>
      <c r="AL11" s="22">
        <v>6.8</v>
      </c>
      <c r="AM11" s="22">
        <v>6.5</v>
      </c>
      <c r="AN11" s="23">
        <f t="shared" si="8"/>
        <v>50.4</v>
      </c>
      <c r="AO11" s="4">
        <f t="shared" si="9"/>
        <v>6.3</v>
      </c>
      <c r="AP11" s="21"/>
      <c r="AQ11" s="71">
        <v>7.67</v>
      </c>
      <c r="AR11" s="68">
        <f t="shared" si="10"/>
        <v>7.67</v>
      </c>
      <c r="AS11" s="72"/>
      <c r="AT11" s="68">
        <f t="shared" si="11"/>
        <v>7.67</v>
      </c>
      <c r="AU11" s="186"/>
      <c r="AV11" s="22">
        <v>7</v>
      </c>
      <c r="AW11" s="22">
        <v>6.8</v>
      </c>
      <c r="AX11" s="22">
        <v>4.5</v>
      </c>
      <c r="AY11" s="22">
        <v>6.8</v>
      </c>
      <c r="AZ11" s="22">
        <v>7</v>
      </c>
      <c r="BA11" s="22">
        <v>6.8</v>
      </c>
      <c r="BB11" s="22">
        <v>5</v>
      </c>
      <c r="BC11" s="22">
        <v>6.5</v>
      </c>
      <c r="BD11" s="23">
        <f t="shared" si="12"/>
        <v>50.4</v>
      </c>
      <c r="BE11" s="4">
        <f t="shared" si="13"/>
        <v>6.3</v>
      </c>
      <c r="BF11" s="26"/>
      <c r="BG11" s="22">
        <v>6.5</v>
      </c>
      <c r="BH11" s="22">
        <v>7</v>
      </c>
      <c r="BI11" s="22">
        <v>4.5</v>
      </c>
      <c r="BJ11" s="22">
        <v>3.5</v>
      </c>
      <c r="BK11" s="4">
        <f t="shared" si="14"/>
        <v>5.625</v>
      </c>
      <c r="BL11" s="27"/>
      <c r="BM11" s="4">
        <f t="shared" si="15"/>
        <v>5.625</v>
      </c>
      <c r="BN11" s="53"/>
      <c r="BO11" s="68">
        <f t="shared" si="16"/>
        <v>6.0175000000000001</v>
      </c>
      <c r="BP11" s="62"/>
      <c r="BQ11" s="68">
        <f t="shared" si="17"/>
        <v>6.5337499999999995</v>
      </c>
      <c r="BR11" s="62"/>
      <c r="BS11" s="69">
        <f t="shared" si="18"/>
        <v>6.2756249999999998</v>
      </c>
      <c r="BT11" s="28">
        <v>2</v>
      </c>
      <c r="BU11" s="2"/>
      <c r="BV11" s="2"/>
    </row>
    <row r="12" spans="1:74" x14ac:dyDescent="0.3">
      <c r="A12">
        <v>14</v>
      </c>
      <c r="B12" t="s">
        <v>190</v>
      </c>
      <c r="C12" t="s">
        <v>145</v>
      </c>
      <c r="D12" t="s">
        <v>146</v>
      </c>
      <c r="E12" t="s">
        <v>127</v>
      </c>
      <c r="F12" s="30">
        <v>7.2</v>
      </c>
      <c r="G12" s="30">
        <v>6.5</v>
      </c>
      <c r="H12" s="30">
        <v>6</v>
      </c>
      <c r="I12" s="30">
        <v>6.5</v>
      </c>
      <c r="J12" s="119">
        <f t="shared" si="0"/>
        <v>6.55</v>
      </c>
      <c r="K12" s="30">
        <v>7.2</v>
      </c>
      <c r="L12" s="30"/>
      <c r="M12" s="119">
        <f t="shared" si="1"/>
        <v>7.2</v>
      </c>
      <c r="N12" s="30">
        <v>7.5</v>
      </c>
      <c r="O12" s="30"/>
      <c r="P12" s="119">
        <f t="shared" si="2"/>
        <v>7.5</v>
      </c>
      <c r="Q12" s="4">
        <f t="shared" si="3"/>
        <v>7</v>
      </c>
      <c r="R12" s="21"/>
      <c r="S12" s="30">
        <v>7.2</v>
      </c>
      <c r="T12" s="30">
        <v>6.5</v>
      </c>
      <c r="U12" s="30">
        <v>6</v>
      </c>
      <c r="V12" s="30">
        <v>6.5</v>
      </c>
      <c r="W12" s="119">
        <f t="shared" si="4"/>
        <v>6.55</v>
      </c>
      <c r="X12" s="30">
        <v>7.2</v>
      </c>
      <c r="Y12" s="30"/>
      <c r="Z12" s="119">
        <f t="shared" si="5"/>
        <v>7.2</v>
      </c>
      <c r="AA12" s="30">
        <v>7.5</v>
      </c>
      <c r="AB12" s="30"/>
      <c r="AC12" s="119">
        <f t="shared" si="6"/>
        <v>7.5</v>
      </c>
      <c r="AD12" s="4">
        <f t="shared" si="7"/>
        <v>7</v>
      </c>
      <c r="AE12" s="53"/>
      <c r="AF12" s="22">
        <v>5.5</v>
      </c>
      <c r="AG12" s="22">
        <v>6</v>
      </c>
      <c r="AH12" s="22">
        <v>5.8</v>
      </c>
      <c r="AI12" s="22">
        <v>5.5</v>
      </c>
      <c r="AJ12" s="22">
        <v>6</v>
      </c>
      <c r="AK12" s="22">
        <v>5.8</v>
      </c>
      <c r="AL12" s="22">
        <v>5.5</v>
      </c>
      <c r="AM12" s="22">
        <v>5.8</v>
      </c>
      <c r="AN12" s="23">
        <f t="shared" si="8"/>
        <v>45.9</v>
      </c>
      <c r="AO12" s="4">
        <f t="shared" si="9"/>
        <v>5.7374999999999998</v>
      </c>
      <c r="AP12" s="21"/>
      <c r="AQ12" s="71">
        <v>7.7</v>
      </c>
      <c r="AR12" s="68">
        <f t="shared" si="10"/>
        <v>7.7</v>
      </c>
      <c r="AS12" s="72"/>
      <c r="AT12" s="68">
        <f t="shared" si="11"/>
        <v>7.7</v>
      </c>
      <c r="AU12" s="186"/>
      <c r="AV12" s="22">
        <v>6</v>
      </c>
      <c r="AW12" s="22">
        <v>4.3</v>
      </c>
      <c r="AX12" s="22">
        <v>4.8</v>
      </c>
      <c r="AY12" s="22">
        <v>4.8</v>
      </c>
      <c r="AZ12" s="22">
        <v>5.6</v>
      </c>
      <c r="BA12" s="22">
        <v>5.3</v>
      </c>
      <c r="BB12" s="22">
        <v>4.8</v>
      </c>
      <c r="BC12" s="22">
        <v>6.2</v>
      </c>
      <c r="BD12" s="23">
        <f t="shared" si="12"/>
        <v>41.800000000000004</v>
      </c>
      <c r="BE12" s="4">
        <f t="shared" si="13"/>
        <v>5.2250000000000005</v>
      </c>
      <c r="BF12" s="26"/>
      <c r="BG12" s="22">
        <v>3</v>
      </c>
      <c r="BH12" s="22">
        <v>4</v>
      </c>
      <c r="BI12" s="22">
        <v>4</v>
      </c>
      <c r="BJ12" s="22">
        <v>2.5</v>
      </c>
      <c r="BK12" s="4">
        <f t="shared" si="14"/>
        <v>3.55</v>
      </c>
      <c r="BL12" s="27"/>
      <c r="BM12" s="4">
        <f t="shared" si="15"/>
        <v>3.55</v>
      </c>
      <c r="BN12" s="53"/>
      <c r="BO12" s="68">
        <f t="shared" si="16"/>
        <v>5.8609375000000004</v>
      </c>
      <c r="BP12" s="62"/>
      <c r="BQ12" s="68">
        <f t="shared" si="17"/>
        <v>6.4875000000000007</v>
      </c>
      <c r="BR12" s="62"/>
      <c r="BS12" s="69">
        <f t="shared" si="18"/>
        <v>6.1742187500000005</v>
      </c>
      <c r="BT12" s="28">
        <v>3</v>
      </c>
      <c r="BU12" s="2"/>
      <c r="BV12" s="2"/>
    </row>
    <row r="13" spans="1:74" x14ac:dyDescent="0.3">
      <c r="A13">
        <v>22</v>
      </c>
      <c r="B13" t="s">
        <v>164</v>
      </c>
      <c r="C13" t="s">
        <v>165</v>
      </c>
      <c r="D13" t="s">
        <v>166</v>
      </c>
      <c r="E13" t="s">
        <v>167</v>
      </c>
      <c r="F13" s="30">
        <v>6</v>
      </c>
      <c r="G13" s="30">
        <v>4.8</v>
      </c>
      <c r="H13" s="30">
        <v>5</v>
      </c>
      <c r="I13" s="30">
        <v>3.8</v>
      </c>
      <c r="J13" s="119">
        <f t="shared" si="0"/>
        <v>4.9000000000000004</v>
      </c>
      <c r="K13" s="30">
        <v>2.5</v>
      </c>
      <c r="L13" s="30"/>
      <c r="M13" s="119">
        <f t="shared" si="1"/>
        <v>2.5</v>
      </c>
      <c r="N13" s="30">
        <v>4.5</v>
      </c>
      <c r="O13" s="30"/>
      <c r="P13" s="119">
        <f t="shared" si="2"/>
        <v>4.5</v>
      </c>
      <c r="Q13" s="4">
        <f t="shared" si="3"/>
        <v>3.86</v>
      </c>
      <c r="R13" s="21"/>
      <c r="S13" s="30">
        <v>6</v>
      </c>
      <c r="T13" s="30">
        <v>4.8</v>
      </c>
      <c r="U13" s="30">
        <v>5</v>
      </c>
      <c r="V13" s="30">
        <v>3.8</v>
      </c>
      <c r="W13" s="119">
        <f t="shared" si="4"/>
        <v>4.9000000000000004</v>
      </c>
      <c r="X13" s="30">
        <v>2.5</v>
      </c>
      <c r="Y13" s="30"/>
      <c r="Z13" s="119">
        <f t="shared" si="5"/>
        <v>2.5</v>
      </c>
      <c r="AA13" s="30">
        <v>4.5</v>
      </c>
      <c r="AB13" s="30"/>
      <c r="AC13" s="119">
        <f t="shared" si="6"/>
        <v>4.5</v>
      </c>
      <c r="AD13" s="4">
        <f t="shared" si="7"/>
        <v>3.86</v>
      </c>
      <c r="AE13" s="53"/>
      <c r="AF13" s="22">
        <v>6.5</v>
      </c>
      <c r="AG13" s="22">
        <v>6.8</v>
      </c>
      <c r="AH13" s="22">
        <v>6.5</v>
      </c>
      <c r="AI13" s="22">
        <v>6.5</v>
      </c>
      <c r="AJ13" s="22">
        <v>7</v>
      </c>
      <c r="AK13" s="22">
        <v>6.8</v>
      </c>
      <c r="AL13" s="22">
        <v>6.8</v>
      </c>
      <c r="AM13" s="22">
        <v>6.8</v>
      </c>
      <c r="AN13" s="23">
        <f t="shared" si="8"/>
        <v>53.699999999999989</v>
      </c>
      <c r="AO13" s="4">
        <f t="shared" si="9"/>
        <v>6.7124999999999986</v>
      </c>
      <c r="AP13" s="21"/>
      <c r="AQ13" s="71">
        <v>7.45</v>
      </c>
      <c r="AR13" s="68">
        <f t="shared" si="10"/>
        <v>7.45</v>
      </c>
      <c r="AS13" s="72"/>
      <c r="AT13" s="68">
        <f t="shared" si="11"/>
        <v>7.45</v>
      </c>
      <c r="AU13" s="186"/>
      <c r="AV13" s="22">
        <v>7</v>
      </c>
      <c r="AW13" s="22">
        <v>7</v>
      </c>
      <c r="AX13" s="22">
        <v>5</v>
      </c>
      <c r="AY13" s="22">
        <v>6</v>
      </c>
      <c r="AZ13" s="22">
        <v>7</v>
      </c>
      <c r="BA13" s="22">
        <v>7</v>
      </c>
      <c r="BB13" s="22">
        <v>8</v>
      </c>
      <c r="BC13" s="22">
        <v>6.8</v>
      </c>
      <c r="BD13" s="23">
        <f t="shared" si="12"/>
        <v>53.8</v>
      </c>
      <c r="BE13" s="4">
        <f t="shared" si="13"/>
        <v>6.7249999999999996</v>
      </c>
      <c r="BF13" s="26"/>
      <c r="BG13" s="22">
        <v>7</v>
      </c>
      <c r="BH13" s="22">
        <v>8</v>
      </c>
      <c r="BI13" s="22">
        <v>3.5</v>
      </c>
      <c r="BJ13" s="22">
        <v>2.5</v>
      </c>
      <c r="BK13" s="4">
        <f t="shared" si="14"/>
        <v>5.5749999999999993</v>
      </c>
      <c r="BL13" s="27"/>
      <c r="BM13" s="4">
        <f t="shared" si="15"/>
        <v>5.5749999999999993</v>
      </c>
      <c r="BN13" s="53"/>
      <c r="BO13" s="68">
        <f t="shared" si="16"/>
        <v>6.004062499999999</v>
      </c>
      <c r="BP13" s="62"/>
      <c r="BQ13" s="68">
        <f t="shared" si="17"/>
        <v>6.0837500000000002</v>
      </c>
      <c r="BR13" s="62"/>
      <c r="BS13" s="69">
        <f t="shared" si="18"/>
        <v>6.0439062499999991</v>
      </c>
      <c r="BT13" s="28">
        <v>4</v>
      </c>
      <c r="BU13" s="2"/>
      <c r="BV13" s="2"/>
    </row>
    <row r="14" spans="1:74" x14ac:dyDescent="0.3">
      <c r="A14">
        <v>13</v>
      </c>
      <c r="B14" t="s">
        <v>189</v>
      </c>
      <c r="C14" t="s">
        <v>145</v>
      </c>
      <c r="D14" t="s">
        <v>146</v>
      </c>
      <c r="E14" t="s">
        <v>127</v>
      </c>
      <c r="F14" s="30">
        <v>6.5</v>
      </c>
      <c r="G14" s="30">
        <v>6.6</v>
      </c>
      <c r="H14" s="30">
        <v>6.3</v>
      </c>
      <c r="I14" s="30">
        <v>6.3</v>
      </c>
      <c r="J14" s="119">
        <f t="shared" si="0"/>
        <v>6.4249999999999998</v>
      </c>
      <c r="K14" s="30">
        <v>6.5</v>
      </c>
      <c r="L14" s="30"/>
      <c r="M14" s="119">
        <f t="shared" si="1"/>
        <v>6.5</v>
      </c>
      <c r="N14" s="30">
        <v>7</v>
      </c>
      <c r="O14" s="30"/>
      <c r="P14" s="119">
        <f t="shared" si="2"/>
        <v>7</v>
      </c>
      <c r="Q14" s="4">
        <f t="shared" si="3"/>
        <v>6.57</v>
      </c>
      <c r="R14" s="21"/>
      <c r="S14" s="30">
        <v>6.5</v>
      </c>
      <c r="T14" s="30">
        <v>6</v>
      </c>
      <c r="U14" s="30">
        <v>6.3</v>
      </c>
      <c r="V14" s="30">
        <v>6.3</v>
      </c>
      <c r="W14" s="119">
        <f t="shared" si="4"/>
        <v>6.2750000000000004</v>
      </c>
      <c r="X14" s="30">
        <v>6.5</v>
      </c>
      <c r="Y14" s="30"/>
      <c r="Z14" s="119">
        <f t="shared" si="5"/>
        <v>6.5</v>
      </c>
      <c r="AA14" s="30">
        <v>7</v>
      </c>
      <c r="AB14" s="30"/>
      <c r="AC14" s="119">
        <f t="shared" si="6"/>
        <v>7</v>
      </c>
      <c r="AD14" s="4">
        <f t="shared" si="7"/>
        <v>6.5100000000000007</v>
      </c>
      <c r="AE14" s="53"/>
      <c r="AF14" s="22">
        <v>5.3</v>
      </c>
      <c r="AG14" s="22">
        <v>2</v>
      </c>
      <c r="AH14" s="22">
        <v>4</v>
      </c>
      <c r="AI14" s="22">
        <v>3</v>
      </c>
      <c r="AJ14" s="22">
        <v>4.5</v>
      </c>
      <c r="AK14" s="22">
        <v>4.5</v>
      </c>
      <c r="AL14" s="22">
        <v>6</v>
      </c>
      <c r="AM14" s="22">
        <v>5</v>
      </c>
      <c r="AN14" s="23">
        <f t="shared" si="8"/>
        <v>34.299999999999997</v>
      </c>
      <c r="AO14" s="4">
        <f t="shared" si="9"/>
        <v>4.2874999999999996</v>
      </c>
      <c r="AP14" s="21"/>
      <c r="AQ14" s="71">
        <v>7.27</v>
      </c>
      <c r="AR14" s="68">
        <f t="shared" si="10"/>
        <v>7.27</v>
      </c>
      <c r="AS14" s="72"/>
      <c r="AT14" s="68">
        <f t="shared" si="11"/>
        <v>7.27</v>
      </c>
      <c r="AU14" s="186"/>
      <c r="AV14" s="22">
        <v>5</v>
      </c>
      <c r="AW14" s="22">
        <v>5.5</v>
      </c>
      <c r="AX14" s="22">
        <v>5</v>
      </c>
      <c r="AY14" s="22">
        <v>6.3</v>
      </c>
      <c r="AZ14" s="22">
        <v>5.6</v>
      </c>
      <c r="BA14" s="22">
        <v>4.8</v>
      </c>
      <c r="BB14" s="22">
        <v>5.2</v>
      </c>
      <c r="BC14" s="22">
        <v>5</v>
      </c>
      <c r="BD14" s="23">
        <f t="shared" si="12"/>
        <v>42.4</v>
      </c>
      <c r="BE14" s="4">
        <f t="shared" si="13"/>
        <v>5.3</v>
      </c>
      <c r="BF14" s="26"/>
      <c r="BG14" s="22">
        <v>5.8</v>
      </c>
      <c r="BH14" s="22">
        <v>6</v>
      </c>
      <c r="BI14" s="22">
        <v>4</v>
      </c>
      <c r="BJ14" s="22">
        <v>2.7</v>
      </c>
      <c r="BK14" s="4">
        <f t="shared" si="14"/>
        <v>4.91</v>
      </c>
      <c r="BL14" s="27"/>
      <c r="BM14" s="4">
        <f t="shared" si="15"/>
        <v>4.91</v>
      </c>
      <c r="BN14" s="53"/>
      <c r="BO14" s="68">
        <f t="shared" si="16"/>
        <v>5.2378124999999995</v>
      </c>
      <c r="BP14" s="62"/>
      <c r="BQ14" s="68">
        <f t="shared" si="17"/>
        <v>6.49</v>
      </c>
      <c r="BR14" s="62"/>
      <c r="BS14" s="69">
        <f t="shared" si="18"/>
        <v>5.8639062499999994</v>
      </c>
      <c r="BT14" s="28">
        <v>5</v>
      </c>
      <c r="BU14" s="2"/>
      <c r="BV14" s="2"/>
    </row>
    <row r="15" spans="1:74" x14ac:dyDescent="0.3">
      <c r="A15">
        <v>28</v>
      </c>
      <c r="B15" t="s">
        <v>177</v>
      </c>
      <c r="C15" t="s">
        <v>139</v>
      </c>
      <c r="D15" t="s">
        <v>204</v>
      </c>
      <c r="E15" t="s">
        <v>176</v>
      </c>
      <c r="F15" s="30">
        <v>6.5</v>
      </c>
      <c r="G15" s="30">
        <v>6</v>
      </c>
      <c r="H15" s="30">
        <v>6</v>
      </c>
      <c r="I15" s="30">
        <v>4</v>
      </c>
      <c r="J15" s="119">
        <f t="shared" si="0"/>
        <v>5.625</v>
      </c>
      <c r="K15" s="30">
        <v>4.8</v>
      </c>
      <c r="L15" s="30"/>
      <c r="M15" s="119">
        <f t="shared" si="1"/>
        <v>4.8</v>
      </c>
      <c r="N15" s="30">
        <v>5</v>
      </c>
      <c r="O15" s="30"/>
      <c r="P15" s="119">
        <f t="shared" si="2"/>
        <v>5</v>
      </c>
      <c r="Q15" s="4">
        <f t="shared" si="3"/>
        <v>5.17</v>
      </c>
      <c r="R15" s="21"/>
      <c r="S15" s="30">
        <v>6.5</v>
      </c>
      <c r="T15" s="30">
        <v>6</v>
      </c>
      <c r="U15" s="30">
        <v>6</v>
      </c>
      <c r="V15" s="30">
        <v>4</v>
      </c>
      <c r="W15" s="119">
        <f t="shared" si="4"/>
        <v>5.625</v>
      </c>
      <c r="X15" s="30">
        <v>4.8</v>
      </c>
      <c r="Y15" s="30"/>
      <c r="Z15" s="119">
        <f t="shared" si="5"/>
        <v>4.8</v>
      </c>
      <c r="AA15" s="30">
        <v>5</v>
      </c>
      <c r="AB15" s="30"/>
      <c r="AC15" s="119">
        <f t="shared" si="6"/>
        <v>5</v>
      </c>
      <c r="AD15" s="4">
        <f t="shared" si="7"/>
        <v>5.17</v>
      </c>
      <c r="AE15" s="53"/>
      <c r="AF15" s="22">
        <v>4.5</v>
      </c>
      <c r="AG15" s="22">
        <v>4</v>
      </c>
      <c r="AH15" s="22">
        <v>4</v>
      </c>
      <c r="AI15" s="22">
        <v>3</v>
      </c>
      <c r="AJ15" s="22">
        <v>5.5</v>
      </c>
      <c r="AK15" s="22">
        <v>4.8</v>
      </c>
      <c r="AL15" s="22">
        <v>4.8</v>
      </c>
      <c r="AM15" s="22">
        <v>5.5</v>
      </c>
      <c r="AN15" s="23">
        <f t="shared" si="8"/>
        <v>36.1</v>
      </c>
      <c r="AO15" s="4">
        <f t="shared" si="9"/>
        <v>4.5125000000000002</v>
      </c>
      <c r="AP15" s="21"/>
      <c r="AQ15" s="71">
        <v>7.25</v>
      </c>
      <c r="AR15" s="68">
        <f t="shared" si="10"/>
        <v>7.25</v>
      </c>
      <c r="AS15" s="72"/>
      <c r="AT15" s="68">
        <f t="shared" si="11"/>
        <v>7.25</v>
      </c>
      <c r="AU15" s="186"/>
      <c r="AV15" s="22">
        <v>4.5</v>
      </c>
      <c r="AW15" s="22">
        <v>5</v>
      </c>
      <c r="AX15" s="22">
        <v>4.8</v>
      </c>
      <c r="AY15" s="22">
        <v>5</v>
      </c>
      <c r="AZ15" s="22">
        <v>5</v>
      </c>
      <c r="BA15" s="22">
        <v>4.8</v>
      </c>
      <c r="BB15" s="22">
        <v>4</v>
      </c>
      <c r="BC15" s="22">
        <v>5.2</v>
      </c>
      <c r="BD15" s="23">
        <f t="shared" si="12"/>
        <v>38.300000000000004</v>
      </c>
      <c r="BE15" s="4">
        <f t="shared" si="13"/>
        <v>4.7875000000000005</v>
      </c>
      <c r="BF15" s="26"/>
      <c r="BG15" s="22">
        <v>1</v>
      </c>
      <c r="BH15" s="22">
        <v>3</v>
      </c>
      <c r="BI15" s="22">
        <v>3</v>
      </c>
      <c r="BJ15" s="22">
        <v>2.5</v>
      </c>
      <c r="BK15" s="4">
        <f t="shared" si="14"/>
        <v>2.3499999999999996</v>
      </c>
      <c r="BL15" s="27"/>
      <c r="BM15" s="4">
        <f t="shared" si="15"/>
        <v>2.3499999999999996</v>
      </c>
      <c r="BN15" s="53"/>
      <c r="BO15" s="68">
        <f t="shared" si="16"/>
        <v>4.78</v>
      </c>
      <c r="BP15" s="62"/>
      <c r="BQ15" s="68">
        <f t="shared" si="17"/>
        <v>5.5049999999999999</v>
      </c>
      <c r="BR15" s="62"/>
      <c r="BS15" s="69">
        <f t="shared" si="18"/>
        <v>5.1425000000000001</v>
      </c>
      <c r="BT15" s="28">
        <v>6</v>
      </c>
      <c r="BU15" s="2"/>
      <c r="BV15" s="2"/>
    </row>
    <row r="16" spans="1:74" x14ac:dyDescent="0.3">
      <c r="A16">
        <v>30</v>
      </c>
      <c r="B16" t="s">
        <v>179</v>
      </c>
      <c r="C16" t="s">
        <v>151</v>
      </c>
      <c r="D16" t="s">
        <v>138</v>
      </c>
      <c r="E16" t="s">
        <v>176</v>
      </c>
      <c r="F16" s="30">
        <v>5</v>
      </c>
      <c r="G16" s="30">
        <v>5</v>
      </c>
      <c r="H16" s="30">
        <v>4.5</v>
      </c>
      <c r="I16" s="30">
        <v>5</v>
      </c>
      <c r="J16" s="119">
        <f t="shared" si="0"/>
        <v>4.875</v>
      </c>
      <c r="K16" s="30">
        <v>6</v>
      </c>
      <c r="L16" s="30"/>
      <c r="M16" s="119">
        <f t="shared" si="1"/>
        <v>6</v>
      </c>
      <c r="N16" s="30">
        <v>5</v>
      </c>
      <c r="O16" s="30"/>
      <c r="P16" s="119">
        <f t="shared" si="2"/>
        <v>5</v>
      </c>
      <c r="Q16" s="4">
        <f t="shared" si="3"/>
        <v>5.3500000000000005</v>
      </c>
      <c r="R16" s="21"/>
      <c r="S16" s="30">
        <v>5</v>
      </c>
      <c r="T16" s="30">
        <v>5</v>
      </c>
      <c r="U16" s="30">
        <v>4.5</v>
      </c>
      <c r="V16" s="30">
        <v>5</v>
      </c>
      <c r="W16" s="119">
        <f t="shared" si="4"/>
        <v>4.875</v>
      </c>
      <c r="X16" s="30">
        <v>6</v>
      </c>
      <c r="Y16" s="30">
        <v>2</v>
      </c>
      <c r="Z16" s="119">
        <f t="shared" si="5"/>
        <v>4</v>
      </c>
      <c r="AA16" s="30">
        <v>5</v>
      </c>
      <c r="AB16" s="30"/>
      <c r="AC16" s="119">
        <f t="shared" si="6"/>
        <v>5</v>
      </c>
      <c r="AD16" s="4">
        <f t="shared" si="7"/>
        <v>4.5500000000000007</v>
      </c>
      <c r="AE16" s="53"/>
      <c r="AF16" s="22">
        <v>4.8</v>
      </c>
      <c r="AG16" s="22">
        <v>6.5</v>
      </c>
      <c r="AH16" s="22">
        <v>5.8</v>
      </c>
      <c r="AI16" s="22">
        <v>5.5</v>
      </c>
      <c r="AJ16" s="22">
        <v>5.5</v>
      </c>
      <c r="AK16" s="22">
        <v>5.5</v>
      </c>
      <c r="AL16" s="22">
        <v>6</v>
      </c>
      <c r="AM16" s="22">
        <v>4.8</v>
      </c>
      <c r="AN16" s="23">
        <f t="shared" si="8"/>
        <v>44.4</v>
      </c>
      <c r="AO16" s="4">
        <f t="shared" si="9"/>
        <v>5.55</v>
      </c>
      <c r="AP16" s="21"/>
      <c r="AQ16" s="71">
        <v>5.78</v>
      </c>
      <c r="AR16" s="68">
        <f t="shared" si="10"/>
        <v>5.78</v>
      </c>
      <c r="AS16" s="72">
        <v>1.2</v>
      </c>
      <c r="AT16" s="68">
        <f t="shared" si="11"/>
        <v>4.58</v>
      </c>
      <c r="AU16" s="186"/>
      <c r="AV16" s="22">
        <v>4.5</v>
      </c>
      <c r="AW16" s="22">
        <v>6.8</v>
      </c>
      <c r="AX16" s="22">
        <v>6.8</v>
      </c>
      <c r="AY16" s="22">
        <v>6.5</v>
      </c>
      <c r="AZ16" s="22">
        <v>5.6</v>
      </c>
      <c r="BA16" s="22">
        <v>5.6</v>
      </c>
      <c r="BB16" s="22">
        <v>7.5</v>
      </c>
      <c r="BC16" s="22">
        <v>5.8</v>
      </c>
      <c r="BD16" s="23">
        <f t="shared" si="12"/>
        <v>49.1</v>
      </c>
      <c r="BE16" s="4">
        <f t="shared" si="13"/>
        <v>6.1375000000000002</v>
      </c>
      <c r="BF16" s="26"/>
      <c r="BG16" s="22">
        <v>4</v>
      </c>
      <c r="BH16" s="22">
        <v>4</v>
      </c>
      <c r="BI16" s="22">
        <v>2</v>
      </c>
      <c r="BJ16" s="22">
        <v>2</v>
      </c>
      <c r="BK16" s="4">
        <f t="shared" si="14"/>
        <v>3.1000000000000005</v>
      </c>
      <c r="BL16" s="27"/>
      <c r="BM16" s="4">
        <f t="shared" si="15"/>
        <v>3.1000000000000005</v>
      </c>
      <c r="BN16" s="53"/>
      <c r="BO16" s="68">
        <f t="shared" si="16"/>
        <v>5.7203125000000004</v>
      </c>
      <c r="BP16" s="62"/>
      <c r="BQ16" s="68">
        <f t="shared" si="17"/>
        <v>4.2025000000000006</v>
      </c>
      <c r="BR16" s="62"/>
      <c r="BS16" s="69">
        <f t="shared" si="18"/>
        <v>4.9614062500000005</v>
      </c>
      <c r="BT16" s="28">
        <v>7</v>
      </c>
      <c r="BU16" s="2"/>
      <c r="BV16" s="2"/>
    </row>
  </sheetData>
  <sortState xmlns:xlrd2="http://schemas.microsoft.com/office/spreadsheetml/2017/richdata2" ref="A10:BV16">
    <sortCondition descending="1" ref="BS10:BS16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6CDD-95EE-47EF-BEF0-676572EAAF7C}">
  <sheetPr>
    <pageSetUpPr fitToPage="1"/>
  </sheetPr>
  <dimension ref="A1:BV16"/>
  <sheetViews>
    <sheetView topLeftCell="AX1" workbookViewId="0">
      <selection activeCell="BT17" sqref="BT17"/>
    </sheetView>
  </sheetViews>
  <sheetFormatPr defaultRowHeight="14.4" x14ac:dyDescent="0.3"/>
  <cols>
    <col min="1" max="1" width="10" customWidth="1"/>
    <col min="2" max="2" width="20" customWidth="1"/>
    <col min="3" max="3" width="20.21875" customWidth="1"/>
    <col min="4" max="4" width="20" customWidth="1"/>
    <col min="5" max="5" width="16.88671875" customWidth="1"/>
    <col min="6" max="6" width="7.5546875" customWidth="1"/>
    <col min="7" max="7" width="10.6640625" customWidth="1"/>
    <col min="8" max="8" width="9.33203125" customWidth="1"/>
    <col min="9" max="9" width="11" customWidth="1"/>
    <col min="18" max="18" width="3" customWidth="1"/>
    <col min="19" max="19" width="7.5546875" customWidth="1"/>
    <col min="20" max="20" width="10.6640625" customWidth="1"/>
    <col min="21" max="21" width="9.33203125" customWidth="1"/>
    <col min="22" max="22" width="11" customWidth="1"/>
    <col min="31" max="31" width="2.88671875" customWidth="1"/>
    <col min="42" max="42" width="3" customWidth="1"/>
    <col min="43" max="46" width="8.88671875" style="64"/>
    <col min="47" max="47" width="2.88671875" customWidth="1"/>
    <col min="58" max="58" width="2.88671875" customWidth="1"/>
    <col min="66" max="66" width="2.88671875" customWidth="1"/>
    <col min="67" max="67" width="10" style="64" customWidth="1"/>
    <col min="68" max="68" width="2.88671875" style="64" customWidth="1"/>
    <col min="69" max="69" width="9.33203125" style="64" bestFit="1" customWidth="1"/>
    <col min="70" max="70" width="2.88671875" style="64" customWidth="1"/>
    <col min="71" max="71" width="8.88671875" style="64"/>
    <col min="72" max="72" width="17.44140625" customWidth="1"/>
  </cols>
  <sheetData>
    <row r="1" spans="1:74" ht="15.6" x14ac:dyDescent="0.3">
      <c r="A1" s="1" t="str">
        <f>'Comp Detail'!A1</f>
        <v>2023 SVG OFFICIAL &amp; UNOFFICIAL AUGUST COMP</v>
      </c>
      <c r="B1" s="2"/>
      <c r="C1" s="2"/>
      <c r="D1" s="3"/>
      <c r="E1" s="2"/>
      <c r="F1" s="33"/>
      <c r="G1" s="33"/>
      <c r="H1" s="33"/>
      <c r="I1" s="33"/>
      <c r="J1" s="2"/>
      <c r="K1" s="2"/>
      <c r="L1" s="2"/>
      <c r="M1" s="2"/>
      <c r="N1" s="2"/>
      <c r="O1" s="2"/>
      <c r="P1" s="2"/>
      <c r="Q1" s="2"/>
      <c r="R1" s="2"/>
      <c r="S1" s="33"/>
      <c r="T1" s="33"/>
      <c r="U1" s="33"/>
      <c r="V1" s="3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68"/>
      <c r="AR1" s="68"/>
      <c r="AS1" s="68"/>
      <c r="AT1" s="68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62"/>
      <c r="BP1" s="62"/>
      <c r="BQ1" s="62"/>
      <c r="BR1" s="62"/>
      <c r="BS1" s="62"/>
      <c r="BT1" s="5">
        <f ca="1">NOW()</f>
        <v>45168.563313888888</v>
      </c>
      <c r="BU1" s="2"/>
      <c r="BV1" s="2"/>
    </row>
    <row r="2" spans="1:74" ht="15.6" x14ac:dyDescent="0.3">
      <c r="A2" s="1"/>
      <c r="B2" s="2"/>
      <c r="C2" s="3" t="s">
        <v>85</v>
      </c>
      <c r="D2" s="33" t="s">
        <v>103</v>
      </c>
      <c r="F2" s="33"/>
      <c r="G2" s="33"/>
      <c r="H2" s="33"/>
      <c r="I2" s="33"/>
      <c r="J2" s="2"/>
      <c r="K2" s="2"/>
      <c r="L2" s="2"/>
      <c r="M2" s="2"/>
      <c r="N2" s="2"/>
      <c r="O2" s="2"/>
      <c r="P2" s="2"/>
      <c r="Q2" s="2"/>
      <c r="R2" s="2"/>
      <c r="S2" s="33"/>
      <c r="T2" s="33"/>
      <c r="U2" s="33"/>
      <c r="V2" s="3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68"/>
      <c r="AR2" s="68"/>
      <c r="AS2" s="68"/>
      <c r="AT2" s="68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62"/>
      <c r="BP2" s="62"/>
      <c r="BQ2" s="62"/>
      <c r="BR2" s="62"/>
      <c r="BS2" s="62"/>
      <c r="BT2" s="6">
        <f ca="1">NOW()</f>
        <v>45168.563313888888</v>
      </c>
      <c r="BU2" s="2"/>
      <c r="BV2" s="2"/>
    </row>
    <row r="3" spans="1:74" ht="15.6" x14ac:dyDescent="0.3">
      <c r="A3" s="228" t="str">
        <f>'Intro Ind Comp'!A3</f>
        <v>26th &amp; 27th August 2023</v>
      </c>
      <c r="B3" s="228"/>
      <c r="C3" s="3"/>
      <c r="D3" s="33" t="s">
        <v>155</v>
      </c>
      <c r="F3" s="99" t="s">
        <v>68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2"/>
      <c r="S3" s="100" t="s">
        <v>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2"/>
      <c r="AF3" s="99" t="s">
        <v>68</v>
      </c>
      <c r="AG3" s="98"/>
      <c r="AH3" s="98"/>
      <c r="AI3" s="98"/>
      <c r="AJ3" s="98"/>
      <c r="AK3" s="98"/>
      <c r="AL3" s="98"/>
      <c r="AM3" s="98"/>
      <c r="AN3" s="98"/>
      <c r="AO3" s="98"/>
      <c r="AP3" s="2"/>
      <c r="AQ3" s="103" t="s">
        <v>0</v>
      </c>
      <c r="AR3" s="102"/>
      <c r="AS3" s="102"/>
      <c r="AT3" s="102"/>
      <c r="AU3" s="2"/>
      <c r="AV3" s="99" t="s">
        <v>68</v>
      </c>
      <c r="AW3" s="98"/>
      <c r="AX3" s="98"/>
      <c r="AY3" s="98"/>
      <c r="AZ3" s="98"/>
      <c r="BA3" s="98"/>
      <c r="BB3" s="98"/>
      <c r="BC3" s="98"/>
      <c r="BD3" s="98"/>
      <c r="BE3" s="98"/>
      <c r="BF3" s="2"/>
      <c r="BG3" s="101"/>
      <c r="BH3" s="101"/>
      <c r="BI3" s="101"/>
      <c r="BJ3" s="101"/>
      <c r="BK3" s="101"/>
      <c r="BL3" s="101"/>
      <c r="BM3" s="101"/>
      <c r="BN3" s="2"/>
      <c r="BO3" s="62"/>
      <c r="BP3" s="62"/>
      <c r="BQ3" s="62"/>
      <c r="BR3" s="62"/>
      <c r="BS3" s="62"/>
      <c r="BT3" s="2"/>
      <c r="BU3" s="2"/>
      <c r="BV3" s="2"/>
    </row>
    <row r="4" spans="1:74" ht="15.6" x14ac:dyDescent="0.3">
      <c r="A4" s="1"/>
      <c r="B4" s="2"/>
      <c r="C4" s="3"/>
      <c r="D4" t="s">
        <v>159</v>
      </c>
      <c r="E4" s="2"/>
      <c r="F4" s="7" t="s">
        <v>1</v>
      </c>
      <c r="G4" s="2" t="str">
        <f>D2</f>
        <v>Robyn Bruderer</v>
      </c>
      <c r="H4" s="2"/>
      <c r="I4" s="2"/>
      <c r="K4" s="7"/>
      <c r="L4" s="7"/>
      <c r="M4" s="7"/>
      <c r="N4" s="2"/>
      <c r="O4" s="2"/>
      <c r="P4" s="2"/>
      <c r="Q4" s="2"/>
      <c r="R4" s="2"/>
      <c r="U4" s="2"/>
      <c r="V4" s="2"/>
      <c r="X4" s="7"/>
      <c r="Y4" s="7"/>
      <c r="Z4" s="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68"/>
      <c r="AR4" s="68"/>
      <c r="AS4" s="68"/>
      <c r="AT4" s="68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62"/>
      <c r="BP4" s="62"/>
      <c r="BQ4" s="62"/>
      <c r="BR4" s="62"/>
      <c r="BS4" s="62"/>
      <c r="BT4" s="2"/>
      <c r="BU4" s="2"/>
      <c r="BV4" s="2"/>
    </row>
    <row r="5" spans="1:74" ht="15.6" x14ac:dyDescent="0.3">
      <c r="A5" s="1" t="s">
        <v>100</v>
      </c>
      <c r="B5" s="7"/>
      <c r="C5" s="2"/>
      <c r="D5" s="2"/>
      <c r="E5" s="2"/>
      <c r="F5" s="7" t="s">
        <v>5</v>
      </c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7" t="s">
        <v>1</v>
      </c>
      <c r="T5" s="2" t="str">
        <f>D2</f>
        <v>Robyn Bruderer</v>
      </c>
      <c r="U5" s="2"/>
      <c r="V5" s="2"/>
      <c r="X5" s="2"/>
      <c r="Y5" s="2"/>
      <c r="Z5" s="2"/>
      <c r="AA5" s="2"/>
      <c r="AB5" s="2"/>
      <c r="AC5" s="2"/>
      <c r="AD5" s="2"/>
      <c r="AE5" s="48"/>
      <c r="AF5" s="7" t="s">
        <v>2</v>
      </c>
      <c r="AG5" s="7"/>
      <c r="AH5" s="2"/>
      <c r="AI5" s="2"/>
      <c r="AJ5" s="2"/>
      <c r="AK5" s="2"/>
      <c r="AL5" s="2"/>
      <c r="AM5" s="2"/>
      <c r="AN5" s="2"/>
      <c r="AO5" s="2"/>
      <c r="AP5" s="2"/>
      <c r="AQ5" s="69" t="s">
        <v>3</v>
      </c>
      <c r="AR5" s="68"/>
      <c r="AS5" s="68"/>
      <c r="AT5" s="68"/>
      <c r="AU5" s="52"/>
      <c r="AV5" s="7" t="s">
        <v>106</v>
      </c>
      <c r="AW5" s="7"/>
      <c r="AX5" s="2" t="str">
        <f>D2</f>
        <v>Robyn Bruderer</v>
      </c>
      <c r="AY5" s="2"/>
      <c r="AZ5" s="2"/>
      <c r="BA5" s="2"/>
      <c r="BB5" s="2"/>
      <c r="BC5" s="2"/>
      <c r="BD5" s="2"/>
      <c r="BE5" s="2"/>
      <c r="BF5" s="2"/>
      <c r="BG5" s="7" t="s">
        <v>106</v>
      </c>
      <c r="BH5" s="7"/>
      <c r="BI5" s="2" t="str">
        <f>D2</f>
        <v>Robyn Bruderer</v>
      </c>
      <c r="BJ5" s="2"/>
      <c r="BK5" s="2"/>
      <c r="BL5" s="7"/>
      <c r="BM5" s="7"/>
      <c r="BN5" s="48"/>
      <c r="BO5" s="46" t="s">
        <v>4</v>
      </c>
      <c r="BP5" s="62"/>
      <c r="BQ5" s="62"/>
      <c r="BR5" s="62"/>
      <c r="BS5" s="62"/>
      <c r="BT5" s="2"/>
      <c r="BU5" s="2"/>
      <c r="BV5" s="2"/>
    </row>
    <row r="6" spans="1:74" ht="15.6" x14ac:dyDescent="0.3">
      <c r="A6" s="1" t="s">
        <v>40</v>
      </c>
      <c r="B6" s="7" t="s">
        <v>200</v>
      </c>
      <c r="C6" s="2"/>
      <c r="D6" s="2"/>
      <c r="E6" s="2"/>
      <c r="R6" s="2"/>
      <c r="S6" s="7" t="s">
        <v>5</v>
      </c>
      <c r="T6" s="2"/>
      <c r="AE6" s="48"/>
      <c r="AF6" s="2" t="str">
        <f>D3</f>
        <v>Abbie White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68" t="str">
        <f>D3</f>
        <v>Abbie White</v>
      </c>
      <c r="AR6" s="68"/>
      <c r="AS6" s="68"/>
      <c r="AT6" s="68"/>
      <c r="AU6" s="5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48"/>
      <c r="BO6" s="62"/>
      <c r="BP6" s="62"/>
      <c r="BQ6" s="62"/>
      <c r="BR6" s="62"/>
      <c r="BS6" s="62"/>
      <c r="BT6" s="2"/>
      <c r="BU6" s="2"/>
      <c r="BV6" s="2"/>
    </row>
    <row r="7" spans="1:74" x14ac:dyDescent="0.3">
      <c r="A7" s="2"/>
      <c r="B7" s="2"/>
      <c r="C7" s="2"/>
      <c r="D7" s="2"/>
      <c r="E7" s="2"/>
      <c r="F7" s="7" t="s">
        <v>14</v>
      </c>
      <c r="G7" s="2"/>
      <c r="H7" s="2"/>
      <c r="I7" s="2"/>
      <c r="J7" s="118" t="s">
        <v>14</v>
      </c>
      <c r="K7" s="10"/>
      <c r="L7" s="10"/>
      <c r="M7" s="10" t="s">
        <v>15</v>
      </c>
      <c r="O7" s="10"/>
      <c r="P7" s="10" t="s">
        <v>16</v>
      </c>
      <c r="Q7" s="10" t="s">
        <v>72</v>
      </c>
      <c r="R7" s="9"/>
      <c r="S7" s="7" t="s">
        <v>14</v>
      </c>
      <c r="T7" s="2"/>
      <c r="U7" s="2"/>
      <c r="V7" s="2"/>
      <c r="W7" s="118" t="s">
        <v>14</v>
      </c>
      <c r="X7" s="10"/>
      <c r="Y7" s="10"/>
      <c r="Z7" s="10" t="s">
        <v>15</v>
      </c>
      <c r="AB7" s="10"/>
      <c r="AC7" s="10" t="s">
        <v>16</v>
      </c>
      <c r="AD7" s="10" t="s">
        <v>72</v>
      </c>
      <c r="AE7" s="48"/>
      <c r="AF7" s="2"/>
      <c r="AG7" s="2"/>
      <c r="AH7" s="2"/>
      <c r="AI7" s="2"/>
      <c r="AJ7" s="2"/>
      <c r="AK7" s="2"/>
      <c r="AL7" s="2"/>
      <c r="AM7" s="2"/>
      <c r="AN7" s="2"/>
      <c r="AO7" s="2"/>
      <c r="AP7" s="9"/>
      <c r="AQ7" s="69"/>
      <c r="AR7" s="68"/>
      <c r="AS7" s="68" t="s">
        <v>6</v>
      </c>
      <c r="AT7" s="68" t="s">
        <v>7</v>
      </c>
      <c r="AU7" s="184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 t="s">
        <v>39</v>
      </c>
      <c r="BH7" s="2"/>
      <c r="BI7" s="2"/>
      <c r="BJ7" s="2"/>
      <c r="BK7" s="2"/>
      <c r="BL7" s="2"/>
      <c r="BM7" s="9" t="s">
        <v>39</v>
      </c>
      <c r="BN7" s="48"/>
      <c r="BO7" s="46" t="s">
        <v>8</v>
      </c>
      <c r="BP7" s="62"/>
      <c r="BQ7" s="46" t="s">
        <v>0</v>
      </c>
      <c r="BR7" s="62"/>
      <c r="BS7" s="44" t="s">
        <v>9</v>
      </c>
      <c r="BT7" s="12"/>
      <c r="BU7" s="2"/>
      <c r="BV7" s="2"/>
    </row>
    <row r="8" spans="1:74" x14ac:dyDescent="0.3">
      <c r="A8" s="13" t="s">
        <v>10</v>
      </c>
      <c r="B8" s="63" t="s">
        <v>11</v>
      </c>
      <c r="C8" s="63" t="s">
        <v>5</v>
      </c>
      <c r="D8" s="63" t="s">
        <v>12</v>
      </c>
      <c r="E8" s="63" t="s">
        <v>13</v>
      </c>
      <c r="F8" s="63" t="s">
        <v>73</v>
      </c>
      <c r="G8" s="63" t="s">
        <v>76</v>
      </c>
      <c r="H8" s="63" t="s">
        <v>74</v>
      </c>
      <c r="I8" s="63" t="s">
        <v>77</v>
      </c>
      <c r="J8" s="19" t="s">
        <v>79</v>
      </c>
      <c r="K8" s="14" t="s">
        <v>15</v>
      </c>
      <c r="L8" s="14" t="s">
        <v>80</v>
      </c>
      <c r="M8" s="19" t="s">
        <v>79</v>
      </c>
      <c r="N8" s="35" t="s">
        <v>16</v>
      </c>
      <c r="O8" s="14" t="s">
        <v>80</v>
      </c>
      <c r="P8" s="19" t="s">
        <v>79</v>
      </c>
      <c r="Q8" s="19" t="s">
        <v>79</v>
      </c>
      <c r="R8" s="15"/>
      <c r="S8" s="63" t="s">
        <v>73</v>
      </c>
      <c r="T8" s="63" t="s">
        <v>76</v>
      </c>
      <c r="U8" s="63" t="s">
        <v>74</v>
      </c>
      <c r="V8" s="63" t="s">
        <v>77</v>
      </c>
      <c r="W8" s="19" t="s">
        <v>79</v>
      </c>
      <c r="X8" s="14" t="s">
        <v>15</v>
      </c>
      <c r="Y8" s="14" t="s">
        <v>80</v>
      </c>
      <c r="Z8" s="19" t="s">
        <v>79</v>
      </c>
      <c r="AA8" s="35" t="s">
        <v>16</v>
      </c>
      <c r="AB8" s="14" t="s">
        <v>80</v>
      </c>
      <c r="AC8" s="19" t="s">
        <v>79</v>
      </c>
      <c r="AD8" s="19" t="s">
        <v>79</v>
      </c>
      <c r="AE8" s="50"/>
      <c r="AF8" s="13" t="s">
        <v>17</v>
      </c>
      <c r="AG8" s="13" t="s">
        <v>18</v>
      </c>
      <c r="AH8" s="13" t="s">
        <v>19</v>
      </c>
      <c r="AI8" s="13" t="s">
        <v>20</v>
      </c>
      <c r="AJ8" s="13" t="s">
        <v>21</v>
      </c>
      <c r="AK8" s="13" t="s">
        <v>22</v>
      </c>
      <c r="AL8" s="13" t="s">
        <v>23</v>
      </c>
      <c r="AM8" s="13" t="s">
        <v>24</v>
      </c>
      <c r="AN8" s="13" t="s">
        <v>25</v>
      </c>
      <c r="AO8" s="13" t="s">
        <v>26</v>
      </c>
      <c r="AP8" s="15"/>
      <c r="AQ8" s="70" t="s">
        <v>27</v>
      </c>
      <c r="AR8" s="70" t="s">
        <v>7</v>
      </c>
      <c r="AS8" s="70" t="s">
        <v>28</v>
      </c>
      <c r="AT8" s="70" t="s">
        <v>29</v>
      </c>
      <c r="AU8" s="185"/>
      <c r="AV8" s="13" t="s">
        <v>17</v>
      </c>
      <c r="AW8" s="13" t="s">
        <v>18</v>
      </c>
      <c r="AX8" s="13" t="s">
        <v>19</v>
      </c>
      <c r="AY8" s="13" t="s">
        <v>20</v>
      </c>
      <c r="AZ8" s="13" t="s">
        <v>21</v>
      </c>
      <c r="BA8" s="13" t="s">
        <v>22</v>
      </c>
      <c r="BB8" s="13" t="s">
        <v>23</v>
      </c>
      <c r="BC8" s="13" t="s">
        <v>24</v>
      </c>
      <c r="BD8" s="13" t="s">
        <v>25</v>
      </c>
      <c r="BE8" s="13" t="s">
        <v>26</v>
      </c>
      <c r="BF8" s="17"/>
      <c r="BG8" s="14" t="s">
        <v>30</v>
      </c>
      <c r="BH8" s="14" t="s">
        <v>31</v>
      </c>
      <c r="BI8" s="14" t="s">
        <v>32</v>
      </c>
      <c r="BJ8" s="14" t="s">
        <v>33</v>
      </c>
      <c r="BK8" s="14" t="s">
        <v>34</v>
      </c>
      <c r="BL8" s="13" t="s">
        <v>35</v>
      </c>
      <c r="BM8" s="13" t="s">
        <v>29</v>
      </c>
      <c r="BN8" s="51"/>
      <c r="BO8" s="66" t="s">
        <v>36</v>
      </c>
      <c r="BP8" s="63"/>
      <c r="BQ8" s="66" t="s">
        <v>36</v>
      </c>
      <c r="BR8" s="80"/>
      <c r="BS8" s="67" t="s">
        <v>36</v>
      </c>
      <c r="BT8" s="19" t="s">
        <v>38</v>
      </c>
      <c r="BU8" s="9"/>
      <c r="BV8" s="9"/>
    </row>
    <row r="9" spans="1:74" x14ac:dyDescent="0.3">
      <c r="A9" s="9"/>
      <c r="B9" s="9"/>
      <c r="C9" s="9"/>
      <c r="D9" s="9"/>
      <c r="E9" s="9"/>
      <c r="F9" s="62"/>
      <c r="G9" s="62"/>
      <c r="H9" s="62"/>
      <c r="I9" s="62"/>
      <c r="J9" s="12"/>
      <c r="K9" s="12"/>
      <c r="L9" s="12"/>
      <c r="M9" s="12"/>
      <c r="N9" s="12"/>
      <c r="O9" s="12"/>
      <c r="P9" s="12"/>
      <c r="Q9" s="12"/>
      <c r="R9" s="15"/>
      <c r="S9" s="62"/>
      <c r="T9" s="62"/>
      <c r="U9" s="62"/>
      <c r="V9" s="62"/>
      <c r="W9" s="12"/>
      <c r="X9" s="12"/>
      <c r="Y9" s="12"/>
      <c r="Z9" s="12"/>
      <c r="AA9" s="12"/>
      <c r="AB9" s="12"/>
      <c r="AC9" s="12"/>
      <c r="AD9" s="12"/>
      <c r="AE9" s="50"/>
      <c r="AF9" s="9"/>
      <c r="AG9" s="9"/>
      <c r="AH9" s="9"/>
      <c r="AI9" s="9"/>
      <c r="AJ9" s="9"/>
      <c r="AK9" s="9"/>
      <c r="AL9" s="9"/>
      <c r="AM9" s="9"/>
      <c r="AN9" s="9"/>
      <c r="AO9" s="9"/>
      <c r="AP9" s="15"/>
      <c r="AQ9" s="68"/>
      <c r="AR9" s="68"/>
      <c r="AS9" s="68"/>
      <c r="AT9" s="68"/>
      <c r="AU9" s="185"/>
      <c r="AV9" s="9"/>
      <c r="AW9" s="9"/>
      <c r="AX9" s="9"/>
      <c r="AY9" s="9"/>
      <c r="AZ9" s="9"/>
      <c r="BA9" s="9"/>
      <c r="BB9" s="9"/>
      <c r="BC9" s="9"/>
      <c r="BD9" s="9"/>
      <c r="BE9" s="9"/>
      <c r="BF9" s="17"/>
      <c r="BG9" s="12"/>
      <c r="BH9" s="12"/>
      <c r="BI9" s="12"/>
      <c r="BJ9" s="12"/>
      <c r="BK9" s="12"/>
      <c r="BL9" s="9"/>
      <c r="BM9" s="9"/>
      <c r="BN9" s="51"/>
      <c r="BO9" s="46"/>
      <c r="BP9" s="62"/>
      <c r="BQ9" s="46"/>
      <c r="BR9" s="77"/>
      <c r="BS9" s="44"/>
      <c r="BT9" s="11"/>
      <c r="BU9" s="2"/>
      <c r="BV9" s="2"/>
    </row>
    <row r="10" spans="1:74" x14ac:dyDescent="0.3">
      <c r="A10">
        <v>24</v>
      </c>
      <c r="B10" t="s">
        <v>186</v>
      </c>
      <c r="C10" t="s">
        <v>139</v>
      </c>
      <c r="D10" t="s">
        <v>204</v>
      </c>
      <c r="E10" t="s">
        <v>195</v>
      </c>
      <c r="F10" s="30">
        <v>6.5</v>
      </c>
      <c r="G10" s="30">
        <v>6</v>
      </c>
      <c r="H10" s="30">
        <v>6</v>
      </c>
      <c r="I10" s="30">
        <v>4</v>
      </c>
      <c r="J10" s="119">
        <f t="shared" ref="J10:J16" si="0">(F10+G10+H10+I10)/4</f>
        <v>5.625</v>
      </c>
      <c r="K10" s="30">
        <v>4.8</v>
      </c>
      <c r="L10" s="30"/>
      <c r="M10" s="119">
        <f t="shared" ref="M10:M16" si="1">K10-L10</f>
        <v>4.8</v>
      </c>
      <c r="N10" s="30">
        <v>5</v>
      </c>
      <c r="O10" s="30"/>
      <c r="P10" s="119">
        <f t="shared" ref="P10:P16" si="2">N10-O10</f>
        <v>5</v>
      </c>
      <c r="Q10" s="4">
        <f t="shared" ref="Q10:Q16" si="3">((J10*0.4)+(M10*0.4)+(P10*0.2))</f>
        <v>5.17</v>
      </c>
      <c r="R10" s="21"/>
      <c r="S10" s="30">
        <v>6.5</v>
      </c>
      <c r="T10" s="30">
        <v>6</v>
      </c>
      <c r="U10" s="30">
        <v>6</v>
      </c>
      <c r="V10" s="30">
        <v>4</v>
      </c>
      <c r="W10" s="119">
        <f t="shared" ref="W10:W16" si="4">(S10+T10+U10+V10)/4</f>
        <v>5.625</v>
      </c>
      <c r="X10" s="30">
        <v>4.8</v>
      </c>
      <c r="Y10" s="30"/>
      <c r="Z10" s="119">
        <f t="shared" ref="Z10:Z16" si="5">X10-Y10</f>
        <v>4.8</v>
      </c>
      <c r="AA10" s="30">
        <v>5</v>
      </c>
      <c r="AB10" s="30"/>
      <c r="AC10" s="119">
        <f t="shared" ref="AC10:AC16" si="6">AA10-AB10</f>
        <v>5</v>
      </c>
      <c r="AD10" s="4">
        <f t="shared" ref="AD10:AD16" si="7">((W10*0.4)+(Z10*0.4)+(AC10*0.2))</f>
        <v>5.17</v>
      </c>
      <c r="AE10" s="53"/>
      <c r="AF10" s="22">
        <v>5.3</v>
      </c>
      <c r="AG10" s="22">
        <v>5.5</v>
      </c>
      <c r="AH10" s="22">
        <v>6.5</v>
      </c>
      <c r="AI10" s="22">
        <v>6</v>
      </c>
      <c r="AJ10" s="22">
        <v>6</v>
      </c>
      <c r="AK10" s="22">
        <v>5.8</v>
      </c>
      <c r="AL10" s="22">
        <v>5.5</v>
      </c>
      <c r="AM10" s="22">
        <v>6</v>
      </c>
      <c r="AN10" s="23">
        <f t="shared" ref="AN10:AN16" si="8">SUM(AF10:AM10)</f>
        <v>46.6</v>
      </c>
      <c r="AO10" s="4">
        <f t="shared" ref="AO10:AO16" si="9">AN10/8</f>
        <v>5.8250000000000002</v>
      </c>
      <c r="AP10" s="21"/>
      <c r="AQ10" s="71">
        <v>8</v>
      </c>
      <c r="AR10" s="68">
        <f t="shared" ref="AR10:AR16" si="10">AQ10</f>
        <v>8</v>
      </c>
      <c r="AS10" s="72"/>
      <c r="AT10" s="68">
        <f t="shared" ref="AT10:AT16" si="11">SUM(AR10-AS10)</f>
        <v>8</v>
      </c>
      <c r="AU10" s="186"/>
      <c r="AV10" s="22">
        <v>6.5</v>
      </c>
      <c r="AW10" s="22">
        <v>4.8</v>
      </c>
      <c r="AX10" s="22">
        <v>5.8</v>
      </c>
      <c r="AY10" s="22">
        <v>6</v>
      </c>
      <c r="AZ10" s="22">
        <v>5.6</v>
      </c>
      <c r="BA10" s="22">
        <v>5</v>
      </c>
      <c r="BB10" s="22">
        <v>5.5</v>
      </c>
      <c r="BC10" s="22">
        <v>5.6</v>
      </c>
      <c r="BD10" s="23">
        <f t="shared" ref="BD10:BD16" si="12">SUM(AV10:BC10)</f>
        <v>44.800000000000004</v>
      </c>
      <c r="BE10" s="4">
        <f t="shared" ref="BE10:BE16" si="13">BD10/8</f>
        <v>5.6000000000000005</v>
      </c>
      <c r="BF10" s="26"/>
      <c r="BG10" s="22">
        <v>5.3</v>
      </c>
      <c r="BH10" s="22">
        <v>5</v>
      </c>
      <c r="BI10" s="22">
        <v>5</v>
      </c>
      <c r="BJ10" s="22">
        <v>5</v>
      </c>
      <c r="BK10" s="4">
        <f t="shared" ref="BK10:BK16" si="14">SUM((BG10*0.3),(BH10*0.25),(BI10*0.35),(BJ10*0.1))</f>
        <v>5.09</v>
      </c>
      <c r="BL10" s="27"/>
      <c r="BM10" s="4">
        <f t="shared" ref="BM10:BM16" si="15">BK10-BL10</f>
        <v>5.09</v>
      </c>
      <c r="BN10" s="53"/>
      <c r="BO10" s="68">
        <f t="shared" ref="BO10:BO16" si="16">SUM((Q10*0.25)+(BE10*0.375)+(AO10*0.375))</f>
        <v>5.5768750000000002</v>
      </c>
      <c r="BP10" s="62"/>
      <c r="BQ10" s="68">
        <f t="shared" ref="BQ10:BQ16" si="17">SUM((AD10*0.25),(BM10*0.25),(AT10*0.5))</f>
        <v>6.5649999999999995</v>
      </c>
      <c r="BR10" s="62"/>
      <c r="BS10" s="69">
        <f t="shared" ref="BS10:BS16" si="18">AVERAGE(BO10:BQ10)</f>
        <v>6.0709374999999994</v>
      </c>
      <c r="BT10" s="28">
        <v>1</v>
      </c>
      <c r="BU10" s="2"/>
      <c r="BV10" s="2"/>
    </row>
    <row r="11" spans="1:74" x14ac:dyDescent="0.3">
      <c r="A11">
        <v>6</v>
      </c>
      <c r="B11" t="s">
        <v>187</v>
      </c>
      <c r="C11" t="s">
        <v>145</v>
      </c>
      <c r="D11" t="s">
        <v>146</v>
      </c>
      <c r="E11" t="s">
        <v>127</v>
      </c>
      <c r="F11" s="30">
        <v>6.5</v>
      </c>
      <c r="G11" s="30">
        <v>6</v>
      </c>
      <c r="H11" s="30">
        <v>6.3</v>
      </c>
      <c r="I11" s="30">
        <v>6.3</v>
      </c>
      <c r="J11" s="119">
        <f t="shared" si="0"/>
        <v>6.2750000000000004</v>
      </c>
      <c r="K11" s="30">
        <v>6.5</v>
      </c>
      <c r="L11" s="30"/>
      <c r="M11" s="119">
        <f t="shared" si="1"/>
        <v>6.5</v>
      </c>
      <c r="N11" s="30">
        <v>7</v>
      </c>
      <c r="O11" s="30"/>
      <c r="P11" s="119">
        <f t="shared" si="2"/>
        <v>7</v>
      </c>
      <c r="Q11" s="4">
        <f t="shared" si="3"/>
        <v>6.5100000000000007</v>
      </c>
      <c r="R11" s="21"/>
      <c r="S11" s="30">
        <v>6.5</v>
      </c>
      <c r="T11" s="30">
        <v>6</v>
      </c>
      <c r="U11" s="30">
        <v>6.3</v>
      </c>
      <c r="V11" s="30">
        <v>6.3</v>
      </c>
      <c r="W11" s="119">
        <f t="shared" si="4"/>
        <v>6.2750000000000004</v>
      </c>
      <c r="X11" s="30">
        <v>6.5</v>
      </c>
      <c r="Y11" s="30"/>
      <c r="Z11" s="119">
        <f t="shared" si="5"/>
        <v>6.5</v>
      </c>
      <c r="AA11" s="30">
        <v>7</v>
      </c>
      <c r="AB11" s="30"/>
      <c r="AC11" s="119">
        <f t="shared" si="6"/>
        <v>7</v>
      </c>
      <c r="AD11" s="4">
        <f t="shared" si="7"/>
        <v>6.5100000000000007</v>
      </c>
      <c r="AE11" s="53"/>
      <c r="AF11" s="22">
        <v>5.5</v>
      </c>
      <c r="AG11" s="22">
        <v>4</v>
      </c>
      <c r="AH11" s="22">
        <v>6</v>
      </c>
      <c r="AI11" s="22">
        <v>6.5</v>
      </c>
      <c r="AJ11" s="22">
        <v>6</v>
      </c>
      <c r="AK11" s="22">
        <v>5.5</v>
      </c>
      <c r="AL11" s="22">
        <v>6</v>
      </c>
      <c r="AM11" s="22">
        <v>2</v>
      </c>
      <c r="AN11" s="23">
        <f t="shared" si="8"/>
        <v>41.5</v>
      </c>
      <c r="AO11" s="4">
        <f t="shared" si="9"/>
        <v>5.1875</v>
      </c>
      <c r="AP11" s="21"/>
      <c r="AQ11" s="71">
        <v>7.22</v>
      </c>
      <c r="AR11" s="68">
        <f t="shared" si="10"/>
        <v>7.22</v>
      </c>
      <c r="AS11" s="72"/>
      <c r="AT11" s="68">
        <f t="shared" si="11"/>
        <v>7.22</v>
      </c>
      <c r="AU11" s="186"/>
      <c r="AV11" s="22">
        <v>4.8</v>
      </c>
      <c r="AW11" s="22">
        <v>5.4</v>
      </c>
      <c r="AX11" s="22">
        <v>5.3</v>
      </c>
      <c r="AY11" s="22">
        <v>6</v>
      </c>
      <c r="AZ11" s="22">
        <v>4.5999999999999996</v>
      </c>
      <c r="BA11" s="22">
        <v>5.4</v>
      </c>
      <c r="BB11" s="22">
        <v>6.5</v>
      </c>
      <c r="BC11" s="22">
        <v>3.5</v>
      </c>
      <c r="BD11" s="23">
        <f t="shared" si="12"/>
        <v>41.5</v>
      </c>
      <c r="BE11" s="4">
        <f t="shared" si="13"/>
        <v>5.1875</v>
      </c>
      <c r="BF11" s="26"/>
      <c r="BG11" s="22">
        <v>4</v>
      </c>
      <c r="BH11" s="22">
        <v>5</v>
      </c>
      <c r="BI11" s="22">
        <v>5</v>
      </c>
      <c r="BJ11" s="22">
        <v>2.5</v>
      </c>
      <c r="BK11" s="4">
        <f t="shared" si="14"/>
        <v>4.45</v>
      </c>
      <c r="BL11" s="27"/>
      <c r="BM11" s="4">
        <f t="shared" si="15"/>
        <v>4.45</v>
      </c>
      <c r="BN11" s="53"/>
      <c r="BO11" s="68">
        <f t="shared" si="16"/>
        <v>5.5181250000000004</v>
      </c>
      <c r="BP11" s="62"/>
      <c r="BQ11" s="68">
        <f t="shared" si="17"/>
        <v>6.35</v>
      </c>
      <c r="BR11" s="62"/>
      <c r="BS11" s="69">
        <f t="shared" si="18"/>
        <v>5.9340624999999996</v>
      </c>
      <c r="BT11" s="28">
        <v>2</v>
      </c>
      <c r="BU11" s="2"/>
      <c r="BV11" s="2"/>
    </row>
    <row r="12" spans="1:74" x14ac:dyDescent="0.3">
      <c r="A12">
        <v>9</v>
      </c>
      <c r="B12" t="s">
        <v>191</v>
      </c>
      <c r="C12" t="s">
        <v>145</v>
      </c>
      <c r="D12" t="s">
        <v>146</v>
      </c>
      <c r="E12" t="s">
        <v>127</v>
      </c>
      <c r="F12" s="30">
        <v>7.2</v>
      </c>
      <c r="G12" s="30">
        <v>6.5</v>
      </c>
      <c r="H12" s="30">
        <v>6</v>
      </c>
      <c r="I12" s="30">
        <v>6.5</v>
      </c>
      <c r="J12" s="119">
        <f t="shared" si="0"/>
        <v>6.55</v>
      </c>
      <c r="K12" s="30">
        <v>7.2</v>
      </c>
      <c r="L12" s="30"/>
      <c r="M12" s="119">
        <f t="shared" si="1"/>
        <v>7.2</v>
      </c>
      <c r="N12" s="30">
        <v>7.5</v>
      </c>
      <c r="O12" s="30"/>
      <c r="P12" s="119">
        <f t="shared" si="2"/>
        <v>7.5</v>
      </c>
      <c r="Q12" s="4">
        <f t="shared" si="3"/>
        <v>7</v>
      </c>
      <c r="R12" s="21"/>
      <c r="S12" s="30">
        <v>7.2</v>
      </c>
      <c r="T12" s="30">
        <v>6.5</v>
      </c>
      <c r="U12" s="30">
        <v>6</v>
      </c>
      <c r="V12" s="30">
        <v>6.5</v>
      </c>
      <c r="W12" s="119">
        <f t="shared" si="4"/>
        <v>6.55</v>
      </c>
      <c r="X12" s="30">
        <v>7.2</v>
      </c>
      <c r="Y12" s="30"/>
      <c r="Z12" s="119">
        <f t="shared" si="5"/>
        <v>7.2</v>
      </c>
      <c r="AA12" s="30">
        <v>7.5</v>
      </c>
      <c r="AB12" s="30"/>
      <c r="AC12" s="119">
        <f t="shared" si="6"/>
        <v>7.5</v>
      </c>
      <c r="AD12" s="4">
        <f t="shared" si="7"/>
        <v>7</v>
      </c>
      <c r="AE12" s="53"/>
      <c r="AF12" s="22">
        <v>5</v>
      </c>
      <c r="AG12" s="22">
        <v>5.5</v>
      </c>
      <c r="AH12" s="22">
        <v>2.5</v>
      </c>
      <c r="AI12" s="22">
        <v>4.5</v>
      </c>
      <c r="AJ12" s="22">
        <v>5.8</v>
      </c>
      <c r="AK12" s="22">
        <v>6</v>
      </c>
      <c r="AL12" s="22">
        <v>5.8</v>
      </c>
      <c r="AM12" s="22">
        <v>5.5</v>
      </c>
      <c r="AN12" s="23">
        <f t="shared" si="8"/>
        <v>40.6</v>
      </c>
      <c r="AO12" s="4">
        <f t="shared" si="9"/>
        <v>5.0750000000000002</v>
      </c>
      <c r="AP12" s="21"/>
      <c r="AQ12" s="71">
        <v>6.67</v>
      </c>
      <c r="AR12" s="68">
        <f t="shared" si="10"/>
        <v>6.67</v>
      </c>
      <c r="AS12" s="72">
        <v>0.2</v>
      </c>
      <c r="AT12" s="68">
        <f t="shared" si="11"/>
        <v>6.47</v>
      </c>
      <c r="AU12" s="186"/>
      <c r="AV12" s="22">
        <v>4</v>
      </c>
      <c r="AW12" s="22">
        <v>4.8</v>
      </c>
      <c r="AX12" s="22">
        <v>4.8</v>
      </c>
      <c r="AY12" s="22">
        <v>5.5</v>
      </c>
      <c r="AZ12" s="22">
        <v>6</v>
      </c>
      <c r="BA12" s="22">
        <v>6</v>
      </c>
      <c r="BB12" s="22">
        <v>5.5</v>
      </c>
      <c r="BC12" s="22">
        <v>5</v>
      </c>
      <c r="BD12" s="23">
        <f t="shared" si="12"/>
        <v>41.6</v>
      </c>
      <c r="BE12" s="4">
        <f t="shared" si="13"/>
        <v>5.2</v>
      </c>
      <c r="BF12" s="26"/>
      <c r="BG12" s="22">
        <v>5.8</v>
      </c>
      <c r="BH12" s="22">
        <v>5</v>
      </c>
      <c r="BI12" s="22">
        <v>3.5</v>
      </c>
      <c r="BJ12" s="22">
        <v>2.5</v>
      </c>
      <c r="BK12" s="4">
        <f t="shared" si="14"/>
        <v>4.4649999999999999</v>
      </c>
      <c r="BL12" s="27"/>
      <c r="BM12" s="4">
        <f t="shared" si="15"/>
        <v>4.4649999999999999</v>
      </c>
      <c r="BN12" s="53"/>
      <c r="BO12" s="68">
        <f t="shared" si="16"/>
        <v>5.6031250000000004</v>
      </c>
      <c r="BP12" s="62"/>
      <c r="BQ12" s="68">
        <f t="shared" si="17"/>
        <v>6.1012500000000003</v>
      </c>
      <c r="BR12" s="62"/>
      <c r="BS12" s="69">
        <f t="shared" si="18"/>
        <v>5.8521875000000003</v>
      </c>
      <c r="BT12" s="28">
        <v>3</v>
      </c>
      <c r="BU12" s="2"/>
      <c r="BV12" s="2"/>
    </row>
    <row r="13" spans="1:74" x14ac:dyDescent="0.3">
      <c r="A13">
        <v>33</v>
      </c>
      <c r="B13" t="s">
        <v>181</v>
      </c>
      <c r="C13" t="s">
        <v>151</v>
      </c>
      <c r="D13" t="s">
        <v>138</v>
      </c>
      <c r="E13" t="s">
        <v>195</v>
      </c>
      <c r="F13" s="30">
        <v>5</v>
      </c>
      <c r="G13" s="30">
        <v>5</v>
      </c>
      <c r="H13" s="30">
        <v>4.5</v>
      </c>
      <c r="I13" s="30">
        <v>5</v>
      </c>
      <c r="J13" s="119">
        <f t="shared" si="0"/>
        <v>4.875</v>
      </c>
      <c r="K13" s="30">
        <v>6</v>
      </c>
      <c r="L13" s="30"/>
      <c r="M13" s="119">
        <f t="shared" si="1"/>
        <v>6</v>
      </c>
      <c r="N13" s="30">
        <v>5</v>
      </c>
      <c r="O13" s="30"/>
      <c r="P13" s="119">
        <f t="shared" si="2"/>
        <v>5</v>
      </c>
      <c r="Q13" s="4">
        <f t="shared" si="3"/>
        <v>5.3500000000000005</v>
      </c>
      <c r="R13" s="21"/>
      <c r="S13" s="30">
        <v>5</v>
      </c>
      <c r="T13" s="30">
        <v>5</v>
      </c>
      <c r="U13" s="30">
        <v>4.5</v>
      </c>
      <c r="V13" s="30">
        <v>5</v>
      </c>
      <c r="W13" s="119">
        <f t="shared" si="4"/>
        <v>4.875</v>
      </c>
      <c r="X13" s="30">
        <v>6</v>
      </c>
      <c r="Y13" s="30"/>
      <c r="Z13" s="119">
        <f t="shared" si="5"/>
        <v>6</v>
      </c>
      <c r="AA13" s="30">
        <v>5</v>
      </c>
      <c r="AB13" s="30"/>
      <c r="AC13" s="119">
        <f t="shared" si="6"/>
        <v>5</v>
      </c>
      <c r="AD13" s="4">
        <f t="shared" si="7"/>
        <v>5.3500000000000005</v>
      </c>
      <c r="AE13" s="53"/>
      <c r="AF13" s="22">
        <v>5.8</v>
      </c>
      <c r="AG13" s="22">
        <v>5.5</v>
      </c>
      <c r="AH13" s="22">
        <v>5.8</v>
      </c>
      <c r="AI13" s="22">
        <v>6.5</v>
      </c>
      <c r="AJ13" s="22">
        <v>6</v>
      </c>
      <c r="AK13" s="22">
        <v>6</v>
      </c>
      <c r="AL13" s="22">
        <v>6</v>
      </c>
      <c r="AM13" s="22">
        <v>5.8</v>
      </c>
      <c r="AN13" s="23">
        <f t="shared" si="8"/>
        <v>47.4</v>
      </c>
      <c r="AO13" s="4">
        <f t="shared" si="9"/>
        <v>5.9249999999999998</v>
      </c>
      <c r="AP13" s="21"/>
      <c r="AQ13" s="71">
        <v>7.1</v>
      </c>
      <c r="AR13" s="68">
        <f t="shared" si="10"/>
        <v>7.1</v>
      </c>
      <c r="AS13" s="72"/>
      <c r="AT13" s="68">
        <f t="shared" si="11"/>
        <v>7.1</v>
      </c>
      <c r="AU13" s="186"/>
      <c r="AV13" s="22">
        <v>5</v>
      </c>
      <c r="AW13" s="22">
        <v>6</v>
      </c>
      <c r="AX13" s="22">
        <v>4.8</v>
      </c>
      <c r="AY13" s="22">
        <v>6</v>
      </c>
      <c r="AZ13" s="22">
        <v>5</v>
      </c>
      <c r="BA13" s="22">
        <v>5</v>
      </c>
      <c r="BB13" s="22">
        <v>6.3</v>
      </c>
      <c r="BC13" s="22">
        <v>6.3</v>
      </c>
      <c r="BD13" s="23">
        <f t="shared" si="12"/>
        <v>44.4</v>
      </c>
      <c r="BE13" s="4">
        <f t="shared" si="13"/>
        <v>5.55</v>
      </c>
      <c r="BF13" s="26"/>
      <c r="BG13" s="22">
        <v>4.5</v>
      </c>
      <c r="BH13" s="22">
        <v>6</v>
      </c>
      <c r="BI13" s="22">
        <v>3</v>
      </c>
      <c r="BJ13" s="22">
        <v>2.5</v>
      </c>
      <c r="BK13" s="4">
        <f t="shared" si="14"/>
        <v>4.1499999999999995</v>
      </c>
      <c r="BL13" s="27"/>
      <c r="BM13" s="4">
        <f t="shared" si="15"/>
        <v>4.1499999999999995</v>
      </c>
      <c r="BN13" s="53"/>
      <c r="BO13" s="68">
        <f t="shared" si="16"/>
        <v>5.640625</v>
      </c>
      <c r="BP13" s="62"/>
      <c r="BQ13" s="68">
        <f t="shared" si="17"/>
        <v>5.9249999999999998</v>
      </c>
      <c r="BR13" s="62"/>
      <c r="BS13" s="69">
        <f t="shared" si="18"/>
        <v>5.7828125000000004</v>
      </c>
      <c r="BT13" s="28">
        <v>4</v>
      </c>
      <c r="BU13" s="2"/>
      <c r="BV13" s="2"/>
    </row>
    <row r="14" spans="1:74" x14ac:dyDescent="0.3">
      <c r="A14">
        <v>34</v>
      </c>
      <c r="B14" t="s">
        <v>182</v>
      </c>
      <c r="C14" t="s">
        <v>151</v>
      </c>
      <c r="D14" t="s">
        <v>138</v>
      </c>
      <c r="E14" t="s">
        <v>195</v>
      </c>
      <c r="F14" s="30">
        <v>5</v>
      </c>
      <c r="G14" s="30">
        <v>5</v>
      </c>
      <c r="H14" s="30">
        <v>4.5</v>
      </c>
      <c r="I14" s="30">
        <v>5</v>
      </c>
      <c r="J14" s="119">
        <f t="shared" si="0"/>
        <v>4.875</v>
      </c>
      <c r="K14" s="30">
        <v>6</v>
      </c>
      <c r="L14" s="30"/>
      <c r="M14" s="119">
        <f t="shared" si="1"/>
        <v>6</v>
      </c>
      <c r="N14" s="30">
        <v>5</v>
      </c>
      <c r="O14" s="30"/>
      <c r="P14" s="119">
        <f t="shared" si="2"/>
        <v>5</v>
      </c>
      <c r="Q14" s="4">
        <f t="shared" si="3"/>
        <v>5.3500000000000005</v>
      </c>
      <c r="R14" s="21"/>
      <c r="S14" s="30">
        <v>5</v>
      </c>
      <c r="T14" s="30">
        <v>5</v>
      </c>
      <c r="U14" s="30">
        <v>4.5</v>
      </c>
      <c r="V14" s="30">
        <v>5</v>
      </c>
      <c r="W14" s="119">
        <f t="shared" si="4"/>
        <v>4.875</v>
      </c>
      <c r="X14" s="30">
        <v>6</v>
      </c>
      <c r="Y14" s="30"/>
      <c r="Z14" s="119">
        <f t="shared" si="5"/>
        <v>6</v>
      </c>
      <c r="AA14" s="30">
        <v>5</v>
      </c>
      <c r="AB14" s="30"/>
      <c r="AC14" s="119">
        <f t="shared" si="6"/>
        <v>5</v>
      </c>
      <c r="AD14" s="4">
        <f t="shared" si="7"/>
        <v>5.3500000000000005</v>
      </c>
      <c r="AE14" s="53"/>
      <c r="AF14" s="22">
        <v>3</v>
      </c>
      <c r="AG14" s="22">
        <v>5.8</v>
      </c>
      <c r="AH14" s="22">
        <v>4</v>
      </c>
      <c r="AI14" s="22">
        <v>3</v>
      </c>
      <c r="AJ14" s="22">
        <v>5.8</v>
      </c>
      <c r="AK14" s="22">
        <v>5.8</v>
      </c>
      <c r="AL14" s="22">
        <v>5</v>
      </c>
      <c r="AM14" s="22">
        <v>5</v>
      </c>
      <c r="AN14" s="23">
        <f t="shared" si="8"/>
        <v>37.400000000000006</v>
      </c>
      <c r="AO14" s="4">
        <f t="shared" si="9"/>
        <v>4.6750000000000007</v>
      </c>
      <c r="AP14" s="21"/>
      <c r="AQ14" s="71">
        <v>7.09</v>
      </c>
      <c r="AR14" s="68">
        <f t="shared" si="10"/>
        <v>7.09</v>
      </c>
      <c r="AS14" s="72"/>
      <c r="AT14" s="68">
        <f t="shared" si="11"/>
        <v>7.09</v>
      </c>
      <c r="AU14" s="186"/>
      <c r="AV14" s="22">
        <v>4.5</v>
      </c>
      <c r="AW14" s="22">
        <v>4.8</v>
      </c>
      <c r="AX14" s="22">
        <v>4.2</v>
      </c>
      <c r="AY14" s="22">
        <v>4</v>
      </c>
      <c r="AZ14" s="22">
        <v>5.3</v>
      </c>
      <c r="BA14" s="22">
        <v>5</v>
      </c>
      <c r="BB14" s="22">
        <v>5.2</v>
      </c>
      <c r="BC14" s="22">
        <v>5.3</v>
      </c>
      <c r="BD14" s="23">
        <f t="shared" si="12"/>
        <v>38.299999999999997</v>
      </c>
      <c r="BE14" s="4">
        <f t="shared" si="13"/>
        <v>4.7874999999999996</v>
      </c>
      <c r="BF14" s="26"/>
      <c r="BG14" s="22">
        <v>4.8</v>
      </c>
      <c r="BH14" s="22">
        <v>4.3</v>
      </c>
      <c r="BI14" s="22">
        <v>2.8</v>
      </c>
      <c r="BJ14" s="22">
        <v>2.8</v>
      </c>
      <c r="BK14" s="4">
        <f t="shared" si="14"/>
        <v>3.7749999999999995</v>
      </c>
      <c r="BL14" s="27"/>
      <c r="BM14" s="4">
        <f t="shared" si="15"/>
        <v>3.7749999999999995</v>
      </c>
      <c r="BN14" s="53"/>
      <c r="BO14" s="68">
        <f t="shared" si="16"/>
        <v>4.8859375000000007</v>
      </c>
      <c r="BP14" s="62"/>
      <c r="BQ14" s="68">
        <f t="shared" si="17"/>
        <v>5.8262499999999999</v>
      </c>
      <c r="BR14" s="62"/>
      <c r="BS14" s="69">
        <f t="shared" si="18"/>
        <v>5.3560937500000003</v>
      </c>
      <c r="BT14" s="28">
        <v>5</v>
      </c>
      <c r="BU14" s="2"/>
      <c r="BV14" s="2"/>
    </row>
    <row r="15" spans="1:74" x14ac:dyDescent="0.3">
      <c r="A15">
        <v>7</v>
      </c>
      <c r="B15" t="s">
        <v>188</v>
      </c>
      <c r="C15" t="s">
        <v>145</v>
      </c>
      <c r="D15" t="s">
        <v>146</v>
      </c>
      <c r="E15" t="s">
        <v>127</v>
      </c>
      <c r="F15" s="30">
        <v>6.5</v>
      </c>
      <c r="G15" s="30">
        <v>6</v>
      </c>
      <c r="H15" s="30">
        <v>6.3</v>
      </c>
      <c r="I15" s="30">
        <v>6.3</v>
      </c>
      <c r="J15" s="119">
        <f t="shared" si="0"/>
        <v>6.2750000000000004</v>
      </c>
      <c r="K15" s="30">
        <v>6.5</v>
      </c>
      <c r="L15" s="30"/>
      <c r="M15" s="119">
        <f t="shared" si="1"/>
        <v>6.5</v>
      </c>
      <c r="N15" s="30">
        <v>7</v>
      </c>
      <c r="O15" s="30"/>
      <c r="P15" s="119">
        <f t="shared" si="2"/>
        <v>7</v>
      </c>
      <c r="Q15" s="4">
        <f t="shared" si="3"/>
        <v>6.5100000000000007</v>
      </c>
      <c r="R15" s="21"/>
      <c r="S15" s="30">
        <v>6.5</v>
      </c>
      <c r="T15" s="30">
        <v>6</v>
      </c>
      <c r="U15" s="30">
        <v>6.3</v>
      </c>
      <c r="V15" s="30">
        <v>6.3</v>
      </c>
      <c r="W15" s="119">
        <f t="shared" si="4"/>
        <v>6.2750000000000004</v>
      </c>
      <c r="X15" s="30">
        <v>6.5</v>
      </c>
      <c r="Y15" s="30"/>
      <c r="Z15" s="119">
        <f t="shared" si="5"/>
        <v>6.5</v>
      </c>
      <c r="AA15" s="30">
        <v>7</v>
      </c>
      <c r="AB15" s="30"/>
      <c r="AC15" s="119">
        <f t="shared" si="6"/>
        <v>7</v>
      </c>
      <c r="AD15" s="4">
        <f t="shared" si="7"/>
        <v>6.5100000000000007</v>
      </c>
      <c r="AE15" s="53"/>
      <c r="AF15" s="22">
        <v>4</v>
      </c>
      <c r="AG15" s="22">
        <v>5.5</v>
      </c>
      <c r="AH15" s="22">
        <v>2</v>
      </c>
      <c r="AI15" s="22">
        <v>5</v>
      </c>
      <c r="AJ15" s="22">
        <v>5</v>
      </c>
      <c r="AK15" s="22">
        <v>5</v>
      </c>
      <c r="AL15" s="22">
        <v>5</v>
      </c>
      <c r="AM15" s="22">
        <v>5.5</v>
      </c>
      <c r="AN15" s="23">
        <f t="shared" si="8"/>
        <v>37</v>
      </c>
      <c r="AO15" s="4">
        <f t="shared" si="9"/>
        <v>4.625</v>
      </c>
      <c r="AP15" s="21"/>
      <c r="AQ15" s="71">
        <v>6.43</v>
      </c>
      <c r="AR15" s="68">
        <f t="shared" si="10"/>
        <v>6.43</v>
      </c>
      <c r="AS15" s="72"/>
      <c r="AT15" s="68">
        <f t="shared" si="11"/>
        <v>6.43</v>
      </c>
      <c r="AU15" s="186"/>
      <c r="AV15" s="22">
        <v>4</v>
      </c>
      <c r="AW15" s="22">
        <v>5.8</v>
      </c>
      <c r="AX15" s="22">
        <v>5.5</v>
      </c>
      <c r="AY15" s="22">
        <v>4</v>
      </c>
      <c r="AZ15" s="22">
        <v>5</v>
      </c>
      <c r="BA15" s="22">
        <v>4.8</v>
      </c>
      <c r="BB15" s="22">
        <v>5</v>
      </c>
      <c r="BC15" s="22">
        <v>4.5</v>
      </c>
      <c r="BD15" s="23">
        <f t="shared" si="12"/>
        <v>38.6</v>
      </c>
      <c r="BE15" s="4">
        <f t="shared" si="13"/>
        <v>4.8250000000000002</v>
      </c>
      <c r="BF15" s="26"/>
      <c r="BG15" s="22">
        <v>3</v>
      </c>
      <c r="BH15" s="22">
        <v>2</v>
      </c>
      <c r="BI15" s="22">
        <v>3</v>
      </c>
      <c r="BJ15" s="22">
        <v>2.5</v>
      </c>
      <c r="BK15" s="4">
        <f t="shared" si="14"/>
        <v>2.6999999999999997</v>
      </c>
      <c r="BL15" s="27"/>
      <c r="BM15" s="4">
        <f t="shared" si="15"/>
        <v>2.6999999999999997</v>
      </c>
      <c r="BN15" s="53"/>
      <c r="BO15" s="68">
        <f t="shared" si="16"/>
        <v>5.1712500000000006</v>
      </c>
      <c r="BP15" s="62"/>
      <c r="BQ15" s="68">
        <f t="shared" si="17"/>
        <v>5.5175000000000001</v>
      </c>
      <c r="BR15" s="62"/>
      <c r="BS15" s="69">
        <f t="shared" si="18"/>
        <v>5.3443750000000003</v>
      </c>
      <c r="BT15" s="28">
        <v>6</v>
      </c>
      <c r="BU15" s="2"/>
      <c r="BV15" s="2"/>
    </row>
    <row r="16" spans="1:74" x14ac:dyDescent="0.3">
      <c r="A16">
        <v>29</v>
      </c>
      <c r="B16" t="s">
        <v>178</v>
      </c>
      <c r="C16" t="s">
        <v>139</v>
      </c>
      <c r="D16" t="s">
        <v>204</v>
      </c>
      <c r="E16" t="s">
        <v>195</v>
      </c>
      <c r="F16" s="30">
        <v>6.5</v>
      </c>
      <c r="G16" s="30">
        <v>6</v>
      </c>
      <c r="H16" s="30">
        <v>6</v>
      </c>
      <c r="I16" s="30">
        <v>4</v>
      </c>
      <c r="J16" s="119">
        <f t="shared" si="0"/>
        <v>5.625</v>
      </c>
      <c r="K16" s="30">
        <v>4.8</v>
      </c>
      <c r="L16" s="30"/>
      <c r="M16" s="119">
        <f t="shared" si="1"/>
        <v>4.8</v>
      </c>
      <c r="N16" s="30">
        <v>5</v>
      </c>
      <c r="O16" s="30"/>
      <c r="P16" s="119">
        <f t="shared" si="2"/>
        <v>5</v>
      </c>
      <c r="Q16" s="4">
        <f t="shared" si="3"/>
        <v>5.17</v>
      </c>
      <c r="R16" s="21"/>
      <c r="S16" s="30">
        <v>6.5</v>
      </c>
      <c r="T16" s="30">
        <v>6</v>
      </c>
      <c r="U16" s="30">
        <v>6</v>
      </c>
      <c r="V16" s="30">
        <v>4</v>
      </c>
      <c r="W16" s="119">
        <f t="shared" si="4"/>
        <v>5.625</v>
      </c>
      <c r="X16" s="30">
        <v>4.8</v>
      </c>
      <c r="Y16" s="30"/>
      <c r="Z16" s="119">
        <f t="shared" si="5"/>
        <v>4.8</v>
      </c>
      <c r="AA16" s="30">
        <v>5</v>
      </c>
      <c r="AB16" s="30"/>
      <c r="AC16" s="119">
        <f t="shared" si="6"/>
        <v>5</v>
      </c>
      <c r="AD16" s="4">
        <f t="shared" si="7"/>
        <v>5.17</v>
      </c>
      <c r="AE16" s="53"/>
      <c r="AF16" s="22">
        <v>5.3</v>
      </c>
      <c r="AG16" s="22">
        <v>4.8</v>
      </c>
      <c r="AH16" s="22">
        <v>5.5</v>
      </c>
      <c r="AI16" s="22">
        <v>4.5</v>
      </c>
      <c r="AJ16" s="22">
        <v>5.5</v>
      </c>
      <c r="AK16" s="22">
        <v>5.5</v>
      </c>
      <c r="AL16" s="22">
        <v>4.5</v>
      </c>
      <c r="AM16" s="22">
        <v>5.5</v>
      </c>
      <c r="AN16" s="23">
        <f t="shared" si="8"/>
        <v>41.1</v>
      </c>
      <c r="AO16" s="4">
        <f t="shared" si="9"/>
        <v>5.1375000000000002</v>
      </c>
      <c r="AP16" s="21"/>
      <c r="AQ16" s="71">
        <v>5.25</v>
      </c>
      <c r="AR16" s="68">
        <f t="shared" si="10"/>
        <v>5.25</v>
      </c>
      <c r="AS16" s="72"/>
      <c r="AT16" s="68">
        <f t="shared" si="11"/>
        <v>5.25</v>
      </c>
      <c r="AU16" s="186"/>
      <c r="AV16" s="22">
        <v>5.3</v>
      </c>
      <c r="AW16" s="22">
        <v>5</v>
      </c>
      <c r="AX16" s="22">
        <v>5.3</v>
      </c>
      <c r="AY16" s="22">
        <v>5.8</v>
      </c>
      <c r="AZ16" s="22">
        <v>5.6</v>
      </c>
      <c r="BA16" s="22">
        <v>5.2</v>
      </c>
      <c r="BB16" s="22">
        <v>5.8</v>
      </c>
      <c r="BC16" s="22">
        <v>5.6</v>
      </c>
      <c r="BD16" s="23">
        <f t="shared" si="12"/>
        <v>43.6</v>
      </c>
      <c r="BE16" s="4">
        <f t="shared" si="13"/>
        <v>5.45</v>
      </c>
      <c r="BF16" s="26"/>
      <c r="BG16" s="22">
        <v>3.5</v>
      </c>
      <c r="BH16" s="22">
        <v>3</v>
      </c>
      <c r="BI16" s="22">
        <v>2.5</v>
      </c>
      <c r="BJ16" s="22">
        <v>2</v>
      </c>
      <c r="BK16" s="4">
        <f t="shared" si="14"/>
        <v>2.875</v>
      </c>
      <c r="BL16" s="27"/>
      <c r="BM16" s="4">
        <f t="shared" si="15"/>
        <v>2.875</v>
      </c>
      <c r="BN16" s="53"/>
      <c r="BO16" s="68">
        <f t="shared" si="16"/>
        <v>5.2628125000000008</v>
      </c>
      <c r="BP16" s="62"/>
      <c r="BQ16" s="68">
        <f t="shared" si="17"/>
        <v>4.6362500000000004</v>
      </c>
      <c r="BR16" s="62"/>
      <c r="BS16" s="69">
        <f t="shared" si="18"/>
        <v>4.9495312500000006</v>
      </c>
      <c r="BT16" s="28">
        <v>7</v>
      </c>
      <c r="BU16" s="2"/>
      <c r="BV16" s="2"/>
    </row>
  </sheetData>
  <sortState xmlns:xlrd2="http://schemas.microsoft.com/office/spreadsheetml/2017/richdata2" ref="A10:BV16">
    <sortCondition descending="1" ref="BS10:BS16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16"/>
  <sheetViews>
    <sheetView topLeftCell="AI1" workbookViewId="0">
      <selection activeCell="BG13" sqref="BG13"/>
    </sheetView>
  </sheetViews>
  <sheetFormatPr defaultRowHeight="14.4" x14ac:dyDescent="0.3"/>
  <cols>
    <col min="1" max="1" width="9.44140625" customWidth="1"/>
    <col min="2" max="2" width="16.88671875" style="64" customWidth="1"/>
    <col min="3" max="3" width="17.109375" style="64" customWidth="1"/>
    <col min="4" max="4" width="20" style="64" customWidth="1"/>
    <col min="5" max="5" width="20.77734375" style="64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1" max="31" width="2.88671875" customWidth="1"/>
    <col min="32" max="32" width="7.5546875" customWidth="1"/>
    <col min="33" max="33" width="10.6640625" customWidth="1"/>
    <col min="34" max="34" width="9.33203125" customWidth="1"/>
    <col min="35" max="35" width="11" customWidth="1"/>
    <col min="44" max="44" width="2.88671875" customWidth="1"/>
    <col min="48" max="48" width="2.88671875" customWidth="1"/>
    <col min="49" max="52" width="8.88671875" style="64"/>
    <col min="53" max="53" width="2.88671875" style="64" customWidth="1"/>
    <col min="54" max="54" width="11.44140625" style="64" customWidth="1"/>
    <col min="55" max="55" width="3" style="64" customWidth="1"/>
    <col min="56" max="56" width="10" style="64" customWidth="1"/>
    <col min="57" max="57" width="2.88671875" style="64" customWidth="1"/>
    <col min="58" max="58" width="9.109375" style="64"/>
    <col min="59" max="59" width="12.5546875" customWidth="1"/>
  </cols>
  <sheetData>
    <row r="1" spans="1:59" ht="15.6" x14ac:dyDescent="0.3">
      <c r="A1" s="1" t="str">
        <f>'Comp Detail'!A1</f>
        <v>2023 SVG OFFICIAL &amp; UNOFFICIAL AUGUST COMP</v>
      </c>
      <c r="B1" s="62"/>
      <c r="C1" s="62"/>
      <c r="D1" s="62"/>
      <c r="E1" s="62"/>
      <c r="F1" s="33"/>
      <c r="G1" s="33"/>
      <c r="H1" s="33"/>
      <c r="I1" s="33"/>
      <c r="J1" s="33"/>
      <c r="K1" s="3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3"/>
      <c r="AG1" s="33"/>
      <c r="AH1" s="33"/>
      <c r="AI1" s="3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68"/>
      <c r="AX1" s="68"/>
      <c r="AY1" s="68"/>
      <c r="AZ1" s="68"/>
      <c r="BA1" s="62"/>
      <c r="BB1" s="62"/>
      <c r="BC1" s="62"/>
      <c r="BD1" s="62"/>
      <c r="BE1" s="62"/>
      <c r="BF1" s="62"/>
      <c r="BG1" s="5">
        <f ca="1">NOW()</f>
        <v>45168.563313888888</v>
      </c>
    </row>
    <row r="2" spans="1:59" ht="15.6" x14ac:dyDescent="0.3">
      <c r="A2" s="1"/>
      <c r="B2" s="62"/>
      <c r="C2" s="62"/>
      <c r="D2" s="3" t="s">
        <v>108</v>
      </c>
      <c r="E2" t="s">
        <v>103</v>
      </c>
      <c r="F2" s="33"/>
      <c r="G2" s="33"/>
      <c r="H2" s="33"/>
      <c r="I2" s="33"/>
      <c r="J2" s="33"/>
      <c r="K2" s="3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3"/>
      <c r="AG2" s="33"/>
      <c r="AH2" s="33"/>
      <c r="AI2" s="33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68"/>
      <c r="AX2" s="68"/>
      <c r="AY2" s="68"/>
      <c r="AZ2" s="68"/>
      <c r="BA2" s="62"/>
      <c r="BB2" s="62"/>
      <c r="BC2" s="62"/>
      <c r="BD2" s="62"/>
      <c r="BE2" s="62"/>
      <c r="BF2" s="62"/>
      <c r="BG2" s="6">
        <f ca="1">NOW()</f>
        <v>45168.563313888888</v>
      </c>
    </row>
    <row r="3" spans="1:59" ht="15.6" x14ac:dyDescent="0.3">
      <c r="A3" s="228" t="str">
        <f>'Intro Ind Comp'!A3</f>
        <v>26th &amp; 27th August 2023</v>
      </c>
      <c r="B3" s="228"/>
      <c r="C3" s="62"/>
      <c r="D3" s="3"/>
      <c r="T3" s="7"/>
      <c r="U3" s="7"/>
      <c r="V3" s="2"/>
      <c r="W3" s="2"/>
      <c r="X3" s="2"/>
      <c r="Y3" s="2"/>
      <c r="Z3" s="2"/>
      <c r="AA3" s="2"/>
      <c r="AB3" s="2"/>
      <c r="AC3" s="2"/>
      <c r="AD3" s="2"/>
      <c r="AE3" s="2"/>
      <c r="AR3" s="2"/>
      <c r="AS3" s="2"/>
      <c r="AT3" s="2"/>
      <c r="AU3" s="2"/>
      <c r="AV3" s="2"/>
      <c r="AX3" s="69"/>
      <c r="AY3" s="69"/>
      <c r="AZ3" s="69"/>
      <c r="BA3" s="62"/>
      <c r="BB3" s="62"/>
      <c r="BC3" s="62"/>
      <c r="BD3" s="62"/>
      <c r="BE3" s="62"/>
      <c r="BF3" s="62"/>
      <c r="BG3" s="2"/>
    </row>
    <row r="4" spans="1:59" ht="15.6" x14ac:dyDescent="0.3">
      <c r="A4" s="1"/>
      <c r="B4" s="62"/>
      <c r="C4" s="62"/>
      <c r="D4" s="3"/>
      <c r="E4" s="33"/>
      <c r="F4" s="99" t="s">
        <v>68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8"/>
      <c r="W4" s="98"/>
      <c r="X4" s="98"/>
      <c r="Y4" s="98"/>
      <c r="Z4" s="98"/>
      <c r="AA4" s="98"/>
      <c r="AB4" s="98"/>
      <c r="AC4" s="98"/>
      <c r="AD4" s="98"/>
      <c r="AE4" s="2"/>
      <c r="AF4" s="100" t="s">
        <v>0</v>
      </c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1"/>
      <c r="AS4" s="101"/>
      <c r="AT4" s="101"/>
      <c r="AU4" s="101"/>
      <c r="AV4" s="101"/>
      <c r="AW4" s="103"/>
      <c r="AX4" s="103"/>
      <c r="AY4" s="103"/>
      <c r="AZ4" s="103"/>
      <c r="BA4" s="62"/>
      <c r="BB4" s="62"/>
      <c r="BC4" s="62"/>
      <c r="BD4" s="62"/>
      <c r="BE4" s="62"/>
      <c r="BF4" s="62"/>
      <c r="BG4" s="2"/>
    </row>
    <row r="5" spans="1:59" ht="15.6" x14ac:dyDescent="0.3">
      <c r="A5" s="1"/>
      <c r="B5" s="62"/>
      <c r="C5" s="62"/>
      <c r="D5" s="3"/>
      <c r="E5" s="33"/>
      <c r="F5" s="7"/>
      <c r="G5" s="2"/>
      <c r="H5" s="2"/>
      <c r="I5" s="2"/>
      <c r="J5" s="2"/>
      <c r="K5" s="2"/>
      <c r="M5" s="7"/>
      <c r="N5" s="7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7"/>
      <c r="AG5" s="2"/>
      <c r="AH5" s="2"/>
      <c r="AI5" s="2"/>
      <c r="AK5" s="7"/>
      <c r="AL5" s="7"/>
      <c r="AM5" s="7"/>
      <c r="AN5" s="2"/>
      <c r="AO5" s="2"/>
      <c r="AP5" s="2"/>
      <c r="AQ5" s="2"/>
      <c r="AR5" s="2"/>
      <c r="AS5" s="2"/>
      <c r="AT5" s="2"/>
      <c r="AU5" s="2"/>
      <c r="AV5" s="2"/>
      <c r="AW5" s="68"/>
      <c r="AX5" s="68"/>
      <c r="AY5" s="68"/>
      <c r="AZ5" s="68"/>
      <c r="BA5" s="62"/>
      <c r="BB5" s="62"/>
      <c r="BC5" s="62"/>
      <c r="BD5" s="62"/>
      <c r="BE5" s="62"/>
      <c r="BF5" s="62"/>
      <c r="BG5" s="2"/>
    </row>
    <row r="6" spans="1:59" ht="15.6" x14ac:dyDescent="0.3">
      <c r="A6" s="1" t="s">
        <v>41</v>
      </c>
      <c r="B6" s="46"/>
      <c r="C6" s="62"/>
      <c r="D6" s="62"/>
      <c r="E6" s="62"/>
      <c r="F6" s="7" t="s">
        <v>5</v>
      </c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7"/>
      <c r="V6" s="2"/>
      <c r="W6" s="2"/>
      <c r="X6" s="2"/>
      <c r="Y6" s="2"/>
      <c r="Z6" s="2"/>
      <c r="AA6" s="2"/>
      <c r="AB6" s="2"/>
      <c r="AC6" s="2"/>
      <c r="AD6" s="2"/>
      <c r="AE6" s="7"/>
      <c r="AF6" s="7" t="s">
        <v>5</v>
      </c>
      <c r="AG6" s="2"/>
      <c r="AH6" s="2"/>
      <c r="AI6" s="2"/>
      <c r="AK6" s="2"/>
      <c r="AL6" s="2"/>
      <c r="AM6" s="2"/>
      <c r="AN6" s="2"/>
      <c r="AO6" s="2"/>
      <c r="AP6" s="2"/>
      <c r="AQ6" s="2"/>
      <c r="AR6" s="2"/>
      <c r="AS6" s="2"/>
      <c r="AT6" s="7"/>
      <c r="AU6" s="7"/>
      <c r="AV6" s="2"/>
      <c r="AW6" s="69"/>
      <c r="AX6" s="68"/>
      <c r="AY6" s="68"/>
      <c r="AZ6" s="68"/>
      <c r="BA6" s="73"/>
      <c r="BB6" s="46" t="s">
        <v>4</v>
      </c>
      <c r="BC6" s="62"/>
      <c r="BD6" s="62"/>
      <c r="BE6" s="62"/>
      <c r="BF6" s="62"/>
      <c r="BG6" s="2"/>
    </row>
    <row r="7" spans="1:59" ht="15.6" x14ac:dyDescent="0.3">
      <c r="A7" s="1" t="s">
        <v>40</v>
      </c>
      <c r="B7" s="113">
        <v>5</v>
      </c>
      <c r="C7" s="62"/>
      <c r="D7" s="62"/>
      <c r="E7" s="62"/>
      <c r="T7" s="2"/>
      <c r="V7" s="2"/>
      <c r="W7" s="2"/>
      <c r="X7" s="2"/>
      <c r="Y7" s="2"/>
      <c r="Z7" s="2"/>
      <c r="AA7" s="2"/>
      <c r="AB7" s="2"/>
      <c r="AC7" s="2"/>
      <c r="AD7" s="2"/>
      <c r="AE7" s="2"/>
      <c r="AR7" s="2"/>
      <c r="AS7" s="2"/>
      <c r="AT7" s="2"/>
      <c r="AU7" s="2"/>
      <c r="AV7" s="2"/>
      <c r="AX7" s="68"/>
      <c r="AY7" s="68"/>
      <c r="AZ7" s="68"/>
      <c r="BA7" s="73"/>
      <c r="BB7" s="62"/>
      <c r="BC7" s="62"/>
      <c r="BD7" s="62"/>
      <c r="BE7" s="62"/>
      <c r="BF7" s="62"/>
      <c r="BG7" s="2"/>
    </row>
    <row r="8" spans="1:59" x14ac:dyDescent="0.3">
      <c r="A8" s="2"/>
      <c r="B8" s="62"/>
      <c r="C8" s="62"/>
      <c r="D8" s="62"/>
      <c r="E8" s="62"/>
      <c r="F8" s="7" t="s">
        <v>14</v>
      </c>
      <c r="G8" s="2"/>
      <c r="H8" s="2"/>
      <c r="I8" s="2"/>
      <c r="J8" s="2"/>
      <c r="K8" s="2"/>
      <c r="L8" s="118" t="s">
        <v>14</v>
      </c>
      <c r="M8" s="10"/>
      <c r="N8" s="10"/>
      <c r="O8" s="10" t="s">
        <v>15</v>
      </c>
      <c r="Q8" s="10"/>
      <c r="R8" s="10" t="s">
        <v>16</v>
      </c>
      <c r="S8" s="10" t="s">
        <v>72</v>
      </c>
      <c r="T8" s="9"/>
      <c r="U8" s="2"/>
      <c r="V8" s="2"/>
      <c r="W8" s="2"/>
      <c r="X8" s="2"/>
      <c r="Y8" s="2"/>
      <c r="Z8" s="2"/>
      <c r="AA8" s="2"/>
      <c r="AB8" s="2"/>
      <c r="AC8" s="2"/>
      <c r="AD8" s="2"/>
      <c r="AE8" s="9"/>
      <c r="AF8" s="7" t="s">
        <v>14</v>
      </c>
      <c r="AG8" s="2"/>
      <c r="AH8" s="2"/>
      <c r="AI8" s="2"/>
      <c r="AJ8" s="118" t="s">
        <v>14</v>
      </c>
      <c r="AK8" s="10"/>
      <c r="AL8" s="10"/>
      <c r="AM8" s="10" t="s">
        <v>15</v>
      </c>
      <c r="AO8" s="10"/>
      <c r="AP8" s="10" t="s">
        <v>16</v>
      </c>
      <c r="AQ8" s="10" t="s">
        <v>72</v>
      </c>
      <c r="AR8" s="2"/>
      <c r="AS8" s="2"/>
      <c r="AT8" s="2"/>
      <c r="AU8" s="9" t="s">
        <v>39</v>
      </c>
      <c r="AV8" s="2"/>
      <c r="AW8" s="69"/>
      <c r="AX8" s="68"/>
      <c r="AY8" s="68" t="s">
        <v>6</v>
      </c>
      <c r="AZ8" s="68" t="s">
        <v>7</v>
      </c>
      <c r="BA8" s="73"/>
      <c r="BB8" s="46" t="s">
        <v>8</v>
      </c>
      <c r="BC8" s="62"/>
      <c r="BD8" s="46" t="s">
        <v>0</v>
      </c>
      <c r="BE8" s="88"/>
      <c r="BF8" s="44" t="s">
        <v>9</v>
      </c>
      <c r="BG8" s="12"/>
    </row>
    <row r="9" spans="1:59" x14ac:dyDescent="0.3">
      <c r="A9" s="13" t="s">
        <v>10</v>
      </c>
      <c r="B9" s="63" t="s">
        <v>11</v>
      </c>
      <c r="C9" s="63" t="s">
        <v>5</v>
      </c>
      <c r="D9" s="63" t="s">
        <v>12</v>
      </c>
      <c r="E9" s="63" t="s">
        <v>13</v>
      </c>
      <c r="F9" s="63" t="s">
        <v>73</v>
      </c>
      <c r="G9" s="63" t="s">
        <v>74</v>
      </c>
      <c r="H9" s="63" t="s">
        <v>75</v>
      </c>
      <c r="I9" s="63" t="s">
        <v>76</v>
      </c>
      <c r="J9" s="63" t="s">
        <v>77</v>
      </c>
      <c r="K9" s="63" t="s">
        <v>78</v>
      </c>
      <c r="L9" s="19" t="s">
        <v>79</v>
      </c>
      <c r="M9" s="14" t="s">
        <v>15</v>
      </c>
      <c r="N9" s="14" t="s">
        <v>80</v>
      </c>
      <c r="O9" s="19" t="s">
        <v>79</v>
      </c>
      <c r="P9" s="35" t="s">
        <v>16</v>
      </c>
      <c r="Q9" s="14" t="s">
        <v>80</v>
      </c>
      <c r="R9" s="19" t="s">
        <v>79</v>
      </c>
      <c r="S9" s="19" t="s">
        <v>79</v>
      </c>
      <c r="T9" s="15"/>
      <c r="U9" s="13" t="s">
        <v>17</v>
      </c>
      <c r="V9" s="13" t="s">
        <v>18</v>
      </c>
      <c r="W9" s="13" t="s">
        <v>19</v>
      </c>
      <c r="X9" s="13" t="s">
        <v>20</v>
      </c>
      <c r="Y9" s="13" t="s">
        <v>21</v>
      </c>
      <c r="Z9" s="13" t="s">
        <v>22</v>
      </c>
      <c r="AA9" s="13" t="s">
        <v>23</v>
      </c>
      <c r="AB9" s="13" t="s">
        <v>24</v>
      </c>
      <c r="AC9" s="13" t="s">
        <v>25</v>
      </c>
      <c r="AD9" s="13" t="s">
        <v>26</v>
      </c>
      <c r="AE9" s="15"/>
      <c r="AF9" s="63" t="s">
        <v>73</v>
      </c>
      <c r="AG9" s="63" t="s">
        <v>76</v>
      </c>
      <c r="AH9" s="63" t="s">
        <v>74</v>
      </c>
      <c r="AI9" s="63" t="s">
        <v>77</v>
      </c>
      <c r="AJ9" s="19" t="s">
        <v>79</v>
      </c>
      <c r="AK9" s="14" t="s">
        <v>15</v>
      </c>
      <c r="AL9" s="14" t="s">
        <v>80</v>
      </c>
      <c r="AM9" s="19" t="s">
        <v>79</v>
      </c>
      <c r="AN9" s="35" t="s">
        <v>16</v>
      </c>
      <c r="AO9" s="14" t="s">
        <v>80</v>
      </c>
      <c r="AP9" s="19" t="s">
        <v>79</v>
      </c>
      <c r="AQ9" s="19" t="s">
        <v>79</v>
      </c>
      <c r="AR9" s="17"/>
      <c r="AS9" s="14" t="s">
        <v>34</v>
      </c>
      <c r="AT9" s="13" t="s">
        <v>35</v>
      </c>
      <c r="AU9" s="13" t="s">
        <v>29</v>
      </c>
      <c r="AV9" s="17"/>
      <c r="AW9" s="70" t="s">
        <v>27</v>
      </c>
      <c r="AX9" s="70" t="s">
        <v>7</v>
      </c>
      <c r="AY9" s="70" t="s">
        <v>28</v>
      </c>
      <c r="AZ9" s="70" t="s">
        <v>29</v>
      </c>
      <c r="BA9" s="73"/>
      <c r="BB9" s="66" t="s">
        <v>36</v>
      </c>
      <c r="BC9" s="63"/>
      <c r="BD9" s="66" t="s">
        <v>36</v>
      </c>
      <c r="BE9" s="89"/>
      <c r="BF9" s="67" t="s">
        <v>36</v>
      </c>
      <c r="BG9" s="19" t="s">
        <v>38</v>
      </c>
    </row>
    <row r="10" spans="1:59" x14ac:dyDescent="0.3">
      <c r="A10" s="9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2"/>
      <c r="M10" s="12"/>
      <c r="N10" s="12"/>
      <c r="O10" s="12"/>
      <c r="P10" s="12"/>
      <c r="Q10" s="12"/>
      <c r="R10" s="12"/>
      <c r="S10" s="12"/>
      <c r="T10" s="1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5"/>
      <c r="AF10" s="62"/>
      <c r="AG10" s="62"/>
      <c r="AH10" s="62"/>
      <c r="AI10" s="62"/>
      <c r="AJ10" s="12"/>
      <c r="AK10" s="12"/>
      <c r="AL10" s="12"/>
      <c r="AM10" s="12"/>
      <c r="AN10" s="12"/>
      <c r="AO10" s="12"/>
      <c r="AP10" s="12"/>
      <c r="AQ10" s="12"/>
      <c r="AR10" s="17"/>
      <c r="AS10" s="12"/>
      <c r="AT10" s="9"/>
      <c r="AU10" s="9"/>
      <c r="AV10" s="17"/>
      <c r="AW10" s="68"/>
      <c r="AX10" s="68"/>
      <c r="AY10" s="68"/>
      <c r="AZ10" s="68"/>
      <c r="BA10" s="73"/>
      <c r="BB10" s="46"/>
      <c r="BC10" s="62"/>
      <c r="BD10" s="46"/>
      <c r="BE10" s="90"/>
      <c r="BF10" s="44"/>
      <c r="BG10" s="11"/>
    </row>
    <row r="11" spans="1:59" x14ac:dyDescent="0.3">
      <c r="A11">
        <v>38</v>
      </c>
      <c r="B11" t="s">
        <v>142</v>
      </c>
      <c r="C11" t="s">
        <v>118</v>
      </c>
      <c r="D11" t="s">
        <v>119</v>
      </c>
      <c r="E11" t="s">
        <v>143</v>
      </c>
      <c r="F11" s="30">
        <v>7</v>
      </c>
      <c r="G11" s="30">
        <v>6.3</v>
      </c>
      <c r="H11" s="30">
        <v>6</v>
      </c>
      <c r="I11" s="30">
        <v>6.3</v>
      </c>
      <c r="J11" s="30">
        <v>6.3</v>
      </c>
      <c r="K11" s="30">
        <v>6.2</v>
      </c>
      <c r="L11" s="119">
        <f t="shared" ref="L11:L16" si="0">SUM(F11:K11)/6</f>
        <v>6.3500000000000005</v>
      </c>
      <c r="M11" s="30">
        <v>6.8</v>
      </c>
      <c r="N11" s="30"/>
      <c r="O11" s="119">
        <f t="shared" ref="O11:O16" si="1">M11-N11</f>
        <v>6.8</v>
      </c>
      <c r="P11" s="30">
        <v>6.8</v>
      </c>
      <c r="Q11" s="30">
        <v>0.2</v>
      </c>
      <c r="R11" s="119">
        <f t="shared" ref="R11:R16" si="2">P11-Q11</f>
        <v>6.6</v>
      </c>
      <c r="S11" s="4">
        <f t="shared" ref="S11:S16" si="3">SUM((L11*0.6),(O11*0.25),(R11*0.15))</f>
        <v>6.5</v>
      </c>
      <c r="T11" s="21"/>
      <c r="U11" s="22">
        <v>5.2</v>
      </c>
      <c r="V11" s="22">
        <v>6.3</v>
      </c>
      <c r="W11" s="22">
        <v>6.8</v>
      </c>
      <c r="X11" s="22">
        <v>6.3</v>
      </c>
      <c r="Y11" s="22">
        <v>6.8</v>
      </c>
      <c r="Z11" s="22">
        <v>6.8</v>
      </c>
      <c r="AA11" s="22">
        <v>6.8</v>
      </c>
      <c r="AB11" s="22">
        <v>6.3</v>
      </c>
      <c r="AC11" s="23">
        <f t="shared" ref="AC11:AC16" si="4">SUM(U11:AB11)</f>
        <v>51.3</v>
      </c>
      <c r="AD11" s="4">
        <f t="shared" ref="AD11:AD16" si="5">AC11/8</f>
        <v>6.4124999999999996</v>
      </c>
      <c r="AE11" s="21"/>
      <c r="AF11" s="30">
        <v>6.8</v>
      </c>
      <c r="AG11" s="30">
        <v>6.5</v>
      </c>
      <c r="AH11" s="30">
        <v>6.5</v>
      </c>
      <c r="AI11" s="30">
        <v>6.7</v>
      </c>
      <c r="AJ11" s="119">
        <f t="shared" ref="AJ11:AJ16" si="6">(AF11+AG11+AH11+AI11)/4</f>
        <v>6.625</v>
      </c>
      <c r="AK11" s="30">
        <v>7</v>
      </c>
      <c r="AL11" s="30"/>
      <c r="AM11" s="119">
        <f t="shared" ref="AM11:AM16" si="7">AK11-AL11</f>
        <v>7</v>
      </c>
      <c r="AN11" s="30">
        <v>7.3</v>
      </c>
      <c r="AO11" s="30">
        <v>0.2</v>
      </c>
      <c r="AP11" s="119">
        <f t="shared" ref="AP11:AP16" si="8">AN11-AO11</f>
        <v>7.1</v>
      </c>
      <c r="AQ11" s="4">
        <f t="shared" ref="AQ11:AQ16" si="9">((AJ11*0.4)+(AM11*0.4)+(AP11*0.2))</f>
        <v>6.870000000000001</v>
      </c>
      <c r="AR11" s="26"/>
      <c r="AS11" s="4">
        <v>6.9</v>
      </c>
      <c r="AT11" s="27"/>
      <c r="AU11" s="4">
        <f t="shared" ref="AU11:AU16" si="10">AS11-AT11</f>
        <v>6.9</v>
      </c>
      <c r="AV11" s="26"/>
      <c r="AW11" s="71">
        <v>7.5</v>
      </c>
      <c r="AX11" s="68">
        <f t="shared" ref="AX11:AX16" si="11">AW11</f>
        <v>7.5</v>
      </c>
      <c r="AY11" s="72"/>
      <c r="AZ11" s="68">
        <f t="shared" ref="AZ11:AZ16" si="12">SUM(AX11-AY11)</f>
        <v>7.5</v>
      </c>
      <c r="BA11" s="74"/>
      <c r="BB11" s="68">
        <f t="shared" ref="BB11:BB16" si="13">SUM(S11*0.25)+(AD11*0.75)</f>
        <v>6.4343749999999993</v>
      </c>
      <c r="BC11" s="62"/>
      <c r="BD11" s="68">
        <f t="shared" ref="BD11:BD16" si="14">SUM((AQ11*0.25),(AU11*0.25),(AZ11*0.5))</f>
        <v>7.1925000000000008</v>
      </c>
      <c r="BE11" s="88"/>
      <c r="BF11" s="69">
        <f t="shared" ref="BF11:BF16" si="15">AVERAGE(BB11:BD11)</f>
        <v>6.8134375</v>
      </c>
      <c r="BG11" s="28">
        <v>1</v>
      </c>
    </row>
    <row r="12" spans="1:59" x14ac:dyDescent="0.3">
      <c r="A12">
        <v>2</v>
      </c>
      <c r="B12" t="s">
        <v>148</v>
      </c>
      <c r="C12" t="s">
        <v>121</v>
      </c>
      <c r="D12" t="s">
        <v>122</v>
      </c>
      <c r="E12" t="s">
        <v>149</v>
      </c>
      <c r="F12" s="30">
        <v>6.8</v>
      </c>
      <c r="G12" s="30">
        <v>6.2</v>
      </c>
      <c r="H12" s="30">
        <v>6.5</v>
      </c>
      <c r="I12" s="30">
        <v>6.8</v>
      </c>
      <c r="J12" s="30">
        <v>6.5</v>
      </c>
      <c r="K12" s="30">
        <v>5</v>
      </c>
      <c r="L12" s="119">
        <f t="shared" si="0"/>
        <v>6.3</v>
      </c>
      <c r="M12" s="30">
        <v>6.8</v>
      </c>
      <c r="N12" s="30"/>
      <c r="O12" s="119">
        <f t="shared" si="1"/>
        <v>6.8</v>
      </c>
      <c r="P12" s="30">
        <v>6.9</v>
      </c>
      <c r="Q12" s="30">
        <v>0.5</v>
      </c>
      <c r="R12" s="119">
        <f t="shared" si="2"/>
        <v>6.4</v>
      </c>
      <c r="S12" s="4">
        <f t="shared" si="3"/>
        <v>6.4399999999999995</v>
      </c>
      <c r="T12" s="21"/>
      <c r="U12" s="22">
        <v>5</v>
      </c>
      <c r="V12" s="22">
        <v>6.3</v>
      </c>
      <c r="W12" s="22">
        <v>5.3</v>
      </c>
      <c r="X12" s="22">
        <v>2.5</v>
      </c>
      <c r="Y12" s="22">
        <v>6.8</v>
      </c>
      <c r="Z12" s="22">
        <v>6.8</v>
      </c>
      <c r="AA12" s="22">
        <v>6.3</v>
      </c>
      <c r="AB12" s="22">
        <v>6.3</v>
      </c>
      <c r="AC12" s="23">
        <f t="shared" si="4"/>
        <v>45.3</v>
      </c>
      <c r="AD12" s="4">
        <f t="shared" si="5"/>
        <v>5.6624999999999996</v>
      </c>
      <c r="AE12" s="21"/>
      <c r="AF12" s="30">
        <v>6.5</v>
      </c>
      <c r="AG12" s="30">
        <v>6.3</v>
      </c>
      <c r="AH12" s="30">
        <v>6.5</v>
      </c>
      <c r="AI12" s="30">
        <v>6.8</v>
      </c>
      <c r="AJ12" s="119">
        <f t="shared" si="6"/>
        <v>6.5250000000000004</v>
      </c>
      <c r="AK12" s="30">
        <v>7.4</v>
      </c>
      <c r="AL12" s="30"/>
      <c r="AM12" s="119">
        <f t="shared" si="7"/>
        <v>7.4</v>
      </c>
      <c r="AN12" s="30">
        <v>7.2</v>
      </c>
      <c r="AO12" s="30">
        <v>0.5</v>
      </c>
      <c r="AP12" s="119">
        <f t="shared" si="8"/>
        <v>6.7</v>
      </c>
      <c r="AQ12" s="4">
        <f t="shared" si="9"/>
        <v>6.91</v>
      </c>
      <c r="AR12" s="26"/>
      <c r="AS12" s="4">
        <v>6</v>
      </c>
      <c r="AT12" s="27"/>
      <c r="AU12" s="4">
        <f t="shared" si="10"/>
        <v>6</v>
      </c>
      <c r="AV12" s="26"/>
      <c r="AW12" s="71">
        <v>6.86</v>
      </c>
      <c r="AX12" s="68">
        <f t="shared" si="11"/>
        <v>6.86</v>
      </c>
      <c r="AY12" s="72"/>
      <c r="AZ12" s="68">
        <f t="shared" si="12"/>
        <v>6.86</v>
      </c>
      <c r="BA12" s="74"/>
      <c r="BB12" s="68">
        <f t="shared" si="13"/>
        <v>5.8568749999999987</v>
      </c>
      <c r="BC12" s="62"/>
      <c r="BD12" s="68">
        <f t="shared" si="14"/>
        <v>6.6575000000000006</v>
      </c>
      <c r="BE12" s="88"/>
      <c r="BF12" s="69">
        <f t="shared" si="15"/>
        <v>6.2571874999999997</v>
      </c>
      <c r="BG12" s="28">
        <v>2</v>
      </c>
    </row>
    <row r="13" spans="1:59" x14ac:dyDescent="0.3">
      <c r="A13">
        <v>35</v>
      </c>
      <c r="B13" t="s">
        <v>153</v>
      </c>
      <c r="C13" t="s">
        <v>151</v>
      </c>
      <c r="D13" t="s">
        <v>152</v>
      </c>
      <c r="E13" t="s">
        <v>133</v>
      </c>
      <c r="F13" s="30">
        <v>6.3</v>
      </c>
      <c r="G13" s="30">
        <v>5.8</v>
      </c>
      <c r="H13" s="30">
        <v>5</v>
      </c>
      <c r="I13" s="30">
        <v>5.3</v>
      </c>
      <c r="J13" s="30">
        <v>5.3</v>
      </c>
      <c r="K13" s="30">
        <v>5</v>
      </c>
      <c r="L13" s="119">
        <f t="shared" si="0"/>
        <v>5.45</v>
      </c>
      <c r="M13" s="30">
        <v>6.3</v>
      </c>
      <c r="N13" s="30"/>
      <c r="O13" s="119">
        <f t="shared" si="1"/>
        <v>6.3</v>
      </c>
      <c r="P13" s="30">
        <v>6.5</v>
      </c>
      <c r="Q13" s="30">
        <v>0.1</v>
      </c>
      <c r="R13" s="119">
        <f t="shared" si="2"/>
        <v>6.4</v>
      </c>
      <c r="S13" s="4">
        <f t="shared" si="3"/>
        <v>5.8049999999999997</v>
      </c>
      <c r="T13" s="21"/>
      <c r="U13" s="22">
        <v>0</v>
      </c>
      <c r="V13" s="22">
        <v>5.2</v>
      </c>
      <c r="W13" s="22">
        <v>5.3</v>
      </c>
      <c r="X13" s="22">
        <v>5.5</v>
      </c>
      <c r="Y13" s="22">
        <v>5</v>
      </c>
      <c r="Z13" s="22">
        <v>5</v>
      </c>
      <c r="AA13" s="22">
        <v>5</v>
      </c>
      <c r="AB13" s="22">
        <v>5.3</v>
      </c>
      <c r="AC13" s="23">
        <f t="shared" si="4"/>
        <v>36.299999999999997</v>
      </c>
      <c r="AD13" s="4">
        <f t="shared" si="5"/>
        <v>4.5374999999999996</v>
      </c>
      <c r="AE13" s="21"/>
      <c r="AF13" s="30">
        <v>6.5</v>
      </c>
      <c r="AG13" s="30">
        <v>6.2</v>
      </c>
      <c r="AH13" s="30">
        <v>6.2</v>
      </c>
      <c r="AI13" s="30">
        <v>6</v>
      </c>
      <c r="AJ13" s="119">
        <f t="shared" si="6"/>
        <v>6.2249999999999996</v>
      </c>
      <c r="AK13" s="30">
        <v>6.5</v>
      </c>
      <c r="AL13" s="30"/>
      <c r="AM13" s="119">
        <f t="shared" si="7"/>
        <v>6.5</v>
      </c>
      <c r="AN13" s="30">
        <v>6</v>
      </c>
      <c r="AO13" s="30">
        <v>0.1</v>
      </c>
      <c r="AP13" s="119">
        <f t="shared" si="8"/>
        <v>5.9</v>
      </c>
      <c r="AQ13" s="4">
        <f t="shared" si="9"/>
        <v>6.27</v>
      </c>
      <c r="AR13" s="26"/>
      <c r="AS13" s="4">
        <v>6</v>
      </c>
      <c r="AT13" s="27"/>
      <c r="AU13" s="4">
        <f t="shared" si="10"/>
        <v>6</v>
      </c>
      <c r="AV13" s="26"/>
      <c r="AW13" s="71">
        <v>6.44</v>
      </c>
      <c r="AX13" s="68">
        <f t="shared" si="11"/>
        <v>6.44</v>
      </c>
      <c r="AY13" s="72"/>
      <c r="AZ13" s="68">
        <f t="shared" si="12"/>
        <v>6.44</v>
      </c>
      <c r="BA13" s="74"/>
      <c r="BB13" s="68">
        <f t="shared" si="13"/>
        <v>4.8543749999999992</v>
      </c>
      <c r="BC13" s="62"/>
      <c r="BD13" s="68">
        <f t="shared" si="14"/>
        <v>6.2874999999999996</v>
      </c>
      <c r="BE13" s="88"/>
      <c r="BF13" s="69">
        <f t="shared" si="15"/>
        <v>5.5709374999999994</v>
      </c>
      <c r="BG13" s="28">
        <f>RANK(BF13,BF$11:BF$1000)</f>
        <v>3</v>
      </c>
    </row>
    <row r="14" spans="1:59" x14ac:dyDescent="0.3">
      <c r="A14">
        <v>27</v>
      </c>
      <c r="B14" t="s">
        <v>150</v>
      </c>
      <c r="C14" t="s">
        <v>151</v>
      </c>
      <c r="D14" t="s">
        <v>152</v>
      </c>
      <c r="E14" t="s">
        <v>133</v>
      </c>
      <c r="F14" s="30">
        <v>6.3</v>
      </c>
      <c r="G14" s="30">
        <v>5.8</v>
      </c>
      <c r="H14" s="30">
        <v>5</v>
      </c>
      <c r="I14" s="30">
        <v>5.3</v>
      </c>
      <c r="J14" s="30">
        <v>5.3</v>
      </c>
      <c r="K14" s="30">
        <v>5</v>
      </c>
      <c r="L14" s="119">
        <f t="shared" si="0"/>
        <v>5.45</v>
      </c>
      <c r="M14" s="30">
        <v>6.3</v>
      </c>
      <c r="N14" s="30">
        <v>2</v>
      </c>
      <c r="O14" s="119">
        <f t="shared" si="1"/>
        <v>4.3</v>
      </c>
      <c r="P14" s="30">
        <v>6.3</v>
      </c>
      <c r="Q14" s="30">
        <v>0.1</v>
      </c>
      <c r="R14" s="119">
        <f t="shared" si="2"/>
        <v>6.2</v>
      </c>
      <c r="S14" s="4">
        <f t="shared" si="3"/>
        <v>5.2749999999999995</v>
      </c>
      <c r="T14" s="21"/>
      <c r="U14" s="22">
        <v>0</v>
      </c>
      <c r="V14" s="22">
        <v>6.5</v>
      </c>
      <c r="W14" s="22">
        <v>6</v>
      </c>
      <c r="X14" s="22">
        <v>6.5</v>
      </c>
      <c r="Y14" s="22">
        <v>6.5</v>
      </c>
      <c r="Z14" s="22">
        <v>0</v>
      </c>
      <c r="AA14" s="22">
        <v>6.3</v>
      </c>
      <c r="AB14" s="22">
        <v>0</v>
      </c>
      <c r="AC14" s="23">
        <f t="shared" si="4"/>
        <v>31.8</v>
      </c>
      <c r="AD14" s="4">
        <f t="shared" si="5"/>
        <v>3.9750000000000001</v>
      </c>
      <c r="AE14" s="21"/>
      <c r="AF14" s="30">
        <v>6.5</v>
      </c>
      <c r="AG14" s="30">
        <v>6.2</v>
      </c>
      <c r="AH14" s="30">
        <v>6.2</v>
      </c>
      <c r="AI14" s="30">
        <v>6</v>
      </c>
      <c r="AJ14" s="119">
        <f t="shared" si="6"/>
        <v>6.2249999999999996</v>
      </c>
      <c r="AK14" s="30">
        <v>6.5</v>
      </c>
      <c r="AL14" s="30"/>
      <c r="AM14" s="119">
        <f t="shared" si="7"/>
        <v>6.5</v>
      </c>
      <c r="AN14" s="30">
        <v>6.7</v>
      </c>
      <c r="AO14" s="30">
        <v>0.1</v>
      </c>
      <c r="AP14" s="119">
        <f t="shared" si="8"/>
        <v>6.6000000000000005</v>
      </c>
      <c r="AQ14" s="4">
        <f t="shared" si="9"/>
        <v>6.41</v>
      </c>
      <c r="AR14" s="26"/>
      <c r="AS14" s="4">
        <v>6.2</v>
      </c>
      <c r="AT14" s="27"/>
      <c r="AU14" s="4">
        <f t="shared" si="10"/>
        <v>6.2</v>
      </c>
      <c r="AV14" s="26"/>
      <c r="AW14" s="71">
        <v>5.83</v>
      </c>
      <c r="AX14" s="68">
        <f t="shared" si="11"/>
        <v>5.83</v>
      </c>
      <c r="AY14" s="72"/>
      <c r="AZ14" s="68">
        <f t="shared" si="12"/>
        <v>5.83</v>
      </c>
      <c r="BA14" s="74"/>
      <c r="BB14" s="68">
        <f t="shared" si="13"/>
        <v>4.3</v>
      </c>
      <c r="BC14" s="62"/>
      <c r="BD14" s="68">
        <f t="shared" si="14"/>
        <v>6.0674999999999999</v>
      </c>
      <c r="BE14" s="88"/>
      <c r="BF14" s="69">
        <f t="shared" si="15"/>
        <v>5.1837499999999999</v>
      </c>
      <c r="BG14" s="28">
        <f>RANK(BF14,BF$11:BF$1000)</f>
        <v>4</v>
      </c>
    </row>
    <row r="15" spans="1:59" x14ac:dyDescent="0.3">
      <c r="A15">
        <v>12</v>
      </c>
      <c r="B15" t="s">
        <v>147</v>
      </c>
      <c r="C15" t="s">
        <v>145</v>
      </c>
      <c r="D15" t="s">
        <v>146</v>
      </c>
      <c r="E15" t="s">
        <v>127</v>
      </c>
      <c r="F15" s="30">
        <v>5</v>
      </c>
      <c r="G15" s="30">
        <v>4.5</v>
      </c>
      <c r="H15" s="30">
        <v>4</v>
      </c>
      <c r="I15" s="30">
        <v>4.5</v>
      </c>
      <c r="J15" s="30">
        <v>4</v>
      </c>
      <c r="K15" s="30">
        <v>3</v>
      </c>
      <c r="L15" s="119">
        <f t="shared" si="0"/>
        <v>4.166666666666667</v>
      </c>
      <c r="M15" s="30">
        <v>6</v>
      </c>
      <c r="N15" s="30"/>
      <c r="O15" s="119">
        <f t="shared" si="1"/>
        <v>6</v>
      </c>
      <c r="P15" s="30">
        <v>6.3</v>
      </c>
      <c r="Q15" s="30"/>
      <c r="R15" s="119">
        <f t="shared" si="2"/>
        <v>6.3</v>
      </c>
      <c r="S15" s="4">
        <f t="shared" si="3"/>
        <v>4.9450000000000003</v>
      </c>
      <c r="T15" s="21"/>
      <c r="U15" s="22">
        <v>0</v>
      </c>
      <c r="V15" s="22">
        <v>3</v>
      </c>
      <c r="W15" s="22">
        <v>5</v>
      </c>
      <c r="X15" s="22">
        <v>0</v>
      </c>
      <c r="Y15" s="22">
        <v>1.5</v>
      </c>
      <c r="Z15" s="22">
        <v>2</v>
      </c>
      <c r="AA15" s="22">
        <v>0</v>
      </c>
      <c r="AB15" s="22">
        <v>3</v>
      </c>
      <c r="AC15" s="23">
        <f t="shared" si="4"/>
        <v>14.5</v>
      </c>
      <c r="AD15" s="4">
        <f t="shared" si="5"/>
        <v>1.8125</v>
      </c>
      <c r="AE15" s="21"/>
      <c r="AF15" s="30">
        <v>6.7</v>
      </c>
      <c r="AG15" s="30">
        <v>6.3</v>
      </c>
      <c r="AH15" s="30">
        <v>6</v>
      </c>
      <c r="AI15" s="30">
        <v>6</v>
      </c>
      <c r="AJ15" s="119">
        <f t="shared" si="6"/>
        <v>6.25</v>
      </c>
      <c r="AK15" s="30">
        <v>6.3</v>
      </c>
      <c r="AL15" s="30"/>
      <c r="AM15" s="119">
        <f t="shared" si="7"/>
        <v>6.3</v>
      </c>
      <c r="AN15" s="30">
        <v>7</v>
      </c>
      <c r="AO15" s="30"/>
      <c r="AP15" s="119">
        <f t="shared" si="8"/>
        <v>7</v>
      </c>
      <c r="AQ15" s="4">
        <f t="shared" si="9"/>
        <v>6.42</v>
      </c>
      <c r="AR15" s="26"/>
      <c r="AS15" s="4">
        <v>7</v>
      </c>
      <c r="AT15" s="27"/>
      <c r="AU15" s="4">
        <f t="shared" si="10"/>
        <v>7</v>
      </c>
      <c r="AV15" s="26"/>
      <c r="AW15" s="71">
        <v>7.4</v>
      </c>
      <c r="AX15" s="68">
        <f t="shared" si="11"/>
        <v>7.4</v>
      </c>
      <c r="AY15" s="72"/>
      <c r="AZ15" s="68">
        <f t="shared" si="12"/>
        <v>7.4</v>
      </c>
      <c r="BA15" s="74"/>
      <c r="BB15" s="68">
        <f t="shared" si="13"/>
        <v>2.5956250000000001</v>
      </c>
      <c r="BC15" s="62"/>
      <c r="BD15" s="68">
        <f t="shared" si="14"/>
        <v>7.0549999999999997</v>
      </c>
      <c r="BE15" s="88"/>
      <c r="BF15" s="69">
        <f t="shared" si="15"/>
        <v>4.8253124999999999</v>
      </c>
      <c r="BG15" s="28">
        <f>RANK(BF15,BF$11:BF$1000)</f>
        <v>5</v>
      </c>
    </row>
    <row r="16" spans="1:59" x14ac:dyDescent="0.3">
      <c r="A16">
        <v>8</v>
      </c>
      <c r="B16" t="s">
        <v>144</v>
      </c>
      <c r="C16" t="s">
        <v>145</v>
      </c>
      <c r="D16" t="s">
        <v>146</v>
      </c>
      <c r="E16" t="s">
        <v>127</v>
      </c>
      <c r="F16" s="30">
        <v>3</v>
      </c>
      <c r="G16" s="30">
        <v>3</v>
      </c>
      <c r="H16" s="30">
        <v>3</v>
      </c>
      <c r="I16" s="30">
        <v>3</v>
      </c>
      <c r="J16" s="30">
        <v>3</v>
      </c>
      <c r="K16" s="30">
        <v>3</v>
      </c>
      <c r="L16" s="119">
        <f t="shared" si="0"/>
        <v>3</v>
      </c>
      <c r="M16" s="30">
        <v>2.5</v>
      </c>
      <c r="N16" s="30"/>
      <c r="O16" s="119">
        <f t="shared" si="1"/>
        <v>2.5</v>
      </c>
      <c r="P16" s="30">
        <v>6</v>
      </c>
      <c r="Q16" s="30"/>
      <c r="R16" s="119">
        <f t="shared" si="2"/>
        <v>6</v>
      </c>
      <c r="S16" s="4">
        <f t="shared" si="3"/>
        <v>3.3249999999999997</v>
      </c>
      <c r="T16" s="21"/>
      <c r="U16" s="22">
        <v>4</v>
      </c>
      <c r="V16" s="22">
        <v>0</v>
      </c>
      <c r="W16" s="22">
        <v>0</v>
      </c>
      <c r="X16" s="22">
        <v>0</v>
      </c>
      <c r="Y16" s="22">
        <v>1</v>
      </c>
      <c r="Z16" s="22">
        <v>1</v>
      </c>
      <c r="AA16" s="22">
        <v>0</v>
      </c>
      <c r="AB16" s="22">
        <v>4</v>
      </c>
      <c r="AC16" s="23">
        <f t="shared" si="4"/>
        <v>10</v>
      </c>
      <c r="AD16" s="4">
        <f t="shared" si="5"/>
        <v>1.25</v>
      </c>
      <c r="AE16" s="21"/>
      <c r="AF16" s="30">
        <v>6.5</v>
      </c>
      <c r="AG16" s="30">
        <v>6.3</v>
      </c>
      <c r="AH16" s="30">
        <v>6.3</v>
      </c>
      <c r="AI16" s="30">
        <v>6</v>
      </c>
      <c r="AJ16" s="119">
        <f t="shared" si="6"/>
        <v>6.2750000000000004</v>
      </c>
      <c r="AK16" s="30">
        <v>6.5</v>
      </c>
      <c r="AL16" s="30"/>
      <c r="AM16" s="119">
        <f t="shared" si="7"/>
        <v>6.5</v>
      </c>
      <c r="AN16" s="30">
        <v>6.5</v>
      </c>
      <c r="AO16" s="30"/>
      <c r="AP16" s="119">
        <f t="shared" si="8"/>
        <v>6.5</v>
      </c>
      <c r="AQ16" s="4">
        <f t="shared" si="9"/>
        <v>6.41</v>
      </c>
      <c r="AR16" s="26"/>
      <c r="AS16" s="4">
        <v>6.3</v>
      </c>
      <c r="AT16" s="27"/>
      <c r="AU16" s="4">
        <f t="shared" si="10"/>
        <v>6.3</v>
      </c>
      <c r="AV16" s="26"/>
      <c r="AW16" s="71">
        <v>8.36</v>
      </c>
      <c r="AX16" s="68">
        <f t="shared" si="11"/>
        <v>8.36</v>
      </c>
      <c r="AY16" s="72">
        <v>0.2</v>
      </c>
      <c r="AZ16" s="68">
        <f t="shared" si="12"/>
        <v>8.16</v>
      </c>
      <c r="BA16" s="74"/>
      <c r="BB16" s="68">
        <f t="shared" si="13"/>
        <v>1.7687499999999998</v>
      </c>
      <c r="BC16" s="62"/>
      <c r="BD16" s="68">
        <f t="shared" si="14"/>
        <v>7.2575000000000003</v>
      </c>
      <c r="BE16" s="88"/>
      <c r="BF16" s="69">
        <f t="shared" si="15"/>
        <v>4.5131250000000005</v>
      </c>
      <c r="BG16" s="28">
        <f>RANK(BF16,BF$11:BF$1000)</f>
        <v>6</v>
      </c>
    </row>
  </sheetData>
  <sortState xmlns:xlrd2="http://schemas.microsoft.com/office/spreadsheetml/2017/richdata2" ref="A11:BG16">
    <sortCondition descending="1" ref="BF11:BF16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scale="91" fitToHeight="0" orientation="landscape" r:id="rId1"/>
  <headerFooter>
    <oddFooter>&amp;CPre Novice Individual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13"/>
  <sheetViews>
    <sheetView topLeftCell="AI1" workbookViewId="0">
      <selection activeCell="BG14" sqref="BG14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18.4414062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2.88671875" customWidth="1"/>
    <col min="31" max="31" width="7.5546875" customWidth="1"/>
    <col min="32" max="32" width="10.6640625" customWidth="1"/>
    <col min="33" max="33" width="9.33203125" customWidth="1"/>
    <col min="34" max="34" width="11" customWidth="1"/>
    <col min="43" max="43" width="2.88671875" customWidth="1"/>
    <col min="47" max="47" width="2.88671875" customWidth="1"/>
    <col min="52" max="52" width="2.88671875" customWidth="1"/>
    <col min="53" max="53" width="11.44140625" customWidth="1"/>
    <col min="54" max="54" width="2.88671875" customWidth="1"/>
    <col min="55" max="55" width="10" customWidth="1"/>
    <col min="56" max="56" width="2.6640625" customWidth="1"/>
    <col min="58" max="58" width="12.33203125" customWidth="1"/>
  </cols>
  <sheetData>
    <row r="1" spans="1:58" ht="15.6" x14ac:dyDescent="0.3">
      <c r="A1" s="1" t="str">
        <f>'Comp Detail'!A1</f>
        <v>2023 SVG OFFICIAL &amp; UNOFFICIAL AUGUST COMP</v>
      </c>
      <c r="B1" s="2"/>
      <c r="C1" s="2"/>
      <c r="D1" s="62"/>
      <c r="E1" s="62"/>
      <c r="F1" s="33"/>
      <c r="G1" s="33"/>
      <c r="H1" s="33"/>
      <c r="I1" s="33"/>
      <c r="J1" s="33"/>
      <c r="K1" s="3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3"/>
      <c r="AF1" s="33"/>
      <c r="AG1" s="33"/>
      <c r="AH1" s="3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4"/>
      <c r="AW1" s="4"/>
      <c r="AX1" s="4"/>
      <c r="AY1" s="4"/>
      <c r="AZ1" s="2"/>
      <c r="BA1" s="2"/>
      <c r="BB1" s="2"/>
      <c r="BC1" s="2"/>
      <c r="BD1" s="2"/>
      <c r="BE1" s="2"/>
      <c r="BF1" s="5">
        <f ca="1">NOW()</f>
        <v>45168.563313888888</v>
      </c>
    </row>
    <row r="2" spans="1:58" ht="15.6" x14ac:dyDescent="0.3">
      <c r="A2" s="1"/>
      <c r="B2" s="2"/>
      <c r="C2" s="2"/>
      <c r="D2" s="3" t="s">
        <v>85</v>
      </c>
      <c r="E2" t="s">
        <v>103</v>
      </c>
      <c r="F2" s="33"/>
      <c r="G2" s="33"/>
      <c r="H2" s="33"/>
      <c r="I2" s="33"/>
      <c r="J2" s="33"/>
      <c r="K2" s="3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3"/>
      <c r="AF2" s="33"/>
      <c r="AG2" s="33"/>
      <c r="AH2" s="33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4"/>
      <c r="AX2" s="4"/>
      <c r="AY2" s="4"/>
      <c r="AZ2" s="2"/>
      <c r="BA2" s="2"/>
      <c r="BB2" s="2"/>
      <c r="BC2" s="2"/>
      <c r="BD2" s="2"/>
      <c r="BE2" s="2"/>
      <c r="BF2" s="6">
        <f ca="1">NOW()</f>
        <v>45168.563313888888</v>
      </c>
    </row>
    <row r="3" spans="1:58" ht="15.6" x14ac:dyDescent="0.3">
      <c r="A3" s="228" t="str">
        <f>'Intro Ind Comp'!A3</f>
        <v>26th &amp; 27th August 2023</v>
      </c>
      <c r="B3" s="228"/>
      <c r="C3" s="2"/>
      <c r="D3" s="3"/>
      <c r="AZ3" s="2"/>
      <c r="BA3" s="2"/>
      <c r="BB3" s="2"/>
      <c r="BC3" s="2"/>
      <c r="BD3" s="2"/>
      <c r="BE3" s="2"/>
      <c r="BF3" s="2"/>
    </row>
    <row r="4" spans="1:58" ht="15.6" x14ac:dyDescent="0.3">
      <c r="A4" s="1"/>
      <c r="B4" s="2"/>
      <c r="C4" s="3"/>
      <c r="D4" s="2"/>
      <c r="E4" s="2"/>
      <c r="F4" s="99" t="s">
        <v>68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8"/>
      <c r="U4" s="99"/>
      <c r="V4" s="98"/>
      <c r="W4" s="98"/>
      <c r="X4" s="98"/>
      <c r="Y4" s="98"/>
      <c r="Z4" s="98"/>
      <c r="AA4" s="98"/>
      <c r="AB4" s="98"/>
      <c r="AC4" s="98"/>
      <c r="AD4" s="2"/>
      <c r="AE4" s="100" t="s">
        <v>0</v>
      </c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1"/>
      <c r="AR4" s="101"/>
      <c r="AS4" s="101"/>
      <c r="AT4" s="101"/>
      <c r="AU4" s="101"/>
      <c r="AV4" s="104" t="s">
        <v>0</v>
      </c>
      <c r="AW4" s="105"/>
      <c r="AX4" s="105"/>
      <c r="AY4" s="105"/>
      <c r="AZ4" s="2"/>
      <c r="BA4" s="2"/>
      <c r="BB4" s="2"/>
      <c r="BC4" s="2"/>
      <c r="BD4" s="2"/>
      <c r="BE4" s="2"/>
      <c r="BF4" s="2"/>
    </row>
    <row r="5" spans="1:58" ht="15.6" x14ac:dyDescent="0.3">
      <c r="A5" s="1" t="s">
        <v>42</v>
      </c>
      <c r="B5" s="7"/>
      <c r="C5" s="2"/>
      <c r="D5" s="2"/>
      <c r="E5" s="2"/>
      <c r="F5" s="7"/>
      <c r="G5" s="2"/>
      <c r="H5" s="2"/>
      <c r="I5" s="2"/>
      <c r="J5" s="2"/>
      <c r="K5" s="2"/>
      <c r="M5" s="7"/>
      <c r="N5" s="7"/>
      <c r="O5" s="7"/>
      <c r="P5" s="2"/>
      <c r="Q5" s="2"/>
      <c r="R5" s="2"/>
      <c r="S5" s="2"/>
      <c r="T5" s="2"/>
      <c r="U5" s="7"/>
      <c r="V5" s="7"/>
      <c r="W5" s="2"/>
      <c r="X5" s="2"/>
      <c r="Y5" s="2"/>
      <c r="Z5" s="2"/>
      <c r="AA5" s="2"/>
      <c r="AB5" s="2"/>
      <c r="AC5" s="2"/>
      <c r="AD5" s="7"/>
      <c r="AE5" s="7"/>
      <c r="AF5" s="2"/>
      <c r="AG5" s="2"/>
      <c r="AH5" s="2"/>
      <c r="AJ5" s="7"/>
      <c r="AK5" s="7"/>
      <c r="AL5" s="7"/>
      <c r="AM5" s="2"/>
      <c r="AN5" s="2"/>
      <c r="AO5" s="2"/>
      <c r="AP5" s="2"/>
      <c r="AQ5" s="2"/>
      <c r="AR5" s="2"/>
      <c r="AS5" s="7"/>
      <c r="AT5" s="7"/>
      <c r="AU5" s="2"/>
      <c r="AV5" s="8"/>
      <c r="AW5" s="4"/>
      <c r="AX5" s="4"/>
      <c r="AY5" s="4"/>
      <c r="AZ5" s="48"/>
      <c r="BA5" s="7" t="s">
        <v>4</v>
      </c>
      <c r="BB5" s="2"/>
      <c r="BC5" s="2"/>
      <c r="BD5" s="2"/>
      <c r="BE5" s="2"/>
      <c r="BF5" s="2"/>
    </row>
    <row r="6" spans="1:58" ht="15.6" x14ac:dyDescent="0.3">
      <c r="A6" s="1" t="s">
        <v>40</v>
      </c>
      <c r="B6" s="7">
        <v>4</v>
      </c>
      <c r="C6" s="2"/>
      <c r="D6" s="2"/>
      <c r="E6" s="2"/>
      <c r="F6" s="7" t="s">
        <v>5</v>
      </c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7" t="s">
        <v>5</v>
      </c>
      <c r="AF6" s="2"/>
      <c r="AG6" s="2"/>
      <c r="AH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4"/>
      <c r="AW6" s="4"/>
      <c r="AX6" s="4"/>
      <c r="AY6" s="4"/>
      <c r="AZ6" s="48"/>
      <c r="BA6" s="2"/>
      <c r="BB6" s="2"/>
      <c r="BC6" s="2"/>
      <c r="BD6" s="2"/>
      <c r="BE6" s="2"/>
      <c r="BF6" s="2"/>
    </row>
    <row r="7" spans="1:58" x14ac:dyDescent="0.3">
      <c r="A7" s="2"/>
      <c r="B7" s="2"/>
      <c r="C7" s="2"/>
      <c r="D7" s="2"/>
      <c r="E7" s="2"/>
      <c r="F7" s="7" t="s">
        <v>14</v>
      </c>
      <c r="G7" s="2"/>
      <c r="H7" s="2"/>
      <c r="I7" s="2"/>
      <c r="J7" s="2"/>
      <c r="K7" s="2"/>
      <c r="L7" s="118" t="s">
        <v>14</v>
      </c>
      <c r="M7" s="10"/>
      <c r="N7" s="10"/>
      <c r="O7" s="10" t="s">
        <v>15</v>
      </c>
      <c r="Q7" s="10"/>
      <c r="R7" s="10" t="s">
        <v>16</v>
      </c>
      <c r="S7" s="10" t="s">
        <v>72</v>
      </c>
      <c r="T7" s="9"/>
      <c r="U7" s="2"/>
      <c r="V7" s="2"/>
      <c r="W7" s="2"/>
      <c r="X7" s="2"/>
      <c r="Y7" s="2"/>
      <c r="Z7" s="2"/>
      <c r="AA7" s="2"/>
      <c r="AB7" s="2"/>
      <c r="AC7" s="2"/>
      <c r="AD7" s="9"/>
      <c r="AE7" s="7" t="s">
        <v>14</v>
      </c>
      <c r="AF7" s="2"/>
      <c r="AG7" s="2"/>
      <c r="AH7" s="2"/>
      <c r="AI7" s="118" t="s">
        <v>14</v>
      </c>
      <c r="AJ7" s="10"/>
      <c r="AK7" s="10"/>
      <c r="AL7" s="10" t="s">
        <v>15</v>
      </c>
      <c r="AN7" s="10"/>
      <c r="AO7" s="10" t="s">
        <v>16</v>
      </c>
      <c r="AP7" s="10" t="s">
        <v>72</v>
      </c>
      <c r="AQ7" s="9"/>
      <c r="AR7" s="2"/>
      <c r="AS7" s="2"/>
      <c r="AT7" s="9" t="s">
        <v>39</v>
      </c>
      <c r="AU7" s="9"/>
      <c r="AV7" s="8"/>
      <c r="AW7" s="4"/>
      <c r="AX7" s="4" t="s">
        <v>6</v>
      </c>
      <c r="AY7" s="4" t="s">
        <v>7</v>
      </c>
      <c r="AZ7" s="48"/>
      <c r="BA7" s="10" t="s">
        <v>8</v>
      </c>
      <c r="BB7" s="2"/>
      <c r="BC7" s="10" t="s">
        <v>0</v>
      </c>
      <c r="BD7" s="91"/>
      <c r="BE7" s="11" t="s">
        <v>9</v>
      </c>
      <c r="BF7" s="12"/>
    </row>
    <row r="8" spans="1:58" x14ac:dyDescent="0.3">
      <c r="A8" s="63" t="s">
        <v>10</v>
      </c>
      <c r="B8" s="63" t="s">
        <v>11</v>
      </c>
      <c r="C8" s="63" t="s">
        <v>5</v>
      </c>
      <c r="D8" s="63" t="s">
        <v>12</v>
      </c>
      <c r="E8" s="63" t="s">
        <v>13</v>
      </c>
      <c r="F8" s="63" t="s">
        <v>73</v>
      </c>
      <c r="G8" s="63" t="s">
        <v>74</v>
      </c>
      <c r="H8" s="63" t="s">
        <v>75</v>
      </c>
      <c r="I8" s="63" t="s">
        <v>76</v>
      </c>
      <c r="J8" s="63" t="s">
        <v>77</v>
      </c>
      <c r="K8" s="63" t="s">
        <v>78</v>
      </c>
      <c r="L8" s="19" t="s">
        <v>79</v>
      </c>
      <c r="M8" s="14" t="s">
        <v>15</v>
      </c>
      <c r="N8" s="14" t="s">
        <v>80</v>
      </c>
      <c r="O8" s="19" t="s">
        <v>79</v>
      </c>
      <c r="P8" s="35" t="s">
        <v>16</v>
      </c>
      <c r="Q8" s="14" t="s">
        <v>80</v>
      </c>
      <c r="R8" s="19" t="s">
        <v>79</v>
      </c>
      <c r="S8" s="19" t="s">
        <v>79</v>
      </c>
      <c r="T8" s="15"/>
      <c r="U8" s="13" t="s">
        <v>17</v>
      </c>
      <c r="V8" s="13" t="s">
        <v>18</v>
      </c>
      <c r="W8" s="13" t="s">
        <v>43</v>
      </c>
      <c r="X8" s="13" t="s">
        <v>44</v>
      </c>
      <c r="Y8" s="13" t="s">
        <v>45</v>
      </c>
      <c r="Z8" s="13" t="s">
        <v>46</v>
      </c>
      <c r="AA8" s="13" t="s">
        <v>47</v>
      </c>
      <c r="AB8" s="13" t="s">
        <v>25</v>
      </c>
      <c r="AC8" s="13" t="s">
        <v>26</v>
      </c>
      <c r="AD8" s="15"/>
      <c r="AE8" s="63" t="s">
        <v>73</v>
      </c>
      <c r="AF8" s="63" t="s">
        <v>76</v>
      </c>
      <c r="AG8" s="63" t="s">
        <v>74</v>
      </c>
      <c r="AH8" s="63" t="s">
        <v>77</v>
      </c>
      <c r="AI8" s="19" t="s">
        <v>79</v>
      </c>
      <c r="AJ8" s="14" t="s">
        <v>15</v>
      </c>
      <c r="AK8" s="14" t="s">
        <v>80</v>
      </c>
      <c r="AL8" s="19" t="s">
        <v>79</v>
      </c>
      <c r="AM8" s="35" t="s">
        <v>16</v>
      </c>
      <c r="AN8" s="14" t="s">
        <v>80</v>
      </c>
      <c r="AO8" s="19" t="s">
        <v>79</v>
      </c>
      <c r="AP8" s="19" t="s">
        <v>79</v>
      </c>
      <c r="AQ8" s="15"/>
      <c r="AR8" s="14" t="s">
        <v>34</v>
      </c>
      <c r="AS8" s="13" t="s">
        <v>35</v>
      </c>
      <c r="AT8" s="13" t="s">
        <v>29</v>
      </c>
      <c r="AU8" s="15"/>
      <c r="AV8" s="16" t="s">
        <v>27</v>
      </c>
      <c r="AW8" s="16" t="s">
        <v>7</v>
      </c>
      <c r="AX8" s="16" t="s">
        <v>28</v>
      </c>
      <c r="AY8" s="16" t="s">
        <v>29</v>
      </c>
      <c r="AZ8" s="51"/>
      <c r="BA8" s="18" t="s">
        <v>36</v>
      </c>
      <c r="BB8" s="13"/>
      <c r="BC8" s="18" t="s">
        <v>36</v>
      </c>
      <c r="BD8" s="92"/>
      <c r="BE8" s="19" t="s">
        <v>36</v>
      </c>
      <c r="BF8" s="19" t="s">
        <v>38</v>
      </c>
    </row>
    <row r="9" spans="1:58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12"/>
      <c r="M9" s="12"/>
      <c r="N9" s="12"/>
      <c r="O9" s="12"/>
      <c r="P9" s="12"/>
      <c r="Q9" s="12"/>
      <c r="R9" s="12"/>
      <c r="S9" s="12"/>
      <c r="T9" s="15"/>
      <c r="U9" s="9"/>
      <c r="V9" s="9"/>
      <c r="W9" s="9"/>
      <c r="X9" s="9"/>
      <c r="Y9" s="9"/>
      <c r="Z9" s="9"/>
      <c r="AA9" s="9"/>
      <c r="AB9" s="9"/>
      <c r="AC9" s="9"/>
      <c r="AD9" s="15"/>
      <c r="AE9" s="62"/>
      <c r="AF9" s="62"/>
      <c r="AG9" s="62"/>
      <c r="AH9" s="62"/>
      <c r="AI9" s="12"/>
      <c r="AJ9" s="12"/>
      <c r="AK9" s="12"/>
      <c r="AL9" s="12"/>
      <c r="AM9" s="12"/>
      <c r="AN9" s="12"/>
      <c r="AO9" s="12"/>
      <c r="AP9" s="12"/>
      <c r="AQ9" s="15"/>
      <c r="AR9" s="12"/>
      <c r="AS9" s="9"/>
      <c r="AT9" s="9"/>
      <c r="AU9" s="15"/>
      <c r="AV9" s="20"/>
      <c r="AW9" s="20"/>
      <c r="AX9" s="20"/>
      <c r="AY9" s="20"/>
      <c r="AZ9" s="51"/>
      <c r="BA9" s="10"/>
      <c r="BB9" s="9"/>
      <c r="BC9" s="10"/>
      <c r="BD9" s="93"/>
      <c r="BE9" s="11"/>
      <c r="BF9" s="11"/>
    </row>
    <row r="10" spans="1:58" x14ac:dyDescent="0.3">
      <c r="A10">
        <v>20</v>
      </c>
      <c r="B10" t="s">
        <v>117</v>
      </c>
      <c r="C10" t="s">
        <v>118</v>
      </c>
      <c r="D10" t="s">
        <v>119</v>
      </c>
      <c r="E10" t="s">
        <v>161</v>
      </c>
      <c r="F10" s="30">
        <v>7</v>
      </c>
      <c r="G10" s="30">
        <v>7</v>
      </c>
      <c r="H10" s="30">
        <v>6.7</v>
      </c>
      <c r="I10" s="30">
        <v>7</v>
      </c>
      <c r="J10" s="30">
        <v>6.8</v>
      </c>
      <c r="K10" s="30">
        <v>6.3</v>
      </c>
      <c r="L10" s="119">
        <f t="shared" ref="L10" si="0">SUM(F10:K10)/6</f>
        <v>6.8</v>
      </c>
      <c r="M10" s="30">
        <v>7.3</v>
      </c>
      <c r="N10" s="30"/>
      <c r="O10" s="119">
        <f t="shared" ref="O10" si="1">M10-N10</f>
        <v>7.3</v>
      </c>
      <c r="P10" s="30">
        <v>7</v>
      </c>
      <c r="Q10" s="30">
        <v>0.2</v>
      </c>
      <c r="R10" s="119">
        <f t="shared" ref="R10" si="2">P10-Q10</f>
        <v>6.8</v>
      </c>
      <c r="S10" s="4">
        <f t="shared" ref="S10" si="3">SUM((L10*0.6),(O10*0.25),(R10*0.15))</f>
        <v>6.9250000000000007</v>
      </c>
      <c r="T10" s="21"/>
      <c r="U10" s="22">
        <v>5.3</v>
      </c>
      <c r="V10" s="22">
        <v>6.5</v>
      </c>
      <c r="W10" s="22">
        <v>6.3</v>
      </c>
      <c r="X10" s="22">
        <v>6.8</v>
      </c>
      <c r="Y10" s="22">
        <v>6.7</v>
      </c>
      <c r="Z10" s="22">
        <v>6</v>
      </c>
      <c r="AA10" s="22">
        <v>6.5</v>
      </c>
      <c r="AB10" s="23">
        <f t="shared" ref="AB10" si="4">SUM(U10:AA10)</f>
        <v>44.1</v>
      </c>
      <c r="AC10" s="4">
        <f t="shared" ref="AC10" si="5">AB10/7</f>
        <v>6.3</v>
      </c>
      <c r="AD10" s="21"/>
      <c r="AE10" s="30">
        <v>7</v>
      </c>
      <c r="AF10" s="30">
        <v>6.9</v>
      </c>
      <c r="AG10" s="30">
        <v>6.8</v>
      </c>
      <c r="AH10" s="30">
        <v>6.5</v>
      </c>
      <c r="AI10" s="119">
        <f t="shared" ref="AI10" si="6">(AE10+AF10+AG10+AH10)/4</f>
        <v>6.8</v>
      </c>
      <c r="AJ10" s="30">
        <v>7.5</v>
      </c>
      <c r="AK10" s="30"/>
      <c r="AL10" s="119">
        <f t="shared" ref="AL10" si="7">AJ10-AK10</f>
        <v>7.5</v>
      </c>
      <c r="AM10" s="30">
        <v>7</v>
      </c>
      <c r="AN10" s="30">
        <v>0.2</v>
      </c>
      <c r="AO10" s="119">
        <f t="shared" ref="AO10" si="8">AM10-AN10</f>
        <v>6.8</v>
      </c>
      <c r="AP10" s="4">
        <f t="shared" ref="AP10" si="9">((AI10*0.4)+(AL10*0.4)+(AO10*0.2))</f>
        <v>7.080000000000001</v>
      </c>
      <c r="AQ10" s="21"/>
      <c r="AR10" s="4">
        <v>7</v>
      </c>
      <c r="AS10" s="27"/>
      <c r="AT10" s="4">
        <f t="shared" ref="AT10" si="10">AR10-AS10</f>
        <v>7</v>
      </c>
      <c r="AU10" s="21"/>
      <c r="AV10" s="24">
        <v>7.38</v>
      </c>
      <c r="AW10" s="4">
        <f t="shared" ref="AW10" si="11">AV10</f>
        <v>7.38</v>
      </c>
      <c r="AX10" s="25"/>
      <c r="AY10" s="4">
        <f t="shared" ref="AY10" si="12">SUM(AW10-AX10)</f>
        <v>7.38</v>
      </c>
      <c r="AZ10" s="53"/>
      <c r="BA10" s="4">
        <f>SUM((S10*0.25)+(AC10*0.75))</f>
        <v>6.4562499999999998</v>
      </c>
      <c r="BB10" s="2"/>
      <c r="BC10" s="4">
        <f>(AP10*0.25)+(AY10*0.5)+(AT10*0.25)</f>
        <v>7.21</v>
      </c>
      <c r="BD10" s="91"/>
      <c r="BE10" s="8">
        <f>AVERAGE(BA10:BC10)</f>
        <v>6.8331249999999999</v>
      </c>
      <c r="BF10" s="28">
        <v>1</v>
      </c>
    </row>
    <row r="11" spans="1:58" x14ac:dyDescent="0.3">
      <c r="A11">
        <v>40</v>
      </c>
      <c r="B11" t="s">
        <v>120</v>
      </c>
      <c r="C11" t="s">
        <v>121</v>
      </c>
      <c r="D11" t="s">
        <v>122</v>
      </c>
      <c r="E11" t="s">
        <v>123</v>
      </c>
      <c r="F11" s="30">
        <v>6.3</v>
      </c>
      <c r="G11" s="30">
        <v>6</v>
      </c>
      <c r="H11" s="30">
        <v>6</v>
      </c>
      <c r="I11" s="30">
        <v>6</v>
      </c>
      <c r="J11" s="30">
        <v>5.5</v>
      </c>
      <c r="K11" s="30">
        <v>5</v>
      </c>
      <c r="L11" s="119">
        <f t="shared" ref="L11:L13" si="13">SUM(F11:K11)/6</f>
        <v>5.8</v>
      </c>
      <c r="M11" s="30">
        <v>6.5</v>
      </c>
      <c r="N11" s="30"/>
      <c r="O11" s="119">
        <f t="shared" ref="O11:O13" si="14">M11-N11</f>
        <v>6.5</v>
      </c>
      <c r="P11" s="30">
        <v>7</v>
      </c>
      <c r="Q11" s="30">
        <v>0.3</v>
      </c>
      <c r="R11" s="119">
        <f t="shared" ref="R11:R13" si="15">P11-Q11</f>
        <v>6.7</v>
      </c>
      <c r="S11" s="4">
        <f t="shared" ref="S11:S13" si="16">SUM((L11*0.6),(O11*0.25),(R11*0.15))</f>
        <v>6.11</v>
      </c>
      <c r="T11" s="21"/>
      <c r="U11" s="22">
        <v>5</v>
      </c>
      <c r="V11" s="22">
        <v>7.2</v>
      </c>
      <c r="W11" s="22">
        <v>6.2</v>
      </c>
      <c r="X11" s="22">
        <v>6.8</v>
      </c>
      <c r="Y11" s="22">
        <v>6</v>
      </c>
      <c r="Z11" s="22">
        <v>6</v>
      </c>
      <c r="AA11" s="22">
        <v>6.5</v>
      </c>
      <c r="AB11" s="23">
        <f t="shared" ref="AB11:AB13" si="17">SUM(U11:AA11)</f>
        <v>43.7</v>
      </c>
      <c r="AC11" s="4">
        <f t="shared" ref="AC11:AC13" si="18">AB11/7</f>
        <v>6.2428571428571429</v>
      </c>
      <c r="AD11" s="21"/>
      <c r="AE11" s="30">
        <v>6.3</v>
      </c>
      <c r="AF11" s="30">
        <v>6.3</v>
      </c>
      <c r="AG11" s="30">
        <v>6.2</v>
      </c>
      <c r="AH11" s="30">
        <v>6</v>
      </c>
      <c r="AI11" s="119">
        <f t="shared" ref="AI11:AI13" si="19">(AE11+AF11+AG11+AH11)/4</f>
        <v>6.2</v>
      </c>
      <c r="AJ11" s="30">
        <v>6.5</v>
      </c>
      <c r="AK11" s="30"/>
      <c r="AL11" s="119">
        <f t="shared" ref="AL11:AL13" si="20">AJ11-AK11</f>
        <v>6.5</v>
      </c>
      <c r="AM11" s="30">
        <v>7</v>
      </c>
      <c r="AN11" s="30">
        <v>0.3</v>
      </c>
      <c r="AO11" s="119">
        <f t="shared" ref="AO11:AO13" si="21">AM11-AN11</f>
        <v>6.7</v>
      </c>
      <c r="AP11" s="4">
        <f t="shared" ref="AP11:AP13" si="22">((AI11*0.4)+(AL11*0.4)+(AO11*0.2))</f>
        <v>6.42</v>
      </c>
      <c r="AQ11" s="21"/>
      <c r="AR11" s="4">
        <v>6.3</v>
      </c>
      <c r="AS11" s="27"/>
      <c r="AT11" s="4">
        <f t="shared" ref="AT11:AT13" si="23">AR11-AS11</f>
        <v>6.3</v>
      </c>
      <c r="AU11" s="21"/>
      <c r="AV11" s="24">
        <v>7.33</v>
      </c>
      <c r="AW11" s="4">
        <f t="shared" ref="AW11:AW13" si="24">AV11</f>
        <v>7.33</v>
      </c>
      <c r="AX11" s="25"/>
      <c r="AY11" s="4">
        <f t="shared" ref="AY11:AY13" si="25">SUM(AW11-AX11)</f>
        <v>7.33</v>
      </c>
      <c r="AZ11" s="53"/>
      <c r="BA11" s="4">
        <f>SUM((S11*0.25)+(AC11*0.75))</f>
        <v>6.2096428571428568</v>
      </c>
      <c r="BB11" s="2"/>
      <c r="BC11" s="4">
        <f>(AP11*0.25)+(AY11*0.5)+(AT11*0.25)</f>
        <v>6.8449999999999998</v>
      </c>
      <c r="BD11" s="91"/>
      <c r="BE11" s="8">
        <f>AVERAGE(BA11:BC11)</f>
        <v>6.5273214285714278</v>
      </c>
      <c r="BF11" s="28">
        <v>2</v>
      </c>
    </row>
    <row r="12" spans="1:58" x14ac:dyDescent="0.3">
      <c r="A12">
        <v>15</v>
      </c>
      <c r="B12" t="s">
        <v>124</v>
      </c>
      <c r="C12" t="s">
        <v>125</v>
      </c>
      <c r="D12" t="s">
        <v>126</v>
      </c>
      <c r="E12" t="s">
        <v>127</v>
      </c>
      <c r="F12" s="30">
        <v>6.5</v>
      </c>
      <c r="G12" s="30">
        <v>6.2</v>
      </c>
      <c r="H12" s="30">
        <v>6</v>
      </c>
      <c r="I12" s="30">
        <v>6</v>
      </c>
      <c r="J12" s="30">
        <v>6</v>
      </c>
      <c r="K12" s="30">
        <v>5.3</v>
      </c>
      <c r="L12" s="119">
        <f t="shared" si="13"/>
        <v>6</v>
      </c>
      <c r="M12" s="30">
        <v>6.8</v>
      </c>
      <c r="N12" s="30"/>
      <c r="O12" s="119">
        <f t="shared" si="14"/>
        <v>6.8</v>
      </c>
      <c r="P12" s="30">
        <v>6.8</v>
      </c>
      <c r="Q12" s="30">
        <v>0.2</v>
      </c>
      <c r="R12" s="119">
        <f t="shared" si="15"/>
        <v>6.6</v>
      </c>
      <c r="S12" s="4">
        <f t="shared" si="16"/>
        <v>6.29</v>
      </c>
      <c r="T12" s="21"/>
      <c r="U12" s="22">
        <v>5</v>
      </c>
      <c r="V12" s="22">
        <v>5</v>
      </c>
      <c r="W12" s="22">
        <v>5.3</v>
      </c>
      <c r="X12" s="22">
        <v>1</v>
      </c>
      <c r="Y12" s="22">
        <v>6</v>
      </c>
      <c r="Z12" s="22">
        <v>6.5</v>
      </c>
      <c r="AA12" s="22">
        <v>3.5</v>
      </c>
      <c r="AB12" s="23">
        <f t="shared" si="17"/>
        <v>32.299999999999997</v>
      </c>
      <c r="AC12" s="4">
        <f t="shared" si="18"/>
        <v>4.6142857142857139</v>
      </c>
      <c r="AD12" s="21"/>
      <c r="AE12" s="30">
        <v>6.8</v>
      </c>
      <c r="AF12" s="30">
        <v>6.7</v>
      </c>
      <c r="AG12" s="30">
        <v>6.3</v>
      </c>
      <c r="AH12" s="30">
        <v>6.2</v>
      </c>
      <c r="AI12" s="119">
        <f t="shared" si="19"/>
        <v>6.5</v>
      </c>
      <c r="AJ12" s="30">
        <v>7.2</v>
      </c>
      <c r="AK12" s="30"/>
      <c r="AL12" s="119">
        <f t="shared" si="20"/>
        <v>7.2</v>
      </c>
      <c r="AM12" s="30">
        <v>6.8</v>
      </c>
      <c r="AN12" s="30">
        <v>0.2</v>
      </c>
      <c r="AO12" s="119">
        <f t="shared" si="21"/>
        <v>6.6</v>
      </c>
      <c r="AP12" s="4">
        <f t="shared" si="22"/>
        <v>6.8000000000000007</v>
      </c>
      <c r="AQ12" s="21"/>
      <c r="AR12" s="4">
        <v>6</v>
      </c>
      <c r="AS12" s="27"/>
      <c r="AT12" s="4">
        <f t="shared" si="23"/>
        <v>6</v>
      </c>
      <c r="AU12" s="21"/>
      <c r="AV12" s="24">
        <v>8.15</v>
      </c>
      <c r="AW12" s="4">
        <f t="shared" si="24"/>
        <v>8.15</v>
      </c>
      <c r="AX12" s="25"/>
      <c r="AY12" s="4">
        <f t="shared" si="25"/>
        <v>8.15</v>
      </c>
      <c r="AZ12" s="53"/>
      <c r="BA12" s="4">
        <f>SUM((S12*0.25)+(AC12*0.75))</f>
        <v>5.0332142857142852</v>
      </c>
      <c r="BB12" s="2"/>
      <c r="BC12" s="4">
        <f>(AP12*0.25)+(AY12*0.5)+(AT12*0.25)</f>
        <v>7.2750000000000004</v>
      </c>
      <c r="BD12" s="91"/>
      <c r="BE12" s="8">
        <f t="shared" ref="BE12:BE13" si="26">AVERAGE(BA12:BC12)</f>
        <v>6.1541071428571428</v>
      </c>
      <c r="BF12" s="28">
        <v>3</v>
      </c>
    </row>
    <row r="13" spans="1:58" x14ac:dyDescent="0.3">
      <c r="A13">
        <v>16</v>
      </c>
      <c r="B13" t="s">
        <v>128</v>
      </c>
      <c r="C13" t="s">
        <v>129</v>
      </c>
      <c r="D13" t="s">
        <v>130</v>
      </c>
      <c r="E13" t="s">
        <v>131</v>
      </c>
      <c r="F13" s="30">
        <v>4</v>
      </c>
      <c r="G13" s="30">
        <v>4.5</v>
      </c>
      <c r="H13" s="30">
        <v>5</v>
      </c>
      <c r="I13" s="30">
        <v>4.8</v>
      </c>
      <c r="J13" s="30">
        <v>4</v>
      </c>
      <c r="K13" s="30">
        <v>4</v>
      </c>
      <c r="L13" s="119">
        <f t="shared" si="13"/>
        <v>4.3833333333333337</v>
      </c>
      <c r="M13" s="30">
        <v>4</v>
      </c>
      <c r="N13" s="30">
        <v>4</v>
      </c>
      <c r="O13" s="119">
        <f t="shared" si="14"/>
        <v>0</v>
      </c>
      <c r="P13" s="30">
        <v>5</v>
      </c>
      <c r="Q13" s="30"/>
      <c r="R13" s="119">
        <f t="shared" si="15"/>
        <v>5</v>
      </c>
      <c r="S13" s="4">
        <f t="shared" si="16"/>
        <v>3.3800000000000003</v>
      </c>
      <c r="T13" s="21"/>
      <c r="U13" s="22">
        <v>5</v>
      </c>
      <c r="V13" s="22">
        <v>6.3</v>
      </c>
      <c r="W13" s="22">
        <v>5.3</v>
      </c>
      <c r="X13" s="22">
        <v>5</v>
      </c>
      <c r="Y13" s="22">
        <v>2</v>
      </c>
      <c r="Z13" s="22">
        <v>5</v>
      </c>
      <c r="AA13" s="22">
        <v>5.3</v>
      </c>
      <c r="AB13" s="23">
        <f t="shared" si="17"/>
        <v>33.9</v>
      </c>
      <c r="AC13" s="4">
        <f t="shared" si="18"/>
        <v>4.8428571428571425</v>
      </c>
      <c r="AD13" s="21"/>
      <c r="AE13" s="30">
        <v>5</v>
      </c>
      <c r="AF13" s="30">
        <v>5</v>
      </c>
      <c r="AG13" s="30">
        <v>5</v>
      </c>
      <c r="AH13" s="30">
        <v>5</v>
      </c>
      <c r="AI13" s="119">
        <f t="shared" si="19"/>
        <v>5</v>
      </c>
      <c r="AJ13" s="30">
        <v>6.3</v>
      </c>
      <c r="AK13" s="30"/>
      <c r="AL13" s="119">
        <f t="shared" si="20"/>
        <v>6.3</v>
      </c>
      <c r="AM13" s="30">
        <v>6.3</v>
      </c>
      <c r="AN13" s="30"/>
      <c r="AO13" s="119">
        <f t="shared" si="21"/>
        <v>6.3</v>
      </c>
      <c r="AP13" s="4">
        <f t="shared" si="22"/>
        <v>5.7799999999999994</v>
      </c>
      <c r="AQ13" s="21"/>
      <c r="AR13" s="4">
        <v>5.2</v>
      </c>
      <c r="AS13" s="27"/>
      <c r="AT13" s="4">
        <f t="shared" si="23"/>
        <v>5.2</v>
      </c>
      <c r="AU13" s="21"/>
      <c r="AV13" s="24">
        <v>6.5</v>
      </c>
      <c r="AW13" s="4">
        <f t="shared" si="24"/>
        <v>6.5</v>
      </c>
      <c r="AX13" s="25"/>
      <c r="AY13" s="4">
        <f t="shared" si="25"/>
        <v>6.5</v>
      </c>
      <c r="AZ13" s="53"/>
      <c r="BA13" s="4">
        <f>SUM((S13*0.25)+(AC13*0.75))</f>
        <v>4.4771428571428569</v>
      </c>
      <c r="BB13" s="2"/>
      <c r="BC13" s="4">
        <f>(AP13*0.25)+(AY13*0.5)+(AT13*0.25)</f>
        <v>5.9950000000000001</v>
      </c>
      <c r="BD13" s="91"/>
      <c r="BE13" s="8">
        <f t="shared" si="26"/>
        <v>5.236071428571428</v>
      </c>
      <c r="BF13" s="28">
        <v>4</v>
      </c>
    </row>
  </sheetData>
  <sortState xmlns:xlrd2="http://schemas.microsoft.com/office/spreadsheetml/2017/richdata2" ref="A10:BF10">
    <sortCondition descending="1" ref="BE10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scale="94" fitToHeight="0" orientation="landscape" r:id="rId1"/>
  <headerFooter>
    <oddFooter>&amp;CNovice Individual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777C-AC49-4527-A635-B9C9C16D4679}">
  <sheetPr>
    <pageSetUpPr fitToPage="1"/>
  </sheetPr>
  <dimension ref="A1:BF12"/>
  <sheetViews>
    <sheetView topLeftCell="AG1" workbookViewId="0">
      <selection activeCell="S12" sqref="S12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18.7773437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2.88671875" customWidth="1"/>
    <col min="31" max="31" width="7.5546875" customWidth="1"/>
    <col min="32" max="32" width="10.6640625" customWidth="1"/>
    <col min="33" max="33" width="9.33203125" customWidth="1"/>
    <col min="34" max="34" width="11" customWidth="1"/>
    <col min="43" max="43" width="2.88671875" customWidth="1"/>
    <col min="47" max="47" width="2.88671875" customWidth="1"/>
    <col min="52" max="52" width="2.88671875" customWidth="1"/>
    <col min="53" max="53" width="11.44140625" customWidth="1"/>
    <col min="54" max="54" width="2.88671875" customWidth="1"/>
    <col min="55" max="55" width="10" customWidth="1"/>
    <col min="56" max="56" width="2.6640625" customWidth="1"/>
    <col min="58" max="58" width="12.33203125" customWidth="1"/>
  </cols>
  <sheetData>
    <row r="1" spans="1:58" ht="15.6" x14ac:dyDescent="0.3">
      <c r="A1" s="1" t="str">
        <f>'Comp Detail'!A1</f>
        <v>2023 SVG OFFICIAL &amp; UNOFFICIAL AUGUST COMP</v>
      </c>
      <c r="B1" s="2"/>
      <c r="C1" s="2"/>
      <c r="D1" s="62"/>
      <c r="E1" s="62"/>
      <c r="F1" s="33"/>
      <c r="G1" s="33"/>
      <c r="H1" s="33"/>
      <c r="I1" s="33"/>
      <c r="J1" s="33"/>
      <c r="K1" s="3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3"/>
      <c r="AF1" s="33"/>
      <c r="AG1" s="33"/>
      <c r="AH1" s="3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4"/>
      <c r="AW1" s="4"/>
      <c r="AX1" s="4"/>
      <c r="AY1" s="4"/>
      <c r="AZ1" s="2"/>
      <c r="BA1" s="2"/>
      <c r="BB1" s="2"/>
      <c r="BC1" s="2"/>
      <c r="BD1" s="2"/>
      <c r="BE1" s="2"/>
      <c r="BF1" s="5">
        <f ca="1">NOW()</f>
        <v>45168.563313888888</v>
      </c>
    </row>
    <row r="2" spans="1:58" ht="15.6" x14ac:dyDescent="0.3">
      <c r="A2" s="1"/>
      <c r="B2" s="2"/>
      <c r="C2" s="2"/>
      <c r="D2" s="3" t="s">
        <v>85</v>
      </c>
      <c r="E2" t="s">
        <v>103</v>
      </c>
      <c r="F2" s="33"/>
      <c r="G2" s="33"/>
      <c r="H2" s="33"/>
      <c r="I2" s="33"/>
      <c r="J2" s="33"/>
      <c r="K2" s="3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3"/>
      <c r="AF2" s="33"/>
      <c r="AG2" s="33"/>
      <c r="AH2" s="33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4"/>
      <c r="AX2" s="4"/>
      <c r="AY2" s="4"/>
      <c r="AZ2" s="2"/>
      <c r="BA2" s="2"/>
      <c r="BB2" s="2"/>
      <c r="BC2" s="2"/>
      <c r="BD2" s="2"/>
      <c r="BE2" s="2"/>
      <c r="BF2" s="6">
        <f ca="1">NOW()</f>
        <v>45168.563313888888</v>
      </c>
    </row>
    <row r="3" spans="1:58" ht="15.6" x14ac:dyDescent="0.3">
      <c r="A3" s="228" t="str">
        <f>'Intro Ind Comp'!A3</f>
        <v>26th &amp; 27th August 2023</v>
      </c>
      <c r="B3" s="228"/>
      <c r="C3" s="2"/>
      <c r="D3" s="3"/>
      <c r="AZ3" s="2"/>
      <c r="BA3" s="2"/>
      <c r="BB3" s="2"/>
      <c r="BC3" s="2"/>
      <c r="BD3" s="2"/>
      <c r="BE3" s="2"/>
      <c r="BF3" s="2"/>
    </row>
    <row r="4" spans="1:58" ht="15.6" x14ac:dyDescent="0.3">
      <c r="A4" s="1"/>
      <c r="B4" s="2"/>
      <c r="C4" s="3"/>
      <c r="D4" s="2"/>
      <c r="E4" s="2"/>
      <c r="F4" s="99" t="s">
        <v>68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8"/>
      <c r="U4" s="99"/>
      <c r="V4" s="98"/>
      <c r="W4" s="98"/>
      <c r="X4" s="98"/>
      <c r="Y4" s="98"/>
      <c r="Z4" s="98"/>
      <c r="AA4" s="98"/>
      <c r="AB4" s="98"/>
      <c r="AC4" s="98"/>
      <c r="AD4" s="2"/>
      <c r="AE4" s="100" t="s">
        <v>0</v>
      </c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1"/>
      <c r="AR4" s="101"/>
      <c r="AS4" s="101"/>
      <c r="AT4" s="101"/>
      <c r="AU4" s="101"/>
      <c r="AV4" s="104" t="s">
        <v>0</v>
      </c>
      <c r="AW4" s="105"/>
      <c r="AX4" s="105"/>
      <c r="AY4" s="105"/>
      <c r="AZ4" s="2"/>
      <c r="BA4" s="2"/>
      <c r="BB4" s="2"/>
      <c r="BC4" s="2"/>
      <c r="BD4" s="2"/>
      <c r="BE4" s="2"/>
      <c r="BF4" s="2"/>
    </row>
    <row r="5" spans="1:58" ht="15.6" x14ac:dyDescent="0.3">
      <c r="A5" s="1" t="s">
        <v>110</v>
      </c>
      <c r="B5" s="7"/>
      <c r="C5" s="2"/>
      <c r="D5" s="2"/>
      <c r="E5" s="2"/>
      <c r="F5" s="7"/>
      <c r="G5" s="2"/>
      <c r="H5" s="2"/>
      <c r="I5" s="2"/>
      <c r="J5" s="2"/>
      <c r="K5" s="2"/>
      <c r="M5" s="7"/>
      <c r="N5" s="7"/>
      <c r="O5" s="7"/>
      <c r="P5" s="2"/>
      <c r="Q5" s="2"/>
      <c r="R5" s="2"/>
      <c r="S5" s="2"/>
      <c r="T5" s="2"/>
      <c r="U5" s="7"/>
      <c r="V5" s="7"/>
      <c r="W5" s="2"/>
      <c r="X5" s="2"/>
      <c r="Y5" s="2"/>
      <c r="Z5" s="2"/>
      <c r="AA5" s="2"/>
      <c r="AB5" s="2"/>
      <c r="AC5" s="2"/>
      <c r="AD5" s="7"/>
      <c r="AE5" s="7"/>
      <c r="AF5" s="2"/>
      <c r="AG5" s="2"/>
      <c r="AH5" s="2"/>
      <c r="AJ5" s="7"/>
      <c r="AK5" s="7"/>
      <c r="AL5" s="7"/>
      <c r="AM5" s="2"/>
      <c r="AN5" s="2"/>
      <c r="AO5" s="2"/>
      <c r="AP5" s="2"/>
      <c r="AQ5" s="2"/>
      <c r="AR5" s="2"/>
      <c r="AS5" s="7"/>
      <c r="AT5" s="7"/>
      <c r="AU5" s="2"/>
      <c r="AV5" s="8"/>
      <c r="AW5" s="4"/>
      <c r="AX5" s="4"/>
      <c r="AY5" s="4"/>
      <c r="AZ5" s="48"/>
      <c r="BA5" s="7" t="s">
        <v>4</v>
      </c>
      <c r="BB5" s="2"/>
      <c r="BC5" s="2"/>
      <c r="BD5" s="2"/>
      <c r="BE5" s="2"/>
      <c r="BF5" s="2"/>
    </row>
    <row r="6" spans="1:58" ht="15.6" x14ac:dyDescent="0.3">
      <c r="A6" s="1" t="s">
        <v>40</v>
      </c>
      <c r="B6" s="7" t="s">
        <v>109</v>
      </c>
      <c r="C6" s="2"/>
      <c r="D6" s="2"/>
      <c r="E6" s="2"/>
      <c r="F6" s="7" t="s">
        <v>5</v>
      </c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7" t="s">
        <v>5</v>
      </c>
      <c r="AF6" s="2"/>
      <c r="AG6" s="2"/>
      <c r="AH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4"/>
      <c r="AW6" s="4"/>
      <c r="AX6" s="4"/>
      <c r="AY6" s="4"/>
      <c r="AZ6" s="48"/>
      <c r="BA6" s="2"/>
      <c r="BB6" s="2"/>
      <c r="BC6" s="2"/>
      <c r="BD6" s="2"/>
      <c r="BE6" s="2"/>
      <c r="BF6" s="2"/>
    </row>
    <row r="7" spans="1:58" x14ac:dyDescent="0.3">
      <c r="A7" s="2"/>
      <c r="B7" s="2"/>
      <c r="C7" s="2"/>
      <c r="D7" s="2"/>
      <c r="E7" s="2"/>
      <c r="F7" s="7" t="s">
        <v>14</v>
      </c>
      <c r="G7" s="2"/>
      <c r="H7" s="2"/>
      <c r="I7" s="2"/>
      <c r="J7" s="2"/>
      <c r="K7" s="2"/>
      <c r="L7" s="118" t="s">
        <v>14</v>
      </c>
      <c r="M7" s="10"/>
      <c r="N7" s="10"/>
      <c r="O7" s="10" t="s">
        <v>15</v>
      </c>
      <c r="Q7" s="10"/>
      <c r="R7" s="10" t="s">
        <v>16</v>
      </c>
      <c r="S7" s="10" t="s">
        <v>72</v>
      </c>
      <c r="T7" s="9"/>
      <c r="U7" s="2"/>
      <c r="V7" s="2"/>
      <c r="W7" s="2"/>
      <c r="X7" s="2"/>
      <c r="Y7" s="2"/>
      <c r="Z7" s="2"/>
      <c r="AA7" s="2"/>
      <c r="AB7" s="2"/>
      <c r="AC7" s="2"/>
      <c r="AD7" s="9"/>
      <c r="AE7" s="7" t="s">
        <v>14</v>
      </c>
      <c r="AF7" s="2"/>
      <c r="AG7" s="2"/>
      <c r="AH7" s="2"/>
      <c r="AI7" s="118" t="s">
        <v>14</v>
      </c>
      <c r="AJ7" s="10"/>
      <c r="AK7" s="10"/>
      <c r="AL7" s="10" t="s">
        <v>15</v>
      </c>
      <c r="AN7" s="10"/>
      <c r="AO7" s="10" t="s">
        <v>16</v>
      </c>
      <c r="AP7" s="10" t="s">
        <v>72</v>
      </c>
      <c r="AQ7" s="9"/>
      <c r="AR7" s="2"/>
      <c r="AS7" s="2"/>
      <c r="AT7" s="9" t="s">
        <v>39</v>
      </c>
      <c r="AU7" s="9"/>
      <c r="AV7" s="8"/>
      <c r="AW7" s="4"/>
      <c r="AX7" s="4" t="s">
        <v>6</v>
      </c>
      <c r="AY7" s="4" t="s">
        <v>7</v>
      </c>
      <c r="AZ7" s="48"/>
      <c r="BA7" s="10" t="s">
        <v>8</v>
      </c>
      <c r="BB7" s="2"/>
      <c r="BC7" s="10" t="s">
        <v>0</v>
      </c>
      <c r="BD7" s="91"/>
      <c r="BE7" s="11" t="s">
        <v>9</v>
      </c>
      <c r="BF7" s="12"/>
    </row>
    <row r="8" spans="1:58" x14ac:dyDescent="0.3">
      <c r="A8" s="63" t="s">
        <v>10</v>
      </c>
      <c r="B8" s="63" t="s">
        <v>11</v>
      </c>
      <c r="C8" s="63" t="s">
        <v>5</v>
      </c>
      <c r="D8" s="63" t="s">
        <v>12</v>
      </c>
      <c r="E8" s="63" t="s">
        <v>13</v>
      </c>
      <c r="F8" s="63" t="s">
        <v>73</v>
      </c>
      <c r="G8" s="63" t="s">
        <v>74</v>
      </c>
      <c r="H8" s="63" t="s">
        <v>75</v>
      </c>
      <c r="I8" s="63" t="s">
        <v>76</v>
      </c>
      <c r="J8" s="63" t="s">
        <v>77</v>
      </c>
      <c r="K8" s="63" t="s">
        <v>78</v>
      </c>
      <c r="L8" s="19" t="s">
        <v>79</v>
      </c>
      <c r="M8" s="14" t="s">
        <v>15</v>
      </c>
      <c r="N8" s="14" t="s">
        <v>80</v>
      </c>
      <c r="O8" s="19" t="s">
        <v>79</v>
      </c>
      <c r="P8" s="35" t="s">
        <v>16</v>
      </c>
      <c r="Q8" s="14" t="s">
        <v>80</v>
      </c>
      <c r="R8" s="19" t="s">
        <v>79</v>
      </c>
      <c r="S8" s="19" t="s">
        <v>79</v>
      </c>
      <c r="T8" s="15"/>
      <c r="U8" s="13" t="s">
        <v>17</v>
      </c>
      <c r="V8" s="13" t="s">
        <v>18</v>
      </c>
      <c r="W8" s="13" t="s">
        <v>43</v>
      </c>
      <c r="X8" s="13" t="s">
        <v>44</v>
      </c>
      <c r="Y8" s="13" t="s">
        <v>45</v>
      </c>
      <c r="Z8" s="13" t="s">
        <v>46</v>
      </c>
      <c r="AA8" s="13" t="s">
        <v>47</v>
      </c>
      <c r="AB8" s="13" t="s">
        <v>25</v>
      </c>
      <c r="AC8" s="13" t="s">
        <v>26</v>
      </c>
      <c r="AD8" s="15"/>
      <c r="AE8" s="63" t="s">
        <v>73</v>
      </c>
      <c r="AF8" s="63" t="s">
        <v>76</v>
      </c>
      <c r="AG8" s="63" t="s">
        <v>74</v>
      </c>
      <c r="AH8" s="63" t="s">
        <v>77</v>
      </c>
      <c r="AI8" s="19" t="s">
        <v>79</v>
      </c>
      <c r="AJ8" s="14" t="s">
        <v>15</v>
      </c>
      <c r="AK8" s="14" t="s">
        <v>80</v>
      </c>
      <c r="AL8" s="19" t="s">
        <v>79</v>
      </c>
      <c r="AM8" s="35" t="s">
        <v>16</v>
      </c>
      <c r="AN8" s="14" t="s">
        <v>80</v>
      </c>
      <c r="AO8" s="19" t="s">
        <v>79</v>
      </c>
      <c r="AP8" s="19" t="s">
        <v>79</v>
      </c>
      <c r="AQ8" s="15"/>
      <c r="AR8" s="14" t="s">
        <v>34</v>
      </c>
      <c r="AS8" s="13" t="s">
        <v>35</v>
      </c>
      <c r="AT8" s="13" t="s">
        <v>29</v>
      </c>
      <c r="AU8" s="15"/>
      <c r="AV8" s="16" t="s">
        <v>27</v>
      </c>
      <c r="AW8" s="16" t="s">
        <v>7</v>
      </c>
      <c r="AX8" s="16" t="s">
        <v>28</v>
      </c>
      <c r="AY8" s="16" t="s">
        <v>29</v>
      </c>
      <c r="AZ8" s="51"/>
      <c r="BA8" s="18" t="s">
        <v>36</v>
      </c>
      <c r="BB8" s="13"/>
      <c r="BC8" s="18" t="s">
        <v>36</v>
      </c>
      <c r="BD8" s="92"/>
      <c r="BE8" s="19" t="s">
        <v>36</v>
      </c>
      <c r="BF8" s="19" t="s">
        <v>38</v>
      </c>
    </row>
    <row r="9" spans="1:58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12"/>
      <c r="M9" s="12"/>
      <c r="N9" s="12"/>
      <c r="O9" s="12"/>
      <c r="P9" s="12"/>
      <c r="Q9" s="12"/>
      <c r="R9" s="12"/>
      <c r="S9" s="12"/>
      <c r="T9" s="15"/>
      <c r="U9" s="9"/>
      <c r="V9" s="9"/>
      <c r="W9" s="9"/>
      <c r="X9" s="9"/>
      <c r="Y9" s="9"/>
      <c r="Z9" s="9"/>
      <c r="AA9" s="9"/>
      <c r="AB9" s="9"/>
      <c r="AC9" s="9"/>
      <c r="AD9" s="15"/>
      <c r="AE9" s="62"/>
      <c r="AF9" s="62"/>
      <c r="AG9" s="62"/>
      <c r="AH9" s="62"/>
      <c r="AI9" s="12"/>
      <c r="AJ9" s="12"/>
      <c r="AK9" s="12"/>
      <c r="AL9" s="12"/>
      <c r="AM9" s="12"/>
      <c r="AN9" s="12"/>
      <c r="AO9" s="12"/>
      <c r="AP9" s="12"/>
      <c r="AQ9" s="15"/>
      <c r="AR9" s="12"/>
      <c r="AS9" s="9"/>
      <c r="AT9" s="9"/>
      <c r="AU9" s="15"/>
      <c r="AV9" s="20"/>
      <c r="AW9" s="20"/>
      <c r="AX9" s="20"/>
      <c r="AY9" s="20"/>
      <c r="AZ9" s="51"/>
      <c r="BA9" s="10"/>
      <c r="BB9" s="9"/>
      <c r="BC9" s="10"/>
      <c r="BD9" s="93"/>
      <c r="BE9" s="11"/>
      <c r="BF9" s="11"/>
    </row>
    <row r="10" spans="1:58" x14ac:dyDescent="0.3">
      <c r="A10">
        <v>3</v>
      </c>
      <c r="B10" t="s">
        <v>134</v>
      </c>
      <c r="C10" t="s">
        <v>135</v>
      </c>
      <c r="D10" t="s">
        <v>136</v>
      </c>
      <c r="E10" t="s">
        <v>137</v>
      </c>
      <c r="F10" s="30">
        <v>5.6</v>
      </c>
      <c r="G10" s="30">
        <v>5.2</v>
      </c>
      <c r="H10" s="30">
        <v>5</v>
      </c>
      <c r="I10" s="30">
        <v>5</v>
      </c>
      <c r="J10" s="30">
        <v>5</v>
      </c>
      <c r="K10" s="30">
        <v>5</v>
      </c>
      <c r="L10" s="119">
        <f t="shared" ref="L10" si="0">SUM(F10:K10)/6</f>
        <v>5.1333333333333337</v>
      </c>
      <c r="M10" s="30">
        <v>6.3</v>
      </c>
      <c r="N10" s="30"/>
      <c r="O10" s="119">
        <f t="shared" ref="O10" si="1">M10-N10</f>
        <v>6.3</v>
      </c>
      <c r="P10" s="30">
        <v>6.8</v>
      </c>
      <c r="Q10" s="30">
        <v>0.1</v>
      </c>
      <c r="R10" s="119">
        <f t="shared" ref="R10" si="2">P10-Q10</f>
        <v>6.7</v>
      </c>
      <c r="S10" s="4">
        <f t="shared" ref="S10" si="3">SUM((L10*0.6),(O10*0.25),(R10*0.15))</f>
        <v>5.66</v>
      </c>
      <c r="T10" s="21"/>
      <c r="U10" s="22">
        <v>0</v>
      </c>
      <c r="V10" s="22">
        <v>7</v>
      </c>
      <c r="W10" s="22">
        <v>0</v>
      </c>
      <c r="X10" s="22">
        <v>6.8</v>
      </c>
      <c r="Y10" s="22">
        <v>6.3</v>
      </c>
      <c r="Z10" s="22">
        <v>6.8</v>
      </c>
      <c r="AA10" s="22">
        <v>6.5</v>
      </c>
      <c r="AB10" s="23">
        <f t="shared" ref="AB10" si="4">SUM(U10:AA10)</f>
        <v>33.400000000000006</v>
      </c>
      <c r="AC10" s="4">
        <f t="shared" ref="AC10" si="5">AB10/7</f>
        <v>4.7714285714285722</v>
      </c>
      <c r="AD10" s="21"/>
      <c r="AE10" s="30">
        <v>6.9</v>
      </c>
      <c r="AF10" s="30">
        <v>6.9</v>
      </c>
      <c r="AG10" s="30">
        <v>6</v>
      </c>
      <c r="AH10" s="30">
        <v>6</v>
      </c>
      <c r="AI10" s="119">
        <f t="shared" ref="AI10" si="6">(AE10+AF10+AG10+AH10)/4</f>
        <v>6.45</v>
      </c>
      <c r="AJ10" s="30">
        <v>6.8</v>
      </c>
      <c r="AK10" s="30"/>
      <c r="AL10" s="119">
        <f t="shared" ref="AL10" si="7">AJ10-AK10</f>
        <v>6.8</v>
      </c>
      <c r="AM10" s="30">
        <v>7</v>
      </c>
      <c r="AN10" s="30">
        <v>0.1</v>
      </c>
      <c r="AO10" s="119">
        <f t="shared" ref="AO10" si="8">AM10-AN10</f>
        <v>6.9</v>
      </c>
      <c r="AP10" s="4">
        <f t="shared" ref="AP10" si="9">((AI10*0.4)+(AL10*0.4)+(AO10*0.2))</f>
        <v>6.6800000000000006</v>
      </c>
      <c r="AQ10" s="21"/>
      <c r="AR10" s="4">
        <v>6.8</v>
      </c>
      <c r="AS10" s="27"/>
      <c r="AT10" s="4">
        <f t="shared" ref="AT10" si="10">AR10-AS10</f>
        <v>6.8</v>
      </c>
      <c r="AU10" s="21"/>
      <c r="AV10" s="24">
        <v>8</v>
      </c>
      <c r="AW10" s="4">
        <f t="shared" ref="AW10" si="11">AV10</f>
        <v>8</v>
      </c>
      <c r="AX10" s="25"/>
      <c r="AY10" s="4">
        <f t="shared" ref="AY10" si="12">SUM(AW10-AX10)</f>
        <v>8</v>
      </c>
      <c r="AZ10" s="53"/>
      <c r="BA10" s="4">
        <f>SUM((S10*0.25)+(AC10*0.75))</f>
        <v>4.9935714285714292</v>
      </c>
      <c r="BB10" s="2"/>
      <c r="BC10" s="4">
        <f>(AP10*0.25)+(AY10*0.5)+(AT10*0.25)</f>
        <v>7.37</v>
      </c>
      <c r="BD10" s="91"/>
      <c r="BE10" s="8">
        <f>AVERAGE(BA10:BC10)</f>
        <v>6.1817857142857147</v>
      </c>
      <c r="BF10" s="28">
        <v>1</v>
      </c>
    </row>
    <row r="11" spans="1:58" x14ac:dyDescent="0.3">
      <c r="A11">
        <v>31</v>
      </c>
      <c r="B11" t="s">
        <v>132</v>
      </c>
      <c r="C11" t="s">
        <v>125</v>
      </c>
      <c r="D11" t="s">
        <v>126</v>
      </c>
      <c r="E11" t="s">
        <v>133</v>
      </c>
      <c r="F11" s="30">
        <v>6.8</v>
      </c>
      <c r="G11" s="30">
        <v>6</v>
      </c>
      <c r="H11" s="30">
        <v>6</v>
      </c>
      <c r="I11" s="30">
        <v>6</v>
      </c>
      <c r="J11" s="30">
        <v>6</v>
      </c>
      <c r="K11" s="30">
        <v>5</v>
      </c>
      <c r="L11" s="119">
        <f t="shared" ref="L11" si="13">SUM(F11:K11)/6</f>
        <v>5.9666666666666659</v>
      </c>
      <c r="M11" s="30">
        <v>6</v>
      </c>
      <c r="N11" s="30"/>
      <c r="O11" s="119">
        <f t="shared" ref="O11" si="14">M11-N11</f>
        <v>6</v>
      </c>
      <c r="P11" s="30">
        <v>6.8</v>
      </c>
      <c r="Q11" s="30">
        <v>0.2</v>
      </c>
      <c r="R11" s="119">
        <f t="shared" ref="R11" si="15">P11-Q11</f>
        <v>6.6</v>
      </c>
      <c r="S11" s="4">
        <f t="shared" ref="S11" si="16">SUM((L11*0.6),(O11*0.25),(R11*0.15))</f>
        <v>6.07</v>
      </c>
      <c r="T11" s="21"/>
      <c r="U11" s="22">
        <v>5.5</v>
      </c>
      <c r="V11" s="22">
        <v>6.3</v>
      </c>
      <c r="W11" s="22">
        <v>5.3</v>
      </c>
      <c r="X11" s="22">
        <v>5.3</v>
      </c>
      <c r="Y11" s="22">
        <v>5.5</v>
      </c>
      <c r="Z11" s="22">
        <v>5</v>
      </c>
      <c r="AA11" s="22">
        <v>6</v>
      </c>
      <c r="AB11" s="23">
        <f t="shared" ref="AB11" si="17">SUM(U11:AA11)</f>
        <v>38.900000000000006</v>
      </c>
      <c r="AC11" s="4">
        <f t="shared" ref="AC11" si="18">AB11/7</f>
        <v>5.5571428571428578</v>
      </c>
      <c r="AD11" s="21"/>
      <c r="AE11" s="30">
        <v>6.3</v>
      </c>
      <c r="AF11" s="30">
        <v>6</v>
      </c>
      <c r="AG11" s="30">
        <v>6</v>
      </c>
      <c r="AH11" s="30">
        <v>5.3</v>
      </c>
      <c r="AI11" s="119">
        <f t="shared" ref="AI11" si="19">(AE11+AF11+AG11+AH11)/4</f>
        <v>5.9</v>
      </c>
      <c r="AJ11" s="30">
        <v>7</v>
      </c>
      <c r="AK11" s="30"/>
      <c r="AL11" s="119">
        <f t="shared" ref="AL11" si="20">AJ11-AK11</f>
        <v>7</v>
      </c>
      <c r="AM11" s="30">
        <v>6.8</v>
      </c>
      <c r="AN11" s="30">
        <v>0.2</v>
      </c>
      <c r="AO11" s="119">
        <f t="shared" ref="AO11" si="21">AM11-AN11</f>
        <v>6.6</v>
      </c>
      <c r="AP11" s="4">
        <f t="shared" ref="AP11" si="22">((AI11*0.4)+(AL11*0.4)+(AO11*0.2))</f>
        <v>6.48</v>
      </c>
      <c r="AQ11" s="21"/>
      <c r="AR11" s="4">
        <v>6</v>
      </c>
      <c r="AS11" s="27"/>
      <c r="AT11" s="4">
        <f t="shared" ref="AT11" si="23">AR11-AS11</f>
        <v>6</v>
      </c>
      <c r="AU11" s="21"/>
      <c r="AV11" s="24">
        <v>6.89</v>
      </c>
      <c r="AW11" s="4">
        <f t="shared" ref="AW11" si="24">AV11</f>
        <v>6.89</v>
      </c>
      <c r="AX11" s="25"/>
      <c r="AY11" s="4">
        <f t="shared" ref="AY11" si="25">SUM(AW11-AX11)</f>
        <v>6.89</v>
      </c>
      <c r="AZ11" s="53"/>
      <c r="BA11" s="4">
        <f>SUM((S11*0.25)+(AC11*0.75))</f>
        <v>5.6853571428571437</v>
      </c>
      <c r="BB11" s="2"/>
      <c r="BC11" s="4">
        <f>(AP11*0.25)+(AY11*0.5)+(AT11*0.25)</f>
        <v>6.5649999999999995</v>
      </c>
      <c r="BD11" s="91"/>
      <c r="BE11" s="8">
        <f>AVERAGE(BA11:BC11)</f>
        <v>6.125178571428572</v>
      </c>
      <c r="BF11" s="28">
        <v>2</v>
      </c>
    </row>
    <row r="12" spans="1:58" x14ac:dyDescent="0.3">
      <c r="A12">
        <v>26</v>
      </c>
      <c r="B12" t="s">
        <v>138</v>
      </c>
      <c r="C12" t="s">
        <v>139</v>
      </c>
      <c r="D12" t="s">
        <v>140</v>
      </c>
      <c r="E12" t="s">
        <v>133</v>
      </c>
      <c r="F12" s="30">
        <v>4</v>
      </c>
      <c r="G12" s="30">
        <v>4</v>
      </c>
      <c r="H12" s="30">
        <v>3</v>
      </c>
      <c r="I12" s="30">
        <v>4</v>
      </c>
      <c r="J12" s="30">
        <v>3</v>
      </c>
      <c r="K12" s="30">
        <v>3</v>
      </c>
      <c r="L12" s="119">
        <f t="shared" ref="L12" si="26">SUM(F12:K12)/6</f>
        <v>3.5</v>
      </c>
      <c r="M12" s="30">
        <v>3</v>
      </c>
      <c r="N12" s="30">
        <v>8</v>
      </c>
      <c r="O12" s="119">
        <v>0</v>
      </c>
      <c r="P12" s="30">
        <v>4.8</v>
      </c>
      <c r="Q12" s="30">
        <v>0.2</v>
      </c>
      <c r="R12" s="119">
        <f t="shared" ref="R12" si="27">P12-Q12</f>
        <v>4.5999999999999996</v>
      </c>
      <c r="S12" s="4">
        <f>SUM((L12*0.6),(O12*0.25),(R12*0.15))</f>
        <v>2.79</v>
      </c>
      <c r="T12" s="21"/>
      <c r="U12" s="22">
        <v>0</v>
      </c>
      <c r="V12" s="22">
        <v>6.5</v>
      </c>
      <c r="W12" s="22">
        <v>4.2</v>
      </c>
      <c r="X12" s="22">
        <v>1.5</v>
      </c>
      <c r="Y12" s="22">
        <v>5.3</v>
      </c>
      <c r="Z12" s="22">
        <v>0</v>
      </c>
      <c r="AA12" s="22">
        <v>0</v>
      </c>
      <c r="AB12" s="23">
        <f t="shared" ref="AB12" si="28">SUM(U12:AA12)</f>
        <v>17.5</v>
      </c>
      <c r="AC12" s="4">
        <f t="shared" ref="AC12" si="29">AB12/7</f>
        <v>2.5</v>
      </c>
      <c r="AD12" s="21"/>
      <c r="AE12" s="30">
        <v>5.3</v>
      </c>
      <c r="AF12" s="30">
        <v>5</v>
      </c>
      <c r="AG12" s="30">
        <v>5.3</v>
      </c>
      <c r="AH12" s="30">
        <v>4.5</v>
      </c>
      <c r="AI12" s="119">
        <f t="shared" ref="AI12" si="30">(AE12+AF12+AG12+AH12)/4</f>
        <v>5.0250000000000004</v>
      </c>
      <c r="AJ12" s="30">
        <v>5.3</v>
      </c>
      <c r="AK12" s="30"/>
      <c r="AL12" s="119">
        <f t="shared" ref="AL12" si="31">AJ12-AK12</f>
        <v>5.3</v>
      </c>
      <c r="AM12" s="30">
        <v>5.2</v>
      </c>
      <c r="AN12" s="30">
        <v>0.2</v>
      </c>
      <c r="AO12" s="119">
        <f t="shared" ref="AO12" si="32">AM12-AN12</f>
        <v>5</v>
      </c>
      <c r="AP12" s="4">
        <f t="shared" ref="AP12" si="33">((AI12*0.4)+(AL12*0.4)+(AO12*0.2))</f>
        <v>5.1300000000000008</v>
      </c>
      <c r="AQ12" s="21"/>
      <c r="AR12" s="4">
        <v>7.5</v>
      </c>
      <c r="AS12" s="27"/>
      <c r="AT12" s="4">
        <f t="shared" ref="AT12" si="34">AR12-AS12</f>
        <v>7.5</v>
      </c>
      <c r="AU12" s="21"/>
      <c r="AV12" s="24">
        <v>8.33</v>
      </c>
      <c r="AW12" s="4">
        <f t="shared" ref="AW12" si="35">AV12</f>
        <v>8.33</v>
      </c>
      <c r="AX12" s="25"/>
      <c r="AY12" s="4">
        <f t="shared" ref="AY12" si="36">SUM(AW12-AX12)</f>
        <v>8.33</v>
      </c>
      <c r="AZ12" s="53"/>
      <c r="BA12" s="4">
        <f>SUM((S12*0.25)+(AC12*0.75))</f>
        <v>2.5724999999999998</v>
      </c>
      <c r="BB12" s="2"/>
      <c r="BC12" s="4">
        <f>(AP12*0.25)+(AY12*0.5)+(AT12*0.25)</f>
        <v>7.3224999999999998</v>
      </c>
      <c r="BD12" s="91"/>
      <c r="BE12" s="8">
        <f>AVERAGE(BA12:BC12)</f>
        <v>4.9474999999999998</v>
      </c>
      <c r="BF12" s="28">
        <v>3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10"/>
  <sheetViews>
    <sheetView workbookViewId="0">
      <selection activeCell="BL10" sqref="BL10"/>
    </sheetView>
  </sheetViews>
  <sheetFormatPr defaultRowHeight="14.4" x14ac:dyDescent="0.3"/>
  <cols>
    <col min="1" max="1" width="5.6640625" customWidth="1"/>
    <col min="2" max="2" width="20" customWidth="1"/>
    <col min="3" max="3" width="17.109375" customWidth="1"/>
    <col min="4" max="4" width="20" customWidth="1"/>
    <col min="5" max="5" width="18.5546875" customWidth="1"/>
    <col min="6" max="6" width="7.5546875" customWidth="1"/>
    <col min="7" max="7" width="10.6640625" customWidth="1"/>
    <col min="8" max="8" width="10.21875" customWidth="1"/>
    <col min="9" max="9" width="9.33203125" customWidth="1"/>
    <col min="10" max="10" width="11" customWidth="1"/>
    <col min="11" max="11" width="9" customWidth="1"/>
    <col min="20" max="20" width="2.88671875" customWidth="1"/>
    <col min="30" max="30" width="2.88671875" customWidth="1"/>
    <col min="31" max="31" width="7.5546875" customWidth="1"/>
    <col min="32" max="32" width="10.6640625" customWidth="1"/>
    <col min="33" max="33" width="10.21875" customWidth="1"/>
    <col min="34" max="34" width="9.33203125" customWidth="1"/>
    <col min="35" max="35" width="11" customWidth="1"/>
    <col min="36" max="36" width="9" customWidth="1"/>
    <col min="45" max="45" width="2.88671875" customWidth="1"/>
    <col min="53" max="53" width="2.88671875" customWidth="1"/>
    <col min="58" max="58" width="2.88671875" customWidth="1"/>
    <col min="59" max="59" width="13" customWidth="1"/>
    <col min="60" max="60" width="2.88671875" customWidth="1"/>
    <col min="62" max="62" width="2.88671875" customWidth="1"/>
    <col min="64" max="64" width="13.109375" customWidth="1"/>
  </cols>
  <sheetData>
    <row r="1" spans="1:64" ht="15.6" x14ac:dyDescent="0.3">
      <c r="A1" s="1" t="str">
        <f>'Comp Detail'!A1</f>
        <v>2023 SVG OFFICIAL &amp; UNOFFICIAL AUGUST COMP</v>
      </c>
      <c r="B1" s="2"/>
      <c r="C1" s="2"/>
      <c r="D1" s="3"/>
      <c r="E1" s="2"/>
      <c r="F1" s="33"/>
      <c r="G1" s="33"/>
      <c r="H1" s="33"/>
      <c r="I1" s="33"/>
      <c r="J1" s="33"/>
      <c r="K1" s="3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3"/>
      <c r="AF1" s="33"/>
      <c r="AG1" s="33"/>
      <c r="AH1" s="33"/>
      <c r="AI1" s="33"/>
      <c r="AJ1" s="33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2"/>
      <c r="BH1" s="2"/>
      <c r="BI1" s="2"/>
      <c r="BJ1" s="2"/>
      <c r="BK1" s="2"/>
      <c r="BL1" s="5">
        <f ca="1">NOW()</f>
        <v>45168.563313888888</v>
      </c>
    </row>
    <row r="2" spans="1:64" ht="15.6" x14ac:dyDescent="0.3">
      <c r="A2" s="1"/>
      <c r="B2" s="2"/>
      <c r="C2" s="2"/>
      <c r="D2" s="3" t="s">
        <v>85</v>
      </c>
      <c r="E2" t="s">
        <v>103</v>
      </c>
      <c r="F2" s="33"/>
      <c r="G2" s="33"/>
      <c r="H2" s="33"/>
      <c r="I2" s="33"/>
      <c r="J2" s="33"/>
      <c r="K2" s="3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3"/>
      <c r="AF2" s="33"/>
      <c r="AG2" s="33"/>
      <c r="AH2" s="33"/>
      <c r="AI2" s="33"/>
      <c r="AJ2" s="33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4"/>
      <c r="BD2" s="4"/>
      <c r="BE2" s="4"/>
      <c r="BF2" s="2"/>
      <c r="BH2" s="2"/>
      <c r="BI2" s="2"/>
      <c r="BJ2" s="2"/>
      <c r="BK2" s="2"/>
      <c r="BL2" s="6">
        <f ca="1">NOW()</f>
        <v>45168.563313888888</v>
      </c>
    </row>
    <row r="3" spans="1:64" ht="15.6" x14ac:dyDescent="0.3">
      <c r="A3" s="228" t="str">
        <f>'Intro Ind Comp'!A3</f>
        <v>26th &amp; 27th August 2023</v>
      </c>
      <c r="B3" s="228"/>
      <c r="C3" s="2"/>
      <c r="D3" s="3"/>
      <c r="BF3" s="2"/>
      <c r="BG3" s="2"/>
      <c r="BH3" s="2"/>
      <c r="BI3" s="2"/>
      <c r="BJ3" s="2"/>
      <c r="BK3" s="2"/>
      <c r="BL3" s="2"/>
    </row>
    <row r="4" spans="1:64" ht="15.6" x14ac:dyDescent="0.3">
      <c r="A4" s="1"/>
      <c r="B4" s="2"/>
      <c r="C4" s="3"/>
      <c r="D4" s="2"/>
      <c r="E4" s="2"/>
      <c r="F4" s="99" t="s">
        <v>68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8"/>
      <c r="U4" s="99"/>
      <c r="V4" s="98"/>
      <c r="W4" s="98"/>
      <c r="X4" s="98"/>
      <c r="Y4" s="98"/>
      <c r="Z4" s="98"/>
      <c r="AA4" s="98"/>
      <c r="AB4" s="98"/>
      <c r="AC4" s="98"/>
      <c r="AD4" s="2"/>
      <c r="AE4" s="100" t="s">
        <v>0</v>
      </c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1"/>
      <c r="AT4" s="101"/>
      <c r="AU4" s="101"/>
      <c r="AV4" s="101"/>
      <c r="AW4" s="101"/>
      <c r="AX4" s="101"/>
      <c r="AY4" s="101"/>
      <c r="AZ4" s="101"/>
      <c r="BA4" s="101"/>
      <c r="BB4" s="104" t="s">
        <v>0</v>
      </c>
      <c r="BC4" s="105"/>
      <c r="BD4" s="105"/>
      <c r="BE4" s="105"/>
      <c r="BF4" s="2"/>
      <c r="BG4" s="2"/>
      <c r="BH4" s="2"/>
      <c r="BI4" s="2"/>
      <c r="BJ4" s="2"/>
      <c r="BK4" s="2"/>
      <c r="BL4" s="2"/>
    </row>
    <row r="5" spans="1:64" ht="15.6" x14ac:dyDescent="0.3">
      <c r="A5" s="1" t="s">
        <v>97</v>
      </c>
      <c r="B5" s="7"/>
      <c r="C5" s="2"/>
      <c r="D5" s="2"/>
      <c r="E5" s="2"/>
      <c r="F5" s="7"/>
      <c r="G5" s="2"/>
      <c r="H5" s="2"/>
      <c r="I5" s="2"/>
      <c r="J5" s="2"/>
      <c r="K5" s="2"/>
      <c r="M5" s="7"/>
      <c r="N5" s="7"/>
      <c r="O5" s="7"/>
      <c r="P5" s="2"/>
      <c r="Q5" s="2"/>
      <c r="R5" s="2"/>
      <c r="S5" s="2"/>
      <c r="T5" s="2"/>
      <c r="U5" s="7"/>
      <c r="V5" s="2"/>
      <c r="W5" s="2"/>
      <c r="X5" s="2"/>
      <c r="Y5" s="2"/>
      <c r="Z5" s="2"/>
      <c r="AA5" s="2"/>
      <c r="AB5" s="2"/>
      <c r="AC5" s="2"/>
      <c r="AD5" s="2"/>
      <c r="AE5" s="7"/>
      <c r="AF5" s="2"/>
      <c r="AG5" s="2"/>
      <c r="AH5" s="2"/>
      <c r="AI5" s="2"/>
      <c r="AJ5" s="2"/>
      <c r="AL5" s="7"/>
      <c r="AM5" s="7"/>
      <c r="AN5" s="7"/>
      <c r="AO5" s="2"/>
      <c r="AP5" s="2"/>
      <c r="AQ5" s="2"/>
      <c r="AR5" s="2"/>
      <c r="AS5" s="2"/>
      <c r="AT5" s="7"/>
      <c r="AU5" s="2"/>
      <c r="AV5" s="2"/>
      <c r="AW5" s="2"/>
      <c r="AX5" s="2"/>
      <c r="AY5" s="7"/>
      <c r="AZ5" s="7"/>
      <c r="BA5" s="2"/>
      <c r="BB5" s="8"/>
      <c r="BC5" s="4"/>
      <c r="BD5" s="4"/>
      <c r="BE5" s="4"/>
      <c r="BF5" s="48"/>
      <c r="BG5" s="7" t="s">
        <v>4</v>
      </c>
      <c r="BH5" s="2"/>
      <c r="BI5" s="2"/>
      <c r="BJ5" s="2"/>
      <c r="BK5" s="2"/>
      <c r="BL5" s="2"/>
    </row>
    <row r="6" spans="1:64" ht="15.6" x14ac:dyDescent="0.3">
      <c r="A6" s="1" t="s">
        <v>40</v>
      </c>
      <c r="B6" s="7">
        <v>3</v>
      </c>
      <c r="C6" s="2"/>
      <c r="D6" s="2"/>
      <c r="E6" s="2"/>
      <c r="F6" s="7" t="s">
        <v>5</v>
      </c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7" t="s">
        <v>5</v>
      </c>
      <c r="AF6" s="2"/>
      <c r="AG6" s="2"/>
      <c r="AH6" s="2"/>
      <c r="AI6" s="2"/>
      <c r="AJ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4"/>
      <c r="BC6" s="4"/>
      <c r="BD6" s="4"/>
      <c r="BE6" s="4"/>
      <c r="BF6" s="48"/>
      <c r="BG6" s="2"/>
      <c r="BH6" s="2"/>
      <c r="BI6" s="2"/>
      <c r="BJ6" s="2"/>
      <c r="BK6" s="2"/>
      <c r="BL6" s="2"/>
    </row>
    <row r="7" spans="1:64" x14ac:dyDescent="0.3">
      <c r="A7" s="2"/>
      <c r="B7" s="2"/>
      <c r="C7" s="2"/>
      <c r="D7" s="2"/>
      <c r="E7" s="2"/>
      <c r="F7" s="7" t="s">
        <v>14</v>
      </c>
      <c r="G7" s="2"/>
      <c r="H7" s="2"/>
      <c r="I7" s="2"/>
      <c r="J7" s="2"/>
      <c r="K7" s="2"/>
      <c r="L7" s="118" t="s">
        <v>14</v>
      </c>
      <c r="M7" s="10"/>
      <c r="N7" s="10"/>
      <c r="O7" s="10" t="s">
        <v>15</v>
      </c>
      <c r="Q7" s="10"/>
      <c r="R7" s="10" t="s">
        <v>16</v>
      </c>
      <c r="S7" s="10" t="s">
        <v>72</v>
      </c>
      <c r="T7" s="9"/>
      <c r="U7" s="2"/>
      <c r="V7" s="2"/>
      <c r="W7" s="2"/>
      <c r="X7" s="2"/>
      <c r="Y7" s="2"/>
      <c r="Z7" s="2"/>
      <c r="AA7" s="2"/>
      <c r="AB7" s="2"/>
      <c r="AC7" s="2"/>
      <c r="AD7" s="9"/>
      <c r="AE7" s="7" t="s">
        <v>14</v>
      </c>
      <c r="AF7" s="2"/>
      <c r="AG7" s="2"/>
      <c r="AH7" s="2"/>
      <c r="AI7" s="2"/>
      <c r="AJ7" s="2"/>
      <c r="AK7" s="118" t="s">
        <v>14</v>
      </c>
      <c r="AL7" s="10"/>
      <c r="AM7" s="10"/>
      <c r="AN7" s="10" t="s">
        <v>15</v>
      </c>
      <c r="AP7" s="10"/>
      <c r="AQ7" s="10" t="s">
        <v>16</v>
      </c>
      <c r="AR7" s="10" t="s">
        <v>72</v>
      </c>
      <c r="AS7" s="2"/>
      <c r="AT7" s="2" t="s">
        <v>39</v>
      </c>
      <c r="AU7" s="2"/>
      <c r="AV7" s="2"/>
      <c r="AW7" s="2"/>
      <c r="AX7" s="2"/>
      <c r="AY7" s="2"/>
      <c r="AZ7" s="9" t="s">
        <v>39</v>
      </c>
      <c r="BA7" s="2"/>
      <c r="BB7" s="8"/>
      <c r="BC7" s="4"/>
      <c r="BD7" s="4" t="s">
        <v>6</v>
      </c>
      <c r="BE7" s="4" t="s">
        <v>7</v>
      </c>
      <c r="BF7" s="48"/>
      <c r="BG7" s="10" t="s">
        <v>8</v>
      </c>
      <c r="BH7" s="2"/>
      <c r="BI7" s="10" t="s">
        <v>0</v>
      </c>
      <c r="BJ7" s="91"/>
      <c r="BK7" s="11" t="s">
        <v>9</v>
      </c>
      <c r="BL7" s="12"/>
    </row>
    <row r="8" spans="1:64" x14ac:dyDescent="0.3">
      <c r="A8" s="63" t="s">
        <v>10</v>
      </c>
      <c r="B8" s="63" t="s">
        <v>11</v>
      </c>
      <c r="C8" s="63" t="s">
        <v>5</v>
      </c>
      <c r="D8" s="63" t="s">
        <v>12</v>
      </c>
      <c r="E8" s="63" t="s">
        <v>13</v>
      </c>
      <c r="F8" s="63" t="s">
        <v>73</v>
      </c>
      <c r="G8" s="63" t="s">
        <v>74</v>
      </c>
      <c r="H8" s="63" t="s">
        <v>75</v>
      </c>
      <c r="I8" s="63" t="s">
        <v>76</v>
      </c>
      <c r="J8" s="63" t="s">
        <v>77</v>
      </c>
      <c r="K8" s="63" t="s">
        <v>78</v>
      </c>
      <c r="L8" s="19" t="s">
        <v>79</v>
      </c>
      <c r="M8" s="14" t="s">
        <v>15</v>
      </c>
      <c r="N8" s="14" t="s">
        <v>80</v>
      </c>
      <c r="O8" s="19" t="s">
        <v>79</v>
      </c>
      <c r="P8" s="35" t="s">
        <v>16</v>
      </c>
      <c r="Q8" s="14" t="s">
        <v>80</v>
      </c>
      <c r="R8" s="19" t="s">
        <v>79</v>
      </c>
      <c r="S8" s="19" t="s">
        <v>79</v>
      </c>
      <c r="T8" s="15"/>
      <c r="U8" s="13" t="s">
        <v>17</v>
      </c>
      <c r="V8" s="13" t="s">
        <v>18</v>
      </c>
      <c r="W8" s="13" t="s">
        <v>43</v>
      </c>
      <c r="X8" s="13" t="s">
        <v>44</v>
      </c>
      <c r="Y8" s="13" t="s">
        <v>45</v>
      </c>
      <c r="Z8" s="13" t="s">
        <v>46</v>
      </c>
      <c r="AA8" s="13" t="s">
        <v>47</v>
      </c>
      <c r="AB8" s="13" t="s">
        <v>25</v>
      </c>
      <c r="AC8" s="13" t="s">
        <v>26</v>
      </c>
      <c r="AD8" s="15"/>
      <c r="AE8" s="63" t="s">
        <v>73</v>
      </c>
      <c r="AF8" s="63" t="s">
        <v>74</v>
      </c>
      <c r="AG8" s="63" t="s">
        <v>75</v>
      </c>
      <c r="AH8" s="63" t="s">
        <v>76</v>
      </c>
      <c r="AI8" s="63" t="s">
        <v>77</v>
      </c>
      <c r="AJ8" s="63" t="s">
        <v>78</v>
      </c>
      <c r="AK8" s="19" t="s">
        <v>79</v>
      </c>
      <c r="AL8" s="14" t="s">
        <v>15</v>
      </c>
      <c r="AM8" s="14" t="s">
        <v>80</v>
      </c>
      <c r="AN8" s="19" t="s">
        <v>79</v>
      </c>
      <c r="AO8" s="35" t="s">
        <v>16</v>
      </c>
      <c r="AP8" s="14" t="s">
        <v>80</v>
      </c>
      <c r="AQ8" s="19" t="s">
        <v>79</v>
      </c>
      <c r="AR8" s="19" t="s">
        <v>79</v>
      </c>
      <c r="AS8" s="17"/>
      <c r="AT8" s="14" t="s">
        <v>30</v>
      </c>
      <c r="AU8" s="14" t="s">
        <v>31</v>
      </c>
      <c r="AV8" s="14" t="s">
        <v>32</v>
      </c>
      <c r="AW8" s="14" t="s">
        <v>33</v>
      </c>
      <c r="AX8" s="14" t="s">
        <v>34</v>
      </c>
      <c r="AY8" s="13" t="s">
        <v>35</v>
      </c>
      <c r="AZ8" s="13" t="s">
        <v>29</v>
      </c>
      <c r="BA8" s="17"/>
      <c r="BB8" s="16" t="s">
        <v>27</v>
      </c>
      <c r="BC8" s="16" t="s">
        <v>7</v>
      </c>
      <c r="BD8" s="16" t="s">
        <v>28</v>
      </c>
      <c r="BE8" s="16" t="s">
        <v>29</v>
      </c>
      <c r="BF8" s="51"/>
      <c r="BG8" s="18" t="s">
        <v>36</v>
      </c>
      <c r="BH8" s="13"/>
      <c r="BI8" s="18" t="s">
        <v>36</v>
      </c>
      <c r="BJ8" s="92"/>
      <c r="BK8" s="19" t="s">
        <v>36</v>
      </c>
      <c r="BL8" s="19" t="s">
        <v>38</v>
      </c>
    </row>
    <row r="9" spans="1:64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12"/>
      <c r="M9" s="12"/>
      <c r="N9" s="12"/>
      <c r="O9" s="12"/>
      <c r="P9" s="12"/>
      <c r="Q9" s="12"/>
      <c r="R9" s="12"/>
      <c r="S9" s="12"/>
      <c r="T9" s="15"/>
      <c r="U9" s="9"/>
      <c r="V9" s="9"/>
      <c r="W9" s="9"/>
      <c r="X9" s="9"/>
      <c r="Y9" s="9"/>
      <c r="Z9" s="9"/>
      <c r="AA9" s="9"/>
      <c r="AB9" s="9"/>
      <c r="AC9" s="9"/>
      <c r="AD9" s="15"/>
      <c r="AE9" s="62"/>
      <c r="AF9" s="62"/>
      <c r="AG9" s="62"/>
      <c r="AH9" s="62"/>
      <c r="AI9" s="62"/>
      <c r="AJ9" s="62"/>
      <c r="AK9" s="12"/>
      <c r="AL9" s="12"/>
      <c r="AM9" s="12"/>
      <c r="AN9" s="12"/>
      <c r="AO9" s="12"/>
      <c r="AP9" s="12"/>
      <c r="AQ9" s="12"/>
      <c r="AR9" s="12"/>
      <c r="AS9" s="17"/>
      <c r="AT9" s="12"/>
      <c r="AU9" s="12"/>
      <c r="AV9" s="12"/>
      <c r="AW9" s="12"/>
      <c r="AX9" s="12"/>
      <c r="AY9" s="9"/>
      <c r="AZ9" s="9"/>
      <c r="BA9" s="17"/>
      <c r="BB9" s="20"/>
      <c r="BC9" s="20"/>
      <c r="BD9" s="20"/>
      <c r="BE9" s="20"/>
      <c r="BF9" s="51"/>
      <c r="BG9" s="10"/>
      <c r="BH9" s="9"/>
      <c r="BI9" s="10"/>
      <c r="BJ9" s="93"/>
      <c r="BK9" s="11"/>
      <c r="BL9" s="11"/>
    </row>
    <row r="10" spans="1:64" x14ac:dyDescent="0.3">
      <c r="A10" s="219">
        <v>18</v>
      </c>
      <c r="B10" s="219" t="s">
        <v>116</v>
      </c>
      <c r="C10" s="219" t="s">
        <v>113</v>
      </c>
      <c r="D10" s="219" t="s">
        <v>114</v>
      </c>
      <c r="E10" s="219" t="s">
        <v>115</v>
      </c>
      <c r="F10" s="30"/>
      <c r="G10" s="30"/>
      <c r="H10" s="30"/>
      <c r="I10" s="30"/>
      <c r="J10" s="30"/>
      <c r="K10" s="30"/>
      <c r="L10" s="119">
        <f t="shared" ref="L10" si="0">SUM(E10:K10)/6</f>
        <v>0</v>
      </c>
      <c r="M10" s="30"/>
      <c r="N10" s="30"/>
      <c r="O10" s="119">
        <f t="shared" ref="O10" si="1">M10-N10</f>
        <v>0</v>
      </c>
      <c r="P10" s="30"/>
      <c r="Q10" s="30"/>
      <c r="R10" s="119">
        <f t="shared" ref="R10" si="2">P10-Q10</f>
        <v>0</v>
      </c>
      <c r="S10" s="4">
        <f t="shared" ref="S10" si="3">SUM((L10*0.6),(O10*0.25),(R10*0.15))</f>
        <v>0</v>
      </c>
      <c r="T10" s="21"/>
      <c r="U10" s="22"/>
      <c r="V10" s="22"/>
      <c r="W10" s="22"/>
      <c r="X10" s="22"/>
      <c r="Y10" s="22"/>
      <c r="Z10" s="22"/>
      <c r="AA10" s="22"/>
      <c r="AB10" s="23">
        <f t="shared" ref="AB10" si="4">SUM(U10:AA10)</f>
        <v>0</v>
      </c>
      <c r="AC10" s="4">
        <f t="shared" ref="AC10" si="5">AB10/7</f>
        <v>0</v>
      </c>
      <c r="AD10" s="21"/>
      <c r="AE10" s="30"/>
      <c r="AF10" s="30"/>
      <c r="AG10" s="30"/>
      <c r="AH10" s="30"/>
      <c r="AI10" s="30"/>
      <c r="AJ10" s="30"/>
      <c r="AK10" s="119">
        <f t="shared" ref="AK10" si="6">SUM(AE10:AJ10)/6</f>
        <v>0</v>
      </c>
      <c r="AL10" s="30"/>
      <c r="AM10" s="30"/>
      <c r="AN10" s="119">
        <f t="shared" ref="AN10" si="7">AL10-AM10</f>
        <v>0</v>
      </c>
      <c r="AO10" s="30"/>
      <c r="AP10" s="30"/>
      <c r="AQ10" s="119">
        <f t="shared" ref="AQ10" si="8">AO10-AP10</f>
        <v>0</v>
      </c>
      <c r="AR10" s="4">
        <f t="shared" ref="AR10" si="9">SUM((AK10*0.6),(AN10*0.25),(AQ10*0.15))</f>
        <v>0</v>
      </c>
      <c r="AS10" s="26"/>
      <c r="AT10" s="22"/>
      <c r="AU10" s="22"/>
      <c r="AV10" s="22"/>
      <c r="AW10" s="22"/>
      <c r="AX10" s="4">
        <f t="shared" ref="AX10" si="10">SUM((AT10*0.3),(AU10*0.25),(AV10*0.35),(AW10*0.1))</f>
        <v>0</v>
      </c>
      <c r="AY10" s="27"/>
      <c r="AZ10" s="4">
        <f t="shared" ref="AZ10" si="11">AX10-AY10</f>
        <v>0</v>
      </c>
      <c r="BA10" s="26"/>
      <c r="BB10" s="24"/>
      <c r="BC10" s="4">
        <f t="shared" ref="BC10" si="12">BB10</f>
        <v>0</v>
      </c>
      <c r="BD10" s="25"/>
      <c r="BE10" s="4">
        <f t="shared" ref="BE10" si="13">SUM(BC10-BD10)</f>
        <v>0</v>
      </c>
      <c r="BF10" s="53"/>
      <c r="BG10" s="4">
        <f>SUM((S10*0.25)+(AC10*0.75))</f>
        <v>0</v>
      </c>
      <c r="BH10" s="2"/>
      <c r="BI10" s="4">
        <f>SUM((AR10*0.25),(AZ10*0.25),(BE10*0.5))</f>
        <v>0</v>
      </c>
      <c r="BJ10" s="91"/>
      <c r="BK10" s="8">
        <f>AVERAGE(BG10:BI10)</f>
        <v>0</v>
      </c>
      <c r="BL10" s="28" t="s">
        <v>202</v>
      </c>
    </row>
  </sheetData>
  <sortState xmlns:xlrd2="http://schemas.microsoft.com/office/spreadsheetml/2017/richdata2" ref="A10:BL10">
    <sortCondition descending="1" ref="BK10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scale="94" fitToHeight="0" orientation="landscape" r:id="rId1"/>
  <headerFooter>
    <oddFooter>&amp;CIntermediate Individual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42</vt:i4>
      </vt:variant>
    </vt:vector>
  </HeadingPairs>
  <TitlesOfParts>
    <vt:vector size="64" baseType="lpstr">
      <vt:lpstr>Comp Detail</vt:lpstr>
      <vt:lpstr>Intro Ind Comp</vt:lpstr>
      <vt:lpstr>Intro Ind Free</vt:lpstr>
      <vt:lpstr>Prelim Ind A</vt:lpstr>
      <vt:lpstr>Prelim Ind B</vt:lpstr>
      <vt:lpstr>Pre Novice Ind</vt:lpstr>
      <vt:lpstr>Novice Ind</vt:lpstr>
      <vt:lpstr>Nov Unoff Ind</vt:lpstr>
      <vt:lpstr>Interm Ind</vt:lpstr>
      <vt:lpstr>Int Unoff Ind</vt:lpstr>
      <vt:lpstr>Open Ind</vt:lpstr>
      <vt:lpstr>Lungers Walk</vt:lpstr>
      <vt:lpstr>Lungers Canter</vt:lpstr>
      <vt:lpstr>Walk PDD A</vt:lpstr>
      <vt:lpstr>Squad Comp Pre_lim</vt:lpstr>
      <vt:lpstr>Barrel Ind Intro</vt:lpstr>
      <vt:lpstr>Barrel Prelim A</vt:lpstr>
      <vt:lpstr>Barrel Prelim B</vt:lpstr>
      <vt:lpstr>Barrel PreNov</vt:lpstr>
      <vt:lpstr>Barrel PDD A</vt:lpstr>
      <vt:lpstr>Barrel PDD B</vt:lpstr>
      <vt:lpstr>Barrel Squad</vt:lpstr>
      <vt:lpstr>'Barrel Ind Intro'!Print_Area</vt:lpstr>
      <vt:lpstr>'Barrel PDD A'!Print_Area</vt:lpstr>
      <vt:lpstr>'Barrel PDD B'!Print_Area</vt:lpstr>
      <vt:lpstr>'Barrel Prelim A'!Print_Area</vt:lpstr>
      <vt:lpstr>'Barrel Prelim B'!Print_Area</vt:lpstr>
      <vt:lpstr>'Barrel PreNov'!Print_Area</vt:lpstr>
      <vt:lpstr>'Barrel Squad'!Print_Area</vt:lpstr>
      <vt:lpstr>'Int Unoff Ind'!Print_Area</vt:lpstr>
      <vt:lpstr>'Interm Ind'!Print_Area</vt:lpstr>
      <vt:lpstr>'Intro Ind Comp'!Print_Area</vt:lpstr>
      <vt:lpstr>'Intro Ind Free'!Print_Area</vt:lpstr>
      <vt:lpstr>'Lungers Canter'!Print_Area</vt:lpstr>
      <vt:lpstr>'Lungers Walk'!Print_Area</vt:lpstr>
      <vt:lpstr>'Nov Unoff Ind'!Print_Area</vt:lpstr>
      <vt:lpstr>'Novice Ind'!Print_Area</vt:lpstr>
      <vt:lpstr>'Open Ind'!Print_Area</vt:lpstr>
      <vt:lpstr>'Pre Novice Ind'!Print_Area</vt:lpstr>
      <vt:lpstr>'Prelim Ind A'!Print_Area</vt:lpstr>
      <vt:lpstr>'Prelim Ind B'!Print_Area</vt:lpstr>
      <vt:lpstr>'Squad Comp Pre_lim'!Print_Area</vt:lpstr>
      <vt:lpstr>'Walk PDD A'!Print_Area</vt:lpstr>
      <vt:lpstr>'Barrel Ind Intro'!Print_Titles</vt:lpstr>
      <vt:lpstr>'Barrel PDD A'!Print_Titles</vt:lpstr>
      <vt:lpstr>'Barrel PDD B'!Print_Titles</vt:lpstr>
      <vt:lpstr>'Barrel Prelim A'!Print_Titles</vt:lpstr>
      <vt:lpstr>'Barrel Prelim B'!Print_Titles</vt:lpstr>
      <vt:lpstr>'Barrel PreNov'!Print_Titles</vt:lpstr>
      <vt:lpstr>'Barrel Squad'!Print_Titles</vt:lpstr>
      <vt:lpstr>'Int Unoff Ind'!Print_Titles</vt:lpstr>
      <vt:lpstr>'Interm Ind'!Print_Titles</vt:lpstr>
      <vt:lpstr>'Intro Ind Comp'!Print_Titles</vt:lpstr>
      <vt:lpstr>'Intro Ind Free'!Print_Titles</vt:lpstr>
      <vt:lpstr>'Lungers Canter'!Print_Titles</vt:lpstr>
      <vt:lpstr>'Lungers Walk'!Print_Titles</vt:lpstr>
      <vt:lpstr>'Nov Unoff Ind'!Print_Titles</vt:lpstr>
      <vt:lpstr>'Novice Ind'!Print_Titles</vt:lpstr>
      <vt:lpstr>'Open Ind'!Print_Titles</vt:lpstr>
      <vt:lpstr>'Pre Novice Ind'!Print_Titles</vt:lpstr>
      <vt:lpstr>'Prelim Ind A'!Print_Titles</vt:lpstr>
      <vt:lpstr>'Prelim Ind B'!Print_Titles</vt:lpstr>
      <vt:lpstr>'Squad Comp Pre_lim'!Print_Titles</vt:lpstr>
      <vt:lpstr>'Walk PDD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Fraser</dc:creator>
  <cp:lastModifiedBy>Karen</cp:lastModifiedBy>
  <cp:lastPrinted>2023-08-27T05:04:29Z</cp:lastPrinted>
  <dcterms:created xsi:type="dcterms:W3CDTF">2017-05-08T02:01:40Z</dcterms:created>
  <dcterms:modified xsi:type="dcterms:W3CDTF">2023-08-30T03:31:21Z</dcterms:modified>
</cp:coreProperties>
</file>