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none" autoCompressPictures="0" defaultThemeVersion="124226"/>
  <bookViews>
    <workbookView xWindow="312" yWindow="0" windowWidth="20220" windowHeight="10332" tabRatio="847" firstSheet="24" activeTab="1"/>
  </bookViews>
  <sheets>
    <sheet name="Comp Detail" sheetId="140" r:id="rId1"/>
    <sheet name="AWARDS" sheetId="174" r:id="rId2"/>
    <sheet name="IND Open" sheetId="164" r:id="rId3"/>
    <sheet name="IND Adv" sheetId="125" r:id="rId4"/>
    <sheet name="IND Int" sheetId="141" r:id="rId5"/>
    <sheet name="IND Nov" sheetId="142" r:id="rId6"/>
    <sheet name="IND PreNov" sheetId="96" r:id="rId7"/>
    <sheet name="IND Prelim A" sheetId="166" r:id="rId8"/>
    <sheet name="IND Prelim B" sheetId="121" r:id="rId9"/>
    <sheet name="IND Prelim C" sheetId="165" r:id="rId10"/>
    <sheet name="IND Intro Comp 1" sheetId="154" r:id="rId11"/>
    <sheet name="IND Intro Comp 2" sheetId="167" r:id="rId12"/>
    <sheet name="IND Intro Free 1" sheetId="155" r:id="rId13"/>
    <sheet name="IND Intro Free 2" sheetId="168" r:id="rId14"/>
    <sheet name="PDD Walk A" sheetId="152" r:id="rId15"/>
    <sheet name="PDD Walk B" sheetId="124" r:id="rId16"/>
    <sheet name="PDD Interm" sheetId="169" r:id="rId17"/>
    <sheet name="SQ Prelim" sheetId="102" r:id="rId18"/>
    <sheet name="SQ Novice" sheetId="131" r:id="rId19"/>
    <sheet name="Lungers Walk" sheetId="153" r:id="rId20"/>
    <sheet name="Lungers Canter" sheetId="150" r:id="rId21"/>
    <sheet name="Barrel IND Open Adv Int" sheetId="156" r:id="rId22"/>
    <sheet name="Barrel Nov PreNov" sheetId="157" r:id="rId23"/>
    <sheet name="Barrel IND Prelim A" sheetId="158" r:id="rId24"/>
    <sheet name="Barrel IND Prelim B" sheetId="159" r:id="rId25"/>
    <sheet name="Barrel IND Prelim C" sheetId="170" r:id="rId26"/>
    <sheet name="Barrel PDD A (1)" sheetId="160" r:id="rId27"/>
    <sheet name="Barrel PDD A (2)" sheetId="171" r:id="rId28"/>
    <sheet name="Barrel PDD B (1)" sheetId="161" r:id="rId29"/>
    <sheet name="Barrel PDD B (2)" sheetId="172" r:id="rId30"/>
    <sheet name="Barrel Squad" sheetId="162" r:id="rId31"/>
  </sheets>
  <definedNames>
    <definedName name="_xlnm.Print_Area" localSheetId="21">'Barrel IND Open Adv Int'!$O:$R</definedName>
    <definedName name="_xlnm.Print_Area" localSheetId="23">'Barrel IND Prelim A'!$O:$R</definedName>
    <definedName name="_xlnm.Print_Area" localSheetId="24">'Barrel IND Prelim B'!$O:$R</definedName>
    <definedName name="_xlnm.Print_Area" localSheetId="25">'Barrel IND Prelim C'!$O:$R</definedName>
    <definedName name="_xlnm.Print_Area" localSheetId="22">'Barrel Nov PreNov'!$O:$R</definedName>
    <definedName name="_xlnm.Print_Area" localSheetId="26">'Barrel PDD A (1)'!$O:$R</definedName>
    <definedName name="_xlnm.Print_Area" localSheetId="27">'Barrel PDD A (2)'!$O:$R</definedName>
    <definedName name="_xlnm.Print_Area" localSheetId="28">'Barrel PDD B (1)'!$O:$R</definedName>
    <definedName name="_xlnm.Print_Area" localSheetId="29">'Barrel PDD B (2)'!$O:$R</definedName>
    <definedName name="_xlnm.Print_Area" localSheetId="30">'Barrel Squad'!$O:$R</definedName>
    <definedName name="_xlnm.Print_Area" localSheetId="3">'IND Adv'!$EM:$EQ</definedName>
    <definedName name="_xlnm.Print_Area" localSheetId="4">'IND Int'!$CF:$CS</definedName>
    <definedName name="_xlnm.Print_Area" localSheetId="10">'IND Intro Comp 1'!$AO:$AQ</definedName>
    <definedName name="_xlnm.Print_Area" localSheetId="11">'IND Intro Comp 2'!$AO:$AQ</definedName>
    <definedName name="_xlnm.Print_Area" localSheetId="12">'IND Intro Free 1'!$AG:$AI</definedName>
    <definedName name="_xlnm.Print_Area" localSheetId="13">'IND Intro Free 2'!$AG:$AJ</definedName>
    <definedName name="_xlnm.Print_Area" localSheetId="5">'IND Nov'!$BO:$BW</definedName>
    <definedName name="_xlnm.Print_Area" localSheetId="2">'IND Open'!$EC:$EJ</definedName>
    <definedName name="_xlnm.Print_Area" localSheetId="7">'IND Prelim A'!$BN:$BV</definedName>
    <definedName name="_xlnm.Print_Area" localSheetId="8">'IND Prelim B'!$BN:$BV</definedName>
    <definedName name="_xlnm.Print_Area" localSheetId="9">'IND Prelim C'!$BN:$BV</definedName>
    <definedName name="_xlnm.Print_Area" localSheetId="6">'IND PreNov'!$BR:$BZ</definedName>
    <definedName name="_xlnm.Print_Area" localSheetId="20">'Lungers Canter'!$O:$R</definedName>
    <definedName name="_xlnm.Print_Area" localSheetId="19">'Lungers Walk'!$O:$R</definedName>
    <definedName name="_xlnm.Print_Area" localSheetId="16">'PDD Interm'!$AN:$AS</definedName>
    <definedName name="_xlnm.Print_Area" localSheetId="14">'PDD Walk A'!$AH:$AL</definedName>
    <definedName name="_xlnm.Print_Area" localSheetId="15">'PDD Walk B'!$AF:$AJ</definedName>
    <definedName name="_xlnm.Print_Area" localSheetId="18">'SQ Novice'!$BM:$BZ</definedName>
    <definedName name="_xlnm.Print_Area" localSheetId="17">'SQ Prelim'!$BN:$CA</definedName>
    <definedName name="_xlnm.Print_Titles" localSheetId="21">'Barrel IND Open Adv Int'!$A:$C,'Barrel IND Open Adv Int'!$1:$6</definedName>
    <definedName name="_xlnm.Print_Titles" localSheetId="23">'Barrel IND Prelim A'!$A:$C,'Barrel IND Prelim A'!$1:$7</definedName>
    <definedName name="_xlnm.Print_Titles" localSheetId="24">'Barrel IND Prelim B'!$A:$C,'Barrel IND Prelim B'!$1:$7</definedName>
    <definedName name="_xlnm.Print_Titles" localSheetId="25">'Barrel IND Prelim C'!$A:$C,'Barrel IND Prelim C'!$1:$8</definedName>
    <definedName name="_xlnm.Print_Titles" localSheetId="22">'Barrel Nov PreNov'!$A:$C,'Barrel Nov PreNov'!$1:$6</definedName>
    <definedName name="_xlnm.Print_Titles" localSheetId="26">'Barrel PDD A (1)'!$A:$C,'Barrel PDD A (1)'!$1:$7</definedName>
    <definedName name="_xlnm.Print_Titles" localSheetId="27">'Barrel PDD A (2)'!$A:$C,'Barrel PDD A (2)'!$1:$7</definedName>
    <definedName name="_xlnm.Print_Titles" localSheetId="28">'Barrel PDD B (1)'!$A:$C,'Barrel PDD B (1)'!$1:$6</definedName>
    <definedName name="_xlnm.Print_Titles" localSheetId="29">'Barrel PDD B (2)'!$A:$C,'Barrel PDD B (2)'!$1:$7</definedName>
    <definedName name="_xlnm.Print_Titles" localSheetId="30">'Barrel Squad'!$A:$C,'Barrel Squad'!$1:$8</definedName>
    <definedName name="_xlnm.Print_Titles" localSheetId="3">'IND Adv'!$A:$E,'IND Adv'!$1:$9</definedName>
    <definedName name="_xlnm.Print_Titles" localSheetId="4">'IND Int'!$A:$E,'IND Int'!$1:$4</definedName>
    <definedName name="_xlnm.Print_Titles" localSheetId="10">'IND Intro Comp 1'!$A:$E,'IND Intro Comp 1'!$1:$7</definedName>
    <definedName name="_xlnm.Print_Titles" localSheetId="11">'IND Intro Comp 2'!$A:$E,'IND Intro Comp 2'!$1:$3</definedName>
    <definedName name="_xlnm.Print_Titles" localSheetId="12">'IND Intro Free 1'!$A:$E,'IND Intro Free 1'!$1:$4</definedName>
    <definedName name="_xlnm.Print_Titles" localSheetId="13">'IND Intro Free 2'!$A:$E,'IND Intro Free 2'!$1:$3</definedName>
    <definedName name="_xlnm.Print_Titles" localSheetId="5">'IND Nov'!$A:$E,'IND Nov'!$1:$4</definedName>
    <definedName name="_xlnm.Print_Titles" localSheetId="2">'IND Open'!$A:$E,'IND Open'!$1:$4</definedName>
    <definedName name="_xlnm.Print_Titles" localSheetId="7">'IND Prelim A'!$A:$E,'IND Prelim A'!$1:$3</definedName>
    <definedName name="_xlnm.Print_Titles" localSheetId="8">'IND Prelim B'!$A:$E,'IND Prelim B'!$1:$7</definedName>
    <definedName name="_xlnm.Print_Titles" localSheetId="9">'IND Prelim C'!$A:$E,'IND Prelim C'!$1:$3</definedName>
    <definedName name="_xlnm.Print_Titles" localSheetId="6">'IND PreNov'!$A:$E,'IND PreNov'!$1:$13</definedName>
    <definedName name="_xlnm.Print_Titles" localSheetId="20">'Lungers Canter'!$A:$E,'Lungers Canter'!$1:$7</definedName>
    <definedName name="_xlnm.Print_Titles" localSheetId="19">'Lungers Walk'!$A:$E,'Lungers Walk'!$1:$7</definedName>
    <definedName name="_xlnm.Print_Titles" localSheetId="16">'PDD Interm'!$A:$E,'PDD Interm'!$1:$4</definedName>
    <definedName name="_xlnm.Print_Titles" localSheetId="14">'PDD Walk A'!$A:$E,'PDD Walk A'!$1:$6</definedName>
    <definedName name="_xlnm.Print_Titles" localSheetId="15">'PDD Walk B'!$A:$E,'PDD Walk B'!$1:$6</definedName>
    <definedName name="_xlnm.Print_Titles" localSheetId="18">'SQ Novice'!$A:$E,'SQ Novice'!$1:$6</definedName>
    <definedName name="_xlnm.Print_Titles" localSheetId="17">'SQ Prelim'!$A:$E,'SQ Prelim'!$1:$7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61" l="1"/>
  <c r="BR18" i="102"/>
  <c r="BX18" i="102"/>
  <c r="BL53" i="102"/>
  <c r="BL46" i="102"/>
  <c r="BL39" i="102"/>
  <c r="BL18" i="102"/>
  <c r="BL25" i="102"/>
  <c r="BL32" i="102"/>
  <c r="BE46" i="102"/>
  <c r="AZ46" i="102"/>
  <c r="AT46" i="102"/>
  <c r="J14" i="167" l="1"/>
  <c r="EE20" i="125" l="1"/>
  <c r="BD18" i="142" l="1"/>
  <c r="BE18" i="142" s="1"/>
  <c r="BK18" i="142"/>
  <c r="BM18" i="142" s="1"/>
  <c r="AO18" i="142"/>
  <c r="AP18" i="142" s="1"/>
  <c r="AS18" i="142"/>
  <c r="AU18" i="142" s="1"/>
  <c r="AE18" i="142"/>
  <c r="AB18" i="142"/>
  <c r="Y18" i="142"/>
  <c r="AF18" i="142" s="1"/>
  <c r="R18" i="142"/>
  <c r="O18" i="142"/>
  <c r="L18" i="142"/>
  <c r="BD23" i="142"/>
  <c r="BE23" i="142" s="1"/>
  <c r="BQ23" i="142" s="1"/>
  <c r="BK23" i="142"/>
  <c r="BM23" i="142" s="1"/>
  <c r="AO23" i="142"/>
  <c r="AP23" i="142"/>
  <c r="BP23" i="142" s="1"/>
  <c r="AS23" i="142"/>
  <c r="AU23" i="142" s="1"/>
  <c r="AE23" i="142"/>
  <c r="AB23" i="142"/>
  <c r="Y23" i="142"/>
  <c r="AF23" i="142" s="1"/>
  <c r="BT23" i="142" s="1"/>
  <c r="R23" i="142"/>
  <c r="O23" i="142"/>
  <c r="L23" i="142"/>
  <c r="S23" i="142" l="1"/>
  <c r="BQ18" i="142"/>
  <c r="BT18" i="142"/>
  <c r="BP18" i="142"/>
  <c r="S18" i="142"/>
  <c r="BR18" i="142" s="1"/>
  <c r="BV18" i="142" s="1"/>
  <c r="BO23" i="142"/>
  <c r="BR23" i="142"/>
  <c r="BV23" i="142" s="1"/>
  <c r="I21" i="157"/>
  <c r="I28" i="157"/>
  <c r="BO18" i="142" l="1"/>
  <c r="L13" i="125"/>
  <c r="M25" i="158"/>
  <c r="P25" i="158" s="1"/>
  <c r="I25" i="158"/>
  <c r="O25" i="158" s="1"/>
  <c r="BO23" i="141" l="1"/>
  <c r="BO21" i="141"/>
  <c r="BO27" i="141"/>
  <c r="BO19" i="141"/>
  <c r="BO20" i="141"/>
  <c r="BO22" i="141"/>
  <c r="BO13" i="141"/>
  <c r="BO17" i="141"/>
  <c r="BO24" i="141"/>
  <c r="BO25" i="141"/>
  <c r="BO15" i="141"/>
  <c r="BO18" i="141"/>
  <c r="BO16" i="141"/>
  <c r="BO14" i="141"/>
  <c r="BO26" i="141"/>
  <c r="BQ23" i="141"/>
  <c r="BQ21" i="141"/>
  <c r="BQ27" i="141"/>
  <c r="BQ19" i="141"/>
  <c r="BQ20" i="141"/>
  <c r="BQ22" i="141"/>
  <c r="BQ13" i="141"/>
  <c r="BQ17" i="141"/>
  <c r="BQ24" i="141"/>
  <c r="BQ25" i="141"/>
  <c r="BQ15" i="141"/>
  <c r="BQ18" i="141"/>
  <c r="BQ16" i="141"/>
  <c r="BQ14" i="141"/>
  <c r="BQ26" i="141"/>
  <c r="BQ18" i="131"/>
  <c r="AN18" i="131"/>
  <c r="AD18" i="131"/>
  <c r="AY13" i="164" l="1"/>
  <c r="AN13" i="164"/>
  <c r="AO13" i="164" s="1"/>
  <c r="L7" i="162" l="1"/>
  <c r="F7" i="162"/>
  <c r="M88" i="162"/>
  <c r="P88" i="162" s="1"/>
  <c r="I88" i="162"/>
  <c r="O88" i="162" s="1"/>
  <c r="M67" i="162"/>
  <c r="P67" i="162" s="1"/>
  <c r="I67" i="162"/>
  <c r="O67" i="162" s="1"/>
  <c r="Q67" i="162" s="1"/>
  <c r="M25" i="162"/>
  <c r="P25" i="162" s="1"/>
  <c r="I25" i="162"/>
  <c r="O25" i="162" s="1"/>
  <c r="M53" i="162"/>
  <c r="P53" i="162" s="1"/>
  <c r="I53" i="162"/>
  <c r="O53" i="162" s="1"/>
  <c r="I39" i="162"/>
  <c r="M39" i="162"/>
  <c r="O39" i="162"/>
  <c r="P39" i="162"/>
  <c r="Q39" i="162" s="1"/>
  <c r="I18" i="162"/>
  <c r="M18" i="162"/>
  <c r="O18" i="162"/>
  <c r="P18" i="162"/>
  <c r="I46" i="162"/>
  <c r="M46" i="162"/>
  <c r="O46" i="162"/>
  <c r="P46" i="162"/>
  <c r="I74" i="162"/>
  <c r="M74" i="162"/>
  <c r="O74" i="162"/>
  <c r="P74" i="162"/>
  <c r="M60" i="162"/>
  <c r="P60" i="162" s="1"/>
  <c r="I60" i="162"/>
  <c r="O60" i="162" s="1"/>
  <c r="M32" i="162"/>
  <c r="P32" i="162" s="1"/>
  <c r="I32" i="162"/>
  <c r="O32" i="162" s="1"/>
  <c r="M81" i="162"/>
  <c r="P81" i="162" s="1"/>
  <c r="I81" i="162"/>
  <c r="O81" i="162" s="1"/>
  <c r="M30" i="172"/>
  <c r="I30" i="172"/>
  <c r="O30" i="172" s="1"/>
  <c r="M14" i="172"/>
  <c r="I14" i="172"/>
  <c r="O14" i="172" s="1"/>
  <c r="M22" i="172"/>
  <c r="I22" i="172"/>
  <c r="O22" i="172" s="1"/>
  <c r="M20" i="172"/>
  <c r="I20" i="172"/>
  <c r="O20" i="172" s="1"/>
  <c r="M26" i="172"/>
  <c r="I26" i="172"/>
  <c r="O26" i="172" s="1"/>
  <c r="M18" i="172"/>
  <c r="I18" i="172"/>
  <c r="O18" i="172" s="1"/>
  <c r="M24" i="172"/>
  <c r="I24" i="172"/>
  <c r="O24" i="172" s="1"/>
  <c r="M32" i="172"/>
  <c r="I32" i="172"/>
  <c r="O32" i="172" s="1"/>
  <c r="M12" i="172"/>
  <c r="I12" i="172"/>
  <c r="O12" i="172" s="1"/>
  <c r="M28" i="172"/>
  <c r="I28" i="172"/>
  <c r="O28" i="172" s="1"/>
  <c r="M30" i="161"/>
  <c r="I30" i="161"/>
  <c r="O30" i="161" s="1"/>
  <c r="M14" i="161"/>
  <c r="I14" i="161"/>
  <c r="O14" i="161" s="1"/>
  <c r="M24" i="161"/>
  <c r="I24" i="161"/>
  <c r="O24" i="161" s="1"/>
  <c r="M28" i="161"/>
  <c r="I28" i="161"/>
  <c r="O28" i="161" s="1"/>
  <c r="M16" i="161"/>
  <c r="I16" i="161"/>
  <c r="O16" i="161" s="1"/>
  <c r="M32" i="161"/>
  <c r="I32" i="161"/>
  <c r="O32" i="161" s="1"/>
  <c r="M18" i="161"/>
  <c r="I18" i="161"/>
  <c r="O18" i="161" s="1"/>
  <c r="M26" i="161"/>
  <c r="I26" i="161"/>
  <c r="O26" i="161" s="1"/>
  <c r="M36" i="161"/>
  <c r="I36" i="161"/>
  <c r="O36" i="161" s="1"/>
  <c r="M12" i="161"/>
  <c r="I12" i="161"/>
  <c r="O12" i="161" s="1"/>
  <c r="M38" i="161"/>
  <c r="I38" i="161"/>
  <c r="O38" i="161" s="1"/>
  <c r="M34" i="161"/>
  <c r="I34" i="161"/>
  <c r="O34" i="161" s="1"/>
  <c r="M20" i="161"/>
  <c r="I20" i="161"/>
  <c r="O20" i="161" s="1"/>
  <c r="AC17" i="168"/>
  <c r="AE17" i="168" s="1"/>
  <c r="U17" i="168"/>
  <c r="W17" i="168" s="1"/>
  <c r="Q17" i="168"/>
  <c r="N17" i="168"/>
  <c r="K17" i="168"/>
  <c r="AC21" i="168"/>
  <c r="AE21" i="168" s="1"/>
  <c r="U21" i="168"/>
  <c r="W21" i="168" s="1"/>
  <c r="Q21" i="168"/>
  <c r="N21" i="168"/>
  <c r="K21" i="168"/>
  <c r="AC20" i="168"/>
  <c r="AE20" i="168" s="1"/>
  <c r="U20" i="168"/>
  <c r="W20" i="168" s="1"/>
  <c r="Q20" i="168"/>
  <c r="N20" i="168"/>
  <c r="K20" i="168"/>
  <c r="AC13" i="168"/>
  <c r="AE13" i="168" s="1"/>
  <c r="U13" i="168"/>
  <c r="W13" i="168" s="1"/>
  <c r="Q13" i="168"/>
  <c r="N13" i="168"/>
  <c r="K13" i="168"/>
  <c r="R13" i="168" s="1"/>
  <c r="AC12" i="168"/>
  <c r="AE12" i="168" s="1"/>
  <c r="U12" i="168"/>
  <c r="W12" i="168" s="1"/>
  <c r="Q12" i="168"/>
  <c r="N12" i="168"/>
  <c r="K12" i="168"/>
  <c r="AC14" i="168"/>
  <c r="AE14" i="168" s="1"/>
  <c r="U14" i="168"/>
  <c r="W14" i="168" s="1"/>
  <c r="Q14" i="168"/>
  <c r="N14" i="168"/>
  <c r="K14" i="168"/>
  <c r="AC19" i="168"/>
  <c r="AE19" i="168" s="1"/>
  <c r="U19" i="168"/>
  <c r="W19" i="168" s="1"/>
  <c r="Q19" i="168"/>
  <c r="N19" i="168"/>
  <c r="K19" i="168"/>
  <c r="AC18" i="168"/>
  <c r="AE18" i="168" s="1"/>
  <c r="U18" i="168"/>
  <c r="W18" i="168" s="1"/>
  <c r="Q18" i="168"/>
  <c r="N18" i="168"/>
  <c r="K18" i="168"/>
  <c r="AC15" i="168"/>
  <c r="AE15" i="168" s="1"/>
  <c r="U15" i="168"/>
  <c r="W15" i="168" s="1"/>
  <c r="Q15" i="168"/>
  <c r="N15" i="168"/>
  <c r="K15" i="168"/>
  <c r="AC16" i="168"/>
  <c r="AE16" i="168" s="1"/>
  <c r="U16" i="168"/>
  <c r="W16" i="168" s="1"/>
  <c r="Q16" i="168"/>
  <c r="N16" i="168"/>
  <c r="K16" i="168"/>
  <c r="AC13" i="155"/>
  <c r="AE13" i="155" s="1"/>
  <c r="U13" i="155"/>
  <c r="W13" i="155" s="1"/>
  <c r="Q13" i="155"/>
  <c r="N13" i="155"/>
  <c r="K13" i="155"/>
  <c r="R13" i="155" s="1"/>
  <c r="AC12" i="155"/>
  <c r="AE12" i="155" s="1"/>
  <c r="U12" i="155"/>
  <c r="W12" i="155" s="1"/>
  <c r="Q12" i="155"/>
  <c r="N12" i="155"/>
  <c r="K12" i="155"/>
  <c r="AC15" i="155"/>
  <c r="AE15" i="155" s="1"/>
  <c r="U15" i="155"/>
  <c r="W15" i="155" s="1"/>
  <c r="Q15" i="155"/>
  <c r="N15" i="155"/>
  <c r="K15" i="155"/>
  <c r="R15" i="155" s="1"/>
  <c r="AC14" i="155"/>
  <c r="AE14" i="155" s="1"/>
  <c r="U14" i="155"/>
  <c r="W14" i="155" s="1"/>
  <c r="Q14" i="155"/>
  <c r="N14" i="155"/>
  <c r="K14" i="155"/>
  <c r="AC17" i="155"/>
  <c r="AE17" i="155" s="1"/>
  <c r="U17" i="155"/>
  <c r="W17" i="155" s="1"/>
  <c r="Q17" i="155"/>
  <c r="N17" i="155"/>
  <c r="K17" i="155"/>
  <c r="R17" i="155" s="1"/>
  <c r="AC18" i="155"/>
  <c r="AE18" i="155" s="1"/>
  <c r="U18" i="155"/>
  <c r="W18" i="155" s="1"/>
  <c r="Q18" i="155"/>
  <c r="N18" i="155"/>
  <c r="K18" i="155"/>
  <c r="AC16" i="155"/>
  <c r="AE16" i="155" s="1"/>
  <c r="U16" i="155"/>
  <c r="W16" i="155" s="1"/>
  <c r="Q16" i="155"/>
  <c r="N16" i="155"/>
  <c r="K16" i="155"/>
  <c r="AC19" i="155"/>
  <c r="AE19" i="155" s="1"/>
  <c r="U19" i="155"/>
  <c r="W19" i="155" s="1"/>
  <c r="Q19" i="155"/>
  <c r="N19" i="155"/>
  <c r="K19" i="155"/>
  <c r="AC20" i="155"/>
  <c r="AE20" i="155" s="1"/>
  <c r="U20" i="155"/>
  <c r="W20" i="155" s="1"/>
  <c r="Q20" i="155"/>
  <c r="N20" i="155"/>
  <c r="K20" i="155"/>
  <c r="R20" i="155" s="1"/>
  <c r="AG20" i="155" s="1"/>
  <c r="M15" i="150"/>
  <c r="P15" i="150" s="1"/>
  <c r="I15" i="150"/>
  <c r="O15" i="150" s="1"/>
  <c r="M20" i="150"/>
  <c r="P20" i="150" s="1"/>
  <c r="I20" i="150"/>
  <c r="O20" i="150" s="1"/>
  <c r="M19" i="150"/>
  <c r="P19" i="150" s="1"/>
  <c r="I19" i="150"/>
  <c r="O19" i="150" s="1"/>
  <c r="M14" i="150"/>
  <c r="P14" i="150" s="1"/>
  <c r="I14" i="150"/>
  <c r="O14" i="150" s="1"/>
  <c r="M16" i="150"/>
  <c r="P16" i="150" s="1"/>
  <c r="I16" i="150"/>
  <c r="O16" i="150" s="1"/>
  <c r="M18" i="150"/>
  <c r="P18" i="150" s="1"/>
  <c r="I18" i="150"/>
  <c r="O18" i="150" s="1"/>
  <c r="M15" i="170"/>
  <c r="I15" i="170"/>
  <c r="O15" i="170" s="1"/>
  <c r="M12" i="170"/>
  <c r="I12" i="170"/>
  <c r="O12" i="170" s="1"/>
  <c r="M23" i="170"/>
  <c r="I23" i="170"/>
  <c r="O23" i="170" s="1"/>
  <c r="M19" i="170"/>
  <c r="I19" i="170"/>
  <c r="O19" i="170" s="1"/>
  <c r="M25" i="170"/>
  <c r="I25" i="170"/>
  <c r="O25" i="170" s="1"/>
  <c r="M21" i="170"/>
  <c r="I21" i="170"/>
  <c r="O21" i="170" s="1"/>
  <c r="M16" i="170"/>
  <c r="I16" i="170"/>
  <c r="O16" i="170" s="1"/>
  <c r="M14" i="170"/>
  <c r="I14" i="170"/>
  <c r="O14" i="170" s="1"/>
  <c r="M13" i="170"/>
  <c r="I13" i="170"/>
  <c r="O13" i="170" s="1"/>
  <c r="M22" i="170"/>
  <c r="I22" i="170"/>
  <c r="O22" i="170" s="1"/>
  <c r="M17" i="170"/>
  <c r="I17" i="170"/>
  <c r="O17" i="170" s="1"/>
  <c r="M18" i="170"/>
  <c r="I18" i="170"/>
  <c r="O18" i="170" s="1"/>
  <c r="M20" i="170"/>
  <c r="I20" i="170"/>
  <c r="O20" i="170" s="1"/>
  <c r="M26" i="170"/>
  <c r="I26" i="170"/>
  <c r="O26" i="170" s="1"/>
  <c r="AL20" i="167"/>
  <c r="AM20" i="167" s="1"/>
  <c r="AA20" i="167"/>
  <c r="AB20" i="167" s="1"/>
  <c r="P20" i="167"/>
  <c r="M20" i="167"/>
  <c r="J20" i="167"/>
  <c r="AL25" i="167"/>
  <c r="AM25" i="167" s="1"/>
  <c r="AA25" i="167"/>
  <c r="AB25" i="167" s="1"/>
  <c r="P25" i="167"/>
  <c r="M25" i="167"/>
  <c r="J25" i="167"/>
  <c r="AL16" i="167"/>
  <c r="AM16" i="167" s="1"/>
  <c r="AA16" i="167"/>
  <c r="AB16" i="167" s="1"/>
  <c r="P16" i="167"/>
  <c r="M16" i="167"/>
  <c r="J16" i="167"/>
  <c r="AL22" i="167"/>
  <c r="AM22" i="167" s="1"/>
  <c r="AA22" i="167"/>
  <c r="AB22" i="167" s="1"/>
  <c r="P22" i="167"/>
  <c r="M22" i="167"/>
  <c r="J22" i="167"/>
  <c r="AL13" i="167"/>
  <c r="AM13" i="167" s="1"/>
  <c r="AA13" i="167"/>
  <c r="AB13" i="167" s="1"/>
  <c r="P13" i="167"/>
  <c r="M13" i="167"/>
  <c r="J13" i="167"/>
  <c r="AL21" i="167"/>
  <c r="AM21" i="167" s="1"/>
  <c r="AA21" i="167"/>
  <c r="AB21" i="167" s="1"/>
  <c r="P21" i="167"/>
  <c r="M21" i="167"/>
  <c r="J21" i="167"/>
  <c r="AL24" i="167"/>
  <c r="AM24" i="167" s="1"/>
  <c r="AA24" i="167"/>
  <c r="AB24" i="167" s="1"/>
  <c r="P24" i="167"/>
  <c r="M24" i="167"/>
  <c r="J24" i="167"/>
  <c r="AL12" i="167"/>
  <c r="AM12" i="167" s="1"/>
  <c r="AA12" i="167"/>
  <c r="AB12" i="167" s="1"/>
  <c r="P12" i="167"/>
  <c r="M12" i="167"/>
  <c r="J12" i="167"/>
  <c r="AL15" i="167"/>
  <c r="AM15" i="167" s="1"/>
  <c r="AA15" i="167"/>
  <c r="AB15" i="167" s="1"/>
  <c r="P15" i="167"/>
  <c r="M15" i="167"/>
  <c r="J15" i="167"/>
  <c r="AL23" i="167"/>
  <c r="AM23" i="167" s="1"/>
  <c r="AA23" i="167"/>
  <c r="AB23" i="167" s="1"/>
  <c r="P23" i="167"/>
  <c r="M23" i="167"/>
  <c r="J23" i="167"/>
  <c r="AL17" i="167"/>
  <c r="AM17" i="167" s="1"/>
  <c r="AA17" i="167"/>
  <c r="AB17" i="167" s="1"/>
  <c r="P17" i="167"/>
  <c r="M17" i="167"/>
  <c r="J17" i="167"/>
  <c r="AL18" i="167"/>
  <c r="AM18" i="167" s="1"/>
  <c r="AA18" i="167"/>
  <c r="AB18" i="167" s="1"/>
  <c r="P18" i="167"/>
  <c r="M18" i="167"/>
  <c r="J18" i="167"/>
  <c r="AL14" i="167"/>
  <c r="AM14" i="167" s="1"/>
  <c r="AA14" i="167"/>
  <c r="AB14" i="167" s="1"/>
  <c r="P14" i="167"/>
  <c r="M14" i="167"/>
  <c r="AL19" i="167"/>
  <c r="AM19" i="167" s="1"/>
  <c r="AA19" i="167"/>
  <c r="AB19" i="167" s="1"/>
  <c r="P19" i="167"/>
  <c r="M19" i="167"/>
  <c r="J19" i="167"/>
  <c r="AL22" i="154"/>
  <c r="AM22" i="154" s="1"/>
  <c r="AA22" i="154"/>
  <c r="AB22" i="154" s="1"/>
  <c r="P22" i="154"/>
  <c r="M22" i="154"/>
  <c r="J22" i="154"/>
  <c r="AL19" i="154"/>
  <c r="AM19" i="154" s="1"/>
  <c r="AA19" i="154"/>
  <c r="AB19" i="154" s="1"/>
  <c r="P19" i="154"/>
  <c r="M19" i="154"/>
  <c r="J19" i="154"/>
  <c r="AL16" i="154"/>
  <c r="AM16" i="154" s="1"/>
  <c r="AA16" i="154"/>
  <c r="AB16" i="154" s="1"/>
  <c r="P16" i="154"/>
  <c r="M16" i="154"/>
  <c r="J16" i="154"/>
  <c r="AL20" i="154"/>
  <c r="AM20" i="154" s="1"/>
  <c r="AA20" i="154"/>
  <c r="AB20" i="154" s="1"/>
  <c r="P20" i="154"/>
  <c r="M20" i="154"/>
  <c r="J20" i="154"/>
  <c r="AL17" i="154"/>
  <c r="AM17" i="154" s="1"/>
  <c r="AA17" i="154"/>
  <c r="AB17" i="154" s="1"/>
  <c r="P17" i="154"/>
  <c r="M17" i="154"/>
  <c r="J17" i="154"/>
  <c r="AL18" i="154"/>
  <c r="AM18" i="154" s="1"/>
  <c r="AA18" i="154"/>
  <c r="AB18" i="154" s="1"/>
  <c r="P18" i="154"/>
  <c r="M18" i="154"/>
  <c r="J18" i="154"/>
  <c r="AL15" i="154"/>
  <c r="AM15" i="154" s="1"/>
  <c r="AA15" i="154"/>
  <c r="AB15" i="154" s="1"/>
  <c r="P15" i="154"/>
  <c r="M15" i="154"/>
  <c r="J15" i="154"/>
  <c r="AL21" i="154"/>
  <c r="AM21" i="154" s="1"/>
  <c r="AA21" i="154"/>
  <c r="AB21" i="154" s="1"/>
  <c r="P21" i="154"/>
  <c r="M21" i="154"/>
  <c r="J21" i="154"/>
  <c r="AL12" i="154"/>
  <c r="AM12" i="154" s="1"/>
  <c r="AA12" i="154"/>
  <c r="AB12" i="154" s="1"/>
  <c r="P12" i="154"/>
  <c r="M12" i="154"/>
  <c r="J12" i="154"/>
  <c r="AL13" i="154"/>
  <c r="AM13" i="154" s="1"/>
  <c r="AA13" i="154"/>
  <c r="AB13" i="154" s="1"/>
  <c r="P13" i="154"/>
  <c r="M13" i="154"/>
  <c r="J13" i="154"/>
  <c r="AL14" i="154"/>
  <c r="AM14" i="154" s="1"/>
  <c r="AA14" i="154"/>
  <c r="AB14" i="154" s="1"/>
  <c r="P14" i="154"/>
  <c r="M14" i="154"/>
  <c r="J14" i="154"/>
  <c r="H5" i="124"/>
  <c r="AB24" i="124"/>
  <c r="AD24" i="124" s="1"/>
  <c r="AH24" i="124" s="1"/>
  <c r="V24" i="124"/>
  <c r="AG24" i="124" s="1"/>
  <c r="Q24" i="124"/>
  <c r="N24" i="124"/>
  <c r="K24" i="124"/>
  <c r="AB12" i="124"/>
  <c r="AD12" i="124" s="1"/>
  <c r="AH12" i="124" s="1"/>
  <c r="V12" i="124"/>
  <c r="AG12" i="124" s="1"/>
  <c r="Q12" i="124"/>
  <c r="N12" i="124"/>
  <c r="K12" i="124"/>
  <c r="AB28" i="124"/>
  <c r="AD28" i="124" s="1"/>
  <c r="AH28" i="124" s="1"/>
  <c r="V28" i="124"/>
  <c r="AG28" i="124" s="1"/>
  <c r="Q28" i="124"/>
  <c r="N28" i="124"/>
  <c r="K28" i="124"/>
  <c r="AB16" i="124"/>
  <c r="AD16" i="124" s="1"/>
  <c r="AH16" i="124" s="1"/>
  <c r="V16" i="124"/>
  <c r="AG16" i="124" s="1"/>
  <c r="Q16" i="124"/>
  <c r="N16" i="124"/>
  <c r="K16" i="124"/>
  <c r="AB26" i="124"/>
  <c r="AD26" i="124" s="1"/>
  <c r="AH26" i="124" s="1"/>
  <c r="V26" i="124"/>
  <c r="AG26" i="124" s="1"/>
  <c r="Q26" i="124"/>
  <c r="N26" i="124"/>
  <c r="K26" i="124"/>
  <c r="AB20" i="124"/>
  <c r="AD20" i="124" s="1"/>
  <c r="AH20" i="124" s="1"/>
  <c r="V20" i="124"/>
  <c r="AG20" i="124" s="1"/>
  <c r="Q20" i="124"/>
  <c r="N20" i="124"/>
  <c r="K20" i="124"/>
  <c r="AB18" i="124"/>
  <c r="AD18" i="124" s="1"/>
  <c r="AH18" i="124" s="1"/>
  <c r="V18" i="124"/>
  <c r="AG18" i="124" s="1"/>
  <c r="Q18" i="124"/>
  <c r="N18" i="124"/>
  <c r="K18" i="124"/>
  <c r="AB14" i="124"/>
  <c r="AD14" i="124" s="1"/>
  <c r="AH14" i="124" s="1"/>
  <c r="V14" i="124"/>
  <c r="AG14" i="124" s="1"/>
  <c r="Q14" i="124"/>
  <c r="N14" i="124"/>
  <c r="K14" i="124"/>
  <c r="BJ24" i="165"/>
  <c r="BL24" i="165" s="1"/>
  <c r="BC24" i="165"/>
  <c r="BD24" i="165" s="1"/>
  <c r="AS24" i="165"/>
  <c r="AN24" i="165"/>
  <c r="AO24" i="165" s="1"/>
  <c r="AC24" i="165"/>
  <c r="Z24" i="165"/>
  <c r="W24" i="165"/>
  <c r="AD24" i="165" s="1"/>
  <c r="BS24" i="165" s="1"/>
  <c r="P24" i="165"/>
  <c r="M24" i="165"/>
  <c r="J24" i="165"/>
  <c r="BJ17" i="165"/>
  <c r="BL17" i="165" s="1"/>
  <c r="BC17" i="165"/>
  <c r="BD17" i="165" s="1"/>
  <c r="AS17" i="165"/>
  <c r="AN17" i="165"/>
  <c r="AO17" i="165" s="1"/>
  <c r="AC17" i="165"/>
  <c r="Z17" i="165"/>
  <c r="W17" i="165"/>
  <c r="P17" i="165"/>
  <c r="M17" i="165"/>
  <c r="J17" i="165"/>
  <c r="BJ16" i="165"/>
  <c r="BL16" i="165" s="1"/>
  <c r="BC16" i="165"/>
  <c r="BD16" i="165" s="1"/>
  <c r="AS16" i="165"/>
  <c r="AN16" i="165"/>
  <c r="AO16" i="165" s="1"/>
  <c r="AC16" i="165"/>
  <c r="Z16" i="165"/>
  <c r="W16" i="165"/>
  <c r="P16" i="165"/>
  <c r="M16" i="165"/>
  <c r="J16" i="165"/>
  <c r="BJ14" i="165"/>
  <c r="BL14" i="165" s="1"/>
  <c r="BC14" i="165"/>
  <c r="BD14" i="165" s="1"/>
  <c r="AS14" i="165"/>
  <c r="AN14" i="165"/>
  <c r="AO14" i="165" s="1"/>
  <c r="AC14" i="165"/>
  <c r="Z14" i="165"/>
  <c r="W14" i="165"/>
  <c r="AD14" i="165" s="1"/>
  <c r="BS14" i="165" s="1"/>
  <c r="P14" i="165"/>
  <c r="M14" i="165"/>
  <c r="J14" i="165"/>
  <c r="BJ23" i="165"/>
  <c r="BL23" i="165" s="1"/>
  <c r="BC23" i="165"/>
  <c r="BD23" i="165" s="1"/>
  <c r="AS23" i="165"/>
  <c r="AN23" i="165"/>
  <c r="AO23" i="165" s="1"/>
  <c r="AC23" i="165"/>
  <c r="Z23" i="165"/>
  <c r="W23" i="165"/>
  <c r="AD23" i="165" s="1"/>
  <c r="BS23" i="165" s="1"/>
  <c r="P23" i="165"/>
  <c r="M23" i="165"/>
  <c r="J23" i="165"/>
  <c r="BJ18" i="165"/>
  <c r="BL18" i="165" s="1"/>
  <c r="BC18" i="165"/>
  <c r="BD18" i="165" s="1"/>
  <c r="AS18" i="165"/>
  <c r="AN18" i="165"/>
  <c r="AO18" i="165" s="1"/>
  <c r="AC18" i="165"/>
  <c r="Z18" i="165"/>
  <c r="W18" i="165"/>
  <c r="P18" i="165"/>
  <c r="M18" i="165"/>
  <c r="J18" i="165"/>
  <c r="BJ21" i="165"/>
  <c r="BL21" i="165" s="1"/>
  <c r="BC21" i="165"/>
  <c r="BD21" i="165" s="1"/>
  <c r="AS21" i="165"/>
  <c r="AN21" i="165"/>
  <c r="AO21" i="165" s="1"/>
  <c r="AC21" i="165"/>
  <c r="Z21" i="165"/>
  <c r="W21" i="165"/>
  <c r="P21" i="165"/>
  <c r="M21" i="165"/>
  <c r="J21" i="165"/>
  <c r="BJ15" i="165"/>
  <c r="BL15" i="165" s="1"/>
  <c r="BC15" i="165"/>
  <c r="BD15" i="165" s="1"/>
  <c r="AS15" i="165"/>
  <c r="AN15" i="165"/>
  <c r="AO15" i="165" s="1"/>
  <c r="AC15" i="165"/>
  <c r="Z15" i="165"/>
  <c r="W15" i="165"/>
  <c r="AD15" i="165" s="1"/>
  <c r="BS15" i="165" s="1"/>
  <c r="P15" i="165"/>
  <c r="M15" i="165"/>
  <c r="J15" i="165"/>
  <c r="BJ20" i="165"/>
  <c r="BL20" i="165" s="1"/>
  <c r="BC20" i="165"/>
  <c r="BD20" i="165" s="1"/>
  <c r="AS20" i="165"/>
  <c r="AN20" i="165"/>
  <c r="AO20" i="165" s="1"/>
  <c r="AC20" i="165"/>
  <c r="Z20" i="165"/>
  <c r="W20" i="165"/>
  <c r="P20" i="165"/>
  <c r="M20" i="165"/>
  <c r="J20" i="165"/>
  <c r="BJ22" i="165"/>
  <c r="BL22" i="165" s="1"/>
  <c r="BC22" i="165"/>
  <c r="BD22" i="165" s="1"/>
  <c r="AS22" i="165"/>
  <c r="AN22" i="165"/>
  <c r="AO22" i="165" s="1"/>
  <c r="AC22" i="165"/>
  <c r="Z22" i="165"/>
  <c r="W22" i="165"/>
  <c r="AD22" i="165" s="1"/>
  <c r="BS22" i="165" s="1"/>
  <c r="P22" i="165"/>
  <c r="M22" i="165"/>
  <c r="J22" i="165"/>
  <c r="BJ12" i="165"/>
  <c r="BL12" i="165" s="1"/>
  <c r="BC12" i="165"/>
  <c r="BD12" i="165" s="1"/>
  <c r="AS12" i="165"/>
  <c r="AN12" i="165"/>
  <c r="AO12" i="165" s="1"/>
  <c r="AC12" i="165"/>
  <c r="Z12" i="165"/>
  <c r="W12" i="165"/>
  <c r="P12" i="165"/>
  <c r="M12" i="165"/>
  <c r="J12" i="165"/>
  <c r="BJ13" i="165"/>
  <c r="BL13" i="165" s="1"/>
  <c r="BC13" i="165"/>
  <c r="BD13" i="165" s="1"/>
  <c r="AS13" i="165"/>
  <c r="AN13" i="165"/>
  <c r="AO13" i="165" s="1"/>
  <c r="AC13" i="165"/>
  <c r="Z13" i="165"/>
  <c r="W13" i="165"/>
  <c r="P13" i="165"/>
  <c r="M13" i="165"/>
  <c r="J13" i="165"/>
  <c r="BK24" i="142"/>
  <c r="BM24" i="142" s="1"/>
  <c r="BD24" i="142"/>
  <c r="BE24" i="142" s="1"/>
  <c r="AS24" i="142"/>
  <c r="AU24" i="142" s="1"/>
  <c r="AO24" i="142"/>
  <c r="AP24" i="142" s="1"/>
  <c r="AE24" i="142"/>
  <c r="AB24" i="142"/>
  <c r="Y24" i="142"/>
  <c r="R24" i="142"/>
  <c r="O24" i="142"/>
  <c r="L24" i="142"/>
  <c r="BK19" i="142"/>
  <c r="BM19" i="142" s="1"/>
  <c r="BD19" i="142"/>
  <c r="BE19" i="142" s="1"/>
  <c r="AS19" i="142"/>
  <c r="AU19" i="142" s="1"/>
  <c r="AO19" i="142"/>
  <c r="AP19" i="142" s="1"/>
  <c r="AE19" i="142"/>
  <c r="AB19" i="142"/>
  <c r="Y19" i="142"/>
  <c r="R19" i="142"/>
  <c r="O19" i="142"/>
  <c r="L19" i="142"/>
  <c r="BK13" i="142"/>
  <c r="BM13" i="142" s="1"/>
  <c r="BD13" i="142"/>
  <c r="BE13" i="142" s="1"/>
  <c r="AS13" i="142"/>
  <c r="AU13" i="142" s="1"/>
  <c r="AO13" i="142"/>
  <c r="AP13" i="142" s="1"/>
  <c r="AE13" i="142"/>
  <c r="AB13" i="142"/>
  <c r="Y13" i="142"/>
  <c r="R13" i="142"/>
  <c r="O13" i="142"/>
  <c r="L13" i="142"/>
  <c r="BK12" i="142"/>
  <c r="BM12" i="142" s="1"/>
  <c r="BD12" i="142"/>
  <c r="BE12" i="142" s="1"/>
  <c r="AS12" i="142"/>
  <c r="AU12" i="142" s="1"/>
  <c r="AO12" i="142"/>
  <c r="AP12" i="142" s="1"/>
  <c r="AE12" i="142"/>
  <c r="AB12" i="142"/>
  <c r="Y12" i="142"/>
  <c r="R12" i="142"/>
  <c r="O12" i="142"/>
  <c r="L12" i="142"/>
  <c r="BK16" i="142"/>
  <c r="BM16" i="142" s="1"/>
  <c r="BD16" i="142"/>
  <c r="BE16" i="142" s="1"/>
  <c r="AS16" i="142"/>
  <c r="AU16" i="142" s="1"/>
  <c r="AO16" i="142"/>
  <c r="AP16" i="142" s="1"/>
  <c r="AE16" i="142"/>
  <c r="AB16" i="142"/>
  <c r="Y16" i="142"/>
  <c r="R16" i="142"/>
  <c r="O16" i="142"/>
  <c r="L16" i="142"/>
  <c r="BK22" i="142"/>
  <c r="BM22" i="142" s="1"/>
  <c r="BD22" i="142"/>
  <c r="BE22" i="142" s="1"/>
  <c r="AS22" i="142"/>
  <c r="AU22" i="142" s="1"/>
  <c r="AO22" i="142"/>
  <c r="AP22" i="142" s="1"/>
  <c r="AE22" i="142"/>
  <c r="AB22" i="142"/>
  <c r="Y22" i="142"/>
  <c r="R22" i="142"/>
  <c r="O22" i="142"/>
  <c r="L22" i="142"/>
  <c r="BK20" i="142"/>
  <c r="BM20" i="142" s="1"/>
  <c r="BD20" i="142"/>
  <c r="BE20" i="142" s="1"/>
  <c r="AS20" i="142"/>
  <c r="AU20" i="142" s="1"/>
  <c r="AO20" i="142"/>
  <c r="AP20" i="142" s="1"/>
  <c r="AE20" i="142"/>
  <c r="AB20" i="142"/>
  <c r="Y20" i="142"/>
  <c r="R20" i="142"/>
  <c r="O20" i="142"/>
  <c r="L20" i="142"/>
  <c r="BK17" i="142"/>
  <c r="BM17" i="142" s="1"/>
  <c r="BD17" i="142"/>
  <c r="BE17" i="142" s="1"/>
  <c r="AS17" i="142"/>
  <c r="AU17" i="142" s="1"/>
  <c r="AO17" i="142"/>
  <c r="AP17" i="142" s="1"/>
  <c r="AE17" i="142"/>
  <c r="AB17" i="142"/>
  <c r="Y17" i="142"/>
  <c r="R17" i="142"/>
  <c r="O17" i="142"/>
  <c r="L17" i="142"/>
  <c r="BK14" i="142"/>
  <c r="BM14" i="142" s="1"/>
  <c r="BD14" i="142"/>
  <c r="BE14" i="142" s="1"/>
  <c r="AS14" i="142"/>
  <c r="AU14" i="142" s="1"/>
  <c r="AO14" i="142"/>
  <c r="AP14" i="142" s="1"/>
  <c r="AE14" i="142"/>
  <c r="AB14" i="142"/>
  <c r="Y14" i="142"/>
  <c r="R14" i="142"/>
  <c r="O14" i="142"/>
  <c r="L14" i="142"/>
  <c r="BK15" i="142"/>
  <c r="BM15" i="142" s="1"/>
  <c r="BD15" i="142"/>
  <c r="BE15" i="142" s="1"/>
  <c r="AS15" i="142"/>
  <c r="AU15" i="142" s="1"/>
  <c r="AO15" i="142"/>
  <c r="AP15" i="142" s="1"/>
  <c r="AE15" i="142"/>
  <c r="AB15" i="142"/>
  <c r="Y15" i="142"/>
  <c r="R15" i="142"/>
  <c r="O15" i="142"/>
  <c r="L15" i="142"/>
  <c r="DA7" i="125"/>
  <c r="CU7" i="164"/>
  <c r="M18" i="159"/>
  <c r="I18" i="159"/>
  <c r="O18" i="159" s="1"/>
  <c r="M26" i="159"/>
  <c r="I26" i="159"/>
  <c r="O26" i="159" s="1"/>
  <c r="M12" i="159"/>
  <c r="I12" i="159"/>
  <c r="O12" i="159" s="1"/>
  <c r="M23" i="159"/>
  <c r="I23" i="159"/>
  <c r="O23" i="159" s="1"/>
  <c r="M20" i="159"/>
  <c r="I20" i="159"/>
  <c r="O20" i="159" s="1"/>
  <c r="M14" i="159"/>
  <c r="I14" i="159"/>
  <c r="O14" i="159" s="1"/>
  <c r="M19" i="159"/>
  <c r="I19" i="159"/>
  <c r="O19" i="159" s="1"/>
  <c r="M25" i="159"/>
  <c r="I25" i="159"/>
  <c r="O25" i="159" s="1"/>
  <c r="M24" i="159"/>
  <c r="I24" i="159"/>
  <c r="O24" i="159" s="1"/>
  <c r="M17" i="159"/>
  <c r="I17" i="159"/>
  <c r="O17" i="159" s="1"/>
  <c r="M15" i="159"/>
  <c r="I15" i="159"/>
  <c r="O15" i="159" s="1"/>
  <c r="M13" i="159"/>
  <c r="I13" i="159"/>
  <c r="O13" i="159" s="1"/>
  <c r="M16" i="159"/>
  <c r="I16" i="159"/>
  <c r="O16" i="159" s="1"/>
  <c r="M21" i="159"/>
  <c r="I21" i="159"/>
  <c r="O21" i="159" s="1"/>
  <c r="M27" i="159"/>
  <c r="I27" i="159"/>
  <c r="O27" i="159" s="1"/>
  <c r="M29" i="157"/>
  <c r="I29" i="157"/>
  <c r="O29" i="157" s="1"/>
  <c r="M12" i="157"/>
  <c r="I12" i="157"/>
  <c r="O12" i="157" s="1"/>
  <c r="M18" i="157"/>
  <c r="I18" i="157"/>
  <c r="O18" i="157" s="1"/>
  <c r="M21" i="157"/>
  <c r="O21" i="157"/>
  <c r="M17" i="157"/>
  <c r="I17" i="157"/>
  <c r="O17" i="157" s="1"/>
  <c r="M31" i="157"/>
  <c r="I31" i="157"/>
  <c r="O31" i="157" s="1"/>
  <c r="M11" i="157"/>
  <c r="I11" i="157"/>
  <c r="O11" i="157" s="1"/>
  <c r="M24" i="157"/>
  <c r="I24" i="157"/>
  <c r="O24" i="157" s="1"/>
  <c r="M28" i="157"/>
  <c r="O28" i="157"/>
  <c r="M22" i="157"/>
  <c r="I22" i="157"/>
  <c r="O22" i="157" s="1"/>
  <c r="M27" i="157"/>
  <c r="I27" i="157"/>
  <c r="O27" i="157" s="1"/>
  <c r="M13" i="157"/>
  <c r="I13" i="157"/>
  <c r="O13" i="157" s="1"/>
  <c r="M23" i="157"/>
  <c r="I23" i="157"/>
  <c r="O23" i="157" s="1"/>
  <c r="M19" i="157"/>
  <c r="I19" i="157"/>
  <c r="O19" i="157" s="1"/>
  <c r="M14" i="157"/>
  <c r="I14" i="157"/>
  <c r="O14" i="157" s="1"/>
  <c r="M25" i="157"/>
  <c r="I25" i="157"/>
  <c r="O25" i="157" s="1"/>
  <c r="M16" i="157"/>
  <c r="I16" i="157"/>
  <c r="O16" i="157" s="1"/>
  <c r="M15" i="157"/>
  <c r="I15" i="157"/>
  <c r="O15" i="157" s="1"/>
  <c r="M26" i="157"/>
  <c r="I26" i="157"/>
  <c r="O26" i="157" s="1"/>
  <c r="M20" i="157"/>
  <c r="I20" i="157"/>
  <c r="O20" i="157" s="1"/>
  <c r="BJ14" i="121"/>
  <c r="BL14" i="121" s="1"/>
  <c r="BC14" i="121"/>
  <c r="BD14" i="121" s="1"/>
  <c r="AS14" i="121"/>
  <c r="AN14" i="121"/>
  <c r="AO14" i="121" s="1"/>
  <c r="AC14" i="121"/>
  <c r="Z14" i="121"/>
  <c r="W14" i="121"/>
  <c r="P14" i="121"/>
  <c r="M14" i="121"/>
  <c r="J14" i="121"/>
  <c r="BJ17" i="121"/>
  <c r="BL17" i="121" s="1"/>
  <c r="BC17" i="121"/>
  <c r="BD17" i="121" s="1"/>
  <c r="AS17" i="121"/>
  <c r="AN17" i="121"/>
  <c r="AO17" i="121" s="1"/>
  <c r="AC17" i="121"/>
  <c r="Z17" i="121"/>
  <c r="W17" i="121"/>
  <c r="AD17" i="121" s="1"/>
  <c r="BS17" i="121" s="1"/>
  <c r="P17" i="121"/>
  <c r="M17" i="121"/>
  <c r="J17" i="121"/>
  <c r="BJ16" i="121"/>
  <c r="BL16" i="121" s="1"/>
  <c r="BC16" i="121"/>
  <c r="BD16" i="121" s="1"/>
  <c r="AS16" i="121"/>
  <c r="AN16" i="121"/>
  <c r="AO16" i="121" s="1"/>
  <c r="AC16" i="121"/>
  <c r="Z16" i="121"/>
  <c r="W16" i="121"/>
  <c r="P16" i="121"/>
  <c r="M16" i="121"/>
  <c r="J16" i="121"/>
  <c r="BJ11" i="121"/>
  <c r="BL11" i="121" s="1"/>
  <c r="BC11" i="121"/>
  <c r="BD11" i="121" s="1"/>
  <c r="AS11" i="121"/>
  <c r="AN11" i="121"/>
  <c r="AO11" i="121" s="1"/>
  <c r="AC11" i="121"/>
  <c r="Z11" i="121"/>
  <c r="W11" i="121"/>
  <c r="P11" i="121"/>
  <c r="M11" i="121"/>
  <c r="J11" i="121"/>
  <c r="BJ15" i="121"/>
  <c r="BL15" i="121" s="1"/>
  <c r="BC15" i="121"/>
  <c r="BD15" i="121" s="1"/>
  <c r="AS15" i="121"/>
  <c r="AN15" i="121"/>
  <c r="AO15" i="121" s="1"/>
  <c r="AC15" i="121"/>
  <c r="Z15" i="121"/>
  <c r="W15" i="121"/>
  <c r="P15" i="121"/>
  <c r="M15" i="121"/>
  <c r="J15" i="121"/>
  <c r="BJ19" i="121"/>
  <c r="BL19" i="121" s="1"/>
  <c r="BC19" i="121"/>
  <c r="BD19" i="121" s="1"/>
  <c r="AS19" i="121"/>
  <c r="AN19" i="121"/>
  <c r="AO19" i="121" s="1"/>
  <c r="AC19" i="121"/>
  <c r="Z19" i="121"/>
  <c r="W19" i="121"/>
  <c r="AD19" i="121" s="1"/>
  <c r="BS19" i="121" s="1"/>
  <c r="P19" i="121"/>
  <c r="M19" i="121"/>
  <c r="J19" i="121"/>
  <c r="BJ20" i="121"/>
  <c r="BL20" i="121" s="1"/>
  <c r="BC20" i="121"/>
  <c r="BD20" i="121" s="1"/>
  <c r="AS20" i="121"/>
  <c r="AN20" i="121"/>
  <c r="AO20" i="121" s="1"/>
  <c r="AC20" i="121"/>
  <c r="Z20" i="121"/>
  <c r="W20" i="121"/>
  <c r="P20" i="121"/>
  <c r="M20" i="121"/>
  <c r="J20" i="121"/>
  <c r="BJ18" i="121"/>
  <c r="BL18" i="121" s="1"/>
  <c r="BC18" i="121"/>
  <c r="BD18" i="121" s="1"/>
  <c r="AS18" i="121"/>
  <c r="AN18" i="121"/>
  <c r="AO18" i="121" s="1"/>
  <c r="AC18" i="121"/>
  <c r="Z18" i="121"/>
  <c r="W18" i="121"/>
  <c r="P18" i="121"/>
  <c r="M18" i="121"/>
  <c r="J18" i="121"/>
  <c r="BJ13" i="121"/>
  <c r="BL13" i="121" s="1"/>
  <c r="BC13" i="121"/>
  <c r="BD13" i="121" s="1"/>
  <c r="AS13" i="121"/>
  <c r="AN13" i="121"/>
  <c r="AO13" i="121" s="1"/>
  <c r="AC13" i="121"/>
  <c r="Z13" i="121"/>
  <c r="W13" i="121"/>
  <c r="P13" i="121"/>
  <c r="M13" i="121"/>
  <c r="J13" i="121"/>
  <c r="AD18" i="152"/>
  <c r="AF18" i="152" s="1"/>
  <c r="AJ18" i="152" s="1"/>
  <c r="X18" i="152"/>
  <c r="AI18" i="152" s="1"/>
  <c r="S18" i="152"/>
  <c r="P18" i="152"/>
  <c r="L18" i="152"/>
  <c r="I18" i="152"/>
  <c r="AD12" i="152"/>
  <c r="AF12" i="152" s="1"/>
  <c r="AJ12" i="152" s="1"/>
  <c r="X12" i="152"/>
  <c r="AI12" i="152" s="1"/>
  <c r="S12" i="152"/>
  <c r="P12" i="152"/>
  <c r="L12" i="152"/>
  <c r="I12" i="152"/>
  <c r="AD20" i="152"/>
  <c r="AF20" i="152" s="1"/>
  <c r="AJ20" i="152" s="1"/>
  <c r="X20" i="152"/>
  <c r="AI20" i="152" s="1"/>
  <c r="S20" i="152"/>
  <c r="P20" i="152"/>
  <c r="L20" i="152"/>
  <c r="I20" i="152"/>
  <c r="AD16" i="152"/>
  <c r="AF16" i="152" s="1"/>
  <c r="AJ16" i="152" s="1"/>
  <c r="X16" i="152"/>
  <c r="AI16" i="152" s="1"/>
  <c r="S16" i="152"/>
  <c r="P16" i="152"/>
  <c r="L16" i="152"/>
  <c r="I16" i="152"/>
  <c r="BN20" i="96"/>
  <c r="BP20" i="96" s="1"/>
  <c r="BG20" i="96"/>
  <c r="BH20" i="96" s="1"/>
  <c r="AU20" i="96"/>
  <c r="AW20" i="96" s="1"/>
  <c r="AQ20" i="96"/>
  <c r="AR20" i="96" s="1"/>
  <c r="AF20" i="96"/>
  <c r="AC20" i="96"/>
  <c r="Z20" i="96"/>
  <c r="Y20" i="96"/>
  <c r="R20" i="96"/>
  <c r="O20" i="96"/>
  <c r="L20" i="96"/>
  <c r="BN19" i="96"/>
  <c r="BP19" i="96" s="1"/>
  <c r="BG19" i="96"/>
  <c r="BH19" i="96" s="1"/>
  <c r="AU19" i="96"/>
  <c r="AW19" i="96" s="1"/>
  <c r="AQ19" i="96"/>
  <c r="AR19" i="96" s="1"/>
  <c r="AF19" i="96"/>
  <c r="AC19" i="96"/>
  <c r="Z19" i="96"/>
  <c r="Y19" i="96"/>
  <c r="R19" i="96"/>
  <c r="O19" i="96"/>
  <c r="L19" i="96"/>
  <c r="BN16" i="96"/>
  <c r="BP16" i="96" s="1"/>
  <c r="BG16" i="96"/>
  <c r="BH16" i="96" s="1"/>
  <c r="AU16" i="96"/>
  <c r="AW16" i="96" s="1"/>
  <c r="AQ16" i="96"/>
  <c r="AR16" i="96" s="1"/>
  <c r="AF16" i="96"/>
  <c r="AC16" i="96"/>
  <c r="Z16" i="96"/>
  <c r="Y16" i="96"/>
  <c r="R16" i="96"/>
  <c r="O16" i="96"/>
  <c r="L16" i="96"/>
  <c r="BN18" i="96"/>
  <c r="BP18" i="96" s="1"/>
  <c r="BG18" i="96"/>
  <c r="BH18" i="96" s="1"/>
  <c r="AU18" i="96"/>
  <c r="AW18" i="96" s="1"/>
  <c r="AQ18" i="96"/>
  <c r="AR18" i="96" s="1"/>
  <c r="AF18" i="96"/>
  <c r="AC18" i="96"/>
  <c r="Z18" i="96"/>
  <c r="Y18" i="96"/>
  <c r="R18" i="96"/>
  <c r="O18" i="96"/>
  <c r="L18" i="96"/>
  <c r="BN17" i="96"/>
  <c r="BP17" i="96" s="1"/>
  <c r="BG17" i="96"/>
  <c r="BH17" i="96" s="1"/>
  <c r="AU17" i="96"/>
  <c r="AW17" i="96" s="1"/>
  <c r="AQ17" i="96"/>
  <c r="AR17" i="96" s="1"/>
  <c r="AF17" i="96"/>
  <c r="AC17" i="96"/>
  <c r="Z17" i="96"/>
  <c r="Y17" i="96"/>
  <c r="R17" i="96"/>
  <c r="O17" i="96"/>
  <c r="L17" i="96"/>
  <c r="BN13" i="96"/>
  <c r="BP13" i="96" s="1"/>
  <c r="BG13" i="96"/>
  <c r="BH13" i="96" s="1"/>
  <c r="AU13" i="96"/>
  <c r="AW13" i="96" s="1"/>
  <c r="AQ13" i="96"/>
  <c r="AR13" i="96" s="1"/>
  <c r="BS13" i="96" s="1"/>
  <c r="AF13" i="96"/>
  <c r="AC13" i="96"/>
  <c r="Z13" i="96"/>
  <c r="Y13" i="96"/>
  <c r="R13" i="96"/>
  <c r="O13" i="96"/>
  <c r="L13" i="96"/>
  <c r="BN23" i="96"/>
  <c r="BP23" i="96" s="1"/>
  <c r="BG23" i="96"/>
  <c r="BH23" i="96" s="1"/>
  <c r="AU23" i="96"/>
  <c r="AW23" i="96" s="1"/>
  <c r="AQ23" i="96"/>
  <c r="AR23" i="96" s="1"/>
  <c r="AF23" i="96"/>
  <c r="AC23" i="96"/>
  <c r="Z23" i="96"/>
  <c r="Y23" i="96"/>
  <c r="R23" i="96"/>
  <c r="O23" i="96"/>
  <c r="L23" i="96"/>
  <c r="BN15" i="96"/>
  <c r="BP15" i="96" s="1"/>
  <c r="BG15" i="96"/>
  <c r="BH15" i="96" s="1"/>
  <c r="AU15" i="96"/>
  <c r="AW15" i="96" s="1"/>
  <c r="AQ15" i="96"/>
  <c r="AR15" i="96" s="1"/>
  <c r="AF15" i="96"/>
  <c r="AC15" i="96"/>
  <c r="Z15" i="96"/>
  <c r="Y15" i="96"/>
  <c r="R15" i="96"/>
  <c r="O15" i="96"/>
  <c r="L15" i="96"/>
  <c r="BN14" i="96"/>
  <c r="BP14" i="96" s="1"/>
  <c r="BG14" i="96"/>
  <c r="BH14" i="96" s="1"/>
  <c r="AU14" i="96"/>
  <c r="AW14" i="96" s="1"/>
  <c r="AQ14" i="96"/>
  <c r="AR14" i="96" s="1"/>
  <c r="AF14" i="96"/>
  <c r="AC14" i="96"/>
  <c r="Z14" i="96"/>
  <c r="Y14" i="96"/>
  <c r="R14" i="96"/>
  <c r="O14" i="96"/>
  <c r="L14" i="96"/>
  <c r="BN21" i="96"/>
  <c r="BP21" i="96" s="1"/>
  <c r="BG21" i="96"/>
  <c r="BH21" i="96" s="1"/>
  <c r="AU21" i="96"/>
  <c r="AW21" i="96" s="1"/>
  <c r="AQ21" i="96"/>
  <c r="AR21" i="96" s="1"/>
  <c r="AF21" i="96"/>
  <c r="AC21" i="96"/>
  <c r="Z21" i="96"/>
  <c r="Y21" i="96"/>
  <c r="R21" i="96"/>
  <c r="O21" i="96"/>
  <c r="L21" i="96"/>
  <c r="BC7" i="164"/>
  <c r="BE53" i="102"/>
  <c r="BU53" i="102" s="1"/>
  <c r="AZ53" i="102"/>
  <c r="AW53" i="102"/>
  <c r="AT53" i="102"/>
  <c r="Q53" i="102"/>
  <c r="N53" i="102"/>
  <c r="K53" i="102"/>
  <c r="AM52" i="102"/>
  <c r="AB52" i="102"/>
  <c r="AM51" i="102"/>
  <c r="AB51" i="102"/>
  <c r="AM50" i="102"/>
  <c r="AB50" i="102"/>
  <c r="AM49" i="102"/>
  <c r="AB49" i="102"/>
  <c r="AM48" i="102"/>
  <c r="AB48" i="102"/>
  <c r="AM47" i="102"/>
  <c r="AM53" i="102" s="1"/>
  <c r="AN53" i="102" s="1"/>
  <c r="BP53" i="102" s="1"/>
  <c r="AB47" i="102"/>
  <c r="AB53" i="102" s="1"/>
  <c r="AC53" i="102" s="1"/>
  <c r="BO53" i="102" s="1"/>
  <c r="BU46" i="102"/>
  <c r="AW46" i="102"/>
  <c r="BA46" i="102" s="1"/>
  <c r="Q46" i="102"/>
  <c r="N46" i="102"/>
  <c r="K46" i="102"/>
  <c r="AM45" i="102"/>
  <c r="AB45" i="102"/>
  <c r="AM44" i="102"/>
  <c r="AB44" i="102"/>
  <c r="AM43" i="102"/>
  <c r="AB43" i="102"/>
  <c r="AM42" i="102"/>
  <c r="AB42" i="102"/>
  <c r="AM41" i="102"/>
  <c r="AB41" i="102"/>
  <c r="AM40" i="102"/>
  <c r="AB40" i="102"/>
  <c r="AB46" i="102" s="1"/>
  <c r="AC46" i="102" s="1"/>
  <c r="BO46" i="102" s="1"/>
  <c r="BE39" i="102"/>
  <c r="BU39" i="102" s="1"/>
  <c r="AZ39" i="102"/>
  <c r="AW39" i="102"/>
  <c r="AT39" i="102"/>
  <c r="Q39" i="102"/>
  <c r="N39" i="102"/>
  <c r="K39" i="102"/>
  <c r="AM38" i="102"/>
  <c r="AB38" i="102"/>
  <c r="AM37" i="102"/>
  <c r="AB37" i="102"/>
  <c r="AM36" i="102"/>
  <c r="AB36" i="102"/>
  <c r="AM35" i="102"/>
  <c r="AB35" i="102"/>
  <c r="AM34" i="102"/>
  <c r="AB34" i="102"/>
  <c r="AM33" i="102"/>
  <c r="AM39" i="102" s="1"/>
  <c r="AN39" i="102" s="1"/>
  <c r="BP39" i="102" s="1"/>
  <c r="AB33" i="102"/>
  <c r="AB39" i="102" s="1"/>
  <c r="AC39" i="102" s="1"/>
  <c r="BO39" i="102" s="1"/>
  <c r="BE18" i="102"/>
  <c r="BU18" i="102" s="1"/>
  <c r="AZ18" i="102"/>
  <c r="AW18" i="102"/>
  <c r="AT18" i="102"/>
  <c r="Q18" i="102"/>
  <c r="N18" i="102"/>
  <c r="K18" i="102"/>
  <c r="AM17" i="102"/>
  <c r="AB17" i="102"/>
  <c r="AM16" i="102"/>
  <c r="AB16" i="102"/>
  <c r="AM15" i="102"/>
  <c r="AB15" i="102"/>
  <c r="AM14" i="102"/>
  <c r="AB14" i="102"/>
  <c r="AM13" i="102"/>
  <c r="AB13" i="102"/>
  <c r="AM12" i="102"/>
  <c r="AM18" i="102" s="1"/>
  <c r="AN18" i="102" s="1"/>
  <c r="BP18" i="102" s="1"/>
  <c r="AB12" i="102"/>
  <c r="AB18" i="102" s="1"/>
  <c r="AC18" i="102" s="1"/>
  <c r="BO18" i="102" s="1"/>
  <c r="BE25" i="102"/>
  <c r="BU25" i="102" s="1"/>
  <c r="AZ25" i="102"/>
  <c r="AW25" i="102"/>
  <c r="AT25" i="102"/>
  <c r="Q25" i="102"/>
  <c r="N25" i="102"/>
  <c r="K25" i="102"/>
  <c r="AM24" i="102"/>
  <c r="AB24" i="102"/>
  <c r="AM23" i="102"/>
  <c r="AB23" i="102"/>
  <c r="AM22" i="102"/>
  <c r="AB22" i="102"/>
  <c r="AM21" i="102"/>
  <c r="AB21" i="102"/>
  <c r="AM20" i="102"/>
  <c r="AB20" i="102"/>
  <c r="AM19" i="102"/>
  <c r="AM25" i="102" s="1"/>
  <c r="AN25" i="102" s="1"/>
  <c r="BP25" i="102" s="1"/>
  <c r="AB19" i="102"/>
  <c r="AB25" i="102" s="1"/>
  <c r="AC25" i="102" s="1"/>
  <c r="BO25" i="102" s="1"/>
  <c r="DP13" i="125"/>
  <c r="DR13" i="125" s="1"/>
  <c r="EJ13" i="125" s="1"/>
  <c r="DJ13" i="125"/>
  <c r="DL13" i="125" s="1"/>
  <c r="EI13" i="125" s="1"/>
  <c r="DB13" i="125"/>
  <c r="DD13" i="125" s="1"/>
  <c r="EH13" i="125" s="1"/>
  <c r="CW13" i="125"/>
  <c r="CT13" i="125"/>
  <c r="CQ13" i="125"/>
  <c r="CG13" i="125"/>
  <c r="CI13" i="125" s="1"/>
  <c r="EC13" i="125" s="1"/>
  <c r="CA13" i="125"/>
  <c r="CC13" i="125" s="1"/>
  <c r="EB13" i="125" s="1"/>
  <c r="BS13" i="125"/>
  <c r="BU13" i="125" s="1"/>
  <c r="EA13" i="125" s="1"/>
  <c r="BN13" i="125"/>
  <c r="BK13" i="125"/>
  <c r="BH13" i="125"/>
  <c r="AY13" i="125"/>
  <c r="AZ13" i="125" s="1"/>
  <c r="DW13" i="125" s="1"/>
  <c r="AN13" i="125"/>
  <c r="AO13" i="125" s="1"/>
  <c r="DV13" i="125" s="1"/>
  <c r="AC13" i="125"/>
  <c r="AD13" i="125" s="1"/>
  <c r="DU13" i="125" s="1"/>
  <c r="R13" i="125"/>
  <c r="O13" i="125"/>
  <c r="DP16" i="125"/>
  <c r="DR16" i="125" s="1"/>
  <c r="EJ16" i="125" s="1"/>
  <c r="DJ16" i="125"/>
  <c r="DL16" i="125" s="1"/>
  <c r="EI16" i="125" s="1"/>
  <c r="DB16" i="125"/>
  <c r="DD16" i="125" s="1"/>
  <c r="EH16" i="125" s="1"/>
  <c r="CW16" i="125"/>
  <c r="CT16" i="125"/>
  <c r="CQ16" i="125"/>
  <c r="CG16" i="125"/>
  <c r="CI16" i="125" s="1"/>
  <c r="EC16" i="125" s="1"/>
  <c r="CA16" i="125"/>
  <c r="CC16" i="125" s="1"/>
  <c r="EB16" i="125" s="1"/>
  <c r="BS16" i="125"/>
  <c r="BU16" i="125" s="1"/>
  <c r="EA16" i="125" s="1"/>
  <c r="BN16" i="125"/>
  <c r="BK16" i="125"/>
  <c r="BH16" i="125"/>
  <c r="AY16" i="125"/>
  <c r="AZ16" i="125" s="1"/>
  <c r="DW16" i="125" s="1"/>
  <c r="AN16" i="125"/>
  <c r="AO16" i="125" s="1"/>
  <c r="DV16" i="125" s="1"/>
  <c r="AC16" i="125"/>
  <c r="AD16" i="125" s="1"/>
  <c r="DU16" i="125" s="1"/>
  <c r="R16" i="125"/>
  <c r="O16" i="125"/>
  <c r="L16" i="125"/>
  <c r="DP14" i="125"/>
  <c r="DR14" i="125" s="1"/>
  <c r="EJ14" i="125" s="1"/>
  <c r="DJ14" i="125"/>
  <c r="DL14" i="125" s="1"/>
  <c r="EI14" i="125" s="1"/>
  <c r="DB14" i="125"/>
  <c r="DD14" i="125" s="1"/>
  <c r="EH14" i="125" s="1"/>
  <c r="CW14" i="125"/>
  <c r="CT14" i="125"/>
  <c r="CQ14" i="125"/>
  <c r="CG14" i="125"/>
  <c r="CI14" i="125" s="1"/>
  <c r="EC14" i="125" s="1"/>
  <c r="CA14" i="125"/>
  <c r="CC14" i="125" s="1"/>
  <c r="EB14" i="125" s="1"/>
  <c r="BS14" i="125"/>
  <c r="BU14" i="125" s="1"/>
  <c r="EA14" i="125" s="1"/>
  <c r="BN14" i="125"/>
  <c r="BK14" i="125"/>
  <c r="BH14" i="125"/>
  <c r="AY14" i="125"/>
  <c r="AZ14" i="125" s="1"/>
  <c r="DW14" i="125" s="1"/>
  <c r="AN14" i="125"/>
  <c r="AO14" i="125" s="1"/>
  <c r="DV14" i="125" s="1"/>
  <c r="AC14" i="125"/>
  <c r="AD14" i="125" s="1"/>
  <c r="DU14" i="125" s="1"/>
  <c r="R14" i="125"/>
  <c r="O14" i="125"/>
  <c r="L14" i="125"/>
  <c r="DP15" i="125"/>
  <c r="DR15" i="125" s="1"/>
  <c r="EJ15" i="125" s="1"/>
  <c r="DJ15" i="125"/>
  <c r="DL15" i="125" s="1"/>
  <c r="EI15" i="125" s="1"/>
  <c r="DB15" i="125"/>
  <c r="DD15" i="125" s="1"/>
  <c r="EH15" i="125" s="1"/>
  <c r="CW15" i="125"/>
  <c r="CT15" i="125"/>
  <c r="CQ15" i="125"/>
  <c r="CG15" i="125"/>
  <c r="CI15" i="125" s="1"/>
  <c r="EC15" i="125" s="1"/>
  <c r="CA15" i="125"/>
  <c r="CC15" i="125" s="1"/>
  <c r="EB15" i="125" s="1"/>
  <c r="BS15" i="125"/>
  <c r="BU15" i="125" s="1"/>
  <c r="EA15" i="125" s="1"/>
  <c r="BN15" i="125"/>
  <c r="BK15" i="125"/>
  <c r="BH15" i="125"/>
  <c r="AY15" i="125"/>
  <c r="AZ15" i="125" s="1"/>
  <c r="DW15" i="125" s="1"/>
  <c r="AN15" i="125"/>
  <c r="AO15" i="125" s="1"/>
  <c r="DV15" i="125" s="1"/>
  <c r="AC15" i="125"/>
  <c r="AD15" i="125" s="1"/>
  <c r="DU15" i="125" s="1"/>
  <c r="R15" i="125"/>
  <c r="O15" i="125"/>
  <c r="L15" i="125"/>
  <c r="DP18" i="125"/>
  <c r="DR18" i="125" s="1"/>
  <c r="EJ18" i="125" s="1"/>
  <c r="DJ18" i="125"/>
  <c r="DL18" i="125" s="1"/>
  <c r="EI18" i="125" s="1"/>
  <c r="DB18" i="125"/>
  <c r="DD18" i="125" s="1"/>
  <c r="EH18" i="125" s="1"/>
  <c r="CW18" i="125"/>
  <c r="CT18" i="125"/>
  <c r="CQ18" i="125"/>
  <c r="CG18" i="125"/>
  <c r="CI18" i="125" s="1"/>
  <c r="EC18" i="125" s="1"/>
  <c r="CA18" i="125"/>
  <c r="CC18" i="125" s="1"/>
  <c r="EB18" i="125" s="1"/>
  <c r="BS18" i="125"/>
  <c r="BU18" i="125" s="1"/>
  <c r="EA18" i="125" s="1"/>
  <c r="BN18" i="125"/>
  <c r="BK18" i="125"/>
  <c r="BH18" i="125"/>
  <c r="AY18" i="125"/>
  <c r="AZ18" i="125" s="1"/>
  <c r="DW18" i="125" s="1"/>
  <c r="AN18" i="125"/>
  <c r="AO18" i="125" s="1"/>
  <c r="DV18" i="125" s="1"/>
  <c r="AC18" i="125"/>
  <c r="AD18" i="125" s="1"/>
  <c r="DU18" i="125" s="1"/>
  <c r="R18" i="125"/>
  <c r="O18" i="125"/>
  <c r="L18" i="125"/>
  <c r="DP12" i="125"/>
  <c r="DR12" i="125" s="1"/>
  <c r="EJ12" i="125" s="1"/>
  <c r="DJ12" i="125"/>
  <c r="DL12" i="125" s="1"/>
  <c r="EI12" i="125" s="1"/>
  <c r="DB12" i="125"/>
  <c r="DD12" i="125" s="1"/>
  <c r="EH12" i="125" s="1"/>
  <c r="CW12" i="125"/>
  <c r="CT12" i="125"/>
  <c r="CQ12" i="125"/>
  <c r="CG12" i="125"/>
  <c r="CI12" i="125" s="1"/>
  <c r="EC12" i="125" s="1"/>
  <c r="CA12" i="125"/>
  <c r="CC12" i="125" s="1"/>
  <c r="EB12" i="125" s="1"/>
  <c r="BS12" i="125"/>
  <c r="BU12" i="125" s="1"/>
  <c r="EA12" i="125" s="1"/>
  <c r="BN12" i="125"/>
  <c r="BK12" i="125"/>
  <c r="BH12" i="125"/>
  <c r="AY12" i="125"/>
  <c r="AZ12" i="125" s="1"/>
  <c r="DW12" i="125" s="1"/>
  <c r="AN12" i="125"/>
  <c r="AO12" i="125" s="1"/>
  <c r="DV12" i="125" s="1"/>
  <c r="AC12" i="125"/>
  <c r="AD12" i="125" s="1"/>
  <c r="DU12" i="125" s="1"/>
  <c r="R12" i="125"/>
  <c r="O12" i="125"/>
  <c r="L12" i="125"/>
  <c r="DP17" i="125"/>
  <c r="DR17" i="125" s="1"/>
  <c r="EJ17" i="125" s="1"/>
  <c r="DJ17" i="125"/>
  <c r="DL17" i="125" s="1"/>
  <c r="EI17" i="125" s="1"/>
  <c r="DB17" i="125"/>
  <c r="DD17" i="125" s="1"/>
  <c r="EH17" i="125" s="1"/>
  <c r="CW17" i="125"/>
  <c r="CT17" i="125"/>
  <c r="CQ17" i="125"/>
  <c r="CG17" i="125"/>
  <c r="CI17" i="125" s="1"/>
  <c r="EC17" i="125" s="1"/>
  <c r="CA17" i="125"/>
  <c r="CC17" i="125" s="1"/>
  <c r="EB17" i="125" s="1"/>
  <c r="BS17" i="125"/>
  <c r="BU17" i="125" s="1"/>
  <c r="EA17" i="125" s="1"/>
  <c r="BN17" i="125"/>
  <c r="BK17" i="125"/>
  <c r="BH17" i="125"/>
  <c r="AY17" i="125"/>
  <c r="AZ17" i="125" s="1"/>
  <c r="DW17" i="125" s="1"/>
  <c r="AN17" i="125"/>
  <c r="AO17" i="125" s="1"/>
  <c r="DV17" i="125" s="1"/>
  <c r="AC17" i="125"/>
  <c r="AD17" i="125" s="1"/>
  <c r="DU17" i="125" s="1"/>
  <c r="R17" i="125"/>
  <c r="O17" i="125"/>
  <c r="L17" i="125"/>
  <c r="DP19" i="125"/>
  <c r="DR19" i="125" s="1"/>
  <c r="EJ19" i="125" s="1"/>
  <c r="DJ19" i="125"/>
  <c r="DL19" i="125" s="1"/>
  <c r="EI19" i="125" s="1"/>
  <c r="DB19" i="125"/>
  <c r="DD19" i="125" s="1"/>
  <c r="EH19" i="125" s="1"/>
  <c r="CW19" i="125"/>
  <c r="CT19" i="125"/>
  <c r="CQ19" i="125"/>
  <c r="CG19" i="125"/>
  <c r="CI19" i="125" s="1"/>
  <c r="EC19" i="125" s="1"/>
  <c r="CA19" i="125"/>
  <c r="CC19" i="125" s="1"/>
  <c r="EB19" i="125" s="1"/>
  <c r="BS19" i="125"/>
  <c r="BU19" i="125" s="1"/>
  <c r="EA19" i="125" s="1"/>
  <c r="BN19" i="125"/>
  <c r="BK19" i="125"/>
  <c r="BH19" i="125"/>
  <c r="AY19" i="125"/>
  <c r="AZ19" i="125" s="1"/>
  <c r="DW19" i="125" s="1"/>
  <c r="AN19" i="125"/>
  <c r="AO19" i="125" s="1"/>
  <c r="DV19" i="125" s="1"/>
  <c r="AC19" i="125"/>
  <c r="AD19" i="125" s="1"/>
  <c r="DU19" i="125" s="1"/>
  <c r="R19" i="125"/>
  <c r="O19" i="125"/>
  <c r="L19" i="125"/>
  <c r="M24" i="171"/>
  <c r="I24" i="171"/>
  <c r="O24" i="171" s="1"/>
  <c r="M26" i="171"/>
  <c r="I26" i="171"/>
  <c r="O26" i="171" s="1"/>
  <c r="M22" i="171"/>
  <c r="I22" i="171"/>
  <c r="O22" i="171" s="1"/>
  <c r="M18" i="171"/>
  <c r="I18" i="171"/>
  <c r="O18" i="171" s="1"/>
  <c r="M12" i="171"/>
  <c r="I12" i="171"/>
  <c r="O12" i="171" s="1"/>
  <c r="M20" i="171"/>
  <c r="I20" i="171"/>
  <c r="O20" i="171" s="1"/>
  <c r="M16" i="171"/>
  <c r="I16" i="171"/>
  <c r="O16" i="171" s="1"/>
  <c r="M26" i="160"/>
  <c r="I26" i="160"/>
  <c r="O26" i="160" s="1"/>
  <c r="M20" i="160"/>
  <c r="I20" i="160"/>
  <c r="O20" i="160" s="1"/>
  <c r="M22" i="160"/>
  <c r="I22" i="160"/>
  <c r="O22" i="160" s="1"/>
  <c r="M28" i="160"/>
  <c r="I28" i="160"/>
  <c r="O28" i="160" s="1"/>
  <c r="M16" i="160"/>
  <c r="I16" i="160"/>
  <c r="O16" i="160" s="1"/>
  <c r="M18" i="160"/>
  <c r="I18" i="160"/>
  <c r="O18" i="160" s="1"/>
  <c r="M14" i="160"/>
  <c r="I14" i="160"/>
  <c r="O14" i="160" s="1"/>
  <c r="M16" i="156"/>
  <c r="I16" i="156"/>
  <c r="O16" i="156" s="1"/>
  <c r="M13" i="156"/>
  <c r="I13" i="156"/>
  <c r="O13" i="156" s="1"/>
  <c r="M12" i="156"/>
  <c r="I12" i="156"/>
  <c r="O12" i="156" s="1"/>
  <c r="M14" i="156"/>
  <c r="I14" i="156"/>
  <c r="O14" i="156" s="1"/>
  <c r="M11" i="156"/>
  <c r="I11" i="156"/>
  <c r="O11" i="156" s="1"/>
  <c r="M21" i="158"/>
  <c r="I21" i="158"/>
  <c r="O21" i="158" s="1"/>
  <c r="M22" i="158"/>
  <c r="I22" i="158"/>
  <c r="O22" i="158" s="1"/>
  <c r="M24" i="158"/>
  <c r="I24" i="158"/>
  <c r="O24" i="158" s="1"/>
  <c r="M16" i="158"/>
  <c r="I16" i="158"/>
  <c r="O16" i="158" s="1"/>
  <c r="M23" i="158"/>
  <c r="I23" i="158"/>
  <c r="O23" i="158" s="1"/>
  <c r="M13" i="158"/>
  <c r="I13" i="158"/>
  <c r="O13" i="158" s="1"/>
  <c r="M12" i="158"/>
  <c r="I12" i="158"/>
  <c r="O12" i="158" s="1"/>
  <c r="M14" i="158"/>
  <c r="I14" i="158"/>
  <c r="O14" i="158" s="1"/>
  <c r="M20" i="158"/>
  <c r="I20" i="158"/>
  <c r="O20" i="158" s="1"/>
  <c r="M15" i="158"/>
  <c r="I15" i="158"/>
  <c r="O15" i="158" s="1"/>
  <c r="M17" i="158"/>
  <c r="I17" i="158"/>
  <c r="O17" i="158" s="1"/>
  <c r="M19" i="158"/>
  <c r="I19" i="158"/>
  <c r="O19" i="158" s="1"/>
  <c r="DY12" i="164"/>
  <c r="EA12" i="164" s="1"/>
  <c r="DS12" i="164"/>
  <c r="DU12" i="164" s="1"/>
  <c r="DK12" i="164"/>
  <c r="DM12" i="164" s="1"/>
  <c r="DF12" i="164"/>
  <c r="DC12" i="164"/>
  <c r="CZ12" i="164"/>
  <c r="CO12" i="164"/>
  <c r="CQ12" i="164" s="1"/>
  <c r="CR12" i="164" s="1"/>
  <c r="ET12" i="164" s="1"/>
  <c r="CF12" i="164"/>
  <c r="CH12" i="164" s="1"/>
  <c r="ES12" i="164" s="1"/>
  <c r="BV12" i="164"/>
  <c r="BX12" i="164" s="1"/>
  <c r="BY12" i="164" s="1"/>
  <c r="ER12" i="164" s="1"/>
  <c r="BN12" i="164"/>
  <c r="BK12" i="164"/>
  <c r="BH12" i="164"/>
  <c r="AY12" i="164"/>
  <c r="AZ12" i="164" s="1"/>
  <c r="EN12" i="164" s="1"/>
  <c r="AN12" i="164"/>
  <c r="AO12" i="164" s="1"/>
  <c r="EM12" i="164" s="1"/>
  <c r="AC12" i="164"/>
  <c r="AD12" i="164" s="1"/>
  <c r="EL12" i="164" s="1"/>
  <c r="R12" i="164"/>
  <c r="O12" i="164"/>
  <c r="L12" i="164"/>
  <c r="M17" i="153"/>
  <c r="P17" i="153" s="1"/>
  <c r="I17" i="153"/>
  <c r="O17" i="153" s="1"/>
  <c r="M16" i="153"/>
  <c r="P16" i="153" s="1"/>
  <c r="I16" i="153"/>
  <c r="O16" i="153" s="1"/>
  <c r="M15" i="153"/>
  <c r="P15" i="153" s="1"/>
  <c r="I15" i="153"/>
  <c r="O15" i="153" s="1"/>
  <c r="BJ16" i="166"/>
  <c r="BL16" i="166" s="1"/>
  <c r="BC16" i="166"/>
  <c r="BD16" i="166" s="1"/>
  <c r="AS16" i="166"/>
  <c r="AN16" i="166"/>
  <c r="AO16" i="166" s="1"/>
  <c r="BO16" i="166" s="1"/>
  <c r="AC16" i="166"/>
  <c r="Z16" i="166"/>
  <c r="W16" i="166"/>
  <c r="P16" i="166"/>
  <c r="M16" i="166"/>
  <c r="J16" i="166"/>
  <c r="BJ15" i="166"/>
  <c r="BL15" i="166" s="1"/>
  <c r="BC15" i="166"/>
  <c r="BD15" i="166" s="1"/>
  <c r="AS15" i="166"/>
  <c r="AN15" i="166"/>
  <c r="AO15" i="166" s="1"/>
  <c r="AC15" i="166"/>
  <c r="Z15" i="166"/>
  <c r="W15" i="166"/>
  <c r="P15" i="166"/>
  <c r="M15" i="166"/>
  <c r="J15" i="166"/>
  <c r="BJ11" i="166"/>
  <c r="BL11" i="166" s="1"/>
  <c r="BC11" i="166"/>
  <c r="BD11" i="166" s="1"/>
  <c r="AS11" i="166"/>
  <c r="AN11" i="166"/>
  <c r="AO11" i="166" s="1"/>
  <c r="AC11" i="166"/>
  <c r="Z11" i="166"/>
  <c r="W11" i="166"/>
  <c r="P11" i="166"/>
  <c r="M11" i="166"/>
  <c r="J11" i="166"/>
  <c r="BJ12" i="166"/>
  <c r="BL12" i="166" s="1"/>
  <c r="BC12" i="166"/>
  <c r="BD12" i="166" s="1"/>
  <c r="AS12" i="166"/>
  <c r="AN12" i="166"/>
  <c r="AO12" i="166" s="1"/>
  <c r="AC12" i="166"/>
  <c r="Z12" i="166"/>
  <c r="W12" i="166"/>
  <c r="P12" i="166"/>
  <c r="M12" i="166"/>
  <c r="J12" i="166"/>
  <c r="BJ13" i="166"/>
  <c r="BL13" i="166" s="1"/>
  <c r="BC13" i="166"/>
  <c r="BD13" i="166" s="1"/>
  <c r="AS13" i="166"/>
  <c r="AN13" i="166"/>
  <c r="AO13" i="166" s="1"/>
  <c r="AC13" i="166"/>
  <c r="Z13" i="166"/>
  <c r="W13" i="166"/>
  <c r="P13" i="166"/>
  <c r="M13" i="166"/>
  <c r="J13" i="166"/>
  <c r="Q13" i="166" s="1"/>
  <c r="CB14" i="141"/>
  <c r="CD14" i="141" s="1"/>
  <c r="CO14" i="141" s="1"/>
  <c r="BW14" i="141"/>
  <c r="BY14" i="141" s="1"/>
  <c r="CN14" i="141" s="1"/>
  <c r="CM14" i="141"/>
  <c r="BK14" i="141"/>
  <c r="BH14" i="141"/>
  <c r="BE14" i="141"/>
  <c r="AV14" i="141"/>
  <c r="AW14" i="141" s="1"/>
  <c r="CI14" i="141" s="1"/>
  <c r="AL14" i="141"/>
  <c r="AM14" i="141" s="1"/>
  <c r="CH14" i="141" s="1"/>
  <c r="AB14" i="141"/>
  <c r="AC14" i="141" s="1"/>
  <c r="CG14" i="141" s="1"/>
  <c r="R14" i="141"/>
  <c r="O14" i="141"/>
  <c r="L14" i="141"/>
  <c r="CB16" i="141"/>
  <c r="CD16" i="141" s="1"/>
  <c r="CO16" i="141" s="1"/>
  <c r="BW16" i="141"/>
  <c r="BY16" i="141" s="1"/>
  <c r="CN16" i="141" s="1"/>
  <c r="CM16" i="141"/>
  <c r="BK16" i="141"/>
  <c r="BH16" i="141"/>
  <c r="BE16" i="141"/>
  <c r="AV16" i="141"/>
  <c r="AW16" i="141" s="1"/>
  <c r="CI16" i="141" s="1"/>
  <c r="AL16" i="141"/>
  <c r="AM16" i="141" s="1"/>
  <c r="CH16" i="141" s="1"/>
  <c r="AB16" i="141"/>
  <c r="AC16" i="141" s="1"/>
  <c r="CG16" i="141" s="1"/>
  <c r="R16" i="141"/>
  <c r="O16" i="141"/>
  <c r="L16" i="141"/>
  <c r="CB18" i="141"/>
  <c r="CD18" i="141" s="1"/>
  <c r="CO18" i="141" s="1"/>
  <c r="BW18" i="141"/>
  <c r="BY18" i="141" s="1"/>
  <c r="CN18" i="141" s="1"/>
  <c r="CM18" i="141"/>
  <c r="BK18" i="141"/>
  <c r="BH18" i="141"/>
  <c r="BE18" i="141"/>
  <c r="AV18" i="141"/>
  <c r="AW18" i="141" s="1"/>
  <c r="CI18" i="141" s="1"/>
  <c r="AL18" i="141"/>
  <c r="AM18" i="141" s="1"/>
  <c r="CH18" i="141" s="1"/>
  <c r="AB18" i="141"/>
  <c r="AC18" i="141" s="1"/>
  <c r="CG18" i="141" s="1"/>
  <c r="R18" i="141"/>
  <c r="O18" i="141"/>
  <c r="L18" i="141"/>
  <c r="CB15" i="141"/>
  <c r="CD15" i="141" s="1"/>
  <c r="CO15" i="141" s="1"/>
  <c r="BW15" i="141"/>
  <c r="BY15" i="141" s="1"/>
  <c r="CN15" i="141" s="1"/>
  <c r="CM15" i="141"/>
  <c r="BK15" i="141"/>
  <c r="BH15" i="141"/>
  <c r="BE15" i="141"/>
  <c r="AV15" i="141"/>
  <c r="AW15" i="141" s="1"/>
  <c r="CI15" i="141" s="1"/>
  <c r="AL15" i="141"/>
  <c r="AM15" i="141" s="1"/>
  <c r="CH15" i="141" s="1"/>
  <c r="AB15" i="141"/>
  <c r="AC15" i="141" s="1"/>
  <c r="CG15" i="141" s="1"/>
  <c r="R15" i="141"/>
  <c r="O15" i="141"/>
  <c r="L15" i="141"/>
  <c r="CB25" i="141"/>
  <c r="CD25" i="141" s="1"/>
  <c r="CO25" i="141" s="1"/>
  <c r="BW25" i="141"/>
  <c r="BY25" i="141" s="1"/>
  <c r="CN25" i="141" s="1"/>
  <c r="CM25" i="141"/>
  <c r="BK25" i="141"/>
  <c r="BH25" i="141"/>
  <c r="BE25" i="141"/>
  <c r="AV25" i="141"/>
  <c r="AW25" i="141" s="1"/>
  <c r="CI25" i="141" s="1"/>
  <c r="AL25" i="141"/>
  <c r="AM25" i="141" s="1"/>
  <c r="CH25" i="141" s="1"/>
  <c r="AB25" i="141"/>
  <c r="AC25" i="141" s="1"/>
  <c r="CG25" i="141" s="1"/>
  <c r="R25" i="141"/>
  <c r="O25" i="141"/>
  <c r="L25" i="141"/>
  <c r="CB24" i="141"/>
  <c r="CD24" i="141" s="1"/>
  <c r="CO24" i="141" s="1"/>
  <c r="BW24" i="141"/>
  <c r="BY24" i="141" s="1"/>
  <c r="CN24" i="141" s="1"/>
  <c r="CM24" i="141"/>
  <c r="BK24" i="141"/>
  <c r="BH24" i="141"/>
  <c r="BE24" i="141"/>
  <c r="AV24" i="141"/>
  <c r="AW24" i="141" s="1"/>
  <c r="CI24" i="141" s="1"/>
  <c r="AL24" i="141"/>
  <c r="AM24" i="141" s="1"/>
  <c r="CH24" i="141" s="1"/>
  <c r="AB24" i="141"/>
  <c r="AC24" i="141" s="1"/>
  <c r="CG24" i="141" s="1"/>
  <c r="R24" i="141"/>
  <c r="O24" i="141"/>
  <c r="L24" i="141"/>
  <c r="CB17" i="141"/>
  <c r="CD17" i="141" s="1"/>
  <c r="CO17" i="141" s="1"/>
  <c r="BW17" i="141"/>
  <c r="BY17" i="141" s="1"/>
  <c r="CN17" i="141" s="1"/>
  <c r="CM17" i="141"/>
  <c r="BK17" i="141"/>
  <c r="BH17" i="141"/>
  <c r="BE17" i="141"/>
  <c r="AV17" i="141"/>
  <c r="AW17" i="141" s="1"/>
  <c r="CI17" i="141" s="1"/>
  <c r="AL17" i="141"/>
  <c r="AM17" i="141" s="1"/>
  <c r="CH17" i="141" s="1"/>
  <c r="AB17" i="141"/>
  <c r="AC17" i="141" s="1"/>
  <c r="CG17" i="141" s="1"/>
  <c r="R17" i="141"/>
  <c r="O17" i="141"/>
  <c r="L17" i="141"/>
  <c r="S17" i="141" s="1"/>
  <c r="CB13" i="141"/>
  <c r="CD13" i="141" s="1"/>
  <c r="CO13" i="141" s="1"/>
  <c r="BW13" i="141"/>
  <c r="BY13" i="141" s="1"/>
  <c r="CN13" i="141" s="1"/>
  <c r="CM13" i="141"/>
  <c r="BK13" i="141"/>
  <c r="BH13" i="141"/>
  <c r="BE13" i="141"/>
  <c r="AV13" i="141"/>
  <c r="AW13" i="141" s="1"/>
  <c r="CI13" i="141" s="1"/>
  <c r="AL13" i="141"/>
  <c r="AM13" i="141" s="1"/>
  <c r="CH13" i="141" s="1"/>
  <c r="AB13" i="141"/>
  <c r="AC13" i="141" s="1"/>
  <c r="CG13" i="141" s="1"/>
  <c r="R13" i="141"/>
  <c r="O13" i="141"/>
  <c r="L13" i="141"/>
  <c r="CB22" i="141"/>
  <c r="CD22" i="141" s="1"/>
  <c r="CO22" i="141" s="1"/>
  <c r="BW22" i="141"/>
  <c r="BY22" i="141" s="1"/>
  <c r="CN22" i="141" s="1"/>
  <c r="CM22" i="141"/>
  <c r="BK22" i="141"/>
  <c r="BH22" i="141"/>
  <c r="BE22" i="141"/>
  <c r="AV22" i="141"/>
  <c r="AW22" i="141" s="1"/>
  <c r="CI22" i="141" s="1"/>
  <c r="AL22" i="141"/>
  <c r="AM22" i="141" s="1"/>
  <c r="CH22" i="141" s="1"/>
  <c r="AB22" i="141"/>
  <c r="AC22" i="141" s="1"/>
  <c r="CG22" i="141" s="1"/>
  <c r="R22" i="141"/>
  <c r="O22" i="141"/>
  <c r="L22" i="141"/>
  <c r="CB20" i="141"/>
  <c r="CD20" i="141" s="1"/>
  <c r="CO20" i="141" s="1"/>
  <c r="BW20" i="141"/>
  <c r="BY20" i="141" s="1"/>
  <c r="CN20" i="141" s="1"/>
  <c r="CM20" i="141"/>
  <c r="BK20" i="141"/>
  <c r="BH20" i="141"/>
  <c r="BE20" i="141"/>
  <c r="AV20" i="141"/>
  <c r="AW20" i="141" s="1"/>
  <c r="CI20" i="141" s="1"/>
  <c r="AL20" i="141"/>
  <c r="AM20" i="141" s="1"/>
  <c r="CH20" i="141" s="1"/>
  <c r="AB20" i="141"/>
  <c r="AC20" i="141" s="1"/>
  <c r="CG20" i="141" s="1"/>
  <c r="R20" i="141"/>
  <c r="O20" i="141"/>
  <c r="L20" i="141"/>
  <c r="CB19" i="141"/>
  <c r="CD19" i="141" s="1"/>
  <c r="CO19" i="141" s="1"/>
  <c r="BW19" i="141"/>
  <c r="BY19" i="141" s="1"/>
  <c r="CN19" i="141" s="1"/>
  <c r="CM19" i="141"/>
  <c r="BK19" i="141"/>
  <c r="BH19" i="141"/>
  <c r="BE19" i="141"/>
  <c r="AV19" i="141"/>
  <c r="AW19" i="141" s="1"/>
  <c r="CI19" i="141" s="1"/>
  <c r="AL19" i="141"/>
  <c r="AM19" i="141" s="1"/>
  <c r="CH19" i="141" s="1"/>
  <c r="AB19" i="141"/>
  <c r="AC19" i="141" s="1"/>
  <c r="CG19" i="141" s="1"/>
  <c r="R19" i="141"/>
  <c r="O19" i="141"/>
  <c r="L19" i="141"/>
  <c r="CB27" i="141"/>
  <c r="CD27" i="141" s="1"/>
  <c r="CO27" i="141" s="1"/>
  <c r="BW27" i="141"/>
  <c r="BY27" i="141" s="1"/>
  <c r="CN27" i="141" s="1"/>
  <c r="CM27" i="141"/>
  <c r="BK27" i="141"/>
  <c r="BH27" i="141"/>
  <c r="BE27" i="141"/>
  <c r="BL27" i="141" s="1"/>
  <c r="AV27" i="141"/>
  <c r="AW27" i="141" s="1"/>
  <c r="CI27" i="141" s="1"/>
  <c r="AL27" i="141"/>
  <c r="AM27" i="141" s="1"/>
  <c r="CH27" i="141" s="1"/>
  <c r="AB27" i="141"/>
  <c r="AC27" i="141" s="1"/>
  <c r="CG27" i="141" s="1"/>
  <c r="R27" i="141"/>
  <c r="O27" i="141"/>
  <c r="L27" i="141"/>
  <c r="S27" i="141" s="1"/>
  <c r="CB21" i="141"/>
  <c r="CD21" i="141" s="1"/>
  <c r="CO21" i="141" s="1"/>
  <c r="BW21" i="141"/>
  <c r="BY21" i="141" s="1"/>
  <c r="CN21" i="141" s="1"/>
  <c r="CM21" i="141"/>
  <c r="BK21" i="141"/>
  <c r="BH21" i="141"/>
  <c r="BE21" i="141"/>
  <c r="AV21" i="141"/>
  <c r="AW21" i="141" s="1"/>
  <c r="CI21" i="141" s="1"/>
  <c r="AL21" i="141"/>
  <c r="AM21" i="141" s="1"/>
  <c r="CH21" i="141" s="1"/>
  <c r="AB21" i="141"/>
  <c r="AC21" i="141" s="1"/>
  <c r="CG21" i="141" s="1"/>
  <c r="R21" i="141"/>
  <c r="O21" i="141"/>
  <c r="L21" i="141"/>
  <c r="CB23" i="141"/>
  <c r="CD23" i="141" s="1"/>
  <c r="CO23" i="141" s="1"/>
  <c r="BW23" i="141"/>
  <c r="BY23" i="141" s="1"/>
  <c r="CN23" i="141" s="1"/>
  <c r="CM23" i="141"/>
  <c r="BK23" i="141"/>
  <c r="BH23" i="141"/>
  <c r="BE23" i="141"/>
  <c r="AV23" i="141"/>
  <c r="AW23" i="141" s="1"/>
  <c r="CI23" i="141" s="1"/>
  <c r="AL23" i="141"/>
  <c r="AM23" i="141" s="1"/>
  <c r="CH23" i="141" s="1"/>
  <c r="AB23" i="141"/>
  <c r="AC23" i="141" s="1"/>
  <c r="CG23" i="141" s="1"/>
  <c r="R23" i="141"/>
  <c r="O23" i="141"/>
  <c r="L23" i="141"/>
  <c r="L7" i="172"/>
  <c r="F7" i="172"/>
  <c r="M16" i="172"/>
  <c r="I16" i="172"/>
  <c r="O16" i="172" s="1"/>
  <c r="A3" i="172"/>
  <c r="R2" i="172"/>
  <c r="R1" i="172"/>
  <c r="A1" i="172"/>
  <c r="L7" i="171"/>
  <c r="F7" i="171"/>
  <c r="L7" i="160"/>
  <c r="F7" i="160"/>
  <c r="M14" i="171"/>
  <c r="I14" i="171"/>
  <c r="O14" i="171" s="1"/>
  <c r="A3" i="171"/>
  <c r="R2" i="171"/>
  <c r="R1" i="171"/>
  <c r="A1" i="171"/>
  <c r="K6" i="170"/>
  <c r="E6" i="170"/>
  <c r="M24" i="170"/>
  <c r="I24" i="170"/>
  <c r="O24" i="170" s="1"/>
  <c r="A3" i="170"/>
  <c r="R2" i="170"/>
  <c r="R1" i="170"/>
  <c r="A1" i="170"/>
  <c r="K6" i="159"/>
  <c r="E6" i="159"/>
  <c r="BD7" i="131"/>
  <c r="AQ7" i="131"/>
  <c r="AZ18" i="131"/>
  <c r="AW18" i="131"/>
  <c r="AT18" i="131"/>
  <c r="AG7" i="131"/>
  <c r="W7" i="131"/>
  <c r="H7" i="131"/>
  <c r="AM17" i="131"/>
  <c r="AM16" i="131"/>
  <c r="AM15" i="131"/>
  <c r="AM14" i="131"/>
  <c r="AM13" i="131"/>
  <c r="AM12" i="131"/>
  <c r="AC12" i="131"/>
  <c r="AM26" i="102"/>
  <c r="AC13" i="131"/>
  <c r="AC17" i="131"/>
  <c r="AC16" i="131"/>
  <c r="AC15" i="131"/>
  <c r="AC14" i="131"/>
  <c r="S18" i="131"/>
  <c r="P18" i="131"/>
  <c r="M18" i="131"/>
  <c r="BH7" i="102"/>
  <c r="BD7" i="102"/>
  <c r="AQ7" i="102"/>
  <c r="BE32" i="102"/>
  <c r="BU32" i="102" s="1"/>
  <c r="AZ32" i="102"/>
  <c r="AW32" i="102"/>
  <c r="AT32" i="102"/>
  <c r="AJ6" i="169"/>
  <c r="AB6" i="169"/>
  <c r="W6" i="169"/>
  <c r="H6" i="169"/>
  <c r="AE11" i="169"/>
  <c r="AG11" i="169" s="1"/>
  <c r="AP11" i="169" s="1"/>
  <c r="AJ11" i="169"/>
  <c r="AL11" i="169" s="1"/>
  <c r="AQ11" i="169" s="1"/>
  <c r="W11" i="169"/>
  <c r="Y11" i="169" s="1"/>
  <c r="AO11" i="169" s="1"/>
  <c r="S11" i="169"/>
  <c r="P11" i="169"/>
  <c r="M11" i="169"/>
  <c r="Q74" i="162" l="1"/>
  <c r="Q60" i="162"/>
  <c r="Q46" i="162"/>
  <c r="Q18" i="162"/>
  <c r="Q88" i="162"/>
  <c r="Q25" i="162"/>
  <c r="Q53" i="162"/>
  <c r="Q81" i="162"/>
  <c r="Q32" i="162"/>
  <c r="R15" i="168"/>
  <c r="R12" i="168"/>
  <c r="AH12" i="168" s="1"/>
  <c r="R20" i="168"/>
  <c r="R17" i="168"/>
  <c r="AH17" i="168" s="1"/>
  <c r="R21" i="168"/>
  <c r="R14" i="168"/>
  <c r="R19" i="168"/>
  <c r="R18" i="168"/>
  <c r="AH18" i="168" s="1"/>
  <c r="R16" i="168"/>
  <c r="R14" i="155"/>
  <c r="R12" i="155"/>
  <c r="AG12" i="155" s="1"/>
  <c r="R18" i="155"/>
  <c r="R16" i="155"/>
  <c r="R19" i="155"/>
  <c r="AG19" i="155" s="1"/>
  <c r="Q18" i="150"/>
  <c r="Q16" i="150"/>
  <c r="Q19" i="150"/>
  <c r="Q20" i="150"/>
  <c r="Q15" i="150"/>
  <c r="Q14" i="150"/>
  <c r="AM46" i="102"/>
  <c r="AN46" i="102" s="1"/>
  <c r="BP46" i="102" s="1"/>
  <c r="BA32" i="102"/>
  <c r="BT32" i="102" s="1"/>
  <c r="R18" i="102"/>
  <c r="BN18" i="102" s="1"/>
  <c r="BA53" i="102"/>
  <c r="BT53" i="102" s="1"/>
  <c r="BA18" i="102"/>
  <c r="BT18" i="102" s="1"/>
  <c r="BA39" i="102"/>
  <c r="BT39" i="102" s="1"/>
  <c r="BA25" i="102"/>
  <c r="BT25" i="102" s="1"/>
  <c r="BT46" i="102"/>
  <c r="Q23" i="167"/>
  <c r="Q12" i="167"/>
  <c r="AO12" i="167" s="1"/>
  <c r="Q21" i="167"/>
  <c r="Q22" i="167"/>
  <c r="AO22" i="167" s="1"/>
  <c r="Q25" i="167"/>
  <c r="Q20" i="167"/>
  <c r="AO20" i="167" s="1"/>
  <c r="Q16" i="167"/>
  <c r="AO16" i="167" s="1"/>
  <c r="Q13" i="167"/>
  <c r="Q24" i="167"/>
  <c r="Q15" i="167"/>
  <c r="AO15" i="167" s="1"/>
  <c r="Q17" i="167"/>
  <c r="Q18" i="167"/>
  <c r="Q14" i="167"/>
  <c r="Q19" i="167"/>
  <c r="AO19" i="167" s="1"/>
  <c r="Q13" i="154"/>
  <c r="Q18" i="154"/>
  <c r="AO18" i="154" s="1"/>
  <c r="Q20" i="154"/>
  <c r="Q19" i="154"/>
  <c r="AO19" i="154" s="1"/>
  <c r="Q22" i="154"/>
  <c r="AO22" i="154" s="1"/>
  <c r="Q16" i="154"/>
  <c r="Q17" i="154"/>
  <c r="Q15" i="154"/>
  <c r="Q21" i="154"/>
  <c r="Q12" i="154"/>
  <c r="Q14" i="154"/>
  <c r="AO14" i="154" s="1"/>
  <c r="R16" i="124"/>
  <c r="R12" i="124"/>
  <c r="AF12" i="124" s="1"/>
  <c r="R24" i="124"/>
  <c r="AI24" i="124" s="1"/>
  <c r="R28" i="124"/>
  <c r="AF28" i="124" s="1"/>
  <c r="R14" i="124"/>
  <c r="AI14" i="124" s="1"/>
  <c r="R26" i="124"/>
  <c r="AI26" i="124" s="1"/>
  <c r="R20" i="124"/>
  <c r="AF20" i="124" s="1"/>
  <c r="R18" i="124"/>
  <c r="AF18" i="124" s="1"/>
  <c r="Q13" i="165"/>
  <c r="BO13" i="165"/>
  <c r="Q12" i="165"/>
  <c r="BO12" i="165"/>
  <c r="BP12" i="165"/>
  <c r="Q22" i="165"/>
  <c r="BO20" i="165"/>
  <c r="Q15" i="165"/>
  <c r="BQ15" i="165" s="1"/>
  <c r="BU15" i="165" s="1"/>
  <c r="BO15" i="165"/>
  <c r="Q21" i="165"/>
  <c r="BQ21" i="165" s="1"/>
  <c r="BO21" i="165"/>
  <c r="BO18" i="165"/>
  <c r="BP18" i="165"/>
  <c r="Q23" i="165"/>
  <c r="BU23" i="165" s="1"/>
  <c r="Q14" i="165"/>
  <c r="BO14" i="165"/>
  <c r="Q16" i="165"/>
  <c r="BO16" i="165"/>
  <c r="BP16" i="165"/>
  <c r="Q17" i="165"/>
  <c r="BP17" i="165"/>
  <c r="Q24" i="165"/>
  <c r="AD18" i="165"/>
  <c r="BS18" i="165" s="1"/>
  <c r="Q18" i="165"/>
  <c r="BQ18" i="165" s="1"/>
  <c r="BO17" i="165"/>
  <c r="AD17" i="165"/>
  <c r="BS17" i="165" s="1"/>
  <c r="AD12" i="165"/>
  <c r="BS12" i="165" s="1"/>
  <c r="BP21" i="165"/>
  <c r="AD21" i="165"/>
  <c r="BS21" i="165" s="1"/>
  <c r="BP14" i="165"/>
  <c r="AD16" i="165"/>
  <c r="BS16" i="165" s="1"/>
  <c r="BP15" i="165"/>
  <c r="BP15" i="142"/>
  <c r="S14" i="142"/>
  <c r="BP14" i="142"/>
  <c r="S17" i="142"/>
  <c r="BP17" i="142"/>
  <c r="S20" i="142"/>
  <c r="BP20" i="142"/>
  <c r="S22" i="142"/>
  <c r="BP22" i="142"/>
  <c r="BQ22" i="142"/>
  <c r="S16" i="142"/>
  <c r="BP12" i="142"/>
  <c r="S13" i="142"/>
  <c r="BQ13" i="142"/>
  <c r="BP19" i="142"/>
  <c r="S24" i="142"/>
  <c r="BP24" i="142"/>
  <c r="BQ24" i="142"/>
  <c r="BP20" i="165"/>
  <c r="AD20" i="165"/>
  <c r="BS20" i="165" s="1"/>
  <c r="Q20" i="165"/>
  <c r="BP13" i="165"/>
  <c r="AD13" i="165"/>
  <c r="BS13" i="165" s="1"/>
  <c r="BQ12" i="142"/>
  <c r="S12" i="142"/>
  <c r="BR12" i="142" s="1"/>
  <c r="BP13" i="142"/>
  <c r="BQ20" i="142"/>
  <c r="BQ19" i="142"/>
  <c r="S19" i="142"/>
  <c r="BQ17" i="142"/>
  <c r="AF17" i="142"/>
  <c r="BT17" i="142" s="1"/>
  <c r="AF20" i="142"/>
  <c r="BT20" i="142" s="1"/>
  <c r="AF22" i="142"/>
  <c r="BT22" i="142" s="1"/>
  <c r="AF12" i="142"/>
  <c r="BT12" i="142" s="1"/>
  <c r="AF13" i="142"/>
  <c r="BT13" i="142" s="1"/>
  <c r="AF19" i="142"/>
  <c r="BT19" i="142" s="1"/>
  <c r="AF24" i="142"/>
  <c r="BQ14" i="142"/>
  <c r="AF14" i="142"/>
  <c r="BT14" i="142" s="1"/>
  <c r="BQ15" i="142"/>
  <c r="AF15" i="142"/>
  <c r="BT15" i="142" s="1"/>
  <c r="S15" i="142"/>
  <c r="BQ16" i="142"/>
  <c r="BP16" i="142"/>
  <c r="AF16" i="142"/>
  <c r="BT16" i="142" s="1"/>
  <c r="T11" i="169"/>
  <c r="AN11" i="169" s="1"/>
  <c r="AR11" i="169" s="1"/>
  <c r="DG12" i="164"/>
  <c r="EG12" i="164" s="1"/>
  <c r="BO13" i="121"/>
  <c r="BO20" i="121"/>
  <c r="Q19" i="121"/>
  <c r="Q11" i="121"/>
  <c r="BQ11" i="121" s="1"/>
  <c r="BO11" i="121"/>
  <c r="Q16" i="121"/>
  <c r="BQ16" i="121" s="1"/>
  <c r="BU16" i="121" s="1"/>
  <c r="Q17" i="121"/>
  <c r="BO17" i="121"/>
  <c r="Q14" i="121"/>
  <c r="BO14" i="121"/>
  <c r="BP14" i="121"/>
  <c r="AD14" i="121"/>
  <c r="BS14" i="121" s="1"/>
  <c r="BP11" i="121"/>
  <c r="AD11" i="121"/>
  <c r="BS11" i="121" s="1"/>
  <c r="BP16" i="121"/>
  <c r="BO16" i="121"/>
  <c r="AD16" i="121"/>
  <c r="BS16" i="121" s="1"/>
  <c r="BP17" i="121"/>
  <c r="BP20" i="121"/>
  <c r="AD20" i="121"/>
  <c r="BS20" i="121" s="1"/>
  <c r="Q20" i="121"/>
  <c r="BQ20" i="121" s="1"/>
  <c r="BP15" i="121"/>
  <c r="BO15" i="121"/>
  <c r="AD15" i="121"/>
  <c r="BS15" i="121" s="1"/>
  <c r="Q15" i="121"/>
  <c r="BP18" i="121"/>
  <c r="BO18" i="121"/>
  <c r="AD18" i="121"/>
  <c r="BS18" i="121" s="1"/>
  <c r="Q18" i="121"/>
  <c r="BP19" i="121"/>
  <c r="BO19" i="121"/>
  <c r="BP13" i="121"/>
  <c r="AD13" i="121"/>
  <c r="BS13" i="121" s="1"/>
  <c r="Q13" i="121"/>
  <c r="BQ13" i="121" s="1"/>
  <c r="M18" i="152"/>
  <c r="T18" i="152" s="1"/>
  <c r="AH18" i="152" s="1"/>
  <c r="M12" i="152"/>
  <c r="T12" i="152" s="1"/>
  <c r="AH12" i="152" s="1"/>
  <c r="M20" i="152"/>
  <c r="T20" i="152" s="1"/>
  <c r="AH20" i="152" s="1"/>
  <c r="M16" i="152"/>
  <c r="T16" i="152" s="1"/>
  <c r="AK16" i="152" s="1"/>
  <c r="S21" i="96"/>
  <c r="AG21" i="96"/>
  <c r="BW21" i="96" s="1"/>
  <c r="AG15" i="96"/>
  <c r="BW15" i="96" s="1"/>
  <c r="S13" i="96"/>
  <c r="AG13" i="96"/>
  <c r="BW13" i="96" s="1"/>
  <c r="AG18" i="96"/>
  <c r="BW18" i="96" s="1"/>
  <c r="S19" i="96"/>
  <c r="AG19" i="96"/>
  <c r="BW19" i="96" s="1"/>
  <c r="BS20" i="96"/>
  <c r="S16" i="96"/>
  <c r="BU16" i="96" s="1"/>
  <c r="BT20" i="96"/>
  <c r="AG20" i="96"/>
  <c r="BW20" i="96" s="1"/>
  <c r="S20" i="96"/>
  <c r="BT19" i="96"/>
  <c r="BS19" i="96"/>
  <c r="BT16" i="96"/>
  <c r="BS16" i="96"/>
  <c r="AG16" i="96"/>
  <c r="BW16" i="96" s="1"/>
  <c r="BT18" i="96"/>
  <c r="BS18" i="96"/>
  <c r="S18" i="96"/>
  <c r="BU18" i="96" s="1"/>
  <c r="BY18" i="96" s="1"/>
  <c r="BT17" i="96"/>
  <c r="BS17" i="96"/>
  <c r="AG17" i="96"/>
  <c r="BW17" i="96" s="1"/>
  <c r="S17" i="96"/>
  <c r="BT13" i="96"/>
  <c r="BT23" i="96"/>
  <c r="BS23" i="96"/>
  <c r="AG23" i="96"/>
  <c r="BW23" i="96" s="1"/>
  <c r="S23" i="96"/>
  <c r="BT15" i="96"/>
  <c r="BS15" i="96"/>
  <c r="S15" i="96"/>
  <c r="BR15" i="96" s="1"/>
  <c r="BT14" i="96"/>
  <c r="BT21" i="96"/>
  <c r="BS14" i="96"/>
  <c r="AG14" i="96"/>
  <c r="BW14" i="96" s="1"/>
  <c r="S14" i="96"/>
  <c r="BU14" i="96" s="1"/>
  <c r="BS21" i="96"/>
  <c r="BO12" i="164"/>
  <c r="BA18" i="131"/>
  <c r="BS18" i="131" s="1"/>
  <c r="R53" i="102"/>
  <c r="BN53" i="102" s="1"/>
  <c r="BR53" i="102" s="1"/>
  <c r="R46" i="102"/>
  <c r="R39" i="102"/>
  <c r="R25" i="102"/>
  <c r="BV25" i="102" s="1"/>
  <c r="BX25" i="102" s="1"/>
  <c r="S13" i="125"/>
  <c r="DX13" i="125" s="1"/>
  <c r="BO19" i="125"/>
  <c r="ED19" i="125" s="1"/>
  <c r="EN19" i="125" s="1"/>
  <c r="CX19" i="125"/>
  <c r="EK19" i="125" s="1"/>
  <c r="EO19" i="125" s="1"/>
  <c r="BO17" i="125"/>
  <c r="DZ17" i="125" s="1"/>
  <c r="CX17" i="125"/>
  <c r="EG17" i="125" s="1"/>
  <c r="BO12" i="125"/>
  <c r="DZ12" i="125" s="1"/>
  <c r="CX12" i="125"/>
  <c r="EG12" i="125" s="1"/>
  <c r="BO18" i="125"/>
  <c r="DZ18" i="125" s="1"/>
  <c r="CX18" i="125"/>
  <c r="EK18" i="125" s="1"/>
  <c r="EO18" i="125" s="1"/>
  <c r="BO15" i="125"/>
  <c r="ED15" i="125" s="1"/>
  <c r="EN15" i="125" s="1"/>
  <c r="CX15" i="125"/>
  <c r="EK15" i="125" s="1"/>
  <c r="EO15" i="125" s="1"/>
  <c r="BO14" i="125"/>
  <c r="DZ14" i="125" s="1"/>
  <c r="CX14" i="125"/>
  <c r="EK14" i="125" s="1"/>
  <c r="EO14" i="125" s="1"/>
  <c r="BO16" i="125"/>
  <c r="ED16" i="125" s="1"/>
  <c r="EN16" i="125" s="1"/>
  <c r="CX16" i="125"/>
  <c r="EK16" i="125" s="1"/>
  <c r="EO16" i="125" s="1"/>
  <c r="BO13" i="125"/>
  <c r="ED13" i="125" s="1"/>
  <c r="EN13" i="125" s="1"/>
  <c r="CX13" i="125"/>
  <c r="EG13" i="125" s="1"/>
  <c r="S16" i="125"/>
  <c r="DT16" i="125" s="1"/>
  <c r="S14" i="125"/>
  <c r="DX14" i="125" s="1"/>
  <c r="S12" i="125"/>
  <c r="DT12" i="125" s="1"/>
  <c r="S15" i="125"/>
  <c r="DT15" i="125" s="1"/>
  <c r="S17" i="125"/>
  <c r="DX17" i="125" s="1"/>
  <c r="S18" i="125"/>
  <c r="DT18" i="125" s="1"/>
  <c r="S19" i="125"/>
  <c r="DX19" i="125" s="1"/>
  <c r="BL17" i="141"/>
  <c r="CP17" i="141" s="1"/>
  <c r="BL24" i="141"/>
  <c r="CP24" i="141" s="1"/>
  <c r="BL13" i="141"/>
  <c r="CP13" i="141" s="1"/>
  <c r="BL25" i="141"/>
  <c r="CP25" i="141" s="1"/>
  <c r="BL14" i="141"/>
  <c r="BL16" i="141"/>
  <c r="CP16" i="141" s="1"/>
  <c r="BL18" i="141"/>
  <c r="BL15" i="141"/>
  <c r="CL15" i="141" s="1"/>
  <c r="BL23" i="141"/>
  <c r="BL22" i="141"/>
  <c r="CP22" i="141" s="1"/>
  <c r="BL20" i="141"/>
  <c r="BL19" i="141"/>
  <c r="CL19" i="141" s="1"/>
  <c r="BL21" i="141"/>
  <c r="CL21" i="141" s="1"/>
  <c r="S12" i="164"/>
  <c r="EK12" i="164" s="1"/>
  <c r="Q17" i="153"/>
  <c r="Q16" i="153"/>
  <c r="Q15" i="153"/>
  <c r="AM18" i="131"/>
  <c r="BO18" i="131" s="1"/>
  <c r="T18" i="131"/>
  <c r="BM18" i="131" s="1"/>
  <c r="BP13" i="166"/>
  <c r="BP16" i="166"/>
  <c r="AD16" i="166"/>
  <c r="BS16" i="166" s="1"/>
  <c r="Q16" i="166"/>
  <c r="BP12" i="166"/>
  <c r="BO12" i="166"/>
  <c r="AD12" i="166"/>
  <c r="BS12" i="166" s="1"/>
  <c r="Q12" i="166"/>
  <c r="BQ12" i="166" s="1"/>
  <c r="BU12" i="166" s="1"/>
  <c r="BP11" i="166"/>
  <c r="BO11" i="166"/>
  <c r="AD11" i="166"/>
  <c r="BS11" i="166" s="1"/>
  <c r="Q11" i="166"/>
  <c r="BP15" i="166"/>
  <c r="BO15" i="166"/>
  <c r="AD15" i="166"/>
  <c r="BS15" i="166" s="1"/>
  <c r="Q15" i="166"/>
  <c r="BQ15" i="166" s="1"/>
  <c r="BU15" i="166" s="1"/>
  <c r="BO13" i="166"/>
  <c r="AD13" i="166"/>
  <c r="BS13" i="166" s="1"/>
  <c r="S16" i="141"/>
  <c r="CJ16" i="141" s="1"/>
  <c r="S15" i="141"/>
  <c r="S25" i="141"/>
  <c r="CF25" i="141" s="1"/>
  <c r="S18" i="141"/>
  <c r="S14" i="141"/>
  <c r="CJ14" i="141" s="1"/>
  <c r="S23" i="141"/>
  <c r="S24" i="141"/>
  <c r="CF24" i="141" s="1"/>
  <c r="S13" i="141"/>
  <c r="CF13" i="141" s="1"/>
  <c r="S20" i="141"/>
  <c r="CJ20" i="141" s="1"/>
  <c r="S22" i="141"/>
  <c r="S19" i="141"/>
  <c r="CF19" i="141" s="1"/>
  <c r="S21" i="141"/>
  <c r="CF21" i="141" s="1"/>
  <c r="Q26" i="172"/>
  <c r="P26" i="172"/>
  <c r="Q20" i="172"/>
  <c r="P20" i="172"/>
  <c r="Q22" i="172"/>
  <c r="P22" i="172"/>
  <c r="Q14" i="172"/>
  <c r="P14" i="172"/>
  <c r="Q30" i="172"/>
  <c r="P30" i="172"/>
  <c r="Q12" i="172"/>
  <c r="P12" i="172"/>
  <c r="Q32" i="172"/>
  <c r="P32" i="172"/>
  <c r="Q24" i="172"/>
  <c r="P24" i="172"/>
  <c r="Q18" i="172"/>
  <c r="P18" i="172"/>
  <c r="Q28" i="172"/>
  <c r="P28" i="172"/>
  <c r="Q14" i="161"/>
  <c r="P14" i="161"/>
  <c r="Q30" i="161"/>
  <c r="P30" i="161"/>
  <c r="Q26" i="161"/>
  <c r="P26" i="161"/>
  <c r="Q18" i="161"/>
  <c r="P18" i="161"/>
  <c r="Q32" i="161"/>
  <c r="P32" i="161"/>
  <c r="Q16" i="161"/>
  <c r="P16" i="161"/>
  <c r="Q28" i="161"/>
  <c r="P28" i="161"/>
  <c r="Q24" i="161"/>
  <c r="P24" i="161"/>
  <c r="Q34" i="161"/>
  <c r="P34" i="161"/>
  <c r="Q38" i="161"/>
  <c r="P38" i="161"/>
  <c r="Q12" i="161"/>
  <c r="P12" i="161"/>
  <c r="Q36" i="161"/>
  <c r="P36" i="161"/>
  <c r="Q20" i="161"/>
  <c r="P20" i="161"/>
  <c r="AH16" i="168"/>
  <c r="AH15" i="168"/>
  <c r="AH19" i="168"/>
  <c r="AH14" i="168"/>
  <c r="AH13" i="168"/>
  <c r="AH20" i="168"/>
  <c r="AH21" i="168"/>
  <c r="AG16" i="155"/>
  <c r="AG18" i="155"/>
  <c r="AG17" i="155"/>
  <c r="AG14" i="155"/>
  <c r="AG15" i="155"/>
  <c r="AG13" i="155"/>
  <c r="Q26" i="170"/>
  <c r="P26" i="170"/>
  <c r="Q20" i="170"/>
  <c r="P20" i="170"/>
  <c r="Q18" i="170"/>
  <c r="P18" i="170"/>
  <c r="Q17" i="170"/>
  <c r="P17" i="170"/>
  <c r="Q22" i="170"/>
  <c r="P22" i="170"/>
  <c r="Q13" i="170"/>
  <c r="P13" i="170"/>
  <c r="Q14" i="170"/>
  <c r="P14" i="170"/>
  <c r="Q16" i="170"/>
  <c r="P16" i="170"/>
  <c r="Q21" i="170"/>
  <c r="P21" i="170"/>
  <c r="Q25" i="170"/>
  <c r="P25" i="170"/>
  <c r="Q19" i="170"/>
  <c r="P19" i="170"/>
  <c r="Q23" i="170"/>
  <c r="P23" i="170"/>
  <c r="Q12" i="170"/>
  <c r="P12" i="170"/>
  <c r="Q15" i="170"/>
  <c r="P15" i="170"/>
  <c r="AO14" i="167"/>
  <c r="AO18" i="167"/>
  <c r="AO17" i="167"/>
  <c r="AO23" i="167"/>
  <c r="AO24" i="167"/>
  <c r="AO21" i="167"/>
  <c r="AO13" i="167"/>
  <c r="AO25" i="167"/>
  <c r="AO13" i="154"/>
  <c r="AO12" i="154"/>
  <c r="AO21" i="154"/>
  <c r="AO15" i="154"/>
  <c r="AO17" i="154"/>
  <c r="AO20" i="154"/>
  <c r="AO16" i="154"/>
  <c r="AF24" i="124"/>
  <c r="AI16" i="124"/>
  <c r="AF16" i="124"/>
  <c r="AI20" i="124"/>
  <c r="AF14" i="124"/>
  <c r="BQ13" i="165"/>
  <c r="BN13" i="165"/>
  <c r="BQ12" i="165"/>
  <c r="BN12" i="165"/>
  <c r="BU22" i="165"/>
  <c r="BQ20" i="165"/>
  <c r="BN15" i="165"/>
  <c r="BQ14" i="165"/>
  <c r="BU14" i="165" s="1"/>
  <c r="BN14" i="165"/>
  <c r="BQ16" i="165"/>
  <c r="BU16" i="165" s="1"/>
  <c r="BU24" i="165"/>
  <c r="BR15" i="142"/>
  <c r="BR14" i="142"/>
  <c r="BV14" i="142" s="1"/>
  <c r="BR17" i="142"/>
  <c r="BV17" i="142" s="1"/>
  <c r="BR20" i="142"/>
  <c r="BO20" i="142"/>
  <c r="BR22" i="142"/>
  <c r="BR16" i="142"/>
  <c r="BO16" i="142"/>
  <c r="BR13" i="142"/>
  <c r="BO13" i="142"/>
  <c r="BR19" i="142"/>
  <c r="BO19" i="142"/>
  <c r="BO24" i="142"/>
  <c r="Q27" i="159"/>
  <c r="P27" i="159"/>
  <c r="Q21" i="159"/>
  <c r="P21" i="159"/>
  <c r="Q16" i="159"/>
  <c r="P16" i="159"/>
  <c r="Q13" i="159"/>
  <c r="P13" i="159"/>
  <c r="Q15" i="159"/>
  <c r="P15" i="159"/>
  <c r="Q17" i="159"/>
  <c r="P17" i="159"/>
  <c r="Q24" i="159"/>
  <c r="P24" i="159"/>
  <c r="Q25" i="159"/>
  <c r="P25" i="159"/>
  <c r="Q19" i="159"/>
  <c r="P19" i="159"/>
  <c r="Q14" i="159"/>
  <c r="P14" i="159"/>
  <c r="Q20" i="159"/>
  <c r="P20" i="159"/>
  <c r="Q23" i="159"/>
  <c r="P23" i="159"/>
  <c r="Q12" i="159"/>
  <c r="P12" i="159"/>
  <c r="Q26" i="159"/>
  <c r="P26" i="159"/>
  <c r="Q18" i="159"/>
  <c r="P18" i="159"/>
  <c r="Q20" i="157"/>
  <c r="P20" i="157"/>
  <c r="Q26" i="157"/>
  <c r="P26" i="157"/>
  <c r="Q15" i="157"/>
  <c r="P15" i="157"/>
  <c r="Q16" i="157"/>
  <c r="P16" i="157"/>
  <c r="Q25" i="157"/>
  <c r="P25" i="157"/>
  <c r="Q14" i="157"/>
  <c r="P14" i="157"/>
  <c r="Q19" i="157"/>
  <c r="P19" i="157"/>
  <c r="Q23" i="157"/>
  <c r="P23" i="157"/>
  <c r="Q13" i="157"/>
  <c r="P13" i="157"/>
  <c r="Q27" i="157"/>
  <c r="P27" i="157"/>
  <c r="Q22" i="157"/>
  <c r="P22" i="157"/>
  <c r="Q28" i="157"/>
  <c r="P28" i="157"/>
  <c r="Q24" i="157"/>
  <c r="P24" i="157"/>
  <c r="Q11" i="157"/>
  <c r="P11" i="157"/>
  <c r="Q31" i="157"/>
  <c r="P31" i="157"/>
  <c r="Q17" i="157"/>
  <c r="P17" i="157"/>
  <c r="Q21" i="157"/>
  <c r="P21" i="157"/>
  <c r="Q18" i="157"/>
  <c r="P18" i="157"/>
  <c r="Q12" i="157"/>
  <c r="P12" i="157"/>
  <c r="Q29" i="157"/>
  <c r="P29" i="157"/>
  <c r="BQ18" i="121"/>
  <c r="BQ19" i="121"/>
  <c r="BU19" i="121" s="1"/>
  <c r="BN19" i="121"/>
  <c r="BQ15" i="121"/>
  <c r="BU15" i="121" s="1"/>
  <c r="BN11" i="121"/>
  <c r="BQ17" i="121"/>
  <c r="BU17" i="121" s="1"/>
  <c r="BN17" i="121"/>
  <c r="BQ14" i="121"/>
  <c r="BU14" i="121" s="1"/>
  <c r="AK18" i="152"/>
  <c r="AK20" i="152"/>
  <c r="AK12" i="152"/>
  <c r="BU21" i="96"/>
  <c r="BY21" i="96" s="1"/>
  <c r="BR21" i="96"/>
  <c r="BU15" i="96"/>
  <c r="BY15" i="96" s="1"/>
  <c r="BU23" i="96"/>
  <c r="BU13" i="96"/>
  <c r="BY13" i="96" s="1"/>
  <c r="BR13" i="96"/>
  <c r="BU17" i="96"/>
  <c r="BR18" i="96"/>
  <c r="BU19" i="96"/>
  <c r="BY19" i="96" s="1"/>
  <c r="BR19" i="96"/>
  <c r="BU20" i="96"/>
  <c r="BN46" i="102"/>
  <c r="BR46" i="102" s="1"/>
  <c r="BV46" i="102"/>
  <c r="BX46" i="102" s="1"/>
  <c r="BV53" i="102"/>
  <c r="BX53" i="102" s="1"/>
  <c r="BV18" i="102"/>
  <c r="BN39" i="102"/>
  <c r="BR39" i="102" s="1"/>
  <c r="BV39" i="102"/>
  <c r="BX39" i="102" s="1"/>
  <c r="DZ19" i="125"/>
  <c r="EG19" i="125"/>
  <c r="ED17" i="125"/>
  <c r="EN17" i="125" s="1"/>
  <c r="EK17" i="125"/>
  <c r="EO17" i="125" s="1"/>
  <c r="DX12" i="125"/>
  <c r="EK12" i="125"/>
  <c r="EO12" i="125" s="1"/>
  <c r="EG15" i="125"/>
  <c r="EG14" i="125"/>
  <c r="DX16" i="125"/>
  <c r="EG16" i="125"/>
  <c r="DT13" i="125"/>
  <c r="EK13" i="125"/>
  <c r="EO13" i="125" s="1"/>
  <c r="Q24" i="171"/>
  <c r="P24" i="171"/>
  <c r="Q18" i="171"/>
  <c r="P18" i="171"/>
  <c r="Q22" i="171"/>
  <c r="P22" i="171"/>
  <c r="Q26" i="171"/>
  <c r="P26" i="171"/>
  <c r="Q20" i="171"/>
  <c r="P20" i="171"/>
  <c r="Q12" i="171"/>
  <c r="P12" i="171"/>
  <c r="Q16" i="171"/>
  <c r="P16" i="171"/>
  <c r="P28" i="160"/>
  <c r="Q22" i="160"/>
  <c r="P22" i="160"/>
  <c r="Q20" i="160"/>
  <c r="P20" i="160"/>
  <c r="Q26" i="160"/>
  <c r="P26" i="160"/>
  <c r="Q18" i="160"/>
  <c r="P18" i="160"/>
  <c r="Q16" i="160"/>
  <c r="P16" i="160"/>
  <c r="Q14" i="160"/>
  <c r="P14" i="160"/>
  <c r="Q11" i="156"/>
  <c r="P11" i="156"/>
  <c r="Q14" i="156"/>
  <c r="P14" i="156"/>
  <c r="Q12" i="156"/>
  <c r="P12" i="156"/>
  <c r="Q13" i="156"/>
  <c r="P13" i="156"/>
  <c r="P16" i="156"/>
  <c r="Q19" i="158"/>
  <c r="P19" i="158"/>
  <c r="Q17" i="158"/>
  <c r="P17" i="158"/>
  <c r="Q15" i="158"/>
  <c r="P15" i="158"/>
  <c r="Q20" i="158"/>
  <c r="P20" i="158"/>
  <c r="Q14" i="158"/>
  <c r="P14" i="158"/>
  <c r="Q12" i="158"/>
  <c r="P12" i="158"/>
  <c r="Q13" i="158"/>
  <c r="P13" i="158"/>
  <c r="Q23" i="158"/>
  <c r="P23" i="158"/>
  <c r="Q16" i="158"/>
  <c r="P16" i="158"/>
  <c r="Q24" i="158"/>
  <c r="P24" i="158"/>
  <c r="Q22" i="158"/>
  <c r="P22" i="158"/>
  <c r="Q21" i="158"/>
  <c r="P21" i="158"/>
  <c r="EQ12" i="164"/>
  <c r="EE12" i="164"/>
  <c r="EU12" i="164" s="1"/>
  <c r="BQ13" i="166"/>
  <c r="BU13" i="166" s="1"/>
  <c r="BQ11" i="166"/>
  <c r="BU11" i="166" s="1"/>
  <c r="BQ16" i="166"/>
  <c r="CJ23" i="141"/>
  <c r="CF23" i="141"/>
  <c r="CP23" i="141"/>
  <c r="CL23" i="141"/>
  <c r="CJ21" i="141"/>
  <c r="CP21" i="141"/>
  <c r="CF27" i="141"/>
  <c r="CP27" i="141"/>
  <c r="CL27" i="141"/>
  <c r="CP19" i="141"/>
  <c r="CF20" i="141"/>
  <c r="CP20" i="141"/>
  <c r="CL20" i="141"/>
  <c r="CJ22" i="141"/>
  <c r="CF22" i="141"/>
  <c r="CJ13" i="141"/>
  <c r="CJ17" i="141"/>
  <c r="CF17" i="141"/>
  <c r="CJ24" i="141"/>
  <c r="CJ25" i="141"/>
  <c r="CJ15" i="141"/>
  <c r="CF15" i="141"/>
  <c r="CP15" i="141"/>
  <c r="CJ18" i="141"/>
  <c r="CF18" i="141"/>
  <c r="CP18" i="141"/>
  <c r="CL18" i="141"/>
  <c r="CF16" i="141"/>
  <c r="CL16" i="141"/>
  <c r="CP14" i="141"/>
  <c r="CL14" i="141"/>
  <c r="Q16" i="172"/>
  <c r="P16" i="172"/>
  <c r="Q14" i="171"/>
  <c r="P14" i="171"/>
  <c r="Q24" i="170"/>
  <c r="P24" i="170"/>
  <c r="AC18" i="131"/>
  <c r="BN18" i="131" s="1"/>
  <c r="AI19" i="155" l="1"/>
  <c r="AI18" i="155"/>
  <c r="AI20" i="155"/>
  <c r="AI16" i="155"/>
  <c r="AI17" i="155"/>
  <c r="AI15" i="155"/>
  <c r="AI13" i="155"/>
  <c r="AI14" i="155"/>
  <c r="AI12" i="155"/>
  <c r="BN25" i="102"/>
  <c r="BR25" i="102" s="1"/>
  <c r="BZ25" i="102" s="1"/>
  <c r="R18" i="170"/>
  <c r="R22" i="170"/>
  <c r="R14" i="170"/>
  <c r="R21" i="170"/>
  <c r="R19" i="170"/>
  <c r="R12" i="170"/>
  <c r="R24" i="170"/>
  <c r="R20" i="170"/>
  <c r="R17" i="170"/>
  <c r="R13" i="170"/>
  <c r="R16" i="170"/>
  <c r="R25" i="170"/>
  <c r="R23" i="170"/>
  <c r="R15" i="170"/>
  <c r="AI12" i="124"/>
  <c r="AI18" i="124"/>
  <c r="AF26" i="124"/>
  <c r="AI28" i="124"/>
  <c r="EM16" i="125"/>
  <c r="EE16" i="125"/>
  <c r="EP16" i="125" s="1"/>
  <c r="EM19" i="125"/>
  <c r="EE19" i="125"/>
  <c r="EP19" i="125" s="1"/>
  <c r="EM17" i="125"/>
  <c r="EE17" i="125"/>
  <c r="EP17" i="125" s="1"/>
  <c r="EM14" i="125"/>
  <c r="EE13" i="125"/>
  <c r="EP13" i="125" s="1"/>
  <c r="EM12" i="125"/>
  <c r="EM13" i="125"/>
  <c r="BU21" i="165"/>
  <c r="BN17" i="165"/>
  <c r="BQ17" i="165"/>
  <c r="BU20" i="165"/>
  <c r="BU18" i="165"/>
  <c r="BN18" i="165"/>
  <c r="BU17" i="165"/>
  <c r="BU12" i="165"/>
  <c r="BN21" i="165"/>
  <c r="BN16" i="165"/>
  <c r="BN20" i="165"/>
  <c r="BU13" i="165"/>
  <c r="BO12" i="142"/>
  <c r="BO22" i="142"/>
  <c r="BV13" i="142"/>
  <c r="BV22" i="142"/>
  <c r="BO14" i="142"/>
  <c r="BO17" i="142"/>
  <c r="BV19" i="142"/>
  <c r="BV12" i="142"/>
  <c r="BV20" i="142"/>
  <c r="BV15" i="142"/>
  <c r="BO15" i="142"/>
  <c r="BV16" i="142"/>
  <c r="EG18" i="125"/>
  <c r="BN14" i="121"/>
  <c r="BU11" i="121"/>
  <c r="BN16" i="121"/>
  <c r="BU20" i="121"/>
  <c r="BN20" i="121"/>
  <c r="BN15" i="121"/>
  <c r="BU18" i="121"/>
  <c r="BN18" i="121"/>
  <c r="BU13" i="121"/>
  <c r="BN13" i="121"/>
  <c r="ED12" i="125"/>
  <c r="EN12" i="125" s="1"/>
  <c r="DZ13" i="125"/>
  <c r="ED14" i="125"/>
  <c r="EN14" i="125" s="1"/>
  <c r="ED18" i="125"/>
  <c r="EN18" i="125" s="1"/>
  <c r="DZ16" i="125"/>
  <c r="DZ15" i="125"/>
  <c r="AH16" i="152"/>
  <c r="BR16" i="96"/>
  <c r="BY20" i="96"/>
  <c r="BR20" i="96"/>
  <c r="BY16" i="96"/>
  <c r="BY17" i="96"/>
  <c r="BR17" i="96"/>
  <c r="BY23" i="96"/>
  <c r="BR23" i="96"/>
  <c r="BY14" i="96"/>
  <c r="BR14" i="96"/>
  <c r="DT14" i="125"/>
  <c r="DX15" i="125"/>
  <c r="DT17" i="125"/>
  <c r="DX18" i="125"/>
  <c r="DT19" i="125"/>
  <c r="CF14" i="141"/>
  <c r="CL24" i="141"/>
  <c r="CJ19" i="141"/>
  <c r="CL17" i="141"/>
  <c r="CL13" i="141"/>
  <c r="CL25" i="141"/>
  <c r="CR16" i="141"/>
  <c r="CL22" i="141"/>
  <c r="CR13" i="141"/>
  <c r="CR18" i="141"/>
  <c r="CR15" i="141"/>
  <c r="CR25" i="141"/>
  <c r="CR22" i="141"/>
  <c r="CR20" i="141"/>
  <c r="CR23" i="141"/>
  <c r="CR14" i="141"/>
  <c r="CR24" i="141"/>
  <c r="CR17" i="141"/>
  <c r="CR19" i="141"/>
  <c r="CR21" i="141"/>
  <c r="EC12" i="164"/>
  <c r="EO12" i="164" s="1"/>
  <c r="BU16" i="166"/>
  <c r="BN16" i="166"/>
  <c r="BN12" i="166"/>
  <c r="BN11" i="166"/>
  <c r="BN15" i="166"/>
  <c r="BN13" i="166"/>
  <c r="BZ53" i="102"/>
  <c r="BZ46" i="102"/>
  <c r="BZ39" i="102"/>
  <c r="BZ18" i="102"/>
  <c r="A3" i="169"/>
  <c r="A1" i="169"/>
  <c r="AO7" i="169"/>
  <c r="AS2" i="169"/>
  <c r="AS1" i="169"/>
  <c r="A3" i="168"/>
  <c r="AJ2" i="168"/>
  <c r="AJ1" i="168"/>
  <c r="A1" i="168"/>
  <c r="AE5" i="167"/>
  <c r="T5" i="167"/>
  <c r="AE5" i="154"/>
  <c r="T5" i="154"/>
  <c r="AL11" i="167"/>
  <c r="AM11" i="167" s="1"/>
  <c r="AA11" i="167"/>
  <c r="AB11" i="167" s="1"/>
  <c r="P11" i="167"/>
  <c r="M11" i="167"/>
  <c r="J11" i="167"/>
  <c r="Q11" i="167" s="1"/>
  <c r="G5" i="167"/>
  <c r="A3" i="167"/>
  <c r="AQ2" i="167"/>
  <c r="AQ1" i="167"/>
  <c r="A1" i="167"/>
  <c r="BJ14" i="166"/>
  <c r="BL14" i="166" s="1"/>
  <c r="BC14" i="166"/>
  <c r="BD14" i="166" s="1"/>
  <c r="AS14" i="166"/>
  <c r="AN14" i="166"/>
  <c r="AO14" i="166" s="1"/>
  <c r="AC14" i="166"/>
  <c r="Z14" i="166"/>
  <c r="W14" i="166"/>
  <c r="P14" i="166"/>
  <c r="M14" i="166"/>
  <c r="J14" i="166"/>
  <c r="BG6" i="166"/>
  <c r="AV6" i="166"/>
  <c r="AR6" i="166"/>
  <c r="AG6" i="166"/>
  <c r="T6" i="166"/>
  <c r="G6" i="166"/>
  <c r="A3" i="166"/>
  <c r="BV2" i="166"/>
  <c r="BV1" i="166"/>
  <c r="A1" i="166"/>
  <c r="BJ19" i="165"/>
  <c r="BL19" i="165" s="1"/>
  <c r="BC19" i="165"/>
  <c r="BD19" i="165" s="1"/>
  <c r="AS19" i="165"/>
  <c r="AN19" i="165"/>
  <c r="AO19" i="165" s="1"/>
  <c r="AC19" i="165"/>
  <c r="Z19" i="165"/>
  <c r="W19" i="165"/>
  <c r="P19" i="165"/>
  <c r="M19" i="165"/>
  <c r="J19" i="165"/>
  <c r="BG6" i="165"/>
  <c r="AV6" i="165"/>
  <c r="AR6" i="165"/>
  <c r="AG6" i="165"/>
  <c r="T6" i="165"/>
  <c r="G6" i="165"/>
  <c r="A3" i="165"/>
  <c r="BV2" i="165"/>
  <c r="BV1" i="165"/>
  <c r="A1" i="165"/>
  <c r="DF13" i="164"/>
  <c r="DC13" i="164"/>
  <c r="CZ13" i="164"/>
  <c r="BN13" i="164"/>
  <c r="BK13" i="164"/>
  <c r="BH13" i="164"/>
  <c r="R13" i="164"/>
  <c r="O13" i="164"/>
  <c r="L13" i="164"/>
  <c r="G7" i="164"/>
  <c r="EU2" i="164"/>
  <c r="EU1" i="164"/>
  <c r="EO2" i="164"/>
  <c r="EO1" i="164"/>
  <c r="A3" i="164"/>
  <c r="A1" i="164"/>
  <c r="DY13" i="164"/>
  <c r="EA13" i="164" s="1"/>
  <c r="CO13" i="164"/>
  <c r="CQ13" i="164" s="1"/>
  <c r="CR13" i="164" s="1"/>
  <c r="ET13" i="164" s="1"/>
  <c r="AZ13" i="164"/>
  <c r="DS13" i="164"/>
  <c r="DU13" i="164" s="1"/>
  <c r="CF13" i="164"/>
  <c r="CH13" i="164" s="1"/>
  <c r="ES13" i="164" s="1"/>
  <c r="EM13" i="164"/>
  <c r="DK13" i="164"/>
  <c r="DM13" i="164" s="1"/>
  <c r="BV13" i="164"/>
  <c r="BX13" i="164" s="1"/>
  <c r="BY13" i="164" s="1"/>
  <c r="ER13" i="164" s="1"/>
  <c r="AC13" i="164"/>
  <c r="DX7" i="164"/>
  <c r="CK7" i="164"/>
  <c r="AR7" i="164"/>
  <c r="DP7" i="164"/>
  <c r="CB7" i="164"/>
  <c r="AG7" i="164"/>
  <c r="DJ7" i="164"/>
  <c r="BR7" i="164"/>
  <c r="V7" i="164"/>
  <c r="EJ2" i="164"/>
  <c r="EJ1" i="164"/>
  <c r="CB7" i="141"/>
  <c r="BT7" i="141"/>
  <c r="BO7" i="141"/>
  <c r="AZ7" i="141"/>
  <c r="BW26" i="141"/>
  <c r="DO7" i="125"/>
  <c r="DG7" i="125"/>
  <c r="DP20" i="125"/>
  <c r="DR20" i="125" s="1"/>
  <c r="EJ20" i="125" s="1"/>
  <c r="CL7" i="125"/>
  <c r="CF7" i="125"/>
  <c r="CG20" i="125"/>
  <c r="CI20" i="125" s="1"/>
  <c r="EC20" i="125" s="1"/>
  <c r="AR7" i="125"/>
  <c r="AY20" i="125"/>
  <c r="AZ20" i="125" s="1"/>
  <c r="DW20" i="125" s="1"/>
  <c r="BR7" i="125"/>
  <c r="AO11" i="167" l="1"/>
  <c r="EM18" i="125"/>
  <c r="EE18" i="125"/>
  <c r="EP18" i="125" s="1"/>
  <c r="EM15" i="125"/>
  <c r="EE15" i="125"/>
  <c r="EP15" i="125" s="1"/>
  <c r="EE14" i="125"/>
  <c r="EP14" i="125" s="1"/>
  <c r="EE12" i="125"/>
  <c r="EP12" i="125" s="1"/>
  <c r="Q19" i="165"/>
  <c r="BO19" i="165"/>
  <c r="BP19" i="165"/>
  <c r="AD19" i="165"/>
  <c r="BS19" i="165" s="1"/>
  <c r="EI12" i="164"/>
  <c r="BO13" i="164"/>
  <c r="EE13" i="164" s="1"/>
  <c r="EU13" i="164" s="1"/>
  <c r="S13" i="164"/>
  <c r="EK13" i="164" s="1"/>
  <c r="DG13" i="164"/>
  <c r="EG13" i="164" s="1"/>
  <c r="AD13" i="164"/>
  <c r="EL13" i="164" s="1"/>
  <c r="EC13" i="164"/>
  <c r="AD14" i="166"/>
  <c r="BS14" i="166" s="1"/>
  <c r="BP14" i="166"/>
  <c r="BO14" i="166"/>
  <c r="Q14" i="166"/>
  <c r="BN14" i="166" s="1"/>
  <c r="EN13" i="164"/>
  <c r="BQ19" i="165"/>
  <c r="AQ14" i="167" l="1"/>
  <c r="AQ15" i="167"/>
  <c r="AQ13" i="167"/>
  <c r="AQ20" i="167"/>
  <c r="AQ18" i="167"/>
  <c r="AQ12" i="167"/>
  <c r="AQ22" i="167"/>
  <c r="AQ11" i="167"/>
  <c r="AQ17" i="167"/>
  <c r="AQ24" i="167"/>
  <c r="AQ16" i="167"/>
  <c r="AQ19" i="167"/>
  <c r="AQ23" i="167"/>
  <c r="AQ21" i="167"/>
  <c r="AQ25" i="167"/>
  <c r="BU19" i="165"/>
  <c r="BN19" i="165"/>
  <c r="EQ13" i="164"/>
  <c r="EI13" i="164"/>
  <c r="EO13" i="164"/>
  <c r="BQ14" i="166"/>
  <c r="BU14" i="166" s="1"/>
  <c r="Y22" i="96"/>
  <c r="K22" i="124"/>
  <c r="CA3" i="102"/>
  <c r="CA2" i="102"/>
  <c r="K32" i="102"/>
  <c r="Z22" i="96"/>
  <c r="BK7" i="96"/>
  <c r="AJ7" i="96"/>
  <c r="AZ7" i="96"/>
  <c r="BG22" i="96"/>
  <c r="BH22" i="96" s="1"/>
  <c r="W12" i="121"/>
  <c r="J12" i="121"/>
  <c r="BX7" i="125"/>
  <c r="BC7" i="125"/>
  <c r="AP7" i="141"/>
  <c r="AF7" i="141"/>
  <c r="V7" i="141"/>
  <c r="G7" i="141"/>
  <c r="H5" i="152"/>
  <c r="G7" i="125"/>
  <c r="I95" i="162"/>
  <c r="O95" i="162" s="1"/>
  <c r="M95" i="162"/>
  <c r="P95" i="162" s="1"/>
  <c r="R2" i="162"/>
  <c r="R1" i="162"/>
  <c r="R2" i="159"/>
  <c r="R1" i="159"/>
  <c r="R2" i="158"/>
  <c r="R1" i="158"/>
  <c r="R2" i="157"/>
  <c r="R1" i="157"/>
  <c r="R1" i="156"/>
  <c r="R2" i="156"/>
  <c r="ED2" i="125"/>
  <c r="ED1" i="125"/>
  <c r="DX2" i="125"/>
  <c r="DX1" i="125"/>
  <c r="CJ2" i="141"/>
  <c r="CJ1" i="141"/>
  <c r="A3" i="162"/>
  <c r="A1" i="162"/>
  <c r="Q95" i="162" l="1"/>
  <c r="M22" i="161"/>
  <c r="I22" i="161"/>
  <c r="O22" i="161" s="1"/>
  <c r="A3" i="161"/>
  <c r="R2" i="161"/>
  <c r="R1" i="161"/>
  <c r="A1" i="161"/>
  <c r="M24" i="160"/>
  <c r="I24" i="160"/>
  <c r="O24" i="160" s="1"/>
  <c r="A3" i="160"/>
  <c r="A1" i="160"/>
  <c r="R2" i="160"/>
  <c r="R1" i="160"/>
  <c r="M22" i="159"/>
  <c r="I22" i="159"/>
  <c r="O22" i="159" s="1"/>
  <c r="A3" i="159"/>
  <c r="A1" i="159"/>
  <c r="M18" i="158"/>
  <c r="I18" i="158"/>
  <c r="O18" i="158" s="1"/>
  <c r="L5" i="158"/>
  <c r="F5" i="158"/>
  <c r="A3" i="158"/>
  <c r="A1" i="158"/>
  <c r="M30" i="157"/>
  <c r="I30" i="157"/>
  <c r="O30" i="157" s="1"/>
  <c r="A3" i="157"/>
  <c r="A1" i="157"/>
  <c r="A3" i="156"/>
  <c r="A1" i="156"/>
  <c r="M15" i="156"/>
  <c r="I15" i="156"/>
  <c r="O15" i="156" s="1"/>
  <c r="L5" i="156"/>
  <c r="F5" i="156"/>
  <c r="A3" i="155"/>
  <c r="A1" i="155"/>
  <c r="AI2" i="155"/>
  <c r="AI1" i="155"/>
  <c r="AL11" i="154"/>
  <c r="AM11" i="154" s="1"/>
  <c r="AA11" i="154"/>
  <c r="AB11" i="154" s="1"/>
  <c r="P11" i="154"/>
  <c r="M11" i="154"/>
  <c r="J11" i="154"/>
  <c r="A3" i="154"/>
  <c r="A1" i="154"/>
  <c r="G5" i="154"/>
  <c r="AQ2" i="154"/>
  <c r="AQ1" i="154"/>
  <c r="L22" i="96"/>
  <c r="O22" i="96"/>
  <c r="R22" i="96"/>
  <c r="AQ22" i="96"/>
  <c r="AR22" i="96" s="1"/>
  <c r="AC22" i="96"/>
  <c r="AF22" i="96"/>
  <c r="AG22" i="96" s="1"/>
  <c r="BN22" i="96"/>
  <c r="BP22" i="96" s="1"/>
  <c r="BT22" i="96" s="1"/>
  <c r="AU22" i="96"/>
  <c r="AW22" i="96" s="1"/>
  <c r="M14" i="153"/>
  <c r="P14" i="153" s="1"/>
  <c r="I14" i="153"/>
  <c r="O14" i="153" s="1"/>
  <c r="Q14" i="153" s="1"/>
  <c r="K9" i="153"/>
  <c r="G9" i="153"/>
  <c r="A3" i="153"/>
  <c r="R2" i="153"/>
  <c r="R1" i="153"/>
  <c r="A1" i="153"/>
  <c r="BJ12" i="121"/>
  <c r="BL12" i="121" s="1"/>
  <c r="BC12" i="121"/>
  <c r="BD12" i="121" s="1"/>
  <c r="AS12" i="121"/>
  <c r="AN12" i="121"/>
  <c r="AO12" i="121" s="1"/>
  <c r="AC12" i="121"/>
  <c r="Z12" i="121"/>
  <c r="P12" i="121"/>
  <c r="M12" i="121"/>
  <c r="AD14" i="152"/>
  <c r="AF14" i="152" s="1"/>
  <c r="AJ14" i="152" s="1"/>
  <c r="X14" i="152"/>
  <c r="AI14" i="152" s="1"/>
  <c r="S14" i="152"/>
  <c r="P14" i="152"/>
  <c r="L14" i="152"/>
  <c r="I14" i="152"/>
  <c r="AA5" i="152"/>
  <c r="W5" i="152"/>
  <c r="A3" i="152"/>
  <c r="AL2" i="152"/>
  <c r="AL1" i="152"/>
  <c r="A1" i="152"/>
  <c r="AB22" i="124"/>
  <c r="AD22" i="124" s="1"/>
  <c r="AH22" i="124" s="1"/>
  <c r="V22" i="124"/>
  <c r="AG22" i="124" s="1"/>
  <c r="Q22" i="124"/>
  <c r="N22" i="124"/>
  <c r="M17" i="150"/>
  <c r="P17" i="150" s="1"/>
  <c r="I17" i="150"/>
  <c r="O17" i="150" s="1"/>
  <c r="A3" i="150"/>
  <c r="A1" i="150"/>
  <c r="K9" i="150"/>
  <c r="G9" i="150"/>
  <c r="R2" i="150"/>
  <c r="R1" i="150"/>
  <c r="Q17" i="150" l="1"/>
  <c r="Q11" i="154"/>
  <c r="AO11" i="154"/>
  <c r="R22" i="124"/>
  <c r="AI22" i="124" s="1"/>
  <c r="BP12" i="121"/>
  <c r="BO12" i="121"/>
  <c r="AD12" i="121"/>
  <c r="BS12" i="121" s="1"/>
  <c r="Q12" i="121"/>
  <c r="BQ12" i="121" s="1"/>
  <c r="M14" i="152"/>
  <c r="T14" i="152" s="1"/>
  <c r="AH14" i="152" s="1"/>
  <c r="BW22" i="96"/>
  <c r="BS22" i="96"/>
  <c r="S22" i="96"/>
  <c r="BR22" i="96" s="1"/>
  <c r="Q22" i="161"/>
  <c r="P22" i="161"/>
  <c r="Q24" i="160"/>
  <c r="P24" i="160"/>
  <c r="Q22" i="159"/>
  <c r="P22" i="159"/>
  <c r="Q18" i="158"/>
  <c r="P18" i="158"/>
  <c r="Q30" i="157"/>
  <c r="P30" i="157"/>
  <c r="Q15" i="156"/>
  <c r="P15" i="156"/>
  <c r="A3" i="142"/>
  <c r="A1" i="142"/>
  <c r="A3" i="141"/>
  <c r="A1" i="141"/>
  <c r="CB26" i="141"/>
  <c r="CD26" i="141" s="1"/>
  <c r="CO26" i="141" s="1"/>
  <c r="BY26" i="141"/>
  <c r="CN26" i="141" s="1"/>
  <c r="CM26" i="141"/>
  <c r="BK26" i="141"/>
  <c r="BH26" i="141"/>
  <c r="BE26" i="141"/>
  <c r="AV26" i="141"/>
  <c r="AW26" i="141" s="1"/>
  <c r="CI26" i="141" s="1"/>
  <c r="AL26" i="141"/>
  <c r="AM26" i="141" s="1"/>
  <c r="CH26" i="141" s="1"/>
  <c r="AB26" i="141"/>
  <c r="AC26" i="141" s="1"/>
  <c r="CG26" i="141" s="1"/>
  <c r="R26" i="141"/>
  <c r="O26" i="141"/>
  <c r="L26" i="141"/>
  <c r="S26" i="141" s="1"/>
  <c r="BK21" i="142"/>
  <c r="BM21" i="142" s="1"/>
  <c r="AS21" i="142"/>
  <c r="AU21" i="142" s="1"/>
  <c r="AE21" i="142"/>
  <c r="AB21" i="142"/>
  <c r="Y21" i="142"/>
  <c r="AF21" i="142" s="1"/>
  <c r="BD21" i="142"/>
  <c r="BE21" i="142" s="1"/>
  <c r="AO21" i="142"/>
  <c r="AP21" i="142" s="1"/>
  <c r="R21" i="142"/>
  <c r="O21" i="142"/>
  <c r="L21" i="142"/>
  <c r="BH7" i="142"/>
  <c r="AS7" i="142"/>
  <c r="V7" i="142"/>
  <c r="AX7" i="142"/>
  <c r="AI7" i="142"/>
  <c r="G7" i="142"/>
  <c r="BW2" i="142"/>
  <c r="BW1" i="142"/>
  <c r="CS2" i="141"/>
  <c r="CS1" i="141"/>
  <c r="A3" i="131"/>
  <c r="A1" i="131"/>
  <c r="A3" i="102"/>
  <c r="A1" i="102"/>
  <c r="A3" i="124"/>
  <c r="A1" i="124"/>
  <c r="A3" i="121"/>
  <c r="A1" i="121"/>
  <c r="A3" i="96"/>
  <c r="A1" i="96"/>
  <c r="A3" i="125"/>
  <c r="A1" i="125"/>
  <c r="BH7" i="131"/>
  <c r="BK18" i="131"/>
  <c r="BU18" i="131" s="1"/>
  <c r="H7" i="102"/>
  <c r="Q32" i="102"/>
  <c r="N32" i="102"/>
  <c r="BG6" i="121"/>
  <c r="AV6" i="121"/>
  <c r="AR6" i="121"/>
  <c r="AG6" i="121"/>
  <c r="T6" i="121"/>
  <c r="G6" i="121"/>
  <c r="V7" i="96"/>
  <c r="AU7" i="96"/>
  <c r="CW20" i="125"/>
  <c r="CT20" i="125"/>
  <c r="CQ20" i="125"/>
  <c r="BN20" i="125"/>
  <c r="BK20" i="125"/>
  <c r="BH20" i="125"/>
  <c r="R20" i="125"/>
  <c r="O20" i="125"/>
  <c r="L20" i="125"/>
  <c r="G7" i="96"/>
  <c r="BE18" i="131"/>
  <c r="AB26" i="102"/>
  <c r="AB27" i="102"/>
  <c r="AB28" i="102"/>
  <c r="AB29" i="102"/>
  <c r="AB30" i="102"/>
  <c r="AB31" i="102"/>
  <c r="AM27" i="102"/>
  <c r="AM28" i="102"/>
  <c r="AM29" i="102"/>
  <c r="AM30" i="102"/>
  <c r="AM31" i="102"/>
  <c r="Y5" i="124"/>
  <c r="U5" i="124"/>
  <c r="AJ2" i="124"/>
  <c r="AJ1" i="124"/>
  <c r="DJ20" i="125"/>
  <c r="DL20" i="125" s="1"/>
  <c r="EI20" i="125" s="1"/>
  <c r="CA20" i="125"/>
  <c r="CC20" i="125" s="1"/>
  <c r="EB20" i="125" s="1"/>
  <c r="BS20" i="125"/>
  <c r="BU20" i="125" s="1"/>
  <c r="EA20" i="125" s="1"/>
  <c r="DB20" i="125"/>
  <c r="DD20" i="125" s="1"/>
  <c r="EH20" i="125" s="1"/>
  <c r="AN20" i="125"/>
  <c r="AO20" i="125" s="1"/>
  <c r="DV20" i="125" s="1"/>
  <c r="AC20" i="125"/>
  <c r="AD20" i="125" s="1"/>
  <c r="DU20" i="125" s="1"/>
  <c r="AF7" i="102"/>
  <c r="U7" i="102"/>
  <c r="AG7" i="125"/>
  <c r="V7" i="125"/>
  <c r="EQ2" i="125"/>
  <c r="EQ1" i="125"/>
  <c r="BV2" i="121"/>
  <c r="BV1" i="121"/>
  <c r="BZ2" i="96"/>
  <c r="BZ1" i="96"/>
  <c r="BO20" i="125"/>
  <c r="AQ13" i="154" l="1"/>
  <c r="AQ14" i="154"/>
  <c r="AQ20" i="154"/>
  <c r="AQ17" i="154"/>
  <c r="AQ11" i="154"/>
  <c r="AQ19" i="154"/>
  <c r="AQ16" i="154"/>
  <c r="AQ15" i="154"/>
  <c r="AQ22" i="154"/>
  <c r="AQ12" i="154"/>
  <c r="AQ21" i="154"/>
  <c r="AQ18" i="154"/>
  <c r="AF22" i="124"/>
  <c r="BQ21" i="142"/>
  <c r="BT21" i="142"/>
  <c r="S21" i="142"/>
  <c r="BO21" i="142" s="1"/>
  <c r="BP21" i="142"/>
  <c r="R20" i="157"/>
  <c r="R25" i="157"/>
  <c r="R13" i="157"/>
  <c r="R24" i="157"/>
  <c r="R21" i="157"/>
  <c r="R30" i="157"/>
  <c r="R16" i="157"/>
  <c r="R23" i="157"/>
  <c r="R28" i="157"/>
  <c r="R17" i="157"/>
  <c r="R29" i="157"/>
  <c r="R15" i="157"/>
  <c r="R19" i="157"/>
  <c r="R22" i="157"/>
  <c r="R31" i="157"/>
  <c r="R12" i="157"/>
  <c r="R26" i="157"/>
  <c r="R14" i="157"/>
  <c r="R27" i="157"/>
  <c r="R11" i="157"/>
  <c r="R18" i="157"/>
  <c r="R27" i="159"/>
  <c r="R15" i="159"/>
  <c r="R19" i="159"/>
  <c r="R12" i="159"/>
  <c r="R21" i="159"/>
  <c r="R17" i="159"/>
  <c r="R14" i="159"/>
  <c r="R26" i="159"/>
  <c r="R16" i="159"/>
  <c r="R24" i="159"/>
  <c r="R20" i="159"/>
  <c r="R18" i="159"/>
  <c r="R13" i="159"/>
  <c r="R25" i="159"/>
  <c r="R23" i="159"/>
  <c r="R22" i="159"/>
  <c r="BN12" i="121"/>
  <c r="BU12" i="121"/>
  <c r="AK14" i="152"/>
  <c r="BU22" i="96"/>
  <c r="BY22" i="96" s="1"/>
  <c r="R32" i="102"/>
  <c r="BN32" i="102" s="1"/>
  <c r="AB32" i="102"/>
  <c r="AC32" i="102" s="1"/>
  <c r="BO32" i="102" s="1"/>
  <c r="S20" i="125"/>
  <c r="DX20" i="125" s="1"/>
  <c r="CX20" i="125"/>
  <c r="EK20" i="125"/>
  <c r="ED20" i="125"/>
  <c r="R12" i="156"/>
  <c r="R15" i="156"/>
  <c r="R13" i="156"/>
  <c r="R11" i="156"/>
  <c r="R14" i="156"/>
  <c r="R19" i="158"/>
  <c r="R12" i="158"/>
  <c r="R24" i="158"/>
  <c r="R17" i="158"/>
  <c r="R14" i="158"/>
  <c r="R16" i="158"/>
  <c r="R18" i="158"/>
  <c r="R15" i="158"/>
  <c r="R23" i="158"/>
  <c r="R21" i="158"/>
  <c r="R20" i="158"/>
  <c r="R13" i="158"/>
  <c r="R22" i="158"/>
  <c r="BL26" i="141"/>
  <c r="CP26" i="141" s="1"/>
  <c r="CJ26" i="141"/>
  <c r="AM32" i="102"/>
  <c r="AN32" i="102" s="1"/>
  <c r="BP32" i="102" s="1"/>
  <c r="BT18" i="131"/>
  <c r="BW18" i="131" s="1"/>
  <c r="BY18" i="131"/>
  <c r="DZ20" i="125"/>
  <c r="EG20" i="125"/>
  <c r="CF26" i="141"/>
  <c r="BR21" i="142" l="1"/>
  <c r="BV21" i="142" s="1"/>
  <c r="BV12" i="121"/>
  <c r="BV14" i="121"/>
  <c r="BV15" i="121"/>
  <c r="BV13" i="121"/>
  <c r="BV20" i="121"/>
  <c r="BV19" i="121"/>
  <c r="BV16" i="121"/>
  <c r="BV18" i="121"/>
  <c r="BV11" i="121"/>
  <c r="BV17" i="121"/>
  <c r="BZ22" i="96"/>
  <c r="BZ14" i="96"/>
  <c r="BZ17" i="96"/>
  <c r="BZ13" i="96"/>
  <c r="BZ20" i="96"/>
  <c r="BZ15" i="96"/>
  <c r="BZ23" i="96"/>
  <c r="BZ21" i="96"/>
  <c r="BZ16" i="96"/>
  <c r="BZ18" i="96"/>
  <c r="BZ19" i="96"/>
  <c r="BR32" i="102"/>
  <c r="BZ32" i="102" s="1"/>
  <c r="BV32" i="102"/>
  <c r="BX32" i="102" s="1"/>
  <c r="DT20" i="125"/>
  <c r="CL26" i="141"/>
  <c r="CR26" i="141"/>
  <c r="BW15" i="142" l="1"/>
  <c r="BW22" i="142"/>
  <c r="BW19" i="142"/>
  <c r="BW21" i="142"/>
  <c r="BW16" i="142"/>
  <c r="BW18" i="142"/>
  <c r="BW17" i="142"/>
  <c r="BW12" i="142"/>
  <c r="BW20" i="142"/>
  <c r="BW13" i="142"/>
  <c r="BW14" i="142"/>
  <c r="EQ19" i="125"/>
  <c r="EQ15" i="125"/>
  <c r="EQ14" i="125"/>
  <c r="EQ17" i="125"/>
  <c r="EQ12" i="125"/>
  <c r="EQ16" i="125"/>
  <c r="EQ18" i="125"/>
  <c r="EQ13" i="125"/>
</calcChain>
</file>

<file path=xl/sharedStrings.xml><?xml version="1.0" encoding="utf-8"?>
<sst xmlns="http://schemas.openxmlformats.org/spreadsheetml/2006/main" count="3122" uniqueCount="423">
  <si>
    <t>DoD</t>
  </si>
  <si>
    <t>A1</t>
  </si>
  <si>
    <t>A2</t>
  </si>
  <si>
    <t>A3</t>
  </si>
  <si>
    <t>C1</t>
  </si>
  <si>
    <t>C2</t>
  </si>
  <si>
    <t>C3</t>
  </si>
  <si>
    <t>C4</t>
  </si>
  <si>
    <t>Comp</t>
  </si>
  <si>
    <t>falls</t>
  </si>
  <si>
    <t>Deduct</t>
  </si>
  <si>
    <t>FREESTYLE</t>
  </si>
  <si>
    <t>Final Scores</t>
  </si>
  <si>
    <t>Technique</t>
  </si>
  <si>
    <t>Artistic</t>
  </si>
  <si>
    <t>Final</t>
  </si>
  <si>
    <t>Div. by</t>
  </si>
  <si>
    <t>1/2 Fl</t>
  </si>
  <si>
    <t>V'lt Off</t>
  </si>
  <si>
    <t>No&amp;Ex</t>
  </si>
  <si>
    <t>Sub-total</t>
  </si>
  <si>
    <t>Deductions</t>
  </si>
  <si>
    <t>COMPULSORIES</t>
  </si>
  <si>
    <t>FINAL</t>
  </si>
  <si>
    <t>No.</t>
  </si>
  <si>
    <t>Vaulter</t>
  </si>
  <si>
    <t>Horse</t>
  </si>
  <si>
    <t>Lunger</t>
  </si>
  <si>
    <t>Club</t>
  </si>
  <si>
    <t>V'ltOn</t>
  </si>
  <si>
    <t>Bas S</t>
  </si>
  <si>
    <t>Kneel</t>
  </si>
  <si>
    <t>Score</t>
  </si>
  <si>
    <t>Art.</t>
  </si>
  <si>
    <t>SCORE</t>
  </si>
  <si>
    <t>Place</t>
  </si>
  <si>
    <t>Perf</t>
  </si>
  <si>
    <t>Ex Sc</t>
  </si>
  <si>
    <t>Sub</t>
  </si>
  <si>
    <t>Stand</t>
  </si>
  <si>
    <t>S Bwd</t>
  </si>
  <si>
    <t>S Fwd</t>
  </si>
  <si>
    <t>Flag</t>
  </si>
  <si>
    <t>1/2 Mill</t>
  </si>
  <si>
    <t>Novice Individual</t>
  </si>
  <si>
    <t>Art</t>
  </si>
  <si>
    <t>Judge B</t>
  </si>
  <si>
    <t>Judge A</t>
  </si>
  <si>
    <t>Judge C</t>
  </si>
  <si>
    <t>Total</t>
  </si>
  <si>
    <t>Compulsory</t>
  </si>
  <si>
    <t>Freestyle</t>
  </si>
  <si>
    <t>Overall</t>
  </si>
  <si>
    <t>Class</t>
  </si>
  <si>
    <t>Club/Team</t>
  </si>
  <si>
    <t>PreNovice</t>
  </si>
  <si>
    <t>Tech</t>
  </si>
  <si>
    <t>Plank</t>
  </si>
  <si>
    <t>Dism't</t>
  </si>
  <si>
    <t>D'm't</t>
  </si>
  <si>
    <t>Falls</t>
  </si>
  <si>
    <t>I/S Seat</t>
  </si>
  <si>
    <t>O/S Seat</t>
  </si>
  <si>
    <t>O/S</t>
  </si>
  <si>
    <t>Judges</t>
    <phoneticPr fontId="0" type="noConversion"/>
  </si>
  <si>
    <t>Advanced Individual</t>
    <phoneticPr fontId="0" type="noConversion"/>
  </si>
  <si>
    <t>Mill</t>
    <phoneticPr fontId="0" type="noConversion"/>
  </si>
  <si>
    <t>Stand</t>
    <phoneticPr fontId="0" type="noConversion"/>
  </si>
  <si>
    <t>A</t>
  </si>
  <si>
    <t>B</t>
  </si>
  <si>
    <t>C</t>
  </si>
  <si>
    <t>Judges</t>
  </si>
  <si>
    <t>FREESTYLE ROUND 1</t>
  </si>
  <si>
    <t>FREESTYLE ROUND 2</t>
  </si>
  <si>
    <t>FREESTYLE R1</t>
  </si>
  <si>
    <t>FREESTYLE R2</t>
  </si>
  <si>
    <t>Free 1</t>
  </si>
  <si>
    <t>Free R2</t>
  </si>
  <si>
    <t>Free R1</t>
  </si>
  <si>
    <t>Compulsories</t>
  </si>
  <si>
    <t>Free 2</t>
  </si>
  <si>
    <t>Dismount</t>
  </si>
  <si>
    <t>Judge A:</t>
  </si>
  <si>
    <t>Judge B:</t>
  </si>
  <si>
    <t>Judge C:</t>
  </si>
  <si>
    <t xml:space="preserve">Class </t>
  </si>
  <si>
    <t>HORSE</t>
  </si>
  <si>
    <t>Rhythm</t>
  </si>
  <si>
    <t>Relaxation</t>
  </si>
  <si>
    <t>Connection</t>
  </si>
  <si>
    <t>Impulsion</t>
  </si>
  <si>
    <t>Straightness</t>
  </si>
  <si>
    <t>Collection</t>
  </si>
  <si>
    <t>deduct</t>
  </si>
  <si>
    <t>Freestyle Round 1</t>
  </si>
  <si>
    <t>Freestyle Round 2</t>
  </si>
  <si>
    <t>1/2 Flag</t>
  </si>
  <si>
    <t>Seat In</t>
  </si>
  <si>
    <t>Seat Out</t>
  </si>
  <si>
    <t>Vlt Off</t>
  </si>
  <si>
    <t>Sw Fwd</t>
  </si>
  <si>
    <t>Sw Bwd</t>
  </si>
  <si>
    <t>Robyn Bruderer</t>
  </si>
  <si>
    <t>Intermediate</t>
  </si>
  <si>
    <t>Judge D</t>
  </si>
  <si>
    <t>D</t>
  </si>
  <si>
    <t>Lungers Master - Walk</t>
  </si>
  <si>
    <t>Lungers Master - Canter</t>
  </si>
  <si>
    <t>Class 11</t>
  </si>
  <si>
    <t>PDD Walk (B)</t>
  </si>
  <si>
    <t>PDD Walk (A)</t>
  </si>
  <si>
    <t>PDD  Barrel (B)</t>
  </si>
  <si>
    <t>SQUAD - BARREL</t>
  </si>
  <si>
    <t xml:space="preserve">Preliminary </t>
  </si>
  <si>
    <t>3rd to 6th October 2022</t>
  </si>
  <si>
    <t>2022 Australian National Championships</t>
  </si>
  <si>
    <t>Tristyn Lowe</t>
  </si>
  <si>
    <t>Angie Deeks</t>
  </si>
  <si>
    <t>Lise Berg</t>
  </si>
  <si>
    <t>Judges</t>
    <phoneticPr fontId="20" type="noConversion"/>
  </si>
  <si>
    <t>TECH TEST</t>
  </si>
  <si>
    <t>Individual Open</t>
  </si>
  <si>
    <t>Class 1</t>
  </si>
  <si>
    <t>COMP</t>
  </si>
  <si>
    <t>TECH</t>
  </si>
  <si>
    <t>Timing/</t>
  </si>
  <si>
    <t>Tech Test</t>
  </si>
  <si>
    <t>TEST</t>
  </si>
  <si>
    <t>A4</t>
  </si>
  <si>
    <t>A5</t>
  </si>
  <si>
    <t>Mill</t>
    <phoneticPr fontId="20" type="noConversion"/>
  </si>
  <si>
    <t>Stand</t>
    <phoneticPr fontId="20" type="noConversion"/>
  </si>
  <si>
    <t>Flank1</t>
    <phoneticPr fontId="20" type="noConversion"/>
  </si>
  <si>
    <t>Flank2</t>
    <phoneticPr fontId="20" type="noConversion"/>
  </si>
  <si>
    <t>Jump F</t>
  </si>
  <si>
    <t>Coord</t>
  </si>
  <si>
    <t>S/ness</t>
  </si>
  <si>
    <t>Balance</t>
  </si>
  <si>
    <t>Strength</t>
  </si>
  <si>
    <t>Ded</t>
  </si>
  <si>
    <t>Nina Fritzell</t>
  </si>
  <si>
    <t>6 Division B</t>
  </si>
  <si>
    <t>6 Division C</t>
  </si>
  <si>
    <t>6 Division A</t>
  </si>
  <si>
    <t>7C</t>
  </si>
  <si>
    <t>7F</t>
  </si>
  <si>
    <t>Darryn Fedrick</t>
  </si>
  <si>
    <t>Class 13</t>
  </si>
  <si>
    <t>Pas de Deux Intermediate</t>
  </si>
  <si>
    <t xml:space="preserve">SQ Preliminary </t>
  </si>
  <si>
    <t xml:space="preserve">COMP </t>
  </si>
  <si>
    <t>FREE</t>
  </si>
  <si>
    <t>OVERALL</t>
  </si>
  <si>
    <t>SQ Novice</t>
  </si>
  <si>
    <t xml:space="preserve">Overall </t>
  </si>
  <si>
    <t>Class 8W</t>
  </si>
  <si>
    <t>IND  Barrel Open/Adv/Inter</t>
  </si>
  <si>
    <t>IND  Barrel Nov/Pre Novice</t>
  </si>
  <si>
    <t>(6-10 Years)</t>
  </si>
  <si>
    <t>(11-12 years)</t>
  </si>
  <si>
    <t>IND  Barrel Prelimary Division A</t>
  </si>
  <si>
    <t>IND  Barrel Prelimary Division B</t>
  </si>
  <si>
    <t>(13 years and over)</t>
  </si>
  <si>
    <t>Barrel 2</t>
  </si>
  <si>
    <t>Barrel 1</t>
  </si>
  <si>
    <t>(6-10 years)</t>
  </si>
  <si>
    <t>(13 years&gt;)</t>
  </si>
  <si>
    <t>Intro Individual Compulsories - Division 1 (6-9 years)</t>
  </si>
  <si>
    <t>Intro Individual Compulsories - Division 2 (10 years &gt;)</t>
  </si>
  <si>
    <t>Intro Individual Freestyle Division 1 (6-9 years)</t>
  </si>
  <si>
    <t>Intro Individual Freestyle Division 2 (10 years &gt;)</t>
  </si>
  <si>
    <t>Ivy Sykes</t>
  </si>
  <si>
    <t xml:space="preserve">SP Rustic Stomp   </t>
  </si>
  <si>
    <t>Gina Sykes</t>
  </si>
  <si>
    <t>Bathurst &amp; District</t>
  </si>
  <si>
    <t>Milla Fuss</t>
  </si>
  <si>
    <t xml:space="preserve">Now Noah </t>
  </si>
  <si>
    <t>Jessie Mazlin</t>
  </si>
  <si>
    <t>Trista Mitchell</t>
  </si>
  <si>
    <t xml:space="preserve">Baiberraley Rules  </t>
  </si>
  <si>
    <t>Karen Mitchell</t>
  </si>
  <si>
    <t>Capriole</t>
  </si>
  <si>
    <t>Madelaine Ohare</t>
  </si>
  <si>
    <t xml:space="preserve">Le Grande Eli </t>
  </si>
  <si>
    <t>Nikki Connor</t>
  </si>
  <si>
    <t>Equiste</t>
  </si>
  <si>
    <t>Saskia Fikkers</t>
  </si>
  <si>
    <t>Just Ciasso</t>
  </si>
  <si>
    <t>Erin Ryan</t>
  </si>
  <si>
    <t>Independent</t>
  </si>
  <si>
    <t>Keenya Giroux-harries</t>
  </si>
  <si>
    <t>Now Noah</t>
  </si>
  <si>
    <t>Abby Yeend</t>
  </si>
  <si>
    <t>Matavia Rosenkrantz</t>
  </si>
  <si>
    <t>Kirsty Barrowcliffe</t>
  </si>
  <si>
    <t>Acacia Gold</t>
  </si>
  <si>
    <t>Lachlan Ray</t>
  </si>
  <si>
    <t>Donati 3</t>
  </si>
  <si>
    <t>Georgie Kennett</t>
  </si>
  <si>
    <t>Wellington Park</t>
  </si>
  <si>
    <t>Yindi Falconbrifge</t>
  </si>
  <si>
    <t xml:space="preserve">Mackerson </t>
  </si>
  <si>
    <t>Kay Fowler</t>
  </si>
  <si>
    <t>REVA</t>
  </si>
  <si>
    <t>Skyelah De vries</t>
  </si>
  <si>
    <t>Brooke Stanley</t>
  </si>
  <si>
    <t>Kamilaroi Cavalier</t>
  </si>
  <si>
    <t>Fassifern</t>
  </si>
  <si>
    <t>Emily Edwards</t>
  </si>
  <si>
    <t>Evelyn Mercer</t>
  </si>
  <si>
    <t>Rachel Ryan</t>
  </si>
  <si>
    <t>Emerson Fuss</t>
  </si>
  <si>
    <t>MEVT</t>
  </si>
  <si>
    <t>Kiera Oberg stepetz</t>
  </si>
  <si>
    <t xml:space="preserve">Andre </t>
  </si>
  <si>
    <t>Natalie Grimson</t>
  </si>
  <si>
    <t>Maudie Kerr</t>
  </si>
  <si>
    <t>Lily Bradley</t>
  </si>
  <si>
    <t>Holly Maher</t>
  </si>
  <si>
    <t>Harlow Connor</t>
  </si>
  <si>
    <t>Kyesha Andrews</t>
  </si>
  <si>
    <t>SHVT</t>
  </si>
  <si>
    <t>Noelene Davis</t>
  </si>
  <si>
    <t xml:space="preserve">Donnacha </t>
  </si>
  <si>
    <t>Kallie Hasselmann</t>
  </si>
  <si>
    <t>Putty Valley Georgia</t>
  </si>
  <si>
    <t>Catrina Cruickshank</t>
  </si>
  <si>
    <t>Ginger Kennett</t>
  </si>
  <si>
    <t>Cushavon Isabeau</t>
  </si>
  <si>
    <t>Ruby Kennett</t>
  </si>
  <si>
    <t>Rachael Mackey</t>
  </si>
  <si>
    <t xml:space="preserve">Mischiev Maker </t>
  </si>
  <si>
    <t>Jo Kic</t>
  </si>
  <si>
    <t>Independant</t>
  </si>
  <si>
    <t>Lucy Betts</t>
  </si>
  <si>
    <t>Amelie Taylor</t>
  </si>
  <si>
    <t>Astrid Stewart</t>
  </si>
  <si>
    <t>Laina Saunders</t>
  </si>
  <si>
    <t>R</t>
  </si>
  <si>
    <t>Edelweiss Pierre</t>
  </si>
  <si>
    <t>Skye Barrowcliffe</t>
  </si>
  <si>
    <t>Stephanie Dore</t>
  </si>
  <si>
    <t xml:space="preserve">Kymlin Park Troy </t>
  </si>
  <si>
    <t>Other</t>
  </si>
  <si>
    <t>Mackenzie Duncan</t>
  </si>
  <si>
    <t>Isabella Testone</t>
  </si>
  <si>
    <t>Aoife Miskelly</t>
  </si>
  <si>
    <t>Ruby Ashton</t>
  </si>
  <si>
    <t>Hallie Ashton</t>
  </si>
  <si>
    <t>Zaria Kent</t>
  </si>
  <si>
    <t>Ruby Jackson</t>
  </si>
  <si>
    <t>Violet Stillman</t>
  </si>
  <si>
    <t>Audrey Stirzaker</t>
  </si>
  <si>
    <t>Tasha Mckiernan</t>
  </si>
  <si>
    <t>Sydney Vaulting Group</t>
  </si>
  <si>
    <t>SVG</t>
  </si>
  <si>
    <t>NEqC</t>
  </si>
  <si>
    <t>Ceridwen Fenemore</t>
  </si>
  <si>
    <t>Tegan Davis</t>
  </si>
  <si>
    <t>Elyssa O'hanlon</t>
  </si>
  <si>
    <t>Neqc</t>
  </si>
  <si>
    <t>Sierra Turner</t>
  </si>
  <si>
    <t>Emma Bryan</t>
  </si>
  <si>
    <t>Hayley Lewis</t>
  </si>
  <si>
    <t>Lucia Rogan</t>
  </si>
  <si>
    <t>Caitlin Fraser</t>
  </si>
  <si>
    <t>HVVT</t>
  </si>
  <si>
    <t>PDD  Barrel Division 2</t>
  </si>
  <si>
    <t>PDD  Barrel Division 1</t>
  </si>
  <si>
    <t>Eliza Wark-chapman</t>
  </si>
  <si>
    <t>Nicole Collett</t>
  </si>
  <si>
    <t>Matilda Yates</t>
  </si>
  <si>
    <t>Marlia Stewart</t>
  </si>
  <si>
    <t>Isabel Fitzsimmons</t>
  </si>
  <si>
    <t>Arabella Read</t>
  </si>
  <si>
    <t>Emelia Griffiths</t>
  </si>
  <si>
    <t>Ruth Skrzypek</t>
  </si>
  <si>
    <t>Isabelle Steinman</t>
  </si>
  <si>
    <t>Megan Nicholson</t>
  </si>
  <si>
    <t>Lauren Ford</t>
  </si>
  <si>
    <t>Lily Steinman</t>
  </si>
  <si>
    <t>Central West Vaulters</t>
  </si>
  <si>
    <t xml:space="preserve">Just Ciasso </t>
  </si>
  <si>
    <t>Bronagh Miskelly</t>
  </si>
  <si>
    <t>Ellen Vincent</t>
  </si>
  <si>
    <t>Fleur Sykes</t>
  </si>
  <si>
    <t xml:space="preserve">SP Rustic Stomp  </t>
  </si>
  <si>
    <t>Charlotte Clark</t>
  </si>
  <si>
    <t xml:space="preserve">Hunterview Sinatra </t>
  </si>
  <si>
    <t>Robyn Boyle</t>
  </si>
  <si>
    <t>Sarah Clark</t>
  </si>
  <si>
    <t>Hunterview Sinatra</t>
  </si>
  <si>
    <t>SEVT</t>
  </si>
  <si>
    <t>Isla Mcgregor</t>
  </si>
  <si>
    <t>Claire Beresford</t>
  </si>
  <si>
    <t>Elyse Macdonald</t>
  </si>
  <si>
    <t>Olivia Barry</t>
  </si>
  <si>
    <t>Grace Joyce</t>
  </si>
  <si>
    <t>Elsie Cox</t>
  </si>
  <si>
    <t>Mackerson</t>
  </si>
  <si>
    <t>Megan Couzins</t>
  </si>
  <si>
    <t>Baiberraley Rules</t>
  </si>
  <si>
    <t>Capriole/Equiste</t>
  </si>
  <si>
    <t>Sofia Leonard</t>
  </si>
  <si>
    <t>Tess Coleman</t>
  </si>
  <si>
    <t>Lila Walls</t>
  </si>
  <si>
    <t>Tuffrock Cruise</t>
  </si>
  <si>
    <t>Sharna Kirkham</t>
  </si>
  <si>
    <t>Layla Connell</t>
  </si>
  <si>
    <t>Caitlin Kerr</t>
  </si>
  <si>
    <t>Makayla Connell</t>
  </si>
  <si>
    <t>Natalie Mcneill</t>
  </si>
  <si>
    <t>Jack Cochrane</t>
  </si>
  <si>
    <t>Faith Cochrane</t>
  </si>
  <si>
    <t>Helen McNeill</t>
  </si>
  <si>
    <t>GIVT Blue</t>
  </si>
  <si>
    <t>Glen Ida Vaulting Team</t>
  </si>
  <si>
    <t>Tigerlily Jakeman</t>
  </si>
  <si>
    <t>Abbie-grace Searle</t>
  </si>
  <si>
    <t>Rebecca Higgins</t>
  </si>
  <si>
    <t>Celestial</t>
  </si>
  <si>
    <t xml:space="preserve">Kerrabee Leroy </t>
  </si>
  <si>
    <t>Karen Ford</t>
  </si>
  <si>
    <t xml:space="preserve">Edelweiss Pierre </t>
  </si>
  <si>
    <t>Nicki Coleman</t>
  </si>
  <si>
    <t xml:space="preserve">Widgee Total Contender </t>
  </si>
  <si>
    <t>Gillian Burns</t>
  </si>
  <si>
    <t>ARC Vaulters</t>
  </si>
  <si>
    <t>Glen Ida Geovant</t>
  </si>
  <si>
    <t>Natalie McNeill</t>
  </si>
  <si>
    <t>Glen Ida</t>
  </si>
  <si>
    <t>Sahara Weil</t>
  </si>
  <si>
    <t>Donati3</t>
  </si>
  <si>
    <t>Kerrabee Leroy</t>
  </si>
  <si>
    <t>TE Monee Seeker</t>
  </si>
  <si>
    <t>Lauren Steinman</t>
  </si>
  <si>
    <t>Mackerson - Kay Fowler</t>
  </si>
  <si>
    <t>Olivia Marples</t>
  </si>
  <si>
    <t xml:space="preserve">Baiberraley Rules </t>
  </si>
  <si>
    <t>Jenaveve Page</t>
  </si>
  <si>
    <t>Glen Ida Cruiser</t>
  </si>
  <si>
    <t>Carine RDA and Dryandra Pony Club</t>
  </si>
  <si>
    <t>Imogen Capelli</t>
  </si>
  <si>
    <t>Riley Dewall</t>
  </si>
  <si>
    <t>Grace Sandlin</t>
  </si>
  <si>
    <t>Alyssa Cepak</t>
  </si>
  <si>
    <t>Tia Kaiser</t>
  </si>
  <si>
    <t>Emmi Kneale</t>
  </si>
  <si>
    <t>Annalyce Page</t>
  </si>
  <si>
    <t>Ella Darmanin</t>
  </si>
  <si>
    <t>Amelia Slattery</t>
  </si>
  <si>
    <t>Ivy Learmouth</t>
  </si>
  <si>
    <t>Kendall Burtenshaw</t>
  </si>
  <si>
    <t>Sophia Waters</t>
  </si>
  <si>
    <t>Lucinda Mcgrath</t>
  </si>
  <si>
    <t>Scarlet Goude</t>
  </si>
  <si>
    <t>Poppy Loveland</t>
  </si>
  <si>
    <t>Janine Darmanim</t>
  </si>
  <si>
    <t>National Equestrian Centre</t>
  </si>
  <si>
    <t xml:space="preserve">Glen Ida Geovant </t>
  </si>
  <si>
    <t xml:space="preserve">Matavia Rosenkrantz </t>
  </si>
  <si>
    <t>Goya</t>
  </si>
  <si>
    <t>Dodi Rogan</t>
  </si>
  <si>
    <t>Zane Jakse</t>
  </si>
  <si>
    <t>Hanna Foster</t>
  </si>
  <si>
    <t>Ella Cranfield</t>
  </si>
  <si>
    <t>Kerrabee Montikarlo</t>
  </si>
  <si>
    <t>Christine Lawrence</t>
  </si>
  <si>
    <t>Donnacha</t>
  </si>
  <si>
    <t>Jessica Cepak</t>
  </si>
  <si>
    <t>SP Black Edition</t>
  </si>
  <si>
    <t>Ella Mccartney</t>
  </si>
  <si>
    <t>Robyn True</t>
  </si>
  <si>
    <t>Ceridwen Fenemore (HC)</t>
  </si>
  <si>
    <t>Tegan Davis (HC)</t>
  </si>
  <si>
    <t>Nicole Collett (HC)</t>
  </si>
  <si>
    <t>Lucia Rogan (HC)</t>
  </si>
  <si>
    <t>Lexi Cochrane</t>
  </si>
  <si>
    <t>Leni Frederickson</t>
  </si>
  <si>
    <t>Willow Grimson</t>
  </si>
  <si>
    <t>Harper Grimson</t>
  </si>
  <si>
    <t>Ceren Akbuz</t>
  </si>
  <si>
    <t>Ella Burtenshaw</t>
  </si>
  <si>
    <t>Gabriella Jones</t>
  </si>
  <si>
    <t>Ellanor Paragalli</t>
  </si>
  <si>
    <t>Glen Ida Valune</t>
  </si>
  <si>
    <t>Glenayr San Jose</t>
  </si>
  <si>
    <t>Leni Frederikson</t>
  </si>
  <si>
    <t>Holly Kirkham</t>
  </si>
  <si>
    <t>Indepenant</t>
  </si>
  <si>
    <t>Charlise Will</t>
  </si>
  <si>
    <t>Equiste Minis</t>
  </si>
  <si>
    <t>Elyse MacDonald</t>
  </si>
  <si>
    <t>NEqC Red</t>
  </si>
  <si>
    <t>Nicki  Collett</t>
  </si>
  <si>
    <t>Equiste Seniors</t>
  </si>
  <si>
    <t>The Avengers</t>
  </si>
  <si>
    <t>Equiste Juniors</t>
  </si>
  <si>
    <t>NeqC White</t>
  </si>
  <si>
    <t>as per the EAVC</t>
  </si>
  <si>
    <t>Award</t>
  </si>
  <si>
    <t>Vaulter(s)</t>
  </si>
  <si>
    <t>SCR</t>
  </si>
  <si>
    <t>Highlands Chevrolet</t>
  </si>
  <si>
    <t>scr</t>
  </si>
  <si>
    <t>Megan Cousins</t>
  </si>
  <si>
    <t>Matavia RosenKrantz</t>
  </si>
  <si>
    <t>Le Grande Eli</t>
  </si>
  <si>
    <t>Elyssa O'hanlon HC</t>
  </si>
  <si>
    <t>HC</t>
  </si>
  <si>
    <t>R1</t>
  </si>
  <si>
    <t xml:space="preserve">Glen Ida Cruiser </t>
  </si>
  <si>
    <t>National Champion Individual Open</t>
  </si>
  <si>
    <t>National Champion Individual Advanced</t>
  </si>
  <si>
    <t>National Champion Individual Intermediate</t>
  </si>
  <si>
    <t>National Champion Individual Novice</t>
  </si>
  <si>
    <t>National Champion Squad Novice</t>
  </si>
  <si>
    <t>National Champion Pas de Deux Intermediate</t>
  </si>
  <si>
    <t>Hunterviewe Sinatra</t>
  </si>
  <si>
    <t>Arabella Read &amp; Poppy Loveland</t>
  </si>
  <si>
    <t>MEVT Euphoria - HC</t>
  </si>
  <si>
    <t>2022 Australian Champions Awards</t>
  </si>
  <si>
    <t>Lucy Betts           Brooke Stanley  Amelie Taylor Evelyn Mercer Astrid Stweart Emily Edwards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</si>
</sst>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[$-C09]dd\-mmm\-yy;@"/>
    <numFmt numFmtId="165" formatCode="[$-409]h:mm:ss\ AM/PM;@"/>
    <numFmt numFmtId="166" formatCode="0.0"/>
    <numFmt numFmtId="167" formatCode="0.000"/>
    <numFmt numFmtId="168" formatCode="0.0000"/>
  </numFmts>
  <fonts count="7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Verdana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Verdana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strike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33CC3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3">
    <xf numFmtId="0" fontId="0" fillId="0" borderId="0"/>
    <xf numFmtId="0" fontId="32" fillId="0" borderId="0"/>
    <xf numFmtId="0" fontId="30" fillId="0" borderId="0"/>
    <xf numFmtId="0" fontId="30" fillId="0" borderId="0"/>
    <xf numFmtId="0" fontId="28" fillId="0" borderId="0"/>
    <xf numFmtId="0" fontId="37" fillId="0" borderId="0"/>
    <xf numFmtId="0" fontId="27" fillId="0" borderId="0"/>
    <xf numFmtId="0" fontId="41" fillId="0" borderId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5" fillId="0" borderId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0" borderId="0"/>
    <xf numFmtId="0" fontId="24" fillId="13" borderId="0" applyNumberFormat="0" applyBorder="0" applyAlignment="0" applyProtection="0"/>
    <xf numFmtId="0" fontId="46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9" borderId="7" applyNumberFormat="0" applyAlignment="0" applyProtection="0"/>
    <xf numFmtId="0" fontId="55" fillId="20" borderId="8" applyNumberFormat="0" applyAlignment="0" applyProtection="0"/>
    <xf numFmtId="0" fontId="56" fillId="20" borderId="7" applyNumberFormat="0" applyAlignment="0" applyProtection="0"/>
    <xf numFmtId="0" fontId="57" fillId="0" borderId="9" applyNumberFormat="0" applyFill="0" applyAlignment="0" applyProtection="0"/>
    <xf numFmtId="0" fontId="58" fillId="21" borderId="10" applyNumberFormat="0" applyAlignment="0" applyProtection="0"/>
    <xf numFmtId="0" fontId="4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60" fillId="23" borderId="0" applyNumberFormat="0" applyBorder="0" applyAlignment="0" applyProtection="0"/>
    <xf numFmtId="0" fontId="14" fillId="24" borderId="0" applyNumberFormat="0" applyBorder="0" applyAlignment="0" applyProtection="0"/>
    <xf numFmtId="0" fontId="60" fillId="26" borderId="0" applyNumberFormat="0" applyBorder="0" applyAlignment="0" applyProtection="0"/>
    <xf numFmtId="0" fontId="14" fillId="27" borderId="0" applyNumberFormat="0" applyBorder="0" applyAlignment="0" applyProtection="0"/>
    <xf numFmtId="0" fontId="60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60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60" fillId="36" borderId="0" applyNumberFormat="0" applyBorder="0" applyAlignment="0" applyProtection="0"/>
    <xf numFmtId="0" fontId="14" fillId="37" borderId="0" applyNumberFormat="0" applyBorder="0" applyAlignment="0" applyProtection="0"/>
    <xf numFmtId="0" fontId="60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0" borderId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14" fillId="22" borderId="11" applyNumberFormat="0" applyFont="0" applyAlignment="0" applyProtection="0"/>
    <xf numFmtId="0" fontId="14" fillId="9" borderId="0" applyNumberFormat="0" applyBorder="0" applyAlignment="0" applyProtection="0"/>
    <xf numFmtId="0" fontId="60" fillId="25" borderId="0" applyNumberFormat="0" applyBorder="0" applyAlignment="0" applyProtection="0"/>
    <xf numFmtId="0" fontId="14" fillId="12" borderId="0" applyNumberFormat="0" applyBorder="0" applyAlignment="0" applyProtection="0"/>
    <xf numFmtId="0" fontId="60" fillId="28" borderId="0" applyNumberFormat="0" applyBorder="0" applyAlignment="0" applyProtection="0"/>
    <xf numFmtId="0" fontId="60" fillId="10" borderId="0" applyNumberFormat="0" applyBorder="0" applyAlignment="0" applyProtection="0"/>
    <xf numFmtId="0" fontId="60" fillId="35" borderId="0" applyNumberFormat="0" applyBorder="0" applyAlignment="0" applyProtection="0"/>
    <xf numFmtId="0" fontId="14" fillId="11" borderId="0" applyNumberFormat="0" applyBorder="0" applyAlignment="0" applyProtection="0"/>
    <xf numFmtId="0" fontId="60" fillId="38" borderId="0" applyNumberFormat="0" applyBorder="0" applyAlignment="0" applyProtection="0"/>
    <xf numFmtId="0" fontId="60" fillId="13" borderId="0" applyNumberFormat="0" applyBorder="0" applyAlignment="0" applyProtection="0"/>
    <xf numFmtId="0" fontId="13" fillId="0" borderId="0"/>
    <xf numFmtId="0" fontId="13" fillId="22" borderId="11" applyNumberFormat="0" applyFont="0" applyAlignment="0" applyProtection="0"/>
    <xf numFmtId="0" fontId="13" fillId="24" borderId="0" applyNumberFormat="0" applyBorder="0" applyAlignment="0" applyProtection="0"/>
    <xf numFmtId="0" fontId="13" fillId="9" borderId="0" applyNumberFormat="0" applyBorder="0" applyAlignment="0" applyProtection="0"/>
    <xf numFmtId="0" fontId="13" fillId="27" borderId="0" applyNumberFormat="0" applyBorder="0" applyAlignment="0" applyProtection="0"/>
    <xf numFmtId="0" fontId="13" fillId="12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11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0" fillId="12" borderId="0" applyNumberFormat="0" applyBorder="0" applyAlignment="0" applyProtection="0"/>
    <xf numFmtId="43" fontId="67" fillId="0" borderId="0" applyFont="0" applyFill="0" applyBorder="0" applyAlignment="0" applyProtection="0"/>
  </cellStyleXfs>
  <cellXfs count="536">
    <xf numFmtId="0" fontId="0" fillId="0" borderId="0" xfId="0"/>
    <xf numFmtId="0" fontId="39" fillId="0" borderId="0" xfId="0" applyFont="1"/>
    <xf numFmtId="0" fontId="40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39" fillId="0" borderId="0" xfId="0" applyFont="1" applyProtection="1">
      <protection locked="0"/>
    </xf>
    <xf numFmtId="164" fontId="31" fillId="0" borderId="0" xfId="0" applyNumberFormat="1" applyFont="1" applyAlignment="1" applyProtection="1">
      <alignment horizontal="right"/>
      <protection locked="0"/>
    </xf>
    <xf numFmtId="0" fontId="33" fillId="0" borderId="0" xfId="0" applyFont="1" applyProtection="1">
      <protection locked="0"/>
    </xf>
    <xf numFmtId="165" fontId="31" fillId="0" borderId="0" xfId="0" applyNumberFormat="1" applyFont="1" applyAlignment="1" applyProtection="1">
      <alignment horizontal="right"/>
      <protection locked="0"/>
    </xf>
    <xf numFmtId="0" fontId="43" fillId="0" borderId="0" xfId="9" applyFont="1" applyFill="1" applyProtection="1">
      <protection locked="0"/>
    </xf>
    <xf numFmtId="0" fontId="43" fillId="0" borderId="0" xfId="8" applyFont="1" applyFill="1" applyProtection="1">
      <protection locked="0"/>
    </xf>
    <xf numFmtId="0" fontId="43" fillId="10" borderId="0" xfId="9" applyFont="1" applyProtection="1">
      <protection locked="0"/>
    </xf>
    <xf numFmtId="0" fontId="43" fillId="9" borderId="0" xfId="8" applyFont="1" applyProtection="1">
      <protection locked="0"/>
    </xf>
    <xf numFmtId="0" fontId="31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left"/>
      <protection locked="0"/>
    </xf>
    <xf numFmtId="0" fontId="31" fillId="0" borderId="0" xfId="0" applyFont="1" applyAlignment="1" applyProtection="1">
      <alignment horizontal="left"/>
      <protection locked="0"/>
    </xf>
    <xf numFmtId="0" fontId="33" fillId="0" borderId="0" xfId="0" applyFont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1" fillId="4" borderId="0" xfId="0" applyFont="1" applyFill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166" fontId="36" fillId="5" borderId="0" xfId="0" applyNumberFormat="1" applyFont="1" applyFill="1" applyProtection="1">
      <protection locked="0"/>
    </xf>
    <xf numFmtId="166" fontId="31" fillId="5" borderId="0" xfId="0" applyNumberFormat="1" applyFont="1" applyFill="1" applyProtection="1">
      <protection locked="0"/>
    </xf>
    <xf numFmtId="167" fontId="31" fillId="0" borderId="0" xfId="0" applyNumberFormat="1" applyFont="1"/>
    <xf numFmtId="166" fontId="31" fillId="0" borderId="0" xfId="0" applyNumberFormat="1" applyFont="1"/>
    <xf numFmtId="166" fontId="31" fillId="4" borderId="0" xfId="0" applyNumberFormat="1" applyFont="1" applyFill="1"/>
    <xf numFmtId="167" fontId="31" fillId="0" borderId="0" xfId="0" applyNumberFormat="1" applyFont="1" applyAlignment="1">
      <alignment horizontal="left"/>
    </xf>
    <xf numFmtId="166" fontId="31" fillId="0" borderId="0" xfId="0" applyNumberFormat="1" applyFont="1" applyAlignment="1">
      <alignment horizontal="left"/>
    </xf>
    <xf numFmtId="167" fontId="33" fillId="0" borderId="0" xfId="0" applyNumberFormat="1" applyFont="1" applyAlignment="1">
      <alignment horizontal="left"/>
    </xf>
    <xf numFmtId="0" fontId="31" fillId="4" borderId="0" xfId="0" applyFont="1" applyFill="1"/>
    <xf numFmtId="0" fontId="34" fillId="0" borderId="0" xfId="0" applyFont="1" applyProtection="1">
      <protection locked="0"/>
    </xf>
    <xf numFmtId="0" fontId="31" fillId="4" borderId="0" xfId="0" applyFont="1" applyFill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29" fillId="0" borderId="0" xfId="3" applyFont="1" applyProtection="1">
      <protection locked="0"/>
    </xf>
    <xf numFmtId="167" fontId="39" fillId="0" borderId="0" xfId="0" applyNumberFormat="1" applyFont="1"/>
    <xf numFmtId="15" fontId="38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31" fillId="0" borderId="1" xfId="0" applyFont="1" applyBorder="1" applyAlignment="1" applyProtection="1">
      <alignment horizontal="center"/>
      <protection locked="0"/>
    </xf>
    <xf numFmtId="0" fontId="39" fillId="0" borderId="1" xfId="0" applyFont="1" applyBorder="1" applyAlignment="1" applyProtection="1">
      <alignment horizontal="center"/>
      <protection locked="0"/>
    </xf>
    <xf numFmtId="0" fontId="33" fillId="0" borderId="1" xfId="0" applyFont="1" applyBorder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31" fillId="0" borderId="0" xfId="0" applyFont="1" applyAlignment="1">
      <alignment horizontal="left"/>
    </xf>
    <xf numFmtId="0" fontId="31" fillId="2" borderId="0" xfId="0" applyFont="1" applyFill="1" applyAlignment="1" applyProtection="1">
      <alignment horizontal="center"/>
      <protection locked="0"/>
    </xf>
    <xf numFmtId="0" fontId="31" fillId="2" borderId="0" xfId="0" applyFont="1" applyFill="1"/>
    <xf numFmtId="0" fontId="33" fillId="0" borderId="0" xfId="0" applyFont="1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164" fontId="39" fillId="0" borderId="0" xfId="0" applyNumberFormat="1" applyFont="1" applyAlignment="1" applyProtection="1">
      <alignment horizontal="right"/>
      <protection locked="0"/>
    </xf>
    <xf numFmtId="165" fontId="39" fillId="0" borderId="0" xfId="0" applyNumberFormat="1" applyFont="1" applyAlignment="1" applyProtection="1">
      <alignment horizontal="right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39" fillId="4" borderId="1" xfId="0" applyFont="1" applyFill="1" applyBorder="1" applyAlignment="1" applyProtection="1">
      <alignment horizontal="center"/>
      <protection locked="0"/>
    </xf>
    <xf numFmtId="0" fontId="39" fillId="0" borderId="1" xfId="0" applyFont="1" applyBorder="1" applyAlignment="1" applyProtection="1">
      <alignment horizontal="center" vertical="center"/>
      <protection locked="0"/>
    </xf>
    <xf numFmtId="0" fontId="40" fillId="0" borderId="1" xfId="0" applyFont="1" applyBorder="1" applyAlignment="1" applyProtection="1">
      <alignment horizontal="center"/>
      <protection locked="0"/>
    </xf>
    <xf numFmtId="0" fontId="39" fillId="4" borderId="0" xfId="0" applyFont="1" applyFill="1" applyAlignment="1" applyProtection="1">
      <alignment horizontal="center" vertical="center"/>
      <protection locked="0"/>
    </xf>
    <xf numFmtId="0" fontId="39" fillId="4" borderId="0" xfId="0" applyFont="1" applyFill="1" applyProtection="1">
      <protection locked="0"/>
    </xf>
    <xf numFmtId="166" fontId="39" fillId="4" borderId="0" xfId="0" applyNumberFormat="1" applyFont="1" applyFill="1" applyProtection="1">
      <protection locked="0"/>
    </xf>
    <xf numFmtId="0" fontId="39" fillId="4" borderId="0" xfId="0" applyFont="1" applyFill="1"/>
    <xf numFmtId="0" fontId="40" fillId="0" borderId="0" xfId="0" applyFont="1" applyAlignment="1" applyProtection="1">
      <alignment horizontal="center" vertical="center"/>
      <protection locked="0"/>
    </xf>
    <xf numFmtId="167" fontId="39" fillId="4" borderId="0" xfId="0" applyNumberFormat="1" applyFont="1" applyFill="1" applyProtection="1">
      <protection locked="0"/>
    </xf>
    <xf numFmtId="0" fontId="38" fillId="0" borderId="0" xfId="10" applyFont="1" applyProtection="1">
      <protection locked="0"/>
    </xf>
    <xf numFmtId="0" fontId="31" fillId="0" borderId="0" xfId="10" applyFont="1" applyProtection="1">
      <protection locked="0"/>
    </xf>
    <xf numFmtId="0" fontId="39" fillId="0" borderId="0" xfId="10" applyFont="1" applyProtection="1">
      <protection locked="0"/>
    </xf>
    <xf numFmtId="164" fontId="31" fillId="0" borderId="0" xfId="10" applyNumberFormat="1" applyFont="1" applyAlignment="1" applyProtection="1">
      <alignment horizontal="right"/>
      <protection locked="0"/>
    </xf>
    <xf numFmtId="0" fontId="34" fillId="0" borderId="0" xfId="10" applyFont="1" applyProtection="1">
      <protection locked="0"/>
    </xf>
    <xf numFmtId="165" fontId="31" fillId="0" borderId="0" xfId="10" applyNumberFormat="1" applyFont="1" applyAlignment="1" applyProtection="1">
      <alignment horizontal="right"/>
      <protection locked="0"/>
    </xf>
    <xf numFmtId="0" fontId="43" fillId="0" borderId="0" xfId="11" applyFont="1" applyFill="1" applyProtection="1">
      <protection locked="0"/>
    </xf>
    <xf numFmtId="0" fontId="43" fillId="0" borderId="0" xfId="12" applyFont="1" applyFill="1" applyProtection="1">
      <protection locked="0"/>
    </xf>
    <xf numFmtId="15" fontId="38" fillId="0" borderId="0" xfId="10" applyNumberFormat="1" applyFont="1" applyAlignment="1" applyProtection="1">
      <alignment horizontal="right"/>
      <protection locked="0"/>
    </xf>
    <xf numFmtId="0" fontId="25" fillId="0" borderId="0" xfId="10" applyAlignment="1" applyProtection="1">
      <alignment horizontal="right"/>
      <protection locked="0"/>
    </xf>
    <xf numFmtId="0" fontId="43" fillId="9" borderId="0" xfId="11" applyFont="1" applyProtection="1">
      <protection locked="0"/>
    </xf>
    <xf numFmtId="0" fontId="33" fillId="0" borderId="0" xfId="10" applyFont="1" applyProtection="1">
      <protection locked="0"/>
    </xf>
    <xf numFmtId="0" fontId="34" fillId="0" borderId="0" xfId="10" applyFont="1" applyAlignment="1" applyProtection="1">
      <alignment horizontal="left"/>
      <protection locked="0"/>
    </xf>
    <xf numFmtId="0" fontId="31" fillId="0" borderId="0" xfId="10" applyFont="1" applyAlignment="1" applyProtection="1">
      <alignment horizontal="center"/>
      <protection locked="0"/>
    </xf>
    <xf numFmtId="0" fontId="31" fillId="4" borderId="0" xfId="10" applyFont="1" applyFill="1" applyProtection="1">
      <protection locked="0"/>
    </xf>
    <xf numFmtId="0" fontId="33" fillId="0" borderId="0" xfId="10" applyFont="1" applyAlignment="1" applyProtection="1">
      <alignment horizontal="center" vertical="center"/>
      <protection locked="0"/>
    </xf>
    <xf numFmtId="0" fontId="31" fillId="0" borderId="0" xfId="10" applyFont="1" applyAlignment="1" applyProtection="1">
      <alignment horizontal="center" vertical="center"/>
      <protection locked="0"/>
    </xf>
    <xf numFmtId="0" fontId="31" fillId="4" borderId="0" xfId="10" applyFont="1" applyFill="1" applyAlignment="1" applyProtection="1">
      <alignment horizontal="center"/>
      <protection locked="0"/>
    </xf>
    <xf numFmtId="0" fontId="31" fillId="4" borderId="0" xfId="10" applyFont="1" applyFill="1" applyAlignment="1" applyProtection="1">
      <alignment horizontal="center" vertical="center"/>
      <protection locked="0"/>
    </xf>
    <xf numFmtId="0" fontId="39" fillId="0" borderId="0" xfId="10" applyFont="1" applyAlignment="1" applyProtection="1">
      <alignment horizontal="center"/>
      <protection locked="0"/>
    </xf>
    <xf numFmtId="0" fontId="25" fillId="0" borderId="0" xfId="10" applyAlignment="1" applyProtection="1">
      <alignment horizontal="center"/>
      <protection locked="0"/>
    </xf>
    <xf numFmtId="0" fontId="39" fillId="0" borderId="0" xfId="10" applyFont="1" applyAlignment="1" applyProtection="1">
      <alignment horizontal="center" vertical="center"/>
      <protection locked="0"/>
    </xf>
    <xf numFmtId="0" fontId="31" fillId="6" borderId="0" xfId="10" applyFont="1" applyFill="1" applyAlignment="1" applyProtection="1">
      <alignment horizontal="center"/>
      <protection locked="0"/>
    </xf>
    <xf numFmtId="166" fontId="39" fillId="0" borderId="0" xfId="10" applyNumberFormat="1" applyFont="1" applyProtection="1">
      <protection locked="0"/>
    </xf>
    <xf numFmtId="166" fontId="36" fillId="5" borderId="0" xfId="10" applyNumberFormat="1" applyFont="1" applyFill="1" applyProtection="1">
      <protection locked="0"/>
    </xf>
    <xf numFmtId="167" fontId="31" fillId="0" borderId="0" xfId="10" applyNumberFormat="1" applyFont="1"/>
    <xf numFmtId="0" fontId="31" fillId="4" borderId="0" xfId="10" applyFont="1" applyFill="1"/>
    <xf numFmtId="166" fontId="31" fillId="4" borderId="0" xfId="10" applyNumberFormat="1" applyFont="1" applyFill="1"/>
    <xf numFmtId="166" fontId="31" fillId="0" borderId="0" xfId="10" applyNumberFormat="1" applyFont="1"/>
    <xf numFmtId="2" fontId="39" fillId="3" borderId="0" xfId="10" applyNumberFormat="1" applyFont="1" applyFill="1" applyProtection="1">
      <protection locked="0"/>
    </xf>
    <xf numFmtId="166" fontId="39" fillId="3" borderId="0" xfId="10" applyNumberFormat="1" applyFont="1" applyFill="1" applyProtection="1">
      <protection locked="0"/>
    </xf>
    <xf numFmtId="166" fontId="39" fillId="0" borderId="0" xfId="10" applyNumberFormat="1" applyFont="1"/>
    <xf numFmtId="167" fontId="39" fillId="0" borderId="0" xfId="10" applyNumberFormat="1" applyFont="1"/>
    <xf numFmtId="166" fontId="31" fillId="6" borderId="0" xfId="10" applyNumberFormat="1" applyFont="1" applyFill="1"/>
    <xf numFmtId="166" fontId="31" fillId="5" borderId="0" xfId="10" applyNumberFormat="1" applyFont="1" applyFill="1" applyProtection="1">
      <protection locked="0"/>
    </xf>
    <xf numFmtId="167" fontId="33" fillId="0" borderId="0" xfId="10" applyNumberFormat="1" applyFont="1"/>
    <xf numFmtId="0" fontId="33" fillId="0" borderId="0" xfId="10" applyFont="1" applyAlignment="1" applyProtection="1">
      <alignment horizontal="left"/>
      <protection locked="0"/>
    </xf>
    <xf numFmtId="0" fontId="25" fillId="0" borderId="0" xfId="10" applyProtection="1">
      <protection locked="0"/>
    </xf>
    <xf numFmtId="167" fontId="31" fillId="0" borderId="0" xfId="10" applyNumberFormat="1" applyFont="1" applyProtection="1">
      <protection locked="0"/>
    </xf>
    <xf numFmtId="0" fontId="30" fillId="0" borderId="0" xfId="10" applyFont="1" applyProtection="1">
      <protection locked="0"/>
    </xf>
    <xf numFmtId="0" fontId="45" fillId="0" borderId="0" xfId="8" applyFont="1" applyFill="1"/>
    <xf numFmtId="0" fontId="38" fillId="0" borderId="0" xfId="0" applyFont="1"/>
    <xf numFmtId="0" fontId="31" fillId="0" borderId="0" xfId="3" applyFont="1"/>
    <xf numFmtId="0" fontId="31" fillId="0" borderId="0" xfId="3" applyFont="1" applyAlignment="1">
      <alignment horizontal="center"/>
    </xf>
    <xf numFmtId="167" fontId="31" fillId="0" borderId="0" xfId="3" applyNumberFormat="1" applyFont="1" applyAlignment="1">
      <alignment horizontal="center"/>
    </xf>
    <xf numFmtId="0" fontId="31" fillId="4" borderId="0" xfId="3" applyFont="1" applyFill="1" applyAlignment="1">
      <alignment horizontal="center"/>
    </xf>
    <xf numFmtId="0" fontId="31" fillId="0" borderId="1" xfId="3" applyFont="1" applyBorder="1"/>
    <xf numFmtId="0" fontId="31" fillId="0" borderId="0" xfId="3" applyFont="1" applyProtection="1">
      <protection locked="0"/>
    </xf>
    <xf numFmtId="0" fontId="31" fillId="0" borderId="0" xfId="0" applyFont="1"/>
    <xf numFmtId="0" fontId="40" fillId="0" borderId="0" xfId="0" applyFont="1"/>
    <xf numFmtId="0" fontId="34" fillId="0" borderId="0" xfId="0" applyFont="1"/>
    <xf numFmtId="0" fontId="48" fillId="0" borderId="0" xfId="0" applyFont="1"/>
    <xf numFmtId="165" fontId="39" fillId="0" borderId="0" xfId="0" applyNumberFormat="1" applyFont="1" applyAlignment="1">
      <alignment horizontal="right"/>
    </xf>
    <xf numFmtId="0" fontId="47" fillId="0" borderId="0" xfId="0" applyFont="1"/>
    <xf numFmtId="0" fontId="39" fillId="0" borderId="0" xfId="0" applyFont="1" applyAlignment="1">
      <alignment horizontal="center"/>
    </xf>
    <xf numFmtId="0" fontId="39" fillId="7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39" fillId="7" borderId="0" xfId="0" applyFont="1" applyFill="1"/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40" fillId="7" borderId="0" xfId="0" applyFont="1" applyFill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/>
    </xf>
    <xf numFmtId="166" fontId="39" fillId="3" borderId="0" xfId="0" applyNumberFormat="1" applyFont="1" applyFill="1"/>
    <xf numFmtId="167" fontId="39" fillId="2" borderId="0" xfId="0" applyNumberFormat="1" applyFont="1" applyFill="1"/>
    <xf numFmtId="166" fontId="39" fillId="2" borderId="0" xfId="0" applyNumberFormat="1" applyFont="1" applyFill="1"/>
    <xf numFmtId="166" fontId="39" fillId="7" borderId="0" xfId="0" applyNumberFormat="1" applyFont="1" applyFill="1"/>
    <xf numFmtId="167" fontId="39" fillId="7" borderId="0" xfId="0" applyNumberFormat="1" applyFont="1" applyFill="1"/>
    <xf numFmtId="167" fontId="39" fillId="0" borderId="0" xfId="3" applyNumberFormat="1" applyFont="1"/>
    <xf numFmtId="0" fontId="0" fillId="0" borderId="0" xfId="0" applyAlignment="1">
      <alignment horizontal="center"/>
    </xf>
    <xf numFmtId="0" fontId="30" fillId="0" borderId="0" xfId="3"/>
    <xf numFmtId="0" fontId="39" fillId="8" borderId="0" xfId="0" applyFont="1" applyFill="1" applyAlignment="1">
      <alignment horizontal="center"/>
    </xf>
    <xf numFmtId="0" fontId="39" fillId="8" borderId="0" xfId="0" applyFont="1" applyFill="1"/>
    <xf numFmtId="0" fontId="31" fillId="7" borderId="0" xfId="0" applyFont="1" applyFill="1"/>
    <xf numFmtId="166" fontId="39" fillId="5" borderId="0" xfId="0" applyNumberFormat="1" applyFont="1" applyFill="1"/>
    <xf numFmtId="167" fontId="36" fillId="8" borderId="0" xfId="0" applyNumberFormat="1" applyFont="1" applyFill="1"/>
    <xf numFmtId="0" fontId="39" fillId="2" borderId="0" xfId="0" applyFont="1" applyFill="1"/>
    <xf numFmtId="0" fontId="31" fillId="0" borderId="0" xfId="0" applyFont="1" applyAlignment="1">
      <alignment horizontal="center"/>
    </xf>
    <xf numFmtId="0" fontId="31" fillId="0" borderId="1" xfId="0" applyFont="1" applyBorder="1"/>
    <xf numFmtId="0" fontId="31" fillId="0" borderId="1" xfId="0" applyFont="1" applyBorder="1" applyAlignment="1">
      <alignment horizontal="center"/>
    </xf>
    <xf numFmtId="166" fontId="39" fillId="0" borderId="1" xfId="0" applyNumberFormat="1" applyFont="1" applyBorder="1"/>
    <xf numFmtId="167" fontId="36" fillId="7" borderId="1" xfId="0" applyNumberFormat="1" applyFont="1" applyFill="1" applyBorder="1"/>
    <xf numFmtId="166" fontId="39" fillId="3" borderId="1" xfId="0" applyNumberFormat="1" applyFont="1" applyFill="1" applyBorder="1"/>
    <xf numFmtId="167" fontId="39" fillId="0" borderId="1" xfId="0" applyNumberFormat="1" applyFont="1" applyBorder="1"/>
    <xf numFmtId="166" fontId="39" fillId="7" borderId="1" xfId="0" applyNumberFormat="1" applyFont="1" applyFill="1" applyBorder="1"/>
    <xf numFmtId="0" fontId="39" fillId="7" borderId="1" xfId="0" applyFont="1" applyFill="1" applyBorder="1"/>
    <xf numFmtId="0" fontId="39" fillId="0" borderId="1" xfId="0" applyFont="1" applyBorder="1"/>
    <xf numFmtId="0" fontId="40" fillId="7" borderId="0" xfId="0" applyFont="1" applyFill="1" applyAlignment="1">
      <alignment horizontal="center"/>
    </xf>
    <xf numFmtId="0" fontId="39" fillId="2" borderId="1" xfId="0" applyFont="1" applyFill="1" applyBorder="1"/>
    <xf numFmtId="167" fontId="39" fillId="7" borderId="1" xfId="0" applyNumberFormat="1" applyFont="1" applyFill="1" applyBorder="1"/>
    <xf numFmtId="0" fontId="43" fillId="0" borderId="0" xfId="14" applyFont="1" applyFill="1"/>
    <xf numFmtId="167" fontId="36" fillId="0" borderId="1" xfId="0" applyNumberFormat="1" applyFont="1" applyBorder="1"/>
    <xf numFmtId="0" fontId="39" fillId="0" borderId="2" xfId="0" applyFont="1" applyBorder="1"/>
    <xf numFmtId="0" fontId="39" fillId="0" borderId="2" xfId="0" applyFont="1" applyBorder="1" applyAlignment="1">
      <alignment horizontal="center"/>
    </xf>
    <xf numFmtId="167" fontId="36" fillId="0" borderId="3" xfId="0" applyNumberFormat="1" applyFont="1" applyBorder="1"/>
    <xf numFmtId="0" fontId="39" fillId="4" borderId="2" xfId="0" applyFont="1" applyFill="1" applyBorder="1"/>
    <xf numFmtId="0" fontId="31" fillId="0" borderId="1" xfId="3" applyFont="1" applyBorder="1" applyAlignment="1">
      <alignment horizontal="center"/>
    </xf>
    <xf numFmtId="0" fontId="31" fillId="4" borderId="0" xfId="3" applyFont="1" applyFill="1"/>
    <xf numFmtId="167" fontId="31" fillId="4" borderId="0" xfId="3" applyNumberFormat="1" applyFont="1" applyFill="1" applyAlignment="1">
      <alignment horizontal="center"/>
    </xf>
    <xf numFmtId="0" fontId="33" fillId="0" borderId="0" xfId="3" applyFont="1"/>
    <xf numFmtId="0" fontId="33" fillId="7" borderId="0" xfId="10" applyFont="1" applyFill="1" applyProtection="1">
      <protection locked="0"/>
    </xf>
    <xf numFmtId="0" fontId="33" fillId="7" borderId="0" xfId="10" applyFont="1" applyFill="1" applyAlignment="1" applyProtection="1">
      <alignment horizontal="center" vertical="center"/>
      <protection locked="0"/>
    </xf>
    <xf numFmtId="167" fontId="33" fillId="7" borderId="0" xfId="10" applyNumberFormat="1" applyFont="1" applyFill="1"/>
    <xf numFmtId="0" fontId="31" fillId="0" borderId="2" xfId="3" applyFont="1" applyBorder="1" applyAlignment="1">
      <alignment horizontal="center"/>
    </xf>
    <xf numFmtId="0" fontId="31" fillId="0" borderId="2" xfId="3" applyFont="1" applyBorder="1"/>
    <xf numFmtId="0" fontId="33" fillId="0" borderId="2" xfId="3" applyFont="1" applyBorder="1" applyAlignment="1">
      <alignment horizontal="center"/>
    </xf>
    <xf numFmtId="0" fontId="39" fillId="4" borderId="1" xfId="0" applyFont="1" applyFill="1" applyBorder="1"/>
    <xf numFmtId="166" fontId="31" fillId="5" borderId="1" xfId="0" applyNumberFormat="1" applyFont="1" applyFill="1" applyBorder="1" applyProtection="1">
      <protection locked="0"/>
    </xf>
    <xf numFmtId="167" fontId="31" fillId="0" borderId="1" xfId="0" applyNumberFormat="1" applyFont="1" applyBorder="1"/>
    <xf numFmtId="166" fontId="39" fillId="4" borderId="1" xfId="0" applyNumberFormat="1" applyFont="1" applyFill="1" applyBorder="1"/>
    <xf numFmtId="166" fontId="39" fillId="3" borderId="1" xfId="0" applyNumberFormat="1" applyFont="1" applyFill="1" applyBorder="1" applyProtection="1">
      <protection locked="0"/>
    </xf>
    <xf numFmtId="167" fontId="31" fillId="0" borderId="1" xfId="3" applyNumberFormat="1" applyFont="1" applyBorder="1" applyAlignment="1">
      <alignment horizontal="center"/>
    </xf>
    <xf numFmtId="0" fontId="31" fillId="0" borderId="1" xfId="0" applyFont="1" applyBorder="1" applyAlignment="1">
      <alignment horizontal="center" vertical="center"/>
    </xf>
    <xf numFmtId="166" fontId="36" fillId="5" borderId="0" xfId="0" applyNumberFormat="1" applyFont="1" applyFill="1"/>
    <xf numFmtId="0" fontId="33" fillId="0" borderId="0" xfId="0" applyFont="1" applyAlignment="1" applyProtection="1">
      <alignment horizontal="center"/>
      <protection locked="0"/>
    </xf>
    <xf numFmtId="0" fontId="31" fillId="0" borderId="0" xfId="0" applyFont="1" applyAlignment="1">
      <alignment horizontal="right"/>
    </xf>
    <xf numFmtId="0" fontId="33" fillId="0" borderId="0" xfId="0" applyFont="1"/>
    <xf numFmtId="0" fontId="33" fillId="0" borderId="0" xfId="0" applyFont="1" applyAlignment="1">
      <alignment horizontal="right"/>
    </xf>
    <xf numFmtId="0" fontId="31" fillId="0" borderId="1" xfId="0" applyFont="1" applyBorder="1" applyAlignment="1">
      <alignment horizontal="left"/>
    </xf>
    <xf numFmtId="0" fontId="31" fillId="4" borderId="1" xfId="0" applyFont="1" applyFill="1" applyBorder="1" applyAlignment="1">
      <alignment horizontal="center"/>
    </xf>
    <xf numFmtId="0" fontId="39" fillId="4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31" fillId="4" borderId="1" xfId="0" applyFont="1" applyFill="1" applyBorder="1"/>
    <xf numFmtId="2" fontId="36" fillId="5" borderId="1" xfId="0" applyNumberFormat="1" applyFont="1" applyFill="1" applyBorder="1" applyProtection="1">
      <protection locked="0"/>
    </xf>
    <xf numFmtId="0" fontId="40" fillId="0" borderId="1" xfId="0" applyFont="1" applyBorder="1" applyProtection="1">
      <protection locked="0"/>
    </xf>
    <xf numFmtId="15" fontId="38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3" fillId="14" borderId="0" xfId="0" applyFont="1" applyFill="1"/>
    <xf numFmtId="0" fontId="4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1" fillId="0" borderId="0" xfId="0" applyFont="1" applyAlignment="1">
      <alignment horizontal="center" vertical="center"/>
    </xf>
    <xf numFmtId="166" fontId="36" fillId="0" borderId="0" xfId="0" applyNumberFormat="1" applyFont="1"/>
    <xf numFmtId="0" fontId="34" fillId="15" borderId="0" xfId="0" applyFont="1" applyFill="1"/>
    <xf numFmtId="0" fontId="31" fillId="14" borderId="0" xfId="0" applyFont="1" applyFill="1"/>
    <xf numFmtId="0" fontId="31" fillId="2" borderId="0" xfId="0" applyFont="1" applyFill="1" applyAlignment="1">
      <alignment horizontal="center"/>
    </xf>
    <xf numFmtId="166" fontId="31" fillId="3" borderId="0" xfId="0" applyNumberFormat="1" applyFont="1" applyFill="1"/>
    <xf numFmtId="0" fontId="31" fillId="15" borderId="0" xfId="0" applyFont="1" applyFill="1"/>
    <xf numFmtId="167" fontId="33" fillId="15" borderId="0" xfId="0" applyNumberFormat="1" applyFont="1" applyFill="1" applyAlignment="1">
      <alignment horizontal="left"/>
    </xf>
    <xf numFmtId="0" fontId="31" fillId="4" borderId="0" xfId="0" applyFont="1" applyFill="1" applyAlignment="1">
      <alignment horizontal="center"/>
    </xf>
    <xf numFmtId="167" fontId="31" fillId="0" borderId="1" xfId="0" applyNumberFormat="1" applyFont="1" applyBorder="1" applyAlignment="1">
      <alignment horizontal="left"/>
    </xf>
    <xf numFmtId="166" fontId="31" fillId="5" borderId="0" xfId="0" applyNumberFormat="1" applyFont="1" applyFill="1"/>
    <xf numFmtId="167" fontId="31" fillId="3" borderId="0" xfId="0" applyNumberFormat="1" applyFont="1" applyFill="1" applyAlignment="1">
      <alignment horizontal="left"/>
    </xf>
    <xf numFmtId="167" fontId="31" fillId="5" borderId="0" xfId="0" applyNumberFormat="1" applyFont="1" applyFill="1" applyAlignment="1">
      <alignment horizontal="left"/>
    </xf>
    <xf numFmtId="168" fontId="31" fillId="0" borderId="0" xfId="0" applyNumberFormat="1" applyFont="1" applyAlignment="1">
      <alignment horizontal="left"/>
    </xf>
    <xf numFmtId="167" fontId="33" fillId="0" borderId="0" xfId="0" applyNumberFormat="1" applyFont="1" applyAlignment="1" applyProtection="1">
      <alignment horizontal="center"/>
      <protection locked="0"/>
    </xf>
    <xf numFmtId="167" fontId="33" fillId="0" borderId="0" xfId="0" applyNumberFormat="1" applyFont="1" applyAlignment="1" applyProtection="1">
      <alignment horizontal="center" vertical="center"/>
      <protection locked="0"/>
    </xf>
    <xf numFmtId="164" fontId="31" fillId="0" borderId="0" xfId="0" applyNumberFormat="1" applyFont="1" applyAlignment="1">
      <alignment horizontal="right"/>
    </xf>
    <xf numFmtId="165" fontId="31" fillId="0" borderId="0" xfId="0" applyNumberFormat="1" applyFont="1" applyAlignment="1">
      <alignment horizontal="right"/>
    </xf>
    <xf numFmtId="0" fontId="24" fillId="13" borderId="0" xfId="14"/>
    <xf numFmtId="0" fontId="43" fillId="0" borderId="0" xfId="0" applyFont="1"/>
    <xf numFmtId="0" fontId="33" fillId="0" borderId="0" xfId="0" applyFont="1" applyAlignment="1">
      <alignment horizontal="left"/>
    </xf>
    <xf numFmtId="0" fontId="24" fillId="13" borderId="0" xfId="14" applyAlignment="1">
      <alignment horizontal="center"/>
    </xf>
    <xf numFmtId="0" fontId="3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center"/>
    </xf>
    <xf numFmtId="0" fontId="46" fillId="4" borderId="0" xfId="4" applyFont="1" applyFill="1" applyAlignment="1">
      <alignment horizontal="left"/>
    </xf>
    <xf numFmtId="166" fontId="31" fillId="5" borderId="1" xfId="0" applyNumberFormat="1" applyFont="1" applyFill="1" applyBorder="1"/>
    <xf numFmtId="167" fontId="33" fillId="0" borderId="0" xfId="0" applyNumberFormat="1" applyFont="1"/>
    <xf numFmtId="167" fontId="31" fillId="0" borderId="1" xfId="0" applyNumberFormat="1" applyFont="1" applyBorder="1" applyAlignment="1">
      <alignment horizontal="center"/>
    </xf>
    <xf numFmtId="166" fontId="24" fillId="13" borderId="0" xfId="14" applyNumberFormat="1"/>
    <xf numFmtId="166" fontId="36" fillId="5" borderId="1" xfId="0" applyNumberFormat="1" applyFont="1" applyFill="1" applyBorder="1"/>
    <xf numFmtId="166" fontId="36" fillId="0" borderId="1" xfId="0" applyNumberFormat="1" applyFont="1" applyBorder="1"/>
    <xf numFmtId="0" fontId="33" fillId="0" borderId="0" xfId="0" applyFont="1" applyAlignment="1">
      <alignment horizontal="center" vertical="center"/>
    </xf>
    <xf numFmtId="0" fontId="63" fillId="0" borderId="0" xfId="54" applyFont="1"/>
    <xf numFmtId="167" fontId="33" fillId="15" borderId="0" xfId="0" applyNumberFormat="1" applyFont="1" applyFill="1"/>
    <xf numFmtId="167" fontId="31" fillId="15" borderId="0" xfId="0" applyNumberFormat="1" applyFont="1" applyFill="1"/>
    <xf numFmtId="0" fontId="0" fillId="42" borderId="0" xfId="0" applyFill="1"/>
    <xf numFmtId="0" fontId="24" fillId="0" borderId="0" xfId="14" applyFill="1"/>
    <xf numFmtId="0" fontId="24" fillId="4" borderId="0" xfId="14" applyFill="1"/>
    <xf numFmtId="0" fontId="31" fillId="42" borderId="0" xfId="0" applyFont="1" applyFill="1"/>
    <xf numFmtId="0" fontId="33" fillId="42" borderId="0" xfId="0" applyFont="1" applyFill="1" applyAlignment="1">
      <alignment horizontal="center"/>
    </xf>
    <xf numFmtId="0" fontId="33" fillId="42" borderId="1" xfId="0" applyFont="1" applyFill="1" applyBorder="1" applyAlignment="1">
      <alignment horizontal="center"/>
    </xf>
    <xf numFmtId="0" fontId="43" fillId="0" borderId="1" xfId="14" applyFont="1" applyFill="1" applyBorder="1" applyAlignment="1">
      <alignment horizontal="center"/>
    </xf>
    <xf numFmtId="0" fontId="43" fillId="4" borderId="1" xfId="14" applyFont="1" applyFill="1" applyBorder="1" applyAlignment="1">
      <alignment horizontal="center"/>
    </xf>
    <xf numFmtId="167" fontId="31" fillId="0" borderId="0" xfId="0" applyNumberFormat="1" applyFont="1" applyAlignment="1">
      <alignment horizontal="center"/>
    </xf>
    <xf numFmtId="0" fontId="24" fillId="0" borderId="0" xfId="14" applyFill="1" applyAlignment="1">
      <alignment horizontal="center"/>
    </xf>
    <xf numFmtId="0" fontId="24" fillId="4" borderId="0" xfId="14" applyFill="1" applyAlignment="1">
      <alignment horizontal="center"/>
    </xf>
    <xf numFmtId="167" fontId="31" fillId="42" borderId="0" xfId="0" applyNumberFormat="1" applyFont="1" applyFill="1"/>
    <xf numFmtId="167" fontId="31" fillId="3" borderId="0" xfId="0" applyNumberFormat="1" applyFont="1" applyFill="1"/>
    <xf numFmtId="167" fontId="31" fillId="5" borderId="0" xfId="0" applyNumberFormat="1" applyFont="1" applyFill="1"/>
    <xf numFmtId="167" fontId="24" fillId="0" borderId="0" xfId="14" applyNumberFormat="1" applyFill="1"/>
    <xf numFmtId="166" fontId="24" fillId="4" borderId="0" xfId="14" applyNumberFormat="1" applyFill="1"/>
    <xf numFmtId="0" fontId="29" fillId="0" borderId="0" xfId="3" applyFont="1"/>
    <xf numFmtId="0" fontId="26" fillId="0" borderId="0" xfId="9" applyFill="1"/>
    <xf numFmtId="0" fontId="26" fillId="0" borderId="1" xfId="9" applyFill="1" applyBorder="1" applyAlignment="1">
      <alignment horizontal="center" vertical="center"/>
    </xf>
    <xf numFmtId="0" fontId="26" fillId="0" borderId="0" xfId="9" applyFill="1" applyAlignment="1">
      <alignment horizontal="center" vertical="center"/>
    </xf>
    <xf numFmtId="167" fontId="0" fillId="0" borderId="0" xfId="0" applyNumberFormat="1"/>
    <xf numFmtId="0" fontId="63" fillId="0" borderId="0" xfId="67" applyFont="1"/>
    <xf numFmtId="0" fontId="38" fillId="0" borderId="0" xfId="0" applyFont="1" applyProtection="1">
      <protection locked="0"/>
    </xf>
    <xf numFmtId="0" fontId="41" fillId="0" borderId="0" xfId="7" applyProtection="1">
      <protection locked="0"/>
    </xf>
    <xf numFmtId="0" fontId="33" fillId="0" borderId="0" xfId="7" applyFont="1" applyProtection="1">
      <protection locked="0"/>
    </xf>
    <xf numFmtId="0" fontId="31" fillId="0" borderId="0" xfId="7" applyFont="1" applyProtection="1">
      <protection locked="0"/>
    </xf>
    <xf numFmtId="0" fontId="41" fillId="0" borderId="0" xfId="7" applyAlignment="1" applyProtection="1">
      <alignment horizontal="center"/>
      <protection locked="0"/>
    </xf>
    <xf numFmtId="0" fontId="29" fillId="0" borderId="0" xfId="7" applyFont="1" applyAlignment="1" applyProtection="1">
      <alignment horizontal="left"/>
      <protection locked="0"/>
    </xf>
    <xf numFmtId="0" fontId="41" fillId="4" borderId="0" xfId="7" applyFill="1" applyAlignment="1" applyProtection="1">
      <alignment horizontal="center"/>
      <protection locked="0"/>
    </xf>
    <xf numFmtId="0" fontId="29" fillId="0" borderId="0" xfId="7" applyFont="1" applyProtection="1">
      <protection locked="0"/>
    </xf>
    <xf numFmtId="0" fontId="29" fillId="4" borderId="0" xfId="7" applyFont="1" applyFill="1" applyProtection="1">
      <protection locked="0"/>
    </xf>
    <xf numFmtId="0" fontId="29" fillId="0" borderId="2" xfId="7" applyFont="1" applyBorder="1" applyAlignment="1" applyProtection="1">
      <alignment horizontal="right"/>
      <protection locked="0"/>
    </xf>
    <xf numFmtId="0" fontId="41" fillId="4" borderId="0" xfId="7" applyFill="1" applyProtection="1">
      <protection locked="0"/>
    </xf>
    <xf numFmtId="0" fontId="31" fillId="4" borderId="0" xfId="0" applyFont="1" applyFill="1" applyProtection="1">
      <protection locked="0"/>
    </xf>
    <xf numFmtId="166" fontId="64" fillId="4" borderId="0" xfId="0" applyNumberFormat="1" applyFont="1" applyFill="1" applyProtection="1">
      <protection locked="0"/>
    </xf>
    <xf numFmtId="167" fontId="31" fillId="4" borderId="0" xfId="0" applyNumberFormat="1" applyFont="1" applyFill="1"/>
    <xf numFmtId="2" fontId="31" fillId="4" borderId="0" xfId="0" applyNumberFormat="1" applyFont="1" applyFill="1" applyProtection="1">
      <protection locked="0"/>
    </xf>
    <xf numFmtId="166" fontId="31" fillId="4" borderId="0" xfId="0" applyNumberFormat="1" applyFont="1" applyFill="1" applyProtection="1">
      <protection locked="0"/>
    </xf>
    <xf numFmtId="0" fontId="41" fillId="4" borderId="1" xfId="7" applyFill="1" applyBorder="1" applyProtection="1">
      <protection locked="0"/>
    </xf>
    <xf numFmtId="166" fontId="0" fillId="5" borderId="1" xfId="0" applyNumberFormat="1" applyFill="1" applyBorder="1" applyProtection="1">
      <protection locked="0"/>
    </xf>
    <xf numFmtId="167" fontId="41" fillId="0" borderId="1" xfId="7" applyNumberFormat="1" applyBorder="1"/>
    <xf numFmtId="167" fontId="41" fillId="4" borderId="1" xfId="7" applyNumberFormat="1" applyFill="1" applyBorder="1"/>
    <xf numFmtId="2" fontId="41" fillId="5" borderId="1" xfId="7" applyNumberFormat="1" applyFill="1" applyBorder="1" applyProtection="1">
      <protection locked="0"/>
    </xf>
    <xf numFmtId="166" fontId="41" fillId="5" borderId="1" xfId="7" applyNumberFormat="1" applyFill="1" applyBorder="1" applyProtection="1">
      <protection locked="0"/>
    </xf>
    <xf numFmtId="0" fontId="41" fillId="4" borderId="1" xfId="7" applyFill="1" applyBorder="1"/>
    <xf numFmtId="0" fontId="41" fillId="0" borderId="1" xfId="7" applyBorder="1" applyProtection="1">
      <protection locked="0"/>
    </xf>
    <xf numFmtId="15" fontId="40" fillId="0" borderId="0" xfId="0" applyNumberFormat="1" applyFont="1" applyAlignment="1" applyProtection="1">
      <alignment horizontal="right"/>
      <protection locked="0"/>
    </xf>
    <xf numFmtId="0" fontId="44" fillId="0" borderId="0" xfId="0" applyFont="1" applyAlignment="1" applyProtection="1">
      <alignment horizontal="right"/>
      <protection locked="0"/>
    </xf>
    <xf numFmtId="0" fontId="29" fillId="0" borderId="0" xfId="0" applyFont="1"/>
    <xf numFmtId="0" fontId="33" fillId="43" borderId="0" xfId="10" applyFont="1" applyFill="1" applyProtection="1">
      <protection locked="0"/>
    </xf>
    <xf numFmtId="0" fontId="31" fillId="43" borderId="0" xfId="10" applyFont="1" applyFill="1" applyProtection="1">
      <protection locked="0"/>
    </xf>
    <xf numFmtId="0" fontId="0" fillId="43" borderId="0" xfId="0" applyFill="1"/>
    <xf numFmtId="0" fontId="31" fillId="0" borderId="1" xfId="10" applyFont="1" applyBorder="1" applyAlignment="1" applyProtection="1">
      <alignment horizontal="center"/>
      <protection locked="0"/>
    </xf>
    <xf numFmtId="167" fontId="36" fillId="5" borderId="0" xfId="0" applyNumberFormat="1" applyFont="1" applyFill="1"/>
    <xf numFmtId="0" fontId="63" fillId="0" borderId="0" xfId="0" applyFont="1"/>
    <xf numFmtId="0" fontId="12" fillId="0" borderId="0" xfId="0" applyFont="1"/>
    <xf numFmtId="0" fontId="30" fillId="0" borderId="0" xfId="0" applyFont="1"/>
    <xf numFmtId="0" fontId="33" fillId="0" borderId="1" xfId="0" applyFont="1" applyBorder="1" applyAlignment="1">
      <alignment horizontal="left" vertical="center"/>
    </xf>
    <xf numFmtId="167" fontId="33" fillId="0" borderId="0" xfId="0" applyNumberFormat="1" applyFont="1" applyAlignment="1">
      <alignment horizontal="right"/>
    </xf>
    <xf numFmtId="167" fontId="31" fillId="15" borderId="0" xfId="0" applyNumberFormat="1" applyFont="1" applyFill="1" applyAlignment="1">
      <alignment horizontal="left"/>
    </xf>
    <xf numFmtId="0" fontId="33" fillId="0" borderId="1" xfId="0" applyFont="1" applyBorder="1" applyAlignment="1">
      <alignment horizontal="left"/>
    </xf>
    <xf numFmtId="0" fontId="29" fillId="0" borderId="0" xfId="7" applyFont="1" applyAlignment="1" applyProtection="1">
      <alignment horizontal="right"/>
      <protection locked="0"/>
    </xf>
    <xf numFmtId="166" fontId="0" fillId="5" borderId="0" xfId="0" applyNumberFormat="1" applyFill="1" applyProtection="1">
      <protection locked="0"/>
    </xf>
    <xf numFmtId="167" fontId="41" fillId="0" borderId="0" xfId="7" applyNumberFormat="1"/>
    <xf numFmtId="167" fontId="41" fillId="4" borderId="0" xfId="7" applyNumberFormat="1" applyFill="1"/>
    <xf numFmtId="166" fontId="41" fillId="5" borderId="0" xfId="7" applyNumberFormat="1" applyFill="1" applyProtection="1">
      <protection locked="0"/>
    </xf>
    <xf numFmtId="0" fontId="41" fillId="4" borderId="0" xfId="7" applyFill="1"/>
    <xf numFmtId="0" fontId="40" fillId="0" borderId="0" xfId="7" applyFont="1" applyAlignment="1" applyProtection="1">
      <alignment horizontal="center"/>
      <protection locked="0"/>
    </xf>
    <xf numFmtId="0" fontId="39" fillId="7" borderId="0" xfId="7" applyFont="1" applyFill="1" applyProtection="1">
      <protection locked="0"/>
    </xf>
    <xf numFmtId="0" fontId="39" fillId="0" borderId="0" xfId="7" applyFont="1" applyAlignment="1" applyProtection="1">
      <alignment horizontal="center"/>
      <protection locked="0"/>
    </xf>
    <xf numFmtId="0" fontId="39" fillId="0" borderId="0" xfId="7" applyFont="1" applyProtection="1">
      <protection locked="0"/>
    </xf>
    <xf numFmtId="0" fontId="39" fillId="4" borderId="0" xfId="7" applyFont="1" applyFill="1" applyProtection="1">
      <protection locked="0"/>
    </xf>
    <xf numFmtId="0" fontId="39" fillId="4" borderId="0" xfId="7" applyFont="1" applyFill="1"/>
    <xf numFmtId="166" fontId="39" fillId="4" borderId="0" xfId="7" applyNumberFormat="1" applyFont="1" applyFill="1" applyProtection="1">
      <protection locked="0"/>
    </xf>
    <xf numFmtId="167" fontId="39" fillId="4" borderId="0" xfId="7" applyNumberFormat="1" applyFont="1" applyFill="1"/>
    <xf numFmtId="0" fontId="39" fillId="7" borderId="0" xfId="0" applyFont="1" applyFill="1" applyProtection="1">
      <protection locked="0"/>
    </xf>
    <xf numFmtId="0" fontId="12" fillId="0" borderId="1" xfId="15" applyFont="1" applyBorder="1"/>
    <xf numFmtId="0" fontId="41" fillId="5" borderId="1" xfId="7" applyFill="1" applyBorder="1" applyProtection="1">
      <protection locked="0"/>
    </xf>
    <xf numFmtId="0" fontId="39" fillId="7" borderId="1" xfId="7" applyFont="1" applyFill="1" applyBorder="1" applyProtection="1">
      <protection locked="0"/>
    </xf>
    <xf numFmtId="166" fontId="39" fillId="5" borderId="1" xfId="0" applyNumberFormat="1" applyFont="1" applyFill="1" applyBorder="1" applyProtection="1">
      <protection locked="0"/>
    </xf>
    <xf numFmtId="167" fontId="39" fillId="0" borderId="1" xfId="7" applyNumberFormat="1" applyFont="1" applyBorder="1"/>
    <xf numFmtId="167" fontId="11" fillId="0" borderId="0" xfId="14" applyNumberFormat="1" applyFont="1" applyFill="1"/>
    <xf numFmtId="0" fontId="11" fillId="0" borderId="0" xfId="9" applyFont="1" applyFill="1"/>
    <xf numFmtId="0" fontId="31" fillId="4" borderId="1" xfId="0" applyFont="1" applyFill="1" applyBorder="1" applyAlignment="1" applyProtection="1">
      <alignment horizontal="center" vertical="center"/>
      <protection locked="0"/>
    </xf>
    <xf numFmtId="0" fontId="31" fillId="2" borderId="1" xfId="0" applyFont="1" applyFill="1" applyBorder="1" applyAlignment="1" applyProtection="1">
      <alignment horizontal="center"/>
      <protection locked="0"/>
    </xf>
    <xf numFmtId="0" fontId="31" fillId="4" borderId="1" xfId="0" applyFont="1" applyFill="1" applyBorder="1" applyAlignment="1" applyProtection="1">
      <alignment horizontal="center"/>
      <protection locked="0"/>
    </xf>
    <xf numFmtId="0" fontId="31" fillId="0" borderId="1" xfId="0" applyFont="1" applyBorder="1" applyAlignment="1" applyProtection="1">
      <alignment horizontal="center" vertical="center"/>
      <protection locked="0"/>
    </xf>
    <xf numFmtId="0" fontId="33" fillId="0" borderId="1" xfId="0" applyFont="1" applyBorder="1" applyProtection="1">
      <protection locked="0"/>
    </xf>
    <xf numFmtId="0" fontId="31" fillId="0" borderId="1" xfId="0" applyFont="1" applyBorder="1" applyProtection="1">
      <protection locked="0"/>
    </xf>
    <xf numFmtId="0" fontId="33" fillId="0" borderId="1" xfId="0" applyFont="1" applyBorder="1" applyAlignment="1" applyProtection="1">
      <alignment vertical="center"/>
      <protection locked="0"/>
    </xf>
    <xf numFmtId="0" fontId="31" fillId="0" borderId="1" xfId="0" applyFont="1" applyBorder="1" applyAlignment="1" applyProtection="1">
      <alignment vertical="center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0" fontId="33" fillId="44" borderId="0" xfId="0" applyFont="1" applyFill="1" applyAlignment="1" applyProtection="1">
      <alignment horizontal="center"/>
      <protection locked="0"/>
    </xf>
    <xf numFmtId="0" fontId="33" fillId="44" borderId="1" xfId="0" applyFont="1" applyFill="1" applyBorder="1" applyAlignment="1" applyProtection="1">
      <alignment horizontal="center"/>
      <protection locked="0"/>
    </xf>
    <xf numFmtId="0" fontId="33" fillId="44" borderId="13" xfId="0" applyFont="1" applyFill="1" applyBorder="1" applyAlignment="1" applyProtection="1">
      <alignment horizontal="center"/>
      <protection locked="0"/>
    </xf>
    <xf numFmtId="0" fontId="39" fillId="44" borderId="0" xfId="0" applyFont="1" applyFill="1" applyProtection="1">
      <protection locked="0"/>
    </xf>
    <xf numFmtId="0" fontId="39" fillId="44" borderId="0" xfId="0" applyFont="1" applyFill="1" applyAlignment="1" applyProtection="1">
      <alignment horizontal="center" vertical="center"/>
      <protection locked="0"/>
    </xf>
    <xf numFmtId="0" fontId="39" fillId="44" borderId="1" xfId="0" applyFont="1" applyFill="1" applyBorder="1" applyAlignment="1" applyProtection="1">
      <alignment horizontal="center" vertical="center"/>
      <protection locked="0"/>
    </xf>
    <xf numFmtId="166" fontId="39" fillId="44" borderId="1" xfId="0" applyNumberFormat="1" applyFont="1" applyFill="1" applyBorder="1"/>
    <xf numFmtId="0" fontId="39" fillId="0" borderId="3" xfId="0" applyFont="1" applyBorder="1"/>
    <xf numFmtId="0" fontId="33" fillId="0" borderId="1" xfId="10" applyFont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/>
      <protection locked="0"/>
    </xf>
    <xf numFmtId="0" fontId="39" fillId="0" borderId="1" xfId="0" applyFont="1" applyBorder="1" applyAlignment="1" applyProtection="1">
      <alignment horizontal="left"/>
      <protection locked="0"/>
    </xf>
    <xf numFmtId="0" fontId="29" fillId="0" borderId="1" xfId="7" applyFont="1" applyBorder="1" applyProtection="1">
      <protection locked="0"/>
    </xf>
    <xf numFmtId="0" fontId="29" fillId="4" borderId="1" xfId="7" applyFont="1" applyFill="1" applyBorder="1" applyProtection="1">
      <protection locked="0"/>
    </xf>
    <xf numFmtId="0" fontId="41" fillId="0" borderId="1" xfId="7" applyBorder="1" applyAlignment="1" applyProtection="1">
      <alignment horizontal="center"/>
      <protection locked="0"/>
    </xf>
    <xf numFmtId="0" fontId="29" fillId="0" borderId="1" xfId="7" applyFont="1" applyBorder="1" applyAlignment="1" applyProtection="1">
      <alignment horizontal="right"/>
      <protection locked="0"/>
    </xf>
    <xf numFmtId="0" fontId="29" fillId="0" borderId="3" xfId="7" applyFont="1" applyBorder="1" applyAlignment="1" applyProtection="1">
      <alignment horizontal="right"/>
      <protection locked="0"/>
    </xf>
    <xf numFmtId="0" fontId="40" fillId="0" borderId="1" xfId="7" applyFont="1" applyBorder="1" applyAlignment="1" applyProtection="1">
      <alignment horizontal="center"/>
      <protection locked="0"/>
    </xf>
    <xf numFmtId="0" fontId="39" fillId="7" borderId="1" xfId="7" applyFont="1" applyFill="1" applyBorder="1" applyAlignment="1" applyProtection="1">
      <alignment horizontal="center"/>
      <protection locked="0"/>
    </xf>
    <xf numFmtId="0" fontId="39" fillId="0" borderId="1" xfId="7" applyFont="1" applyBorder="1" applyAlignment="1" applyProtection="1">
      <alignment horizontal="center"/>
      <protection locked="0"/>
    </xf>
    <xf numFmtId="0" fontId="30" fillId="0" borderId="1" xfId="7" applyFont="1" applyBorder="1" applyProtection="1">
      <protection locked="0"/>
    </xf>
    <xf numFmtId="0" fontId="30" fillId="0" borderId="1" xfId="7" applyFont="1" applyBorder="1" applyAlignment="1" applyProtection="1">
      <alignment horizontal="center"/>
      <protection locked="0"/>
    </xf>
    <xf numFmtId="167" fontId="39" fillId="0" borderId="1" xfId="7" applyNumberFormat="1" applyFont="1" applyBorder="1" applyProtection="1">
      <protection locked="0"/>
    </xf>
    <xf numFmtId="0" fontId="31" fillId="0" borderId="0" xfId="10" applyFont="1" applyAlignment="1" applyProtection="1">
      <alignment horizontal="left"/>
      <protection locked="0"/>
    </xf>
    <xf numFmtId="0" fontId="33" fillId="15" borderId="0" xfId="0" applyFont="1" applyFill="1"/>
    <xf numFmtId="167" fontId="40" fillId="0" borderId="1" xfId="0" applyNumberFormat="1" applyFont="1" applyBorder="1"/>
    <xf numFmtId="167" fontId="29" fillId="0" borderId="0" xfId="7" applyNumberFormat="1" applyFont="1" applyAlignment="1">
      <alignment horizontal="right"/>
    </xf>
    <xf numFmtId="167" fontId="30" fillId="0" borderId="0" xfId="7" applyNumberFormat="1" applyFont="1"/>
    <xf numFmtId="167" fontId="30" fillId="4" borderId="0" xfId="7" applyNumberFormat="1" applyFont="1" applyFill="1"/>
    <xf numFmtId="166" fontId="30" fillId="5" borderId="0" xfId="7" applyNumberFormat="1" applyFont="1" applyFill="1" applyProtection="1">
      <protection locked="0"/>
    </xf>
    <xf numFmtId="0" fontId="30" fillId="4" borderId="0" xfId="7" applyFont="1" applyFill="1"/>
    <xf numFmtId="2" fontId="39" fillId="3" borderId="1" xfId="0" applyNumberFormat="1" applyFont="1" applyFill="1" applyBorder="1"/>
    <xf numFmtId="2" fontId="39" fillId="0" borderId="0" xfId="10" applyNumberFormat="1" applyFont="1"/>
    <xf numFmtId="167" fontId="40" fillId="4" borderId="0" xfId="0" applyNumberFormat="1" applyFont="1" applyFill="1" applyProtection="1">
      <protection locked="0"/>
    </xf>
    <xf numFmtId="167" fontId="29" fillId="0" borderId="3" xfId="7" applyNumberFormat="1" applyFont="1" applyBorder="1" applyAlignment="1">
      <alignment horizontal="right"/>
    </xf>
    <xf numFmtId="0" fontId="33" fillId="4" borderId="2" xfId="0" applyFont="1" applyFill="1" applyBorder="1" applyAlignment="1">
      <alignment horizontal="right"/>
    </xf>
    <xf numFmtId="0" fontId="33" fillId="4" borderId="0" xfId="0" applyFont="1" applyFill="1" applyProtection="1">
      <protection locked="0"/>
    </xf>
    <xf numFmtId="167" fontId="40" fillId="0" borderId="1" xfId="7" applyNumberFormat="1" applyFont="1" applyBorder="1"/>
    <xf numFmtId="0" fontId="40" fillId="0" borderId="0" xfId="7" applyFont="1" applyProtection="1">
      <protection locked="0"/>
    </xf>
    <xf numFmtId="0" fontId="40" fillId="0" borderId="1" xfId="7" applyFont="1" applyBorder="1" applyProtection="1">
      <protection locked="0"/>
    </xf>
    <xf numFmtId="167" fontId="31" fillId="0" borderId="0" xfId="0" applyNumberFormat="1" applyFont="1" applyAlignment="1" applyProtection="1">
      <alignment horizontal="center"/>
      <protection locked="0"/>
    </xf>
    <xf numFmtId="0" fontId="33" fillId="0" borderId="2" xfId="10" applyFont="1" applyBorder="1" applyProtection="1">
      <protection locked="0"/>
    </xf>
    <xf numFmtId="0" fontId="33" fillId="0" borderId="2" xfId="10" applyFont="1" applyBorder="1" applyAlignment="1" applyProtection="1">
      <alignment horizontal="center" vertical="center"/>
      <protection locked="0"/>
    </xf>
    <xf numFmtId="167" fontId="31" fillId="0" borderId="2" xfId="10" applyNumberFormat="1" applyFont="1" applyBorder="1"/>
    <xf numFmtId="0" fontId="33" fillId="0" borderId="2" xfId="3" applyFont="1" applyBorder="1"/>
    <xf numFmtId="0" fontId="39" fillId="0" borderId="0" xfId="15" applyFont="1"/>
    <xf numFmtId="0" fontId="31" fillId="0" borderId="0" xfId="15" applyFont="1"/>
    <xf numFmtId="164" fontId="31" fillId="0" borderId="0" xfId="15" applyNumberFormat="1" applyFont="1" applyAlignment="1">
      <alignment horizontal="right"/>
    </xf>
    <xf numFmtId="165" fontId="31" fillId="0" borderId="0" xfId="15" applyNumberFormat="1" applyFont="1" applyAlignment="1">
      <alignment horizontal="right"/>
    </xf>
    <xf numFmtId="0" fontId="25" fillId="0" borderId="0" xfId="10" applyAlignment="1" applyProtection="1">
      <alignment horizontal="left"/>
      <protection locked="0"/>
    </xf>
    <xf numFmtId="0" fontId="43" fillId="9" borderId="0" xfId="8" applyFont="1"/>
    <xf numFmtId="0" fontId="43" fillId="12" borderId="0" xfId="81" applyFont="1"/>
    <xf numFmtId="0" fontId="43" fillId="10" borderId="0" xfId="12" applyFont="1"/>
    <xf numFmtId="0" fontId="34" fillId="0" borderId="0" xfId="3" applyFont="1"/>
    <xf numFmtId="0" fontId="38" fillId="0" borderId="0" xfId="3" applyFont="1"/>
    <xf numFmtId="0" fontId="33" fillId="0" borderId="0" xfId="15" applyFont="1"/>
    <xf numFmtId="0" fontId="33" fillId="0" borderId="0" xfId="3" applyFont="1" applyAlignment="1">
      <alignment horizontal="left"/>
    </xf>
    <xf numFmtId="0" fontId="31" fillId="0" borderId="0" xfId="15" applyFont="1" applyAlignment="1">
      <alignment horizontal="center"/>
    </xf>
    <xf numFmtId="0" fontId="33" fillId="0" borderId="0" xfId="15" applyFont="1" applyAlignment="1">
      <alignment horizontal="center"/>
    </xf>
    <xf numFmtId="0" fontId="33" fillId="0" borderId="0" xfId="15" applyFont="1" applyAlignment="1">
      <alignment horizontal="left"/>
    </xf>
    <xf numFmtId="0" fontId="31" fillId="0" borderId="0" xfId="15" applyFont="1" applyAlignment="1">
      <alignment horizontal="left"/>
    </xf>
    <xf numFmtId="0" fontId="33" fillId="0" borderId="0" xfId="15" applyFont="1" applyAlignment="1">
      <alignment horizontal="left" vertical="center"/>
    </xf>
    <xf numFmtId="0" fontId="31" fillId="0" borderId="0" xfId="15" applyFont="1" applyAlignment="1">
      <alignment horizontal="center" vertical="center"/>
    </xf>
    <xf numFmtId="0" fontId="31" fillId="0" borderId="1" xfId="15" applyFont="1" applyBorder="1" applyAlignment="1">
      <alignment horizontal="center"/>
    </xf>
    <xf numFmtId="0" fontId="31" fillId="0" borderId="1" xfId="15" applyFont="1" applyBorder="1" applyAlignment="1">
      <alignment horizontal="center" vertical="center"/>
    </xf>
    <xf numFmtId="0" fontId="31" fillId="4" borderId="0" xfId="15" applyFont="1" applyFill="1" applyAlignment="1">
      <alignment horizontal="center" vertical="center"/>
    </xf>
    <xf numFmtId="0" fontId="31" fillId="4" borderId="1" xfId="15" applyFont="1" applyFill="1" applyBorder="1" applyAlignment="1">
      <alignment horizontal="center" vertical="center"/>
    </xf>
    <xf numFmtId="0" fontId="39" fillId="0" borderId="1" xfId="15" applyFont="1" applyBorder="1" applyAlignment="1">
      <alignment horizontal="center"/>
    </xf>
    <xf numFmtId="0" fontId="46" fillId="0" borderId="1" xfId="15" applyBorder="1" applyAlignment="1">
      <alignment horizontal="center"/>
    </xf>
    <xf numFmtId="0" fontId="33" fillId="0" borderId="1" xfId="15" applyFont="1" applyBorder="1" applyAlignment="1">
      <alignment horizontal="center"/>
    </xf>
    <xf numFmtId="0" fontId="31" fillId="4" borderId="0" xfId="15" applyFont="1" applyFill="1" applyAlignment="1">
      <alignment horizontal="center"/>
    </xf>
    <xf numFmtId="0" fontId="40" fillId="0" borderId="1" xfId="15" applyFont="1" applyBorder="1" applyAlignment="1">
      <alignment horizontal="center" vertical="center"/>
    </xf>
    <xf numFmtId="0" fontId="39" fillId="0" borderId="0" xfId="15" applyFont="1" applyAlignment="1">
      <alignment horizontal="center"/>
    </xf>
    <xf numFmtId="0" fontId="39" fillId="0" borderId="0" xfId="15" applyFont="1" applyAlignment="1">
      <alignment horizontal="center" vertical="center"/>
    </xf>
    <xf numFmtId="0" fontId="40" fillId="0" borderId="0" xfId="15" applyFont="1" applyAlignment="1">
      <alignment horizontal="center"/>
    </xf>
    <xf numFmtId="0" fontId="33" fillId="4" borderId="1" xfId="15" applyFont="1" applyFill="1" applyBorder="1" applyAlignment="1">
      <alignment horizontal="center"/>
    </xf>
    <xf numFmtId="0" fontId="33" fillId="0" borderId="1" xfId="15" applyFont="1" applyBorder="1" applyAlignment="1">
      <alignment horizontal="center" vertical="center"/>
    </xf>
    <xf numFmtId="0" fontId="33" fillId="0" borderId="1" xfId="15" applyFont="1" applyBorder="1" applyAlignment="1">
      <alignment horizontal="left"/>
    </xf>
    <xf numFmtId="0" fontId="33" fillId="0" borderId="1" xfId="15" applyFont="1" applyBorder="1" applyAlignment="1">
      <alignment horizontal="left" vertical="center"/>
    </xf>
    <xf numFmtId="0" fontId="31" fillId="0" borderId="0" xfId="15" applyFont="1" applyAlignment="1">
      <alignment horizontal="left" vertical="center"/>
    </xf>
    <xf numFmtId="166" fontId="39" fillId="0" borderId="0" xfId="15" applyNumberFormat="1" applyFont="1"/>
    <xf numFmtId="0" fontId="33" fillId="0" borderId="0" xfId="15" applyFont="1" applyAlignment="1">
      <alignment horizontal="center" vertical="center"/>
    </xf>
    <xf numFmtId="166" fontId="36" fillId="5" borderId="0" xfId="15" applyNumberFormat="1" applyFont="1" applyFill="1"/>
    <xf numFmtId="167" fontId="31" fillId="0" borderId="0" xfId="15" applyNumberFormat="1" applyFont="1"/>
    <xf numFmtId="167" fontId="31" fillId="4" borderId="0" xfId="15" applyNumberFormat="1" applyFont="1" applyFill="1"/>
    <xf numFmtId="166" fontId="31" fillId="0" borderId="0" xfId="15" applyNumberFormat="1" applyFont="1"/>
    <xf numFmtId="0" fontId="31" fillId="4" borderId="0" xfId="15" applyFont="1" applyFill="1"/>
    <xf numFmtId="166" fontId="39" fillId="3" borderId="0" xfId="15" applyNumberFormat="1" applyFont="1" applyFill="1"/>
    <xf numFmtId="167" fontId="39" fillId="0" borderId="0" xfId="15" applyNumberFormat="1" applyFont="1"/>
    <xf numFmtId="166" fontId="31" fillId="4" borderId="0" xfId="15" applyNumberFormat="1" applyFont="1" applyFill="1"/>
    <xf numFmtId="166" fontId="36" fillId="7" borderId="0" xfId="15" applyNumberFormat="1" applyFont="1" applyFill="1"/>
    <xf numFmtId="166" fontId="31" fillId="5" borderId="0" xfId="15" applyNumberFormat="1" applyFont="1" applyFill="1"/>
    <xf numFmtId="167" fontId="31" fillId="0" borderId="0" xfId="15" applyNumberFormat="1" applyFont="1" applyAlignment="1">
      <alignment horizontal="left"/>
    </xf>
    <xf numFmtId="166" fontId="31" fillId="0" borderId="0" xfId="15" applyNumberFormat="1" applyFont="1" applyAlignment="1">
      <alignment horizontal="left"/>
    </xf>
    <xf numFmtId="167" fontId="33" fillId="0" borderId="0" xfId="15" applyNumberFormat="1" applyFont="1" applyAlignment="1">
      <alignment horizontal="left"/>
    </xf>
    <xf numFmtId="2" fontId="35" fillId="0" borderId="0" xfId="4" applyNumberFormat="1" applyFont="1" applyAlignment="1">
      <alignment horizontal="left"/>
    </xf>
    <xf numFmtId="0" fontId="35" fillId="0" borderId="0" xfId="4" applyFont="1"/>
    <xf numFmtId="0" fontId="65" fillId="0" borderId="0" xfId="4" applyFont="1"/>
    <xf numFmtId="0" fontId="28" fillId="0" borderId="0" xfId="4"/>
    <xf numFmtId="0" fontId="24" fillId="7" borderId="0" xfId="14" applyFill="1"/>
    <xf numFmtId="0" fontId="24" fillId="7" borderId="0" xfId="14" applyFill="1" applyAlignment="1">
      <alignment horizontal="center"/>
    </xf>
    <xf numFmtId="166" fontId="24" fillId="7" borderId="0" xfId="14" applyNumberFormat="1" applyFill="1"/>
    <xf numFmtId="0" fontId="9" fillId="0" borderId="0" xfId="0" applyFont="1"/>
    <xf numFmtId="0" fontId="39" fillId="0" borderId="0" xfId="3" applyFont="1"/>
    <xf numFmtId="164" fontId="39" fillId="0" borderId="0" xfId="3" applyNumberFormat="1" applyFont="1" applyAlignment="1">
      <alignment horizontal="right"/>
    </xf>
    <xf numFmtId="165" fontId="39" fillId="0" borderId="0" xfId="3" applyNumberFormat="1" applyFont="1" applyAlignment="1">
      <alignment horizontal="right"/>
    </xf>
    <xf numFmtId="0" fontId="39" fillId="0" borderId="0" xfId="3" applyFont="1" applyProtection="1">
      <protection locked="0"/>
    </xf>
    <xf numFmtId="0" fontId="40" fillId="0" borderId="0" xfId="3" applyFont="1"/>
    <xf numFmtId="0" fontId="39" fillId="0" borderId="0" xfId="3" applyFont="1" applyAlignment="1">
      <alignment horizontal="center"/>
    </xf>
    <xf numFmtId="0" fontId="40" fillId="0" borderId="0" xfId="3" applyFont="1" applyAlignment="1">
      <alignment horizontal="left" vertical="center"/>
    </xf>
    <xf numFmtId="0" fontId="39" fillId="0" borderId="0" xfId="3" applyFont="1" applyAlignment="1">
      <alignment horizontal="center" vertical="center"/>
    </xf>
    <xf numFmtId="0" fontId="40" fillId="0" borderId="0" xfId="3" applyFont="1" applyAlignment="1">
      <alignment horizontal="center" vertical="center"/>
    </xf>
    <xf numFmtId="0" fontId="40" fillId="0" borderId="0" xfId="3" applyFont="1" applyAlignment="1">
      <alignment horizontal="center"/>
    </xf>
    <xf numFmtId="0" fontId="39" fillId="0" borderId="1" xfId="3" applyFont="1" applyBorder="1" applyAlignment="1">
      <alignment horizontal="center"/>
    </xf>
    <xf numFmtId="0" fontId="39" fillId="4" borderId="1" xfId="3" applyFont="1" applyFill="1" applyBorder="1" applyAlignment="1">
      <alignment horizontal="center"/>
    </xf>
    <xf numFmtId="0" fontId="39" fillId="4" borderId="1" xfId="3" applyFont="1" applyFill="1" applyBorder="1" applyAlignment="1">
      <alignment horizontal="center" vertical="center"/>
    </xf>
    <xf numFmtId="0" fontId="33" fillId="0" borderId="1" xfId="3" applyFont="1" applyBorder="1" applyAlignment="1">
      <alignment horizontal="center"/>
    </xf>
    <xf numFmtId="0" fontId="40" fillId="0" borderId="1" xfId="3" applyFont="1" applyBorder="1" applyAlignment="1">
      <alignment horizontal="center"/>
    </xf>
    <xf numFmtId="0" fontId="39" fillId="4" borderId="0" xfId="3" applyFont="1" applyFill="1" applyAlignment="1">
      <alignment horizontal="center"/>
    </xf>
    <xf numFmtId="0" fontId="39" fillId="4" borderId="0" xfId="3" applyFont="1" applyFill="1" applyAlignment="1">
      <alignment horizontal="center" vertical="center"/>
    </xf>
    <xf numFmtId="167" fontId="0" fillId="4" borderId="0" xfId="0" applyNumberFormat="1" applyFill="1"/>
    <xf numFmtId="0" fontId="39" fillId="4" borderId="0" xfId="3" applyFont="1" applyFill="1"/>
    <xf numFmtId="167" fontId="39" fillId="4" borderId="0" xfId="3" applyNumberFormat="1" applyFont="1" applyFill="1"/>
    <xf numFmtId="166" fontId="36" fillId="4" borderId="0" xfId="3" applyNumberFormat="1" applyFont="1" applyFill="1"/>
    <xf numFmtId="166" fontId="31" fillId="4" borderId="0" xfId="3" applyNumberFormat="1" applyFont="1" applyFill="1"/>
    <xf numFmtId="166" fontId="39" fillId="4" borderId="0" xfId="3" applyNumberFormat="1" applyFont="1" applyFill="1"/>
    <xf numFmtId="167" fontId="0" fillId="0" borderId="1" xfId="0" applyNumberFormat="1" applyBorder="1"/>
    <xf numFmtId="0" fontId="39" fillId="4" borderId="1" xfId="3" applyFont="1" applyFill="1" applyBorder="1"/>
    <xf numFmtId="167" fontId="39" fillId="0" borderId="1" xfId="3" applyNumberFormat="1" applyFont="1" applyBorder="1"/>
    <xf numFmtId="166" fontId="36" fillId="5" borderId="1" xfId="3" applyNumberFormat="1" applyFont="1" applyFill="1" applyBorder="1"/>
    <xf numFmtId="166" fontId="39" fillId="4" borderId="1" xfId="3" applyNumberFormat="1" applyFont="1" applyFill="1" applyBorder="1"/>
    <xf numFmtId="0" fontId="39" fillId="0" borderId="1" xfId="3" applyFont="1" applyBorder="1"/>
    <xf numFmtId="0" fontId="39" fillId="7" borderId="0" xfId="3" applyFont="1" applyFill="1"/>
    <xf numFmtId="0" fontId="39" fillId="7" borderId="0" xfId="3" applyFont="1" applyFill="1" applyAlignment="1">
      <alignment horizontal="center" vertical="center"/>
    </xf>
    <xf numFmtId="166" fontId="39" fillId="7" borderId="0" xfId="3" applyNumberFormat="1" applyFont="1" applyFill="1"/>
    <xf numFmtId="166" fontId="39" fillId="7" borderId="1" xfId="3" applyNumberFormat="1" applyFont="1" applyFill="1" applyBorder="1"/>
    <xf numFmtId="166" fontId="31" fillId="0" borderId="1" xfId="3" applyNumberFormat="1" applyFont="1" applyBorder="1"/>
    <xf numFmtId="2" fontId="31" fillId="0" borderId="0" xfId="0" applyNumberFormat="1" applyFont="1" applyAlignment="1">
      <alignment horizontal="left"/>
    </xf>
    <xf numFmtId="166" fontId="31" fillId="3" borderId="1" xfId="0" applyNumberFormat="1" applyFont="1" applyFill="1" applyBorder="1"/>
    <xf numFmtId="166" fontId="31" fillId="0" borderId="1" xfId="0" applyNumberFormat="1" applyFont="1" applyBorder="1"/>
    <xf numFmtId="0" fontId="40" fillId="0" borderId="1" xfId="0" applyFont="1" applyBorder="1" applyAlignment="1">
      <alignment horizontal="center"/>
    </xf>
    <xf numFmtId="0" fontId="40" fillId="0" borderId="2" xfId="0" applyFont="1" applyBorder="1"/>
    <xf numFmtId="167" fontId="66" fillId="0" borderId="1" xfId="0" applyNumberFormat="1" applyFont="1" applyBorder="1"/>
    <xf numFmtId="2" fontId="31" fillId="0" borderId="0" xfId="0" applyNumberFormat="1" applyFont="1"/>
    <xf numFmtId="2" fontId="0" fillId="0" borderId="0" xfId="0" applyNumberFormat="1"/>
    <xf numFmtId="0" fontId="31" fillId="6" borderId="0" xfId="0" applyFont="1" applyFill="1" applyAlignment="1">
      <alignment horizontal="center"/>
    </xf>
    <xf numFmtId="0" fontId="31" fillId="6" borderId="0" xfId="0" applyFont="1" applyFill="1"/>
    <xf numFmtId="0" fontId="40" fillId="15" borderId="0" xfId="0" applyFont="1" applyFill="1"/>
    <xf numFmtId="0" fontId="33" fillId="6" borderId="0" xfId="0" applyFont="1" applyFill="1" applyAlignment="1">
      <alignment horizontal="center"/>
    </xf>
    <xf numFmtId="0" fontId="33" fillId="6" borderId="0" xfId="0" applyFont="1" applyFill="1" applyAlignment="1">
      <alignment horizontal="center" vertical="center"/>
    </xf>
    <xf numFmtId="0" fontId="31" fillId="6" borderId="0" xfId="0" applyFont="1" applyFill="1" applyAlignment="1">
      <alignment horizontal="center" vertical="center"/>
    </xf>
    <xf numFmtId="0" fontId="0" fillId="6" borderId="0" xfId="0" applyFill="1"/>
    <xf numFmtId="167" fontId="31" fillId="6" borderId="0" xfId="0" applyNumberFormat="1" applyFont="1" applyFill="1"/>
    <xf numFmtId="0" fontId="31" fillId="0" borderId="0" xfId="3" applyFont="1" applyAlignment="1" applyProtection="1">
      <alignment horizontal="left"/>
      <protection locked="0"/>
    </xf>
    <xf numFmtId="0" fontId="39" fillId="0" borderId="0" xfId="0" applyFont="1" applyAlignment="1">
      <alignment horizontal="left"/>
    </xf>
    <xf numFmtId="0" fontId="8" fillId="0" borderId="0" xfId="0" applyFont="1"/>
    <xf numFmtId="0" fontId="30" fillId="0" borderId="1" xfId="0" applyFont="1" applyBorder="1" applyAlignment="1">
      <alignment horizontal="center"/>
    </xf>
    <xf numFmtId="0" fontId="8" fillId="0" borderId="1" xfId="0" applyFont="1" applyBorder="1"/>
    <xf numFmtId="0" fontId="8" fillId="4" borderId="0" xfId="0" applyFont="1" applyFill="1" applyProtection="1">
      <protection locked="0"/>
    </xf>
    <xf numFmtId="0" fontId="8" fillId="0" borderId="1" xfId="0" applyFont="1" applyBorder="1" applyProtection="1">
      <protection locked="0"/>
    </xf>
    <xf numFmtId="0" fontId="44" fillId="0" borderId="0" xfId="0" applyFont="1"/>
    <xf numFmtId="0" fontId="39" fillId="4" borderId="0" xfId="0" applyFont="1" applyFill="1" applyAlignment="1" applyProtection="1">
      <alignment horizontal="center"/>
      <protection locked="0"/>
    </xf>
    <xf numFmtId="43" fontId="31" fillId="0" borderId="0" xfId="82" applyFont="1" applyFill="1"/>
    <xf numFmtId="0" fontId="8" fillId="4" borderId="0" xfId="15" applyFont="1" applyFill="1"/>
    <xf numFmtId="0" fontId="7" fillId="0" borderId="0" xfId="0" applyFont="1"/>
    <xf numFmtId="0" fontId="7" fillId="0" borderId="0" xfId="0" applyFont="1" applyAlignment="1">
      <alignment horizontal="right"/>
    </xf>
    <xf numFmtId="0" fontId="7" fillId="4" borderId="0" xfId="0" applyFont="1" applyFill="1" applyProtection="1">
      <protection locked="0"/>
    </xf>
    <xf numFmtId="0" fontId="7" fillId="0" borderId="1" xfId="0" applyFont="1" applyBorder="1"/>
    <xf numFmtId="166" fontId="64" fillId="0" borderId="1" xfId="0" applyNumberFormat="1" applyFont="1" applyBorder="1" applyProtection="1">
      <protection locked="0"/>
    </xf>
    <xf numFmtId="0" fontId="7" fillId="0" borderId="1" xfId="15" applyFont="1" applyBorder="1"/>
    <xf numFmtId="0" fontId="68" fillId="0" borderId="0" xfId="0" applyFont="1"/>
    <xf numFmtId="0" fontId="58" fillId="45" borderId="0" xfId="0" applyFont="1" applyFill="1"/>
    <xf numFmtId="0" fontId="0" fillId="0" borderId="14" xfId="0" applyBorder="1"/>
    <xf numFmtId="0" fontId="39" fillId="0" borderId="1" xfId="15" applyFont="1" applyBorder="1" applyAlignment="1">
      <alignment horizontal="center" vertical="center"/>
    </xf>
    <xf numFmtId="0" fontId="40" fillId="0" borderId="1" xfId="15" applyFont="1" applyBorder="1" applyAlignment="1">
      <alignment horizontal="center"/>
    </xf>
    <xf numFmtId="0" fontId="6" fillId="0" borderId="0" xfId="0" applyFont="1"/>
    <xf numFmtId="166" fontId="36" fillId="5" borderId="0" xfId="0" applyNumberFormat="1" applyFont="1" applyFill="1" applyAlignment="1">
      <alignment horizontal="right"/>
    </xf>
    <xf numFmtId="0" fontId="70" fillId="0" borderId="0" xfId="0" applyFont="1"/>
    <xf numFmtId="0" fontId="71" fillId="0" borderId="0" xfId="0" applyFont="1"/>
    <xf numFmtId="167" fontId="31" fillId="0" borderId="0" xfId="0" applyNumberFormat="1" applyFont="1" applyAlignment="1">
      <alignment horizontal="right"/>
    </xf>
    <xf numFmtId="0" fontId="5" fillId="0" borderId="0" xfId="0" applyFont="1"/>
    <xf numFmtId="0" fontId="70" fillId="0" borderId="1" xfId="0" applyFont="1" applyBorder="1"/>
    <xf numFmtId="0" fontId="4" fillId="0" borderId="1" xfId="0" applyFont="1" applyBorder="1"/>
    <xf numFmtId="0" fontId="4" fillId="0" borderId="0" xfId="0" applyFont="1"/>
    <xf numFmtId="0" fontId="29" fillId="0" borderId="0" xfId="3" applyFont="1" applyAlignment="1" applyProtection="1">
      <alignment horizontal="right"/>
      <protection locked="0"/>
    </xf>
    <xf numFmtId="167" fontId="33" fillId="0" borderId="0" xfId="10" applyNumberFormat="1" applyFont="1" applyAlignment="1">
      <alignment horizontal="right"/>
    </xf>
    <xf numFmtId="167" fontId="31" fillId="0" borderId="0" xfId="3" applyNumberFormat="1" applyFont="1"/>
    <xf numFmtId="0" fontId="3" fillId="0" borderId="0" xfId="0" applyFont="1"/>
    <xf numFmtId="0" fontId="29" fillId="0" borderId="0" xfId="3" applyFont="1" applyAlignment="1">
      <alignment horizontal="right"/>
    </xf>
    <xf numFmtId="0" fontId="11" fillId="0" borderId="0" xfId="9" applyFont="1" applyFill="1" applyAlignment="1">
      <alignment horizontal="right"/>
    </xf>
    <xf numFmtId="0" fontId="33" fillId="0" borderId="0" xfId="3" applyFont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71" fillId="0" borderId="1" xfId="0" applyFont="1" applyBorder="1"/>
    <xf numFmtId="0" fontId="40" fillId="0" borderId="1" xfId="0" applyFont="1" applyBorder="1" applyAlignment="1">
      <alignment horizontal="right"/>
    </xf>
    <xf numFmtId="0" fontId="2" fillId="0" borderId="0" xfId="0" applyFont="1"/>
    <xf numFmtId="0" fontId="7" fillId="0" borderId="15" xfId="0" applyFont="1" applyBorder="1"/>
    <xf numFmtId="0" fontId="43" fillId="0" borderId="15" xfId="0" applyFont="1" applyBorder="1" applyAlignment="1">
      <alignment wrapText="1"/>
    </xf>
    <xf numFmtId="0" fontId="8" fillId="0" borderId="15" xfId="0" applyFont="1" applyBorder="1"/>
    <xf numFmtId="0" fontId="64" fillId="0" borderId="15" xfId="54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30" fillId="0" borderId="15" xfId="0" applyFont="1" applyBorder="1" applyAlignment="1">
      <alignment wrapText="1"/>
    </xf>
    <xf numFmtId="0" fontId="30" fillId="0" borderId="15" xfId="0" applyFont="1" applyBorder="1"/>
    <xf numFmtId="0" fontId="40" fillId="0" borderId="1" xfId="7" applyFont="1" applyBorder="1" applyAlignment="1" applyProtection="1">
      <alignment horizontal="right"/>
      <protection locked="0"/>
    </xf>
    <xf numFmtId="0" fontId="69" fillId="0" borderId="0" xfId="0" applyFont="1" applyAlignment="1">
      <alignment horizontal="center"/>
    </xf>
    <xf numFmtId="15" fontId="38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5" fontId="38" fillId="0" borderId="0" xfId="3" applyNumberFormat="1" applyFont="1" applyAlignment="1">
      <alignment horizontal="right"/>
    </xf>
    <xf numFmtId="0" fontId="30" fillId="0" borderId="0" xfId="3" applyAlignment="1">
      <alignment horizontal="right"/>
    </xf>
    <xf numFmtId="0" fontId="33" fillId="0" borderId="0" xfId="15" applyFont="1"/>
    <xf numFmtId="0" fontId="31" fillId="0" borderId="0" xfId="3" applyFont="1" applyAlignment="1">
      <alignment horizontal="center"/>
    </xf>
    <xf numFmtId="0" fontId="39" fillId="2" borderId="1" xfId="0" applyFont="1" applyFill="1" applyBorder="1"/>
    <xf numFmtId="0" fontId="40" fillId="0" borderId="0" xfId="0" applyFont="1" applyAlignment="1">
      <alignment horizontal="left"/>
    </xf>
    <xf numFmtId="0" fontId="40" fillId="15" borderId="0" xfId="0" applyFont="1" applyFill="1"/>
    <xf numFmtId="0" fontId="39" fillId="0" borderId="0" xfId="0" applyFont="1"/>
    <xf numFmtId="0" fontId="38" fillId="0" borderId="0" xfId="0" applyFont="1"/>
    <xf numFmtId="0" fontId="1" fillId="0" borderId="15" xfId="0" applyFont="1" applyBorder="1" applyAlignment="1">
      <alignment wrapText="1"/>
    </xf>
  </cellXfs>
  <cellStyles count="83">
    <cellStyle name="20% - Accent1" xfId="40" builtinId="30" customBuiltin="1"/>
    <cellStyle name="20% - Accent1 2" xfId="69"/>
    <cellStyle name="20% - Accent2" xfId="42" builtinId="34" customBuiltin="1"/>
    <cellStyle name="20% - Accent2 2" xfId="71"/>
    <cellStyle name="20% - Accent3" xfId="44" builtinId="38" customBuiltin="1"/>
    <cellStyle name="20% - Accent3 2" xfId="73"/>
    <cellStyle name="20% - Accent4" xfId="47" builtinId="42" customBuiltin="1"/>
    <cellStyle name="20% - Accent4 2" xfId="75"/>
    <cellStyle name="20% - Accent5" xfId="50" builtinId="46" customBuiltin="1"/>
    <cellStyle name="20% - Accent5 2" xfId="77"/>
    <cellStyle name="20% - Accent6" xfId="52" builtinId="50" customBuiltin="1"/>
    <cellStyle name="20% - Accent6 2" xfId="79"/>
    <cellStyle name="40% - Accent1" xfId="8" builtinId="31"/>
    <cellStyle name="40% - Accent1 2" xfId="11"/>
    <cellStyle name="40% - Accent1 3" xfId="58"/>
    <cellStyle name="40% - Accent1 4" xfId="70"/>
    <cellStyle name="40% - Accent2" xfId="81" builtinId="35"/>
    <cellStyle name="40% - Accent2 2" xfId="60"/>
    <cellStyle name="40% - Accent2 3" xfId="72"/>
    <cellStyle name="40% - Accent3" xfId="45" builtinId="39" customBuiltin="1"/>
    <cellStyle name="40% - Accent3 2" xfId="74"/>
    <cellStyle name="40% - Accent4" xfId="48" builtinId="43" customBuiltin="1"/>
    <cellStyle name="40% - Accent4 2" xfId="76"/>
    <cellStyle name="40% - Accent5 2" xfId="64"/>
    <cellStyle name="40% - Accent5 3" xfId="78"/>
    <cellStyle name="40% - Accent6" xfId="53" builtinId="51" customBuiltin="1"/>
    <cellStyle name="40% - Accent6 2" xfId="80"/>
    <cellStyle name="60% - Accent1 2" xfId="59"/>
    <cellStyle name="60% - Accent2 2" xfId="61"/>
    <cellStyle name="60% - Accent3" xfId="9" builtinId="40"/>
    <cellStyle name="60% - Accent3 2" xfId="12"/>
    <cellStyle name="60% - Accent3 3" xfId="62"/>
    <cellStyle name="60% - Accent4 2" xfId="63"/>
    <cellStyle name="60% - Accent5 2" xfId="65"/>
    <cellStyle name="60% - Accent6" xfId="14" builtinId="52"/>
    <cellStyle name="60% - Accent6 2" xfId="66"/>
    <cellStyle name="Accent1" xfId="39" builtinId="29" customBuiltin="1"/>
    <cellStyle name="Accent2" xfId="41" builtinId="33" customBuiltin="1"/>
    <cellStyle name="Accent3" xfId="43" builtinId="37" customBuiltin="1"/>
    <cellStyle name="Accent4" xfId="46" builtinId="41" customBuiltin="1"/>
    <cellStyle name="Accent5" xfId="49" builtinId="45" customBuiltin="1"/>
    <cellStyle name="Accent6" xfId="51" builtinId="49" customBuiltin="1"/>
    <cellStyle name="Bad" xfId="30" builtinId="27" customBuiltin="1"/>
    <cellStyle name="Calculation" xfId="33" builtinId="22" customBuiltin="1"/>
    <cellStyle name="Check Cell" xfId="35" builtinId="23" customBuiltin="1"/>
    <cellStyle name="Comma" xfId="82" builtinId="3"/>
    <cellStyle name="Explanatory Text" xfId="37" builtinId="53" customBuiltin="1"/>
    <cellStyle name="Good" xfId="29" builtinId="26" customBuiltin="1"/>
    <cellStyle name="Heading 1" xfId="25" builtinId="16" customBuiltin="1"/>
    <cellStyle name="Heading 2" xfId="26" builtinId="17" customBuiltin="1"/>
    <cellStyle name="Heading 3" xfId="27" builtinId="18" customBuiltin="1"/>
    <cellStyle name="Heading 4" xfId="28" builtinId="19" customBuiltin="1"/>
    <cellStyle name="Input" xfId="31" builtinId="20" customBuiltin="1"/>
    <cellStyle name="Linked Cell" xfId="34" builtinId="24" customBuiltin="1"/>
    <cellStyle name="Neutral 2" xfId="56"/>
    <cellStyle name="Normal" xfId="0" builtinId="0"/>
    <cellStyle name="Normal 2" xfId="1"/>
    <cellStyle name="Normal 2 10" xfId="22"/>
    <cellStyle name="Normal 2 11" xfId="23"/>
    <cellStyle name="Normal 2 12" xfId="24"/>
    <cellStyle name="Normal 2 2" xfId="3"/>
    <cellStyle name="Normal 2 3" xfId="7"/>
    <cellStyle name="Normal 2 4" xfId="16"/>
    <cellStyle name="Normal 2 5" xfId="17"/>
    <cellStyle name="Normal 2 6" xfId="18"/>
    <cellStyle name="Normal 2 7" xfId="19"/>
    <cellStyle name="Normal 2 8" xfId="20"/>
    <cellStyle name="Normal 2 9" xfId="21"/>
    <cellStyle name="Normal 3" xfId="4"/>
    <cellStyle name="Normal 3 2" xfId="13"/>
    <cellStyle name="Normal 4" xfId="5"/>
    <cellStyle name="Normal 5" xfId="6"/>
    <cellStyle name="Normal 6" xfId="10"/>
    <cellStyle name="Normal 7" xfId="15"/>
    <cellStyle name="Normal 8" xfId="54"/>
    <cellStyle name="Normal 9" xfId="67"/>
    <cellStyle name="Note 2" xfId="57"/>
    <cellStyle name="Note 3" xfId="68"/>
    <cellStyle name="Output" xfId="32" builtinId="21" customBuiltin="1"/>
    <cellStyle name="Standard 2" xfId="2"/>
    <cellStyle name="Title 2" xfId="55"/>
    <cellStyle name="Total" xfId="38" builtinId="25" customBuiltin="1"/>
    <cellStyle name="Warning Text" xfId="36" builtinId="11" customBuiltin="1"/>
  </cellStyles>
  <dxfs count="0"/>
  <tableStyles count="0" defaultTableStyle="TableStyleMedium9"/>
  <colors>
    <mruColors>
      <color rgb="FF00FF00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3.2" x14ac:dyDescent="0.25"/>
  <sheetData>
    <row r="1" spans="1:1" ht="14.4" x14ac:dyDescent="0.3">
      <c r="A1" s="210" t="s">
        <v>115</v>
      </c>
    </row>
    <row r="2" spans="1:1" ht="14.4" x14ac:dyDescent="0.3">
      <c r="A2" s="210"/>
    </row>
    <row r="3" spans="1:1" ht="14.4" x14ac:dyDescent="0.3">
      <c r="A3" s="210" t="s">
        <v>114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24"/>
  <sheetViews>
    <sheetView topLeftCell="BB6" workbookViewId="0">
      <selection activeCell="BV21" sqref="BV21"/>
    </sheetView>
  </sheetViews>
  <sheetFormatPr defaultColWidth="9.109375" defaultRowHeight="14.4" x14ac:dyDescent="0.3"/>
  <cols>
    <col min="1" max="1" width="6.6640625" style="3" customWidth="1"/>
    <col min="2" max="2" width="23.109375" style="3" customWidth="1"/>
    <col min="3" max="3" width="21" style="3" customWidth="1"/>
    <col min="4" max="4" width="16.44140625" style="3" customWidth="1"/>
    <col min="5" max="5" width="13.6640625" style="3" customWidth="1"/>
    <col min="6" max="6" width="7.5546875" customWidth="1"/>
    <col min="7" max="7" width="10.6640625" customWidth="1"/>
    <col min="8" max="8" width="9.33203125" customWidth="1"/>
    <col min="9" max="9" width="11" customWidth="1"/>
    <col min="18" max="18" width="3.33203125" style="3" customWidth="1"/>
    <col min="19" max="19" width="7.5546875" customWidth="1"/>
    <col min="20" max="20" width="10.6640625" customWidth="1"/>
    <col min="21" max="21" width="9.33203125" customWidth="1"/>
    <col min="22" max="22" width="11" customWidth="1"/>
    <col min="31" max="31" width="3.33203125" style="3" customWidth="1"/>
    <col min="32" max="41" width="7.6640625" style="3" customWidth="1"/>
    <col min="42" max="42" width="3.33203125" style="3" customWidth="1"/>
    <col min="43" max="44" width="7.6640625" style="3" customWidth="1"/>
    <col min="45" max="45" width="9.44140625" style="3" customWidth="1"/>
    <col min="46" max="46" width="3.44140625" style="3" customWidth="1"/>
    <col min="47" max="56" width="7.6640625" style="3" customWidth="1"/>
    <col min="57" max="57" width="3.33203125" style="3" customWidth="1"/>
    <col min="58" max="64" width="7.6640625" style="3" customWidth="1"/>
    <col min="65" max="65" width="2.6640625" style="3" customWidth="1"/>
    <col min="66" max="66" width="7.44140625" style="100" customWidth="1"/>
    <col min="67" max="68" width="7.6640625" style="100" customWidth="1"/>
    <col min="69" max="69" width="10.44140625" style="3" customWidth="1"/>
    <col min="70" max="70" width="2.6640625" style="3" customWidth="1"/>
    <col min="71" max="71" width="9.109375" style="3"/>
    <col min="72" max="72" width="2.33203125" style="3" customWidth="1"/>
    <col min="73" max="73" width="9.109375" style="3"/>
    <col min="74" max="74" width="12.44140625" style="3" customWidth="1"/>
    <col min="75" max="16384" width="9.109375" style="3"/>
  </cols>
  <sheetData>
    <row r="1" spans="1:74" ht="15.6" x14ac:dyDescent="0.3">
      <c r="A1" s="99" t="str">
        <f>'Comp Detail'!A1</f>
        <v>2022 Australian National Championships</v>
      </c>
      <c r="D1" s="174" t="s">
        <v>82</v>
      </c>
      <c r="E1" s="4" t="s">
        <v>118</v>
      </c>
      <c r="F1" s="1"/>
      <c r="G1" s="1"/>
      <c r="H1" s="1"/>
      <c r="I1" s="1"/>
      <c r="J1" s="106"/>
      <c r="K1" s="106"/>
      <c r="L1" s="106"/>
      <c r="M1" s="106"/>
      <c r="N1" s="106"/>
      <c r="O1" s="106"/>
      <c r="P1" s="106"/>
      <c r="Q1" s="106"/>
      <c r="S1" s="1"/>
      <c r="T1" s="1"/>
      <c r="U1" s="1"/>
      <c r="V1" s="1"/>
      <c r="W1" s="106"/>
      <c r="X1" s="106"/>
      <c r="Y1" s="106"/>
      <c r="Z1" s="106"/>
      <c r="AA1" s="106"/>
      <c r="AB1" s="106"/>
      <c r="AC1" s="106"/>
      <c r="AD1" s="106"/>
      <c r="BE1" s="5"/>
      <c r="BV1" s="5">
        <f ca="1">NOW()</f>
        <v>44856.599301851849</v>
      </c>
    </row>
    <row r="2" spans="1:74" ht="14.85" customHeight="1" x14ac:dyDescent="0.4">
      <c r="A2" s="28"/>
      <c r="D2" s="174" t="s">
        <v>83</v>
      </c>
      <c r="E2" s="4" t="s">
        <v>140</v>
      </c>
      <c r="F2" s="1"/>
      <c r="G2" s="1"/>
      <c r="H2" s="1"/>
      <c r="I2" s="1"/>
      <c r="J2" s="106"/>
      <c r="K2" s="106"/>
      <c r="L2" s="282"/>
      <c r="M2" s="106"/>
      <c r="N2" s="106"/>
      <c r="O2" s="106"/>
      <c r="P2" s="106"/>
      <c r="Q2" s="106"/>
      <c r="S2" s="1"/>
      <c r="T2" s="1"/>
      <c r="U2" s="1"/>
      <c r="V2" s="1"/>
      <c r="W2" s="106"/>
      <c r="X2" s="106"/>
      <c r="Y2" s="106"/>
      <c r="Z2" s="106"/>
      <c r="AA2" s="106"/>
      <c r="AB2" s="106"/>
      <c r="AC2" s="106"/>
      <c r="AD2" s="106"/>
      <c r="BE2" s="7"/>
      <c r="BV2" s="7">
        <f ca="1">NOW()</f>
        <v>44856.599301851849</v>
      </c>
    </row>
    <row r="3" spans="1:74" ht="15.6" x14ac:dyDescent="0.3">
      <c r="A3" s="524" t="str">
        <f>'Comp Detail'!A3</f>
        <v>3rd to 6th October 2022</v>
      </c>
      <c r="B3" s="525"/>
      <c r="D3" s="174" t="s">
        <v>84</v>
      </c>
      <c r="E3" s="3" t="s">
        <v>102</v>
      </c>
      <c r="AF3" s="9"/>
      <c r="AG3" s="9"/>
      <c r="AH3" s="9"/>
      <c r="AI3" s="9"/>
      <c r="AJ3" s="9"/>
      <c r="AK3" s="9"/>
      <c r="AL3" s="9"/>
      <c r="AM3" s="9"/>
      <c r="AN3" s="9"/>
      <c r="AO3" s="9"/>
      <c r="AQ3" s="8"/>
      <c r="AR3" s="8"/>
      <c r="AS3" s="8"/>
      <c r="AU3" s="9"/>
      <c r="AV3" s="9"/>
      <c r="AW3" s="9"/>
      <c r="AX3" s="9"/>
      <c r="AY3" s="9"/>
      <c r="AZ3" s="9"/>
      <c r="BA3" s="9"/>
      <c r="BB3" s="9"/>
      <c r="BC3" s="9"/>
      <c r="BD3" s="9"/>
      <c r="BF3" s="8"/>
      <c r="BG3" s="8"/>
      <c r="BH3" s="8"/>
      <c r="BI3" s="8"/>
      <c r="BJ3" s="8"/>
      <c r="BK3" s="8"/>
      <c r="BL3" s="8"/>
    </row>
    <row r="4" spans="1:74" ht="15.6" x14ac:dyDescent="0.3">
      <c r="A4" s="34"/>
      <c r="B4" s="35"/>
      <c r="D4" s="4"/>
      <c r="F4" s="186" t="s">
        <v>79</v>
      </c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S4" s="10" t="s">
        <v>51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F4" s="11" t="s">
        <v>22</v>
      </c>
      <c r="AG4" s="11"/>
      <c r="AH4" s="11"/>
      <c r="AI4" s="11"/>
      <c r="AJ4" s="11"/>
      <c r="AK4" s="11"/>
      <c r="AL4" s="11"/>
      <c r="AM4" s="11"/>
      <c r="AN4" s="11"/>
      <c r="AO4" s="11"/>
      <c r="AQ4" s="10" t="s">
        <v>11</v>
      </c>
      <c r="AR4" s="10"/>
      <c r="AS4" s="10"/>
      <c r="AU4" s="11" t="s">
        <v>22</v>
      </c>
      <c r="AV4" s="11"/>
      <c r="AW4" s="11"/>
      <c r="AX4" s="11"/>
      <c r="AY4" s="11"/>
      <c r="AZ4" s="11"/>
      <c r="BA4" s="11"/>
      <c r="BB4" s="11"/>
      <c r="BC4" s="11"/>
      <c r="BD4" s="11"/>
      <c r="BF4" s="10" t="s">
        <v>11</v>
      </c>
      <c r="BG4" s="10"/>
      <c r="BH4" s="10"/>
      <c r="BI4" s="10"/>
      <c r="BJ4" s="10"/>
      <c r="BK4" s="10"/>
      <c r="BL4" s="10"/>
    </row>
    <row r="5" spans="1:74" ht="15.6" x14ac:dyDescent="0.3">
      <c r="A5" s="28" t="s">
        <v>113</v>
      </c>
      <c r="B5" s="6"/>
      <c r="D5" s="4"/>
      <c r="H5" s="106"/>
      <c r="I5" s="106"/>
      <c r="K5" s="175"/>
      <c r="L5" s="175"/>
      <c r="M5" s="175"/>
      <c r="N5" s="106"/>
      <c r="O5" s="106"/>
      <c r="P5" s="106"/>
      <c r="Q5" s="106"/>
      <c r="U5" s="106"/>
      <c r="V5" s="106"/>
      <c r="X5" s="175"/>
      <c r="Y5" s="175"/>
      <c r="Z5" s="175"/>
      <c r="AA5" s="106"/>
      <c r="AB5" s="106"/>
      <c r="AC5" s="106"/>
      <c r="AD5" s="106"/>
    </row>
    <row r="6" spans="1:74" ht="15.6" x14ac:dyDescent="0.3">
      <c r="A6" s="28" t="s">
        <v>53</v>
      </c>
      <c r="B6" s="13" t="s">
        <v>142</v>
      </c>
      <c r="F6" s="175" t="s">
        <v>47</v>
      </c>
      <c r="G6" s="106" t="str">
        <f>E1</f>
        <v>Lise Berg</v>
      </c>
      <c r="H6" s="106"/>
      <c r="I6" s="106"/>
      <c r="K6" s="106"/>
      <c r="L6" s="106"/>
      <c r="M6" s="106"/>
      <c r="N6" s="106"/>
      <c r="O6" s="106"/>
      <c r="P6" s="106"/>
      <c r="Q6" s="106"/>
      <c r="S6" s="175" t="s">
        <v>47</v>
      </c>
      <c r="T6" s="106" t="str">
        <f>E1</f>
        <v>Lise Berg</v>
      </c>
      <c r="U6" s="106"/>
      <c r="V6" s="106"/>
      <c r="X6" s="106"/>
      <c r="Y6" s="106"/>
      <c r="Z6" s="106"/>
      <c r="AA6" s="106"/>
      <c r="AB6" s="106"/>
      <c r="AC6" s="106"/>
      <c r="AD6" s="106"/>
      <c r="AF6" s="6" t="s">
        <v>46</v>
      </c>
      <c r="AG6" s="3" t="str">
        <f>E2</f>
        <v>Nina Fritzell</v>
      </c>
      <c r="AQ6" s="6" t="s">
        <v>46</v>
      </c>
      <c r="AR6" s="3" t="str">
        <f>E2</f>
        <v>Nina Fritzell</v>
      </c>
      <c r="AU6" s="6" t="s">
        <v>48</v>
      </c>
      <c r="AV6" s="3" t="str">
        <f>E3</f>
        <v>Robyn Bruderer</v>
      </c>
      <c r="BF6" s="6" t="s">
        <v>48</v>
      </c>
      <c r="BG6" s="3" t="str">
        <f>E3</f>
        <v>Robyn Bruderer</v>
      </c>
      <c r="BK6" s="6"/>
      <c r="BL6" s="6"/>
      <c r="BQ6" s="6" t="s">
        <v>12</v>
      </c>
    </row>
    <row r="7" spans="1:74" x14ac:dyDescent="0.3">
      <c r="B7" s="6" t="s">
        <v>166</v>
      </c>
      <c r="F7" s="175" t="s">
        <v>26</v>
      </c>
      <c r="S7" s="175" t="s">
        <v>26</v>
      </c>
      <c r="T7" s="106"/>
      <c r="BN7" s="101"/>
      <c r="BO7" s="101"/>
      <c r="BP7" s="101"/>
    </row>
    <row r="8" spans="1:74" x14ac:dyDescent="0.3">
      <c r="F8" s="175" t="s">
        <v>1</v>
      </c>
      <c r="G8" s="106"/>
      <c r="I8" s="106"/>
      <c r="J8" s="187" t="s">
        <v>1</v>
      </c>
      <c r="K8" s="188"/>
      <c r="L8" s="188"/>
      <c r="M8" s="188" t="s">
        <v>2</v>
      </c>
      <c r="O8" s="188"/>
      <c r="P8" s="188" t="s">
        <v>3</v>
      </c>
      <c r="Q8" s="188" t="s">
        <v>86</v>
      </c>
      <c r="S8" s="175" t="s">
        <v>1</v>
      </c>
      <c r="U8" s="106"/>
      <c r="V8" s="106"/>
      <c r="W8" s="187" t="s">
        <v>1</v>
      </c>
      <c r="X8" s="188"/>
      <c r="Y8" s="188"/>
      <c r="Z8" s="188" t="s">
        <v>2</v>
      </c>
      <c r="AB8" s="188"/>
      <c r="AC8" s="188" t="s">
        <v>3</v>
      </c>
      <c r="AD8" s="188" t="s">
        <v>86</v>
      </c>
      <c r="AF8" s="3" t="s">
        <v>8</v>
      </c>
      <c r="AP8" s="12"/>
      <c r="AQ8" s="6"/>
      <c r="AR8" s="3" t="s">
        <v>10</v>
      </c>
      <c r="AS8" s="6" t="s">
        <v>13</v>
      </c>
      <c r="BL8" s="173" t="s">
        <v>45</v>
      </c>
      <c r="BQ8" s="6" t="s">
        <v>50</v>
      </c>
      <c r="BS8" s="6" t="s">
        <v>51</v>
      </c>
      <c r="BU8" s="44" t="s">
        <v>52</v>
      </c>
      <c r="BV8" s="16"/>
    </row>
    <row r="9" spans="1:74" s="12" customFormat="1" x14ac:dyDescent="0.3">
      <c r="A9" s="36" t="s">
        <v>24</v>
      </c>
      <c r="B9" s="36" t="s">
        <v>25</v>
      </c>
      <c r="C9" s="36" t="s">
        <v>26</v>
      </c>
      <c r="D9" s="36" t="s">
        <v>27</v>
      </c>
      <c r="E9" s="36" t="s">
        <v>28</v>
      </c>
      <c r="F9" s="177" t="s">
        <v>87</v>
      </c>
      <c r="G9" s="177" t="s">
        <v>88</v>
      </c>
      <c r="H9" s="177" t="s">
        <v>90</v>
      </c>
      <c r="I9" s="177" t="s">
        <v>91</v>
      </c>
      <c r="J9" s="189" t="s">
        <v>34</v>
      </c>
      <c r="K9" s="171" t="s">
        <v>2</v>
      </c>
      <c r="L9" s="171" t="s">
        <v>93</v>
      </c>
      <c r="M9" s="189" t="s">
        <v>34</v>
      </c>
      <c r="N9" s="190" t="s">
        <v>3</v>
      </c>
      <c r="O9" s="171" t="s">
        <v>93</v>
      </c>
      <c r="P9" s="189" t="s">
        <v>34</v>
      </c>
      <c r="Q9" s="189" t="s">
        <v>34</v>
      </c>
      <c r="S9" s="177" t="s">
        <v>87</v>
      </c>
      <c r="T9" s="177" t="s">
        <v>88</v>
      </c>
      <c r="U9" s="177" t="s">
        <v>90</v>
      </c>
      <c r="V9" s="177" t="s">
        <v>91</v>
      </c>
      <c r="W9" s="189" t="s">
        <v>34</v>
      </c>
      <c r="X9" s="171" t="s">
        <v>2</v>
      </c>
      <c r="Y9" s="171" t="s">
        <v>93</v>
      </c>
      <c r="Z9" s="189" t="s">
        <v>34</v>
      </c>
      <c r="AA9" s="190" t="s">
        <v>3</v>
      </c>
      <c r="AB9" s="171" t="s">
        <v>93</v>
      </c>
      <c r="AC9" s="189" t="s">
        <v>34</v>
      </c>
      <c r="AD9" s="189" t="s">
        <v>34</v>
      </c>
      <c r="AE9" s="311"/>
      <c r="AF9" s="36" t="s">
        <v>29</v>
      </c>
      <c r="AG9" s="36" t="s">
        <v>30</v>
      </c>
      <c r="AH9" s="36" t="s">
        <v>17</v>
      </c>
      <c r="AI9" s="36" t="s">
        <v>57</v>
      </c>
      <c r="AJ9" s="36" t="s">
        <v>61</v>
      </c>
      <c r="AK9" s="36" t="s">
        <v>62</v>
      </c>
      <c r="AL9" s="36" t="s">
        <v>31</v>
      </c>
      <c r="AM9" s="36" t="s">
        <v>58</v>
      </c>
      <c r="AN9" s="36" t="s">
        <v>38</v>
      </c>
      <c r="AO9" s="38" t="s">
        <v>37</v>
      </c>
      <c r="AP9" s="312"/>
      <c r="AQ9" s="36" t="s">
        <v>36</v>
      </c>
      <c r="AR9" s="36" t="s">
        <v>9</v>
      </c>
      <c r="AS9" s="38" t="s">
        <v>15</v>
      </c>
      <c r="AT9" s="313"/>
      <c r="AU9" s="36" t="s">
        <v>29</v>
      </c>
      <c r="AV9" s="36" t="s">
        <v>30</v>
      </c>
      <c r="AW9" s="36" t="s">
        <v>17</v>
      </c>
      <c r="AX9" s="36" t="s">
        <v>57</v>
      </c>
      <c r="AY9" s="36" t="s">
        <v>61</v>
      </c>
      <c r="AZ9" s="36" t="s">
        <v>62</v>
      </c>
      <c r="BA9" s="36" t="s">
        <v>31</v>
      </c>
      <c r="BB9" s="36" t="s">
        <v>59</v>
      </c>
      <c r="BC9" s="36" t="s">
        <v>38</v>
      </c>
      <c r="BD9" s="38" t="s">
        <v>37</v>
      </c>
      <c r="BE9" s="313"/>
      <c r="BF9" s="314" t="s">
        <v>4</v>
      </c>
      <c r="BG9" s="314" t="s">
        <v>5</v>
      </c>
      <c r="BH9" s="314" t="s">
        <v>6</v>
      </c>
      <c r="BI9" s="314" t="s">
        <v>7</v>
      </c>
      <c r="BJ9" s="314" t="s">
        <v>33</v>
      </c>
      <c r="BK9" s="36" t="s">
        <v>10</v>
      </c>
      <c r="BL9" s="38" t="s">
        <v>15</v>
      </c>
      <c r="BM9" s="313"/>
      <c r="BN9" s="155" t="s">
        <v>68</v>
      </c>
      <c r="BO9" s="155" t="s">
        <v>69</v>
      </c>
      <c r="BP9" s="155" t="s">
        <v>70</v>
      </c>
      <c r="BQ9" s="315" t="s">
        <v>32</v>
      </c>
      <c r="BR9" s="316"/>
      <c r="BS9" s="317" t="s">
        <v>32</v>
      </c>
      <c r="BT9" s="318"/>
      <c r="BU9" s="317" t="s">
        <v>32</v>
      </c>
      <c r="BV9" s="319" t="s">
        <v>35</v>
      </c>
    </row>
    <row r="10" spans="1:74" s="12" customFormat="1" x14ac:dyDescent="0.3">
      <c r="F10" s="41"/>
      <c r="G10" s="41"/>
      <c r="H10" s="41"/>
      <c r="I10" s="41"/>
      <c r="J10" s="191"/>
      <c r="K10" s="191"/>
      <c r="L10" s="191"/>
      <c r="M10" s="191"/>
      <c r="N10" s="191"/>
      <c r="O10" s="191"/>
      <c r="P10" s="191"/>
      <c r="Q10" s="191"/>
      <c r="R10" s="17"/>
      <c r="S10" s="41"/>
      <c r="T10" s="41"/>
      <c r="U10" s="41"/>
      <c r="V10" s="41"/>
      <c r="W10" s="191"/>
      <c r="X10" s="191"/>
      <c r="Y10" s="191"/>
      <c r="Z10" s="191"/>
      <c r="AA10" s="191"/>
      <c r="AB10" s="191"/>
      <c r="AC10" s="191"/>
      <c r="AD10" s="191"/>
      <c r="AE10" s="29"/>
      <c r="AP10" s="42"/>
      <c r="AT10" s="17"/>
      <c r="BE10" s="17"/>
      <c r="BF10" s="16"/>
      <c r="BG10" s="16"/>
      <c r="BH10" s="16"/>
      <c r="BI10" s="16"/>
      <c r="BJ10" s="16"/>
      <c r="BM10" s="17"/>
      <c r="BN10" s="101"/>
      <c r="BO10" s="101"/>
      <c r="BP10" s="101"/>
      <c r="BQ10" s="6"/>
      <c r="BR10" s="3"/>
      <c r="BS10" s="44"/>
      <c r="BT10" s="45"/>
      <c r="BU10" s="44"/>
      <c r="BV10" s="18"/>
    </row>
    <row r="12" spans="1:74" x14ac:dyDescent="0.3">
      <c r="A12" s="483">
        <v>71</v>
      </c>
      <c r="B12" s="483" t="s">
        <v>365</v>
      </c>
      <c r="C12" s="483" t="s">
        <v>325</v>
      </c>
      <c r="D12" s="483" t="s">
        <v>326</v>
      </c>
      <c r="E12" s="483" t="s">
        <v>233</v>
      </c>
      <c r="F12" s="172">
        <v>6.5</v>
      </c>
      <c r="G12" s="172">
        <v>6.5</v>
      </c>
      <c r="H12" s="172">
        <v>6</v>
      </c>
      <c r="I12" s="172">
        <v>6.5</v>
      </c>
      <c r="J12" s="192">
        <f t="shared" ref="J12:J24" si="0">(F12+G12+H12+I12)/4</f>
        <v>6.375</v>
      </c>
      <c r="K12" s="172">
        <v>6.7</v>
      </c>
      <c r="L12" s="172"/>
      <c r="M12" s="192">
        <f t="shared" ref="M12:M24" si="1">K12-L12</f>
        <v>6.7</v>
      </c>
      <c r="N12" s="172">
        <v>7</v>
      </c>
      <c r="O12" s="172">
        <v>0.1</v>
      </c>
      <c r="P12" s="192">
        <f t="shared" ref="P12:P24" si="2">N12-O12</f>
        <v>6.9</v>
      </c>
      <c r="Q12" s="21">
        <f t="shared" ref="Q12:Q24" si="3">((J12*0.4)+(M12*0.4)+(P12*0.2))</f>
        <v>6.61</v>
      </c>
      <c r="R12" s="17"/>
      <c r="S12" s="172">
        <v>6.2</v>
      </c>
      <c r="T12" s="172">
        <v>6.2</v>
      </c>
      <c r="U12" s="172">
        <v>5.8</v>
      </c>
      <c r="V12" s="172">
        <v>6</v>
      </c>
      <c r="W12" s="192">
        <f t="shared" ref="W12:W24" si="4">(S12+T12+U12+V12)/4</f>
        <v>6.05</v>
      </c>
      <c r="X12" s="172">
        <v>6.3</v>
      </c>
      <c r="Y12" s="172"/>
      <c r="Z12" s="192">
        <f t="shared" ref="Z12:Z24" si="5">X12-Y12</f>
        <v>6.3</v>
      </c>
      <c r="AA12" s="172">
        <v>6.8</v>
      </c>
      <c r="AB12" s="172"/>
      <c r="AC12" s="192">
        <f t="shared" ref="AC12:AC24" si="6">AA12-AB12</f>
        <v>6.8</v>
      </c>
      <c r="AD12" s="21">
        <f t="shared" ref="AD12:AD24" si="7">((W12*0.4)+(Z12*0.4)+(AC12*0.2))</f>
        <v>6.3</v>
      </c>
      <c r="AE12" s="23"/>
      <c r="AF12" s="19">
        <v>6.5</v>
      </c>
      <c r="AG12" s="19">
        <v>6</v>
      </c>
      <c r="AH12" s="19">
        <v>6</v>
      </c>
      <c r="AI12" s="19">
        <v>7</v>
      </c>
      <c r="AJ12" s="19">
        <v>7</v>
      </c>
      <c r="AK12" s="19">
        <v>7</v>
      </c>
      <c r="AL12" s="19">
        <v>8</v>
      </c>
      <c r="AM12" s="19">
        <v>6.5</v>
      </c>
      <c r="AN12" s="22">
        <f t="shared" ref="AN12:AN24" si="8">SUM(AF12:AM12)</f>
        <v>54</v>
      </c>
      <c r="AO12" s="21">
        <f t="shared" ref="AO12:AO24" si="9">AN12/8</f>
        <v>6.75</v>
      </c>
      <c r="AP12" s="43"/>
      <c r="AQ12" s="19">
        <v>8.36</v>
      </c>
      <c r="AR12" s="20"/>
      <c r="AS12" s="21">
        <f t="shared" ref="AS12:AS24" si="10">AQ12-AR12</f>
        <v>8.36</v>
      </c>
      <c r="AT12" s="23"/>
      <c r="AU12" s="19">
        <v>6.5</v>
      </c>
      <c r="AV12" s="19">
        <v>6.5</v>
      </c>
      <c r="AW12" s="19">
        <v>6.5</v>
      </c>
      <c r="AX12" s="19">
        <v>6.3</v>
      </c>
      <c r="AY12" s="19">
        <v>5.5</v>
      </c>
      <c r="AZ12" s="19">
        <v>6.8</v>
      </c>
      <c r="BA12" s="19">
        <v>6.5</v>
      </c>
      <c r="BB12" s="19">
        <v>6.3</v>
      </c>
      <c r="BC12" s="22">
        <f t="shared" ref="BC12:BC24" si="11">SUM(AU12:BB12)</f>
        <v>50.9</v>
      </c>
      <c r="BD12" s="21">
        <f t="shared" ref="BD12:BD24" si="12">BC12/8</f>
        <v>6.3624999999999998</v>
      </c>
      <c r="BE12" s="23"/>
      <c r="BF12" s="19">
        <v>6.2</v>
      </c>
      <c r="BG12" s="19">
        <v>6.2</v>
      </c>
      <c r="BH12" s="19">
        <v>6</v>
      </c>
      <c r="BI12" s="19">
        <v>5.3</v>
      </c>
      <c r="BJ12" s="21">
        <f t="shared" ref="BJ12:BJ24" si="13">SUM((BF12*0.3),(BG12*0.25),(BH12*0.35),(BI12*0.1))</f>
        <v>6.04</v>
      </c>
      <c r="BK12" s="20"/>
      <c r="BL12" s="21">
        <f t="shared" ref="BL12:BL24" si="14">BJ12-BK12</f>
        <v>6.04</v>
      </c>
      <c r="BM12" s="23"/>
      <c r="BN12" s="102">
        <f t="shared" ref="BN12:BN21" si="15">(Q12+AD12)/2</f>
        <v>6.4550000000000001</v>
      </c>
      <c r="BO12" s="102">
        <f t="shared" ref="BO12:BO21" si="16">(AO12+AS12)/2</f>
        <v>7.5549999999999997</v>
      </c>
      <c r="BP12" s="102">
        <f t="shared" ref="BP12:BP21" si="17">(BD12+BL12)/2</f>
        <v>6.2012499999999999</v>
      </c>
      <c r="BQ12" s="24">
        <f t="shared" ref="BQ12:BQ21" si="18">SUM((Q12*0.25)+(AO12*0.375)+(BD12*0.375))</f>
        <v>6.5696874999999997</v>
      </c>
      <c r="BR12" s="25"/>
      <c r="BS12" s="24">
        <f t="shared" ref="BS12:BS24" si="19">SUM((AD12*0.25),(AS12*0.5),(BL12*0.25))</f>
        <v>7.2649999999999997</v>
      </c>
      <c r="BT12" s="41"/>
      <c r="BU12" s="26">
        <f t="shared" ref="BU12:BU24" si="20">AVERAGE(BQ12:BS12)</f>
        <v>6.9173437499999997</v>
      </c>
      <c r="BV12" s="32">
        <v>1</v>
      </c>
    </row>
    <row r="13" spans="1:74" x14ac:dyDescent="0.3">
      <c r="A13" s="483">
        <v>107</v>
      </c>
      <c r="B13" s="483" t="s">
        <v>364</v>
      </c>
      <c r="C13" s="483" t="s">
        <v>214</v>
      </c>
      <c r="D13" s="483" t="s">
        <v>215</v>
      </c>
      <c r="E13" s="483" t="s">
        <v>221</v>
      </c>
      <c r="F13" s="172">
        <v>6</v>
      </c>
      <c r="G13" s="172">
        <v>6</v>
      </c>
      <c r="H13" s="172">
        <v>5.4</v>
      </c>
      <c r="I13" s="172">
        <v>5.8</v>
      </c>
      <c r="J13" s="192">
        <f t="shared" si="0"/>
        <v>5.8</v>
      </c>
      <c r="K13" s="172">
        <v>5.7</v>
      </c>
      <c r="L13" s="172"/>
      <c r="M13" s="192">
        <f t="shared" si="1"/>
        <v>5.7</v>
      </c>
      <c r="N13" s="172">
        <v>6</v>
      </c>
      <c r="O13" s="172">
        <v>0.3</v>
      </c>
      <c r="P13" s="192">
        <f t="shared" si="2"/>
        <v>5.7</v>
      </c>
      <c r="Q13" s="21">
        <f t="shared" si="3"/>
        <v>5.74</v>
      </c>
      <c r="R13" s="17"/>
      <c r="S13" s="172">
        <v>6</v>
      </c>
      <c r="T13" s="172">
        <v>6</v>
      </c>
      <c r="U13" s="172">
        <v>5.4</v>
      </c>
      <c r="V13" s="172">
        <v>6</v>
      </c>
      <c r="W13" s="192">
        <f t="shared" si="4"/>
        <v>5.85</v>
      </c>
      <c r="X13" s="172">
        <v>5.9</v>
      </c>
      <c r="Y13" s="172"/>
      <c r="Z13" s="192">
        <f t="shared" si="5"/>
        <v>5.9</v>
      </c>
      <c r="AA13" s="172">
        <v>6.5</v>
      </c>
      <c r="AB13" s="172"/>
      <c r="AC13" s="192">
        <f t="shared" si="6"/>
        <v>6.5</v>
      </c>
      <c r="AD13" s="21">
        <f t="shared" si="7"/>
        <v>6</v>
      </c>
      <c r="AE13" s="23"/>
      <c r="AF13" s="19">
        <v>6</v>
      </c>
      <c r="AG13" s="19">
        <v>5.5</v>
      </c>
      <c r="AH13" s="19">
        <v>7</v>
      </c>
      <c r="AI13" s="19">
        <v>5</v>
      </c>
      <c r="AJ13" s="19">
        <v>5.8</v>
      </c>
      <c r="AK13" s="19">
        <v>6</v>
      </c>
      <c r="AL13" s="19">
        <v>7</v>
      </c>
      <c r="AM13" s="19">
        <v>5</v>
      </c>
      <c r="AN13" s="22">
        <f t="shared" si="8"/>
        <v>47.3</v>
      </c>
      <c r="AO13" s="21">
        <f t="shared" si="9"/>
        <v>5.9124999999999996</v>
      </c>
      <c r="AP13" s="43"/>
      <c r="AQ13" s="19">
        <v>8</v>
      </c>
      <c r="AR13" s="20"/>
      <c r="AS13" s="21">
        <f t="shared" si="10"/>
        <v>8</v>
      </c>
      <c r="AT13" s="23"/>
      <c r="AU13" s="19">
        <v>4</v>
      </c>
      <c r="AV13" s="19">
        <v>5.3</v>
      </c>
      <c r="AW13" s="19">
        <v>5</v>
      </c>
      <c r="AX13" s="19">
        <v>4</v>
      </c>
      <c r="AY13" s="19">
        <v>4</v>
      </c>
      <c r="AZ13" s="19">
        <v>4.2</v>
      </c>
      <c r="BA13" s="19">
        <v>5.5</v>
      </c>
      <c r="BB13" s="19">
        <v>5.3</v>
      </c>
      <c r="BC13" s="22">
        <f t="shared" si="11"/>
        <v>37.299999999999997</v>
      </c>
      <c r="BD13" s="21">
        <f t="shared" si="12"/>
        <v>4.6624999999999996</v>
      </c>
      <c r="BE13" s="23"/>
      <c r="BF13" s="19">
        <v>7</v>
      </c>
      <c r="BG13" s="19">
        <v>7</v>
      </c>
      <c r="BH13" s="19">
        <v>6.7</v>
      </c>
      <c r="BI13" s="19">
        <v>6</v>
      </c>
      <c r="BJ13" s="21">
        <f t="shared" si="13"/>
        <v>6.7949999999999999</v>
      </c>
      <c r="BK13" s="20"/>
      <c r="BL13" s="21">
        <f t="shared" si="14"/>
        <v>6.7949999999999999</v>
      </c>
      <c r="BM13" s="23"/>
      <c r="BN13" s="102">
        <f t="shared" si="15"/>
        <v>5.87</v>
      </c>
      <c r="BO13" s="102">
        <f t="shared" si="16"/>
        <v>6.9562499999999998</v>
      </c>
      <c r="BP13" s="102">
        <f t="shared" si="17"/>
        <v>5.7287499999999998</v>
      </c>
      <c r="BQ13" s="24">
        <f t="shared" si="18"/>
        <v>5.4006249999999998</v>
      </c>
      <c r="BR13" s="25"/>
      <c r="BS13" s="24">
        <f t="shared" si="19"/>
        <v>7.1987500000000004</v>
      </c>
      <c r="BT13" s="41"/>
      <c r="BU13" s="26">
        <f t="shared" si="20"/>
        <v>6.2996875000000001</v>
      </c>
      <c r="BV13" s="32">
        <v>2</v>
      </c>
    </row>
    <row r="14" spans="1:74" x14ac:dyDescent="0.3">
      <c r="A14" s="106">
        <v>85</v>
      </c>
      <c r="B14" s="483" t="s">
        <v>294</v>
      </c>
      <c r="C14" s="483" t="s">
        <v>321</v>
      </c>
      <c r="D14" s="483" t="s">
        <v>322</v>
      </c>
      <c r="E14" s="483" t="s">
        <v>260</v>
      </c>
      <c r="F14" s="172">
        <v>6.2</v>
      </c>
      <c r="G14" s="172">
        <v>6.5</v>
      </c>
      <c r="H14" s="172">
        <v>6</v>
      </c>
      <c r="I14" s="172">
        <v>6.5</v>
      </c>
      <c r="J14" s="192">
        <f t="shared" si="0"/>
        <v>6.3</v>
      </c>
      <c r="K14" s="172">
        <v>6.8</v>
      </c>
      <c r="L14" s="172"/>
      <c r="M14" s="192">
        <f t="shared" si="1"/>
        <v>6.8</v>
      </c>
      <c r="N14" s="172">
        <v>7</v>
      </c>
      <c r="O14" s="172">
        <v>0.2</v>
      </c>
      <c r="P14" s="192">
        <f t="shared" si="2"/>
        <v>6.8</v>
      </c>
      <c r="Q14" s="21">
        <f t="shared" si="3"/>
        <v>6.6000000000000005</v>
      </c>
      <c r="R14" s="17"/>
      <c r="S14" s="172">
        <v>6</v>
      </c>
      <c r="T14" s="172">
        <v>6.5</v>
      </c>
      <c r="U14" s="172">
        <v>6</v>
      </c>
      <c r="V14" s="172">
        <v>6.5</v>
      </c>
      <c r="W14" s="192">
        <f t="shared" si="4"/>
        <v>6.25</v>
      </c>
      <c r="X14" s="172">
        <v>6.3</v>
      </c>
      <c r="Y14" s="172"/>
      <c r="Z14" s="192">
        <f t="shared" si="5"/>
        <v>6.3</v>
      </c>
      <c r="AA14" s="172">
        <v>6.8</v>
      </c>
      <c r="AB14" s="172"/>
      <c r="AC14" s="192">
        <f t="shared" si="6"/>
        <v>6.8</v>
      </c>
      <c r="AD14" s="21">
        <f t="shared" si="7"/>
        <v>6.38</v>
      </c>
      <c r="AE14" s="23"/>
      <c r="AF14" s="19">
        <v>5.8</v>
      </c>
      <c r="AG14" s="19">
        <v>5.5</v>
      </c>
      <c r="AH14" s="19">
        <v>6</v>
      </c>
      <c r="AI14" s="19">
        <v>6</v>
      </c>
      <c r="AJ14" s="19">
        <v>5.5</v>
      </c>
      <c r="AK14" s="19">
        <v>5.5</v>
      </c>
      <c r="AL14" s="19">
        <v>6</v>
      </c>
      <c r="AM14" s="19">
        <v>6</v>
      </c>
      <c r="AN14" s="22">
        <f t="shared" si="8"/>
        <v>46.3</v>
      </c>
      <c r="AO14" s="21">
        <f t="shared" si="9"/>
        <v>5.7874999999999996</v>
      </c>
      <c r="AP14" s="43"/>
      <c r="AQ14" s="19">
        <v>6.54</v>
      </c>
      <c r="AR14" s="20"/>
      <c r="AS14" s="21">
        <f t="shared" si="10"/>
        <v>6.54</v>
      </c>
      <c r="AT14" s="23"/>
      <c r="AU14" s="19">
        <v>5.3</v>
      </c>
      <c r="AV14" s="19">
        <v>6.5</v>
      </c>
      <c r="AW14" s="19">
        <v>5.3</v>
      </c>
      <c r="AX14" s="19">
        <v>5.5</v>
      </c>
      <c r="AY14" s="19">
        <v>6.5</v>
      </c>
      <c r="AZ14" s="19">
        <v>6.5</v>
      </c>
      <c r="BA14" s="19">
        <v>6.5</v>
      </c>
      <c r="BB14" s="19">
        <v>5.3</v>
      </c>
      <c r="BC14" s="22">
        <f t="shared" si="11"/>
        <v>47.4</v>
      </c>
      <c r="BD14" s="21">
        <f t="shared" si="12"/>
        <v>5.9249999999999998</v>
      </c>
      <c r="BE14" s="23"/>
      <c r="BF14" s="19">
        <v>6.3</v>
      </c>
      <c r="BG14" s="19">
        <v>6.3</v>
      </c>
      <c r="BH14" s="19">
        <v>6</v>
      </c>
      <c r="BI14" s="19">
        <v>5</v>
      </c>
      <c r="BJ14" s="21">
        <f t="shared" si="13"/>
        <v>6.0649999999999995</v>
      </c>
      <c r="BK14" s="20"/>
      <c r="BL14" s="21">
        <f t="shared" si="14"/>
        <v>6.0649999999999995</v>
      </c>
      <c r="BM14" s="23"/>
      <c r="BN14" s="102">
        <f t="shared" si="15"/>
        <v>6.49</v>
      </c>
      <c r="BO14" s="102">
        <f t="shared" si="16"/>
        <v>6.1637500000000003</v>
      </c>
      <c r="BP14" s="102">
        <f t="shared" si="17"/>
        <v>5.9949999999999992</v>
      </c>
      <c r="BQ14" s="24">
        <f t="shared" si="18"/>
        <v>6.0421874999999998</v>
      </c>
      <c r="BR14" s="25"/>
      <c r="BS14" s="24">
        <f t="shared" si="19"/>
        <v>6.3812499999999996</v>
      </c>
      <c r="BT14" s="41"/>
      <c r="BU14" s="26">
        <f t="shared" si="20"/>
        <v>6.2117187499999993</v>
      </c>
      <c r="BV14" s="32">
        <v>3</v>
      </c>
    </row>
    <row r="15" spans="1:74" x14ac:dyDescent="0.3">
      <c r="A15" s="483">
        <v>11</v>
      </c>
      <c r="B15" s="483" t="s">
        <v>273</v>
      </c>
      <c r="C15" s="483" t="s">
        <v>301</v>
      </c>
      <c r="D15" s="483" t="s">
        <v>180</v>
      </c>
      <c r="E15" s="483" t="s">
        <v>181</v>
      </c>
      <c r="F15" s="172">
        <v>6</v>
      </c>
      <c r="G15" s="172">
        <v>6</v>
      </c>
      <c r="H15" s="172">
        <v>5</v>
      </c>
      <c r="I15" s="172">
        <v>6</v>
      </c>
      <c r="J15" s="192">
        <f t="shared" si="0"/>
        <v>5.75</v>
      </c>
      <c r="K15" s="172">
        <v>5.6</v>
      </c>
      <c r="L15" s="172"/>
      <c r="M15" s="192">
        <f t="shared" si="1"/>
        <v>5.6</v>
      </c>
      <c r="N15" s="172">
        <v>6</v>
      </c>
      <c r="O15" s="172"/>
      <c r="P15" s="192">
        <f t="shared" si="2"/>
        <v>6</v>
      </c>
      <c r="Q15" s="21">
        <f t="shared" si="3"/>
        <v>5.74</v>
      </c>
      <c r="R15" s="17"/>
      <c r="S15" s="172">
        <v>6</v>
      </c>
      <c r="T15" s="172">
        <v>6</v>
      </c>
      <c r="U15" s="172">
        <v>5</v>
      </c>
      <c r="V15" s="172">
        <v>6</v>
      </c>
      <c r="W15" s="192">
        <f t="shared" si="4"/>
        <v>5.75</v>
      </c>
      <c r="X15" s="172">
        <v>5.6</v>
      </c>
      <c r="Y15" s="172"/>
      <c r="Z15" s="192">
        <f t="shared" si="5"/>
        <v>5.6</v>
      </c>
      <c r="AA15" s="172">
        <v>6</v>
      </c>
      <c r="AB15" s="172"/>
      <c r="AC15" s="192">
        <f t="shared" si="6"/>
        <v>6</v>
      </c>
      <c r="AD15" s="21">
        <f t="shared" si="7"/>
        <v>5.74</v>
      </c>
      <c r="AE15" s="23"/>
      <c r="AF15" s="19">
        <v>5.5</v>
      </c>
      <c r="AG15" s="19">
        <v>5.2</v>
      </c>
      <c r="AH15" s="19">
        <v>5.5</v>
      </c>
      <c r="AI15" s="19">
        <v>5</v>
      </c>
      <c r="AJ15" s="19">
        <v>5</v>
      </c>
      <c r="AK15" s="19">
        <v>5.5</v>
      </c>
      <c r="AL15" s="19">
        <v>6</v>
      </c>
      <c r="AM15" s="19">
        <v>5</v>
      </c>
      <c r="AN15" s="22">
        <f t="shared" si="8"/>
        <v>42.7</v>
      </c>
      <c r="AO15" s="21">
        <f t="shared" si="9"/>
        <v>5.3375000000000004</v>
      </c>
      <c r="AP15" s="43"/>
      <c r="AQ15" s="19">
        <v>7.4</v>
      </c>
      <c r="AR15" s="20"/>
      <c r="AS15" s="21">
        <f t="shared" si="10"/>
        <v>7.4</v>
      </c>
      <c r="AT15" s="23"/>
      <c r="AU15" s="19">
        <v>6</v>
      </c>
      <c r="AV15" s="19">
        <v>6.5</v>
      </c>
      <c r="AW15" s="19">
        <v>6</v>
      </c>
      <c r="AX15" s="19">
        <v>6.2</v>
      </c>
      <c r="AY15" s="19">
        <v>3.5</v>
      </c>
      <c r="AZ15" s="19">
        <v>3.4</v>
      </c>
      <c r="BA15" s="19">
        <v>6.5</v>
      </c>
      <c r="BB15" s="19">
        <v>5.6</v>
      </c>
      <c r="BC15" s="22">
        <f t="shared" si="11"/>
        <v>43.699999999999996</v>
      </c>
      <c r="BD15" s="21">
        <f t="shared" si="12"/>
        <v>5.4624999999999995</v>
      </c>
      <c r="BE15" s="23"/>
      <c r="BF15" s="19">
        <v>6.2</v>
      </c>
      <c r="BG15" s="19">
        <v>6.2</v>
      </c>
      <c r="BH15" s="19">
        <v>5.5</v>
      </c>
      <c r="BI15" s="19">
        <v>4</v>
      </c>
      <c r="BJ15" s="21">
        <f t="shared" si="13"/>
        <v>5.7350000000000003</v>
      </c>
      <c r="BK15" s="20"/>
      <c r="BL15" s="21">
        <f t="shared" si="14"/>
        <v>5.7350000000000003</v>
      </c>
      <c r="BM15" s="23"/>
      <c r="BN15" s="102">
        <f t="shared" si="15"/>
        <v>5.74</v>
      </c>
      <c r="BO15" s="102">
        <f t="shared" si="16"/>
        <v>6.3687500000000004</v>
      </c>
      <c r="BP15" s="102">
        <f t="shared" si="17"/>
        <v>5.5987499999999999</v>
      </c>
      <c r="BQ15" s="24">
        <f t="shared" si="18"/>
        <v>5.4850000000000003</v>
      </c>
      <c r="BR15" s="25"/>
      <c r="BS15" s="24">
        <f t="shared" si="19"/>
        <v>6.5687499999999996</v>
      </c>
      <c r="BT15" s="41"/>
      <c r="BU15" s="26">
        <f t="shared" si="20"/>
        <v>6.0268750000000004</v>
      </c>
      <c r="BV15" s="32">
        <v>4</v>
      </c>
    </row>
    <row r="16" spans="1:74" x14ac:dyDescent="0.3">
      <c r="A16" s="106">
        <v>81</v>
      </c>
      <c r="B16" s="483" t="s">
        <v>371</v>
      </c>
      <c r="C16" s="483" t="s">
        <v>321</v>
      </c>
      <c r="D16" s="483" t="s">
        <v>322</v>
      </c>
      <c r="E16" s="483" t="s">
        <v>260</v>
      </c>
      <c r="F16" s="172">
        <v>6.2</v>
      </c>
      <c r="G16" s="172">
        <v>6.5</v>
      </c>
      <c r="H16" s="172">
        <v>6</v>
      </c>
      <c r="I16" s="172">
        <v>6.5</v>
      </c>
      <c r="J16" s="192">
        <f t="shared" si="0"/>
        <v>6.3</v>
      </c>
      <c r="K16" s="172">
        <v>6.8</v>
      </c>
      <c r="L16" s="172"/>
      <c r="M16" s="192">
        <f t="shared" si="1"/>
        <v>6.8</v>
      </c>
      <c r="N16" s="172">
        <v>7</v>
      </c>
      <c r="O16" s="172">
        <v>0.2</v>
      </c>
      <c r="P16" s="192">
        <f t="shared" si="2"/>
        <v>6.8</v>
      </c>
      <c r="Q16" s="21">
        <f t="shared" si="3"/>
        <v>6.6000000000000005</v>
      </c>
      <c r="R16" s="17"/>
      <c r="S16" s="172">
        <v>6</v>
      </c>
      <c r="T16" s="172">
        <v>6.5</v>
      </c>
      <c r="U16" s="172">
        <v>5.8</v>
      </c>
      <c r="V16" s="172">
        <v>6.2</v>
      </c>
      <c r="W16" s="192">
        <f t="shared" si="4"/>
        <v>6.125</v>
      </c>
      <c r="X16" s="172">
        <v>6.1</v>
      </c>
      <c r="Y16" s="172"/>
      <c r="Z16" s="192">
        <f t="shared" si="5"/>
        <v>6.1</v>
      </c>
      <c r="AA16" s="172">
        <v>6.5</v>
      </c>
      <c r="AB16" s="172"/>
      <c r="AC16" s="192">
        <f t="shared" si="6"/>
        <v>6.5</v>
      </c>
      <c r="AD16" s="21">
        <f t="shared" si="7"/>
        <v>6.19</v>
      </c>
      <c r="AE16" s="23"/>
      <c r="AF16" s="19">
        <v>4.5</v>
      </c>
      <c r="AG16" s="19">
        <v>6</v>
      </c>
      <c r="AH16" s="19">
        <v>5.5</v>
      </c>
      <c r="AI16" s="19">
        <v>5</v>
      </c>
      <c r="AJ16" s="19">
        <v>5.2</v>
      </c>
      <c r="AK16" s="19">
        <v>5</v>
      </c>
      <c r="AL16" s="19">
        <v>5.5</v>
      </c>
      <c r="AM16" s="19">
        <v>4.8</v>
      </c>
      <c r="AN16" s="22">
        <f t="shared" si="8"/>
        <v>41.5</v>
      </c>
      <c r="AO16" s="21">
        <f t="shared" si="9"/>
        <v>5.1875</v>
      </c>
      <c r="AP16" s="43"/>
      <c r="AQ16" s="19">
        <v>6.8</v>
      </c>
      <c r="AR16" s="20"/>
      <c r="AS16" s="21">
        <f t="shared" si="10"/>
        <v>6.8</v>
      </c>
      <c r="AT16" s="23"/>
      <c r="AU16" s="19">
        <v>5</v>
      </c>
      <c r="AV16" s="19">
        <v>6.8</v>
      </c>
      <c r="AW16" s="19">
        <v>6.5</v>
      </c>
      <c r="AX16" s="19">
        <v>6.3</v>
      </c>
      <c r="AY16" s="19">
        <v>6.3</v>
      </c>
      <c r="AZ16" s="19">
        <v>6.3</v>
      </c>
      <c r="BA16" s="19">
        <v>6.5</v>
      </c>
      <c r="BB16" s="19">
        <v>5.3</v>
      </c>
      <c r="BC16" s="22">
        <f t="shared" si="11"/>
        <v>49</v>
      </c>
      <c r="BD16" s="21">
        <f t="shared" si="12"/>
        <v>6.125</v>
      </c>
      <c r="BE16" s="23"/>
      <c r="BF16" s="19">
        <v>5</v>
      </c>
      <c r="BG16" s="19">
        <v>4.8</v>
      </c>
      <c r="BH16" s="19">
        <v>4.8</v>
      </c>
      <c r="BI16" s="19">
        <v>3</v>
      </c>
      <c r="BJ16" s="21">
        <f t="shared" si="13"/>
        <v>4.68</v>
      </c>
      <c r="BK16" s="20"/>
      <c r="BL16" s="21">
        <f t="shared" si="14"/>
        <v>4.68</v>
      </c>
      <c r="BM16" s="23"/>
      <c r="BN16" s="102">
        <f t="shared" si="15"/>
        <v>6.3950000000000005</v>
      </c>
      <c r="BO16" s="102">
        <f t="shared" si="16"/>
        <v>5.9937500000000004</v>
      </c>
      <c r="BP16" s="102">
        <f t="shared" si="17"/>
        <v>5.4024999999999999</v>
      </c>
      <c r="BQ16" s="24">
        <f t="shared" si="18"/>
        <v>5.8921875000000004</v>
      </c>
      <c r="BR16" s="25"/>
      <c r="BS16" s="24">
        <f t="shared" si="19"/>
        <v>6.1174999999999997</v>
      </c>
      <c r="BT16" s="41"/>
      <c r="BU16" s="26">
        <f t="shared" si="20"/>
        <v>6.00484375</v>
      </c>
      <c r="BV16" s="32">
        <v>5</v>
      </c>
    </row>
    <row r="17" spans="1:74" x14ac:dyDescent="0.3">
      <c r="A17" s="106">
        <v>90</v>
      </c>
      <c r="B17" s="483" t="s">
        <v>372</v>
      </c>
      <c r="C17" s="483" t="s">
        <v>321</v>
      </c>
      <c r="D17" s="483" t="s">
        <v>322</v>
      </c>
      <c r="E17" s="483" t="s">
        <v>260</v>
      </c>
      <c r="F17" s="172">
        <v>6.2</v>
      </c>
      <c r="G17" s="172">
        <v>6.5</v>
      </c>
      <c r="H17" s="172">
        <v>6</v>
      </c>
      <c r="I17" s="172">
        <v>6.5</v>
      </c>
      <c r="J17" s="192">
        <f t="shared" si="0"/>
        <v>6.3</v>
      </c>
      <c r="K17" s="172">
        <v>6.8</v>
      </c>
      <c r="L17" s="172"/>
      <c r="M17" s="192">
        <f t="shared" si="1"/>
        <v>6.8</v>
      </c>
      <c r="N17" s="172">
        <v>7</v>
      </c>
      <c r="O17" s="172">
        <v>0.2</v>
      </c>
      <c r="P17" s="192">
        <f t="shared" si="2"/>
        <v>6.8</v>
      </c>
      <c r="Q17" s="21">
        <f t="shared" si="3"/>
        <v>6.6000000000000005</v>
      </c>
      <c r="R17" s="17"/>
      <c r="S17" s="172">
        <v>6</v>
      </c>
      <c r="T17" s="172">
        <v>6.5</v>
      </c>
      <c r="U17" s="172">
        <v>5.5</v>
      </c>
      <c r="V17" s="172">
        <v>6.2</v>
      </c>
      <c r="W17" s="192">
        <f t="shared" si="4"/>
        <v>6.05</v>
      </c>
      <c r="X17" s="172">
        <v>5.8</v>
      </c>
      <c r="Y17" s="172"/>
      <c r="Z17" s="192">
        <f t="shared" si="5"/>
        <v>5.8</v>
      </c>
      <c r="AA17" s="172">
        <v>6</v>
      </c>
      <c r="AB17" s="172"/>
      <c r="AC17" s="192">
        <f t="shared" si="6"/>
        <v>6</v>
      </c>
      <c r="AD17" s="21">
        <f t="shared" si="7"/>
        <v>5.94</v>
      </c>
      <c r="AE17" s="23"/>
      <c r="AF17" s="19">
        <v>5.8</v>
      </c>
      <c r="AG17" s="19">
        <v>6.5</v>
      </c>
      <c r="AH17" s="19">
        <v>4.5</v>
      </c>
      <c r="AI17" s="19">
        <v>6</v>
      </c>
      <c r="AJ17" s="19">
        <v>5.5</v>
      </c>
      <c r="AK17" s="19">
        <v>6</v>
      </c>
      <c r="AL17" s="19">
        <v>6</v>
      </c>
      <c r="AM17" s="19">
        <v>4.5</v>
      </c>
      <c r="AN17" s="22">
        <f t="shared" si="8"/>
        <v>44.8</v>
      </c>
      <c r="AO17" s="21">
        <f t="shared" si="9"/>
        <v>5.6</v>
      </c>
      <c r="AP17" s="43"/>
      <c r="AQ17" s="19">
        <v>6</v>
      </c>
      <c r="AR17" s="20"/>
      <c r="AS17" s="21">
        <f t="shared" si="10"/>
        <v>6</v>
      </c>
      <c r="AT17" s="23"/>
      <c r="AU17" s="19">
        <v>5.5</v>
      </c>
      <c r="AV17" s="19">
        <v>6.5</v>
      </c>
      <c r="AW17" s="19">
        <v>5</v>
      </c>
      <c r="AX17" s="19">
        <v>5</v>
      </c>
      <c r="AY17" s="19">
        <v>6.3</v>
      </c>
      <c r="AZ17" s="19">
        <v>6.3</v>
      </c>
      <c r="BA17" s="19">
        <v>6.5</v>
      </c>
      <c r="BB17" s="19">
        <v>5.3</v>
      </c>
      <c r="BC17" s="22">
        <f t="shared" si="11"/>
        <v>46.4</v>
      </c>
      <c r="BD17" s="21">
        <f t="shared" si="12"/>
        <v>5.8</v>
      </c>
      <c r="BE17" s="23"/>
      <c r="BF17" s="19">
        <v>6.2</v>
      </c>
      <c r="BG17" s="19">
        <v>6.2</v>
      </c>
      <c r="BH17" s="19">
        <v>6.2</v>
      </c>
      <c r="BI17" s="19">
        <v>5</v>
      </c>
      <c r="BJ17" s="21">
        <f t="shared" si="13"/>
        <v>6.08</v>
      </c>
      <c r="BK17" s="20"/>
      <c r="BL17" s="21">
        <f t="shared" si="14"/>
        <v>6.08</v>
      </c>
      <c r="BM17" s="23"/>
      <c r="BN17" s="102">
        <f t="shared" si="15"/>
        <v>6.2700000000000005</v>
      </c>
      <c r="BO17" s="102">
        <f t="shared" si="16"/>
        <v>5.8</v>
      </c>
      <c r="BP17" s="102">
        <f t="shared" si="17"/>
        <v>5.9399999999999995</v>
      </c>
      <c r="BQ17" s="24">
        <f t="shared" si="18"/>
        <v>5.9249999999999998</v>
      </c>
      <c r="BR17" s="25"/>
      <c r="BS17" s="24">
        <f t="shared" si="19"/>
        <v>6.0050000000000008</v>
      </c>
      <c r="BT17" s="41"/>
      <c r="BU17" s="26">
        <f t="shared" si="20"/>
        <v>5.9649999999999999</v>
      </c>
      <c r="BV17" s="32">
        <v>6</v>
      </c>
    </row>
    <row r="18" spans="1:74" x14ac:dyDescent="0.3">
      <c r="A18" s="106">
        <v>8</v>
      </c>
      <c r="B18" s="483" t="s">
        <v>369</v>
      </c>
      <c r="C18" s="483" t="s">
        <v>325</v>
      </c>
      <c r="D18" s="483" t="s">
        <v>326</v>
      </c>
      <c r="E18" s="483" t="s">
        <v>327</v>
      </c>
      <c r="F18" s="172">
        <v>6.5</v>
      </c>
      <c r="G18" s="172">
        <v>6.5</v>
      </c>
      <c r="H18" s="172">
        <v>6</v>
      </c>
      <c r="I18" s="172">
        <v>6.5</v>
      </c>
      <c r="J18" s="192">
        <f t="shared" si="0"/>
        <v>6.375</v>
      </c>
      <c r="K18" s="172">
        <v>6.7</v>
      </c>
      <c r="L18" s="172"/>
      <c r="M18" s="192">
        <f t="shared" si="1"/>
        <v>6.7</v>
      </c>
      <c r="N18" s="172">
        <v>7</v>
      </c>
      <c r="O18" s="172">
        <v>0.1</v>
      </c>
      <c r="P18" s="192">
        <f t="shared" si="2"/>
        <v>6.9</v>
      </c>
      <c r="Q18" s="21">
        <f t="shared" si="3"/>
        <v>6.61</v>
      </c>
      <c r="R18" s="17"/>
      <c r="S18" s="172">
        <v>6</v>
      </c>
      <c r="T18" s="172">
        <v>6</v>
      </c>
      <c r="U18" s="172">
        <v>5.5</v>
      </c>
      <c r="V18" s="172">
        <v>6</v>
      </c>
      <c r="W18" s="192">
        <f t="shared" si="4"/>
        <v>5.875</v>
      </c>
      <c r="X18" s="172">
        <v>6.2</v>
      </c>
      <c r="Y18" s="172"/>
      <c r="Z18" s="192">
        <f t="shared" si="5"/>
        <v>6.2</v>
      </c>
      <c r="AA18" s="172">
        <v>6.5</v>
      </c>
      <c r="AB18" s="172"/>
      <c r="AC18" s="192">
        <f t="shared" si="6"/>
        <v>6.5</v>
      </c>
      <c r="AD18" s="21">
        <f t="shared" si="7"/>
        <v>6.13</v>
      </c>
      <c r="AE18" s="23"/>
      <c r="AF18" s="19">
        <v>5.5</v>
      </c>
      <c r="AG18" s="19">
        <v>4.8</v>
      </c>
      <c r="AH18" s="19">
        <v>2.5</v>
      </c>
      <c r="AI18" s="19">
        <v>0</v>
      </c>
      <c r="AJ18" s="19">
        <v>5</v>
      </c>
      <c r="AK18" s="19">
        <v>4.5</v>
      </c>
      <c r="AL18" s="19">
        <v>4.5</v>
      </c>
      <c r="AM18" s="19">
        <v>4.8</v>
      </c>
      <c r="AN18" s="22">
        <f t="shared" si="8"/>
        <v>31.6</v>
      </c>
      <c r="AO18" s="21">
        <f t="shared" si="9"/>
        <v>3.95</v>
      </c>
      <c r="AP18" s="43"/>
      <c r="AQ18" s="19">
        <v>5.4</v>
      </c>
      <c r="AR18" s="20"/>
      <c r="AS18" s="21">
        <f t="shared" si="10"/>
        <v>5.4</v>
      </c>
      <c r="AT18" s="23"/>
      <c r="AU18" s="19">
        <v>5</v>
      </c>
      <c r="AV18" s="19">
        <v>6</v>
      </c>
      <c r="AW18" s="19">
        <v>3</v>
      </c>
      <c r="AX18" s="19">
        <v>0</v>
      </c>
      <c r="AY18" s="19">
        <v>5.8</v>
      </c>
      <c r="AZ18" s="19">
        <v>6</v>
      </c>
      <c r="BA18" s="19">
        <v>6.5</v>
      </c>
      <c r="BB18" s="19">
        <v>5.2</v>
      </c>
      <c r="BC18" s="22">
        <f t="shared" si="11"/>
        <v>37.5</v>
      </c>
      <c r="BD18" s="21">
        <f t="shared" si="12"/>
        <v>4.6875</v>
      </c>
      <c r="BE18" s="23"/>
      <c r="BF18" s="19">
        <v>5.3</v>
      </c>
      <c r="BG18" s="19">
        <v>5</v>
      </c>
      <c r="BH18" s="19">
        <v>5</v>
      </c>
      <c r="BI18" s="19">
        <v>4</v>
      </c>
      <c r="BJ18" s="21">
        <f t="shared" si="13"/>
        <v>4.99</v>
      </c>
      <c r="BK18" s="20"/>
      <c r="BL18" s="21">
        <f t="shared" si="14"/>
        <v>4.99</v>
      </c>
      <c r="BM18" s="23"/>
      <c r="BN18" s="102">
        <f t="shared" si="15"/>
        <v>6.37</v>
      </c>
      <c r="BO18" s="102">
        <f t="shared" si="16"/>
        <v>4.6750000000000007</v>
      </c>
      <c r="BP18" s="102">
        <f t="shared" si="17"/>
        <v>4.8387500000000001</v>
      </c>
      <c r="BQ18" s="24">
        <f t="shared" si="18"/>
        <v>4.8915625</v>
      </c>
      <c r="BR18" s="25"/>
      <c r="BS18" s="24">
        <f t="shared" si="19"/>
        <v>5.48</v>
      </c>
      <c r="BT18" s="41"/>
      <c r="BU18" s="26">
        <f t="shared" si="20"/>
        <v>5.1857812499999998</v>
      </c>
      <c r="BV18" s="32">
        <v>7</v>
      </c>
    </row>
    <row r="19" spans="1:74" x14ac:dyDescent="0.3">
      <c r="A19" s="483">
        <v>100</v>
      </c>
      <c r="B19" s="106" t="s">
        <v>363</v>
      </c>
      <c r="C19" s="106" t="s">
        <v>214</v>
      </c>
      <c r="D19" s="106" t="s">
        <v>215</v>
      </c>
      <c r="E19" s="106" t="s">
        <v>203</v>
      </c>
      <c r="F19" s="172">
        <v>6</v>
      </c>
      <c r="G19" s="172">
        <v>6</v>
      </c>
      <c r="H19" s="172">
        <v>5.2</v>
      </c>
      <c r="I19" s="172">
        <v>5.5</v>
      </c>
      <c r="J19" s="192">
        <f t="shared" si="0"/>
        <v>5.6749999999999998</v>
      </c>
      <c r="K19" s="172">
        <v>5.5</v>
      </c>
      <c r="L19" s="172"/>
      <c r="M19" s="192">
        <f t="shared" si="1"/>
        <v>5.5</v>
      </c>
      <c r="N19" s="172">
        <v>6</v>
      </c>
      <c r="O19" s="172">
        <v>0.3</v>
      </c>
      <c r="P19" s="192">
        <f t="shared" si="2"/>
        <v>5.7</v>
      </c>
      <c r="Q19" s="21">
        <f t="shared" si="3"/>
        <v>5.6100000000000012</v>
      </c>
      <c r="R19" s="17"/>
      <c r="S19" s="172">
        <v>6</v>
      </c>
      <c r="T19" s="172">
        <v>6</v>
      </c>
      <c r="U19" s="172">
        <v>5.4</v>
      </c>
      <c r="V19" s="172">
        <v>6</v>
      </c>
      <c r="W19" s="192">
        <f t="shared" si="4"/>
        <v>5.85</v>
      </c>
      <c r="X19" s="172">
        <v>5.9</v>
      </c>
      <c r="Y19" s="172"/>
      <c r="Z19" s="192">
        <f t="shared" si="5"/>
        <v>5.9</v>
      </c>
      <c r="AA19" s="172">
        <v>6.5</v>
      </c>
      <c r="AB19" s="172"/>
      <c r="AC19" s="192">
        <f t="shared" si="6"/>
        <v>6.5</v>
      </c>
      <c r="AD19" s="21">
        <f t="shared" si="7"/>
        <v>6</v>
      </c>
      <c r="AE19" s="23"/>
      <c r="AF19" s="19">
        <v>3.5</v>
      </c>
      <c r="AG19" s="19">
        <v>4</v>
      </c>
      <c r="AH19" s="19">
        <v>3</v>
      </c>
      <c r="AI19" s="19">
        <v>4</v>
      </c>
      <c r="AJ19" s="19">
        <v>3</v>
      </c>
      <c r="AK19" s="19">
        <v>3</v>
      </c>
      <c r="AL19" s="19">
        <v>5</v>
      </c>
      <c r="AM19" s="19">
        <v>4</v>
      </c>
      <c r="AN19" s="22">
        <f t="shared" si="8"/>
        <v>29.5</v>
      </c>
      <c r="AO19" s="21">
        <f t="shared" si="9"/>
        <v>3.6875</v>
      </c>
      <c r="AP19" s="43"/>
      <c r="AQ19" s="19">
        <v>6.6</v>
      </c>
      <c r="AR19" s="20"/>
      <c r="AS19" s="21">
        <f t="shared" si="10"/>
        <v>6.6</v>
      </c>
      <c r="AT19" s="23"/>
      <c r="AU19" s="19">
        <v>4</v>
      </c>
      <c r="AV19" s="19">
        <v>2</v>
      </c>
      <c r="AW19" s="19">
        <v>3</v>
      </c>
      <c r="AX19" s="19">
        <v>4</v>
      </c>
      <c r="AY19" s="19">
        <v>4.5</v>
      </c>
      <c r="AZ19" s="19">
        <v>4.3</v>
      </c>
      <c r="BA19" s="19">
        <v>4</v>
      </c>
      <c r="BB19" s="19">
        <v>4</v>
      </c>
      <c r="BC19" s="22">
        <f t="shared" si="11"/>
        <v>29.8</v>
      </c>
      <c r="BD19" s="21">
        <f t="shared" si="12"/>
        <v>3.7250000000000001</v>
      </c>
      <c r="BE19" s="23"/>
      <c r="BF19" s="19">
        <v>4.8</v>
      </c>
      <c r="BG19" s="19">
        <v>4.5</v>
      </c>
      <c r="BH19" s="19">
        <v>4.5</v>
      </c>
      <c r="BI19" s="19">
        <v>3</v>
      </c>
      <c r="BJ19" s="21">
        <f t="shared" si="13"/>
        <v>4.4399999999999995</v>
      </c>
      <c r="BK19" s="20"/>
      <c r="BL19" s="21">
        <f t="shared" si="14"/>
        <v>4.4399999999999995</v>
      </c>
      <c r="BM19" s="23"/>
      <c r="BN19" s="102">
        <f t="shared" si="15"/>
        <v>5.8050000000000006</v>
      </c>
      <c r="BO19" s="102">
        <f t="shared" si="16"/>
        <v>5.1437499999999998</v>
      </c>
      <c r="BP19" s="102">
        <f t="shared" si="17"/>
        <v>4.0824999999999996</v>
      </c>
      <c r="BQ19" s="24">
        <f t="shared" si="18"/>
        <v>4.1821875000000004</v>
      </c>
      <c r="BR19" s="25"/>
      <c r="BS19" s="24">
        <f t="shared" si="19"/>
        <v>5.91</v>
      </c>
      <c r="BT19" s="41"/>
      <c r="BU19" s="26">
        <f t="shared" si="20"/>
        <v>5.0460937500000007</v>
      </c>
      <c r="BV19" s="32">
        <v>8</v>
      </c>
    </row>
    <row r="20" spans="1:74" x14ac:dyDescent="0.3">
      <c r="A20" s="483">
        <v>111</v>
      </c>
      <c r="B20" s="483" t="s">
        <v>367</v>
      </c>
      <c r="C20" s="483" t="s">
        <v>301</v>
      </c>
      <c r="D20" s="483" t="s">
        <v>180</v>
      </c>
      <c r="E20" s="483" t="s">
        <v>255</v>
      </c>
      <c r="F20" s="172">
        <v>6</v>
      </c>
      <c r="G20" s="172">
        <v>6</v>
      </c>
      <c r="H20" s="172">
        <v>5</v>
      </c>
      <c r="I20" s="172">
        <v>6</v>
      </c>
      <c r="J20" s="192">
        <f t="shared" si="0"/>
        <v>5.75</v>
      </c>
      <c r="K20" s="172">
        <v>5.6</v>
      </c>
      <c r="L20" s="172"/>
      <c r="M20" s="192">
        <f t="shared" si="1"/>
        <v>5.6</v>
      </c>
      <c r="N20" s="172">
        <v>6</v>
      </c>
      <c r="O20" s="172"/>
      <c r="P20" s="192">
        <f t="shared" si="2"/>
        <v>6</v>
      </c>
      <c r="Q20" s="21">
        <f t="shared" si="3"/>
        <v>5.74</v>
      </c>
      <c r="R20" s="17"/>
      <c r="S20" s="172">
        <v>5.5</v>
      </c>
      <c r="T20" s="172">
        <v>5.5</v>
      </c>
      <c r="U20" s="172">
        <v>5</v>
      </c>
      <c r="V20" s="172">
        <v>5.5</v>
      </c>
      <c r="W20" s="192">
        <f t="shared" si="4"/>
        <v>5.375</v>
      </c>
      <c r="X20" s="172">
        <v>5.3</v>
      </c>
      <c r="Y20" s="172"/>
      <c r="Z20" s="192">
        <f t="shared" si="5"/>
        <v>5.3</v>
      </c>
      <c r="AA20" s="172">
        <v>6</v>
      </c>
      <c r="AB20" s="172"/>
      <c r="AC20" s="192">
        <f t="shared" si="6"/>
        <v>6</v>
      </c>
      <c r="AD20" s="21">
        <f t="shared" si="7"/>
        <v>5.47</v>
      </c>
      <c r="AE20" s="23"/>
      <c r="AF20" s="19">
        <v>4.8</v>
      </c>
      <c r="AG20" s="19">
        <v>5.8</v>
      </c>
      <c r="AH20" s="19">
        <v>5.5</v>
      </c>
      <c r="AI20" s="19">
        <v>6</v>
      </c>
      <c r="AJ20" s="19">
        <v>5.5</v>
      </c>
      <c r="AK20" s="19">
        <v>5.5</v>
      </c>
      <c r="AL20" s="19">
        <v>5.8</v>
      </c>
      <c r="AM20" s="19">
        <v>4.8</v>
      </c>
      <c r="AN20" s="22">
        <f t="shared" si="8"/>
        <v>43.699999999999996</v>
      </c>
      <c r="AO20" s="21">
        <f t="shared" si="9"/>
        <v>5.4624999999999995</v>
      </c>
      <c r="AP20" s="43"/>
      <c r="AQ20" s="19">
        <v>3</v>
      </c>
      <c r="AR20" s="20"/>
      <c r="AS20" s="21">
        <f t="shared" si="10"/>
        <v>3</v>
      </c>
      <c r="AT20" s="23"/>
      <c r="AU20" s="19">
        <v>4.8</v>
      </c>
      <c r="AV20" s="19">
        <v>6</v>
      </c>
      <c r="AW20" s="19">
        <v>5.2</v>
      </c>
      <c r="AX20" s="19">
        <v>5.5</v>
      </c>
      <c r="AY20" s="19">
        <v>5.2</v>
      </c>
      <c r="AZ20" s="19">
        <v>5</v>
      </c>
      <c r="BA20" s="19">
        <v>5.3</v>
      </c>
      <c r="BB20" s="19">
        <v>4.8</v>
      </c>
      <c r="BC20" s="22">
        <f t="shared" si="11"/>
        <v>41.8</v>
      </c>
      <c r="BD20" s="21">
        <f t="shared" si="12"/>
        <v>5.2249999999999996</v>
      </c>
      <c r="BE20" s="23"/>
      <c r="BF20" s="19">
        <v>4.8</v>
      </c>
      <c r="BG20" s="19">
        <v>5</v>
      </c>
      <c r="BH20" s="19">
        <v>4.5</v>
      </c>
      <c r="BI20" s="19">
        <v>4</v>
      </c>
      <c r="BJ20" s="21">
        <f t="shared" si="13"/>
        <v>4.665</v>
      </c>
      <c r="BK20" s="20"/>
      <c r="BL20" s="21">
        <f t="shared" si="14"/>
        <v>4.665</v>
      </c>
      <c r="BM20" s="23"/>
      <c r="BN20" s="102">
        <f t="shared" si="15"/>
        <v>5.6050000000000004</v>
      </c>
      <c r="BO20" s="102">
        <f t="shared" si="16"/>
        <v>4.2312499999999993</v>
      </c>
      <c r="BP20" s="102">
        <f t="shared" si="17"/>
        <v>4.9450000000000003</v>
      </c>
      <c r="BQ20" s="24">
        <f t="shared" si="18"/>
        <v>5.4428124999999996</v>
      </c>
      <c r="BR20" s="25"/>
      <c r="BS20" s="24">
        <f t="shared" si="19"/>
        <v>4.0337499999999995</v>
      </c>
      <c r="BT20" s="41"/>
      <c r="BU20" s="26">
        <f t="shared" si="20"/>
        <v>4.73828125</v>
      </c>
      <c r="BV20" s="32">
        <v>9</v>
      </c>
    </row>
    <row r="21" spans="1:74" x14ac:dyDescent="0.3">
      <c r="A21" s="174">
        <v>25</v>
      </c>
      <c r="B21" s="483" t="s">
        <v>374</v>
      </c>
      <c r="C21" s="483" t="s">
        <v>368</v>
      </c>
      <c r="D21" s="483" t="s">
        <v>222</v>
      </c>
      <c r="E21" s="483" t="s">
        <v>185</v>
      </c>
      <c r="F21" s="172">
        <v>6</v>
      </c>
      <c r="G21" s="172">
        <v>6</v>
      </c>
      <c r="H21" s="172">
        <v>5.5</v>
      </c>
      <c r="I21" s="172">
        <v>6</v>
      </c>
      <c r="J21" s="192">
        <f t="shared" si="0"/>
        <v>5.875</v>
      </c>
      <c r="K21" s="172">
        <v>6.3</v>
      </c>
      <c r="L21" s="172"/>
      <c r="M21" s="192">
        <f t="shared" si="1"/>
        <v>6.3</v>
      </c>
      <c r="N21" s="172">
        <v>6.5</v>
      </c>
      <c r="O21" s="172"/>
      <c r="P21" s="192">
        <f t="shared" si="2"/>
        <v>6.5</v>
      </c>
      <c r="Q21" s="21">
        <f t="shared" si="3"/>
        <v>6.17</v>
      </c>
      <c r="R21" s="17"/>
      <c r="S21" s="172">
        <v>6</v>
      </c>
      <c r="T21" s="172">
        <v>6</v>
      </c>
      <c r="U21" s="172">
        <v>5.5</v>
      </c>
      <c r="V21" s="172">
        <v>6</v>
      </c>
      <c r="W21" s="192">
        <f t="shared" si="4"/>
        <v>5.875</v>
      </c>
      <c r="X21" s="172">
        <v>6.2</v>
      </c>
      <c r="Y21" s="172"/>
      <c r="Z21" s="192">
        <f t="shared" si="5"/>
        <v>6.2</v>
      </c>
      <c r="AA21" s="172">
        <v>6.5</v>
      </c>
      <c r="AB21" s="172"/>
      <c r="AC21" s="192">
        <f t="shared" si="6"/>
        <v>6.5</v>
      </c>
      <c r="AD21" s="21">
        <f t="shared" si="7"/>
        <v>6.13</v>
      </c>
      <c r="AE21" s="23"/>
      <c r="AF21" s="19">
        <v>6.8</v>
      </c>
      <c r="AG21" s="19">
        <v>6.5</v>
      </c>
      <c r="AH21" s="19">
        <v>6</v>
      </c>
      <c r="AI21" s="19">
        <v>8</v>
      </c>
      <c r="AJ21" s="19">
        <v>6</v>
      </c>
      <c r="AK21" s="19">
        <v>7</v>
      </c>
      <c r="AL21" s="19">
        <v>7.5</v>
      </c>
      <c r="AM21" s="19">
        <v>7</v>
      </c>
      <c r="AN21" s="22">
        <f t="shared" si="8"/>
        <v>54.8</v>
      </c>
      <c r="AO21" s="21">
        <f t="shared" si="9"/>
        <v>6.85</v>
      </c>
      <c r="AP21" s="43"/>
      <c r="AQ21" s="19">
        <v>8.83</v>
      </c>
      <c r="AR21" s="20"/>
      <c r="AS21" s="21">
        <f t="shared" si="10"/>
        <v>8.83</v>
      </c>
      <c r="AT21" s="23"/>
      <c r="AU21" s="19">
        <v>6.5</v>
      </c>
      <c r="AV21" s="19">
        <v>7.5</v>
      </c>
      <c r="AW21" s="19">
        <v>6.8</v>
      </c>
      <c r="AX21" s="19">
        <v>6.3</v>
      </c>
      <c r="AY21" s="19">
        <v>6.5</v>
      </c>
      <c r="AZ21" s="19">
        <v>6.8</v>
      </c>
      <c r="BA21" s="19">
        <v>7.5</v>
      </c>
      <c r="BB21" s="19">
        <v>6.3</v>
      </c>
      <c r="BC21" s="22">
        <f t="shared" si="11"/>
        <v>54.199999999999996</v>
      </c>
      <c r="BD21" s="21">
        <f t="shared" si="12"/>
        <v>6.7749999999999995</v>
      </c>
      <c r="BE21" s="23"/>
      <c r="BF21" s="19">
        <v>7.5</v>
      </c>
      <c r="BG21" s="19">
        <v>6.8</v>
      </c>
      <c r="BH21" s="19">
        <v>7.2</v>
      </c>
      <c r="BI21" s="19">
        <v>6.5</v>
      </c>
      <c r="BJ21" s="21">
        <f t="shared" si="13"/>
        <v>7.120000000000001</v>
      </c>
      <c r="BK21" s="20"/>
      <c r="BL21" s="21">
        <f t="shared" si="14"/>
        <v>7.120000000000001</v>
      </c>
      <c r="BM21" s="23"/>
      <c r="BN21" s="102">
        <f t="shared" si="15"/>
        <v>6.15</v>
      </c>
      <c r="BO21" s="102">
        <f t="shared" si="16"/>
        <v>7.84</v>
      </c>
      <c r="BP21" s="102">
        <f t="shared" si="17"/>
        <v>6.9474999999999998</v>
      </c>
      <c r="BQ21" s="24">
        <f t="shared" si="18"/>
        <v>6.6518750000000004</v>
      </c>
      <c r="BR21" s="25"/>
      <c r="BS21" s="24">
        <f t="shared" si="19"/>
        <v>7.7275</v>
      </c>
      <c r="BT21" s="41"/>
      <c r="BU21" s="26">
        <f t="shared" si="20"/>
        <v>7.1896874999999998</v>
      </c>
      <c r="BV21" s="503" t="s">
        <v>409</v>
      </c>
    </row>
    <row r="22" spans="1:74" x14ac:dyDescent="0.3">
      <c r="A22" s="484">
        <v>84</v>
      </c>
      <c r="B22" s="497" t="s">
        <v>373</v>
      </c>
      <c r="C22" s="497" t="s">
        <v>366</v>
      </c>
      <c r="D22" s="497" t="s">
        <v>276</v>
      </c>
      <c r="E22" s="497" t="s">
        <v>260</v>
      </c>
      <c r="F22" s="172"/>
      <c r="G22" s="172"/>
      <c r="H22" s="172"/>
      <c r="I22" s="172"/>
      <c r="J22" s="192">
        <f t="shared" si="0"/>
        <v>0</v>
      </c>
      <c r="K22" s="172"/>
      <c r="L22" s="172"/>
      <c r="M22" s="192">
        <f t="shared" si="1"/>
        <v>0</v>
      </c>
      <c r="N22" s="172"/>
      <c r="O22" s="172"/>
      <c r="P22" s="192">
        <f t="shared" si="2"/>
        <v>0</v>
      </c>
      <c r="Q22" s="21">
        <f t="shared" si="3"/>
        <v>0</v>
      </c>
      <c r="R22" s="17"/>
      <c r="S22" s="172"/>
      <c r="T22" s="172"/>
      <c r="U22" s="172"/>
      <c r="V22" s="172"/>
      <c r="W22" s="192">
        <f t="shared" si="4"/>
        <v>0</v>
      </c>
      <c r="X22" s="172"/>
      <c r="Y22" s="172"/>
      <c r="Z22" s="192">
        <f t="shared" si="5"/>
        <v>0</v>
      </c>
      <c r="AA22" s="172"/>
      <c r="AB22" s="172"/>
      <c r="AC22" s="192">
        <f t="shared" si="6"/>
        <v>0</v>
      </c>
      <c r="AD22" s="21">
        <f t="shared" si="7"/>
        <v>0</v>
      </c>
      <c r="AE22" s="23"/>
      <c r="AF22" s="19"/>
      <c r="AG22" s="19"/>
      <c r="AH22" s="19"/>
      <c r="AI22" s="19"/>
      <c r="AJ22" s="19"/>
      <c r="AK22" s="19"/>
      <c r="AL22" s="19"/>
      <c r="AM22" s="19"/>
      <c r="AN22" s="22">
        <f t="shared" si="8"/>
        <v>0</v>
      </c>
      <c r="AO22" s="21">
        <f t="shared" si="9"/>
        <v>0</v>
      </c>
      <c r="AP22" s="43"/>
      <c r="AQ22" s="19"/>
      <c r="AR22" s="20"/>
      <c r="AS22" s="21">
        <f t="shared" si="10"/>
        <v>0</v>
      </c>
      <c r="AT22" s="23"/>
      <c r="AU22" s="19"/>
      <c r="AV22" s="19"/>
      <c r="AW22" s="19"/>
      <c r="AX22" s="19"/>
      <c r="AY22" s="19"/>
      <c r="AZ22" s="19"/>
      <c r="BA22" s="19"/>
      <c r="BB22" s="19"/>
      <c r="BC22" s="22">
        <f t="shared" si="11"/>
        <v>0</v>
      </c>
      <c r="BD22" s="21">
        <f t="shared" si="12"/>
        <v>0</v>
      </c>
      <c r="BE22" s="23"/>
      <c r="BF22" s="19"/>
      <c r="BG22" s="19"/>
      <c r="BH22" s="19"/>
      <c r="BI22" s="19"/>
      <c r="BJ22" s="21">
        <f t="shared" si="13"/>
        <v>0</v>
      </c>
      <c r="BK22" s="20"/>
      <c r="BL22" s="21">
        <f t="shared" si="14"/>
        <v>0</v>
      </c>
      <c r="BM22" s="23"/>
      <c r="BN22" s="102" t="s">
        <v>402</v>
      </c>
      <c r="BO22" s="102" t="s">
        <v>402</v>
      </c>
      <c r="BP22" s="102" t="s">
        <v>402</v>
      </c>
      <c r="BQ22" s="102" t="s">
        <v>402</v>
      </c>
      <c r="BR22" s="25"/>
      <c r="BS22" s="24">
        <f t="shared" si="19"/>
        <v>0</v>
      </c>
      <c r="BT22" s="41"/>
      <c r="BU22" s="26">
        <f t="shared" si="20"/>
        <v>0</v>
      </c>
      <c r="BV22" s="503" t="s">
        <v>402</v>
      </c>
    </row>
    <row r="23" spans="1:74" x14ac:dyDescent="0.3">
      <c r="A23" s="174">
        <v>23</v>
      </c>
      <c r="B23" s="497" t="s">
        <v>375</v>
      </c>
      <c r="C23" s="497" t="s">
        <v>370</v>
      </c>
      <c r="D23" s="497" t="s">
        <v>184</v>
      </c>
      <c r="E23" s="497" t="s">
        <v>185</v>
      </c>
      <c r="F23" s="172"/>
      <c r="G23" s="172"/>
      <c r="H23" s="172"/>
      <c r="I23" s="172"/>
      <c r="J23" s="192">
        <f t="shared" si="0"/>
        <v>0</v>
      </c>
      <c r="K23" s="172"/>
      <c r="L23" s="172"/>
      <c r="M23" s="192">
        <f t="shared" si="1"/>
        <v>0</v>
      </c>
      <c r="N23" s="172"/>
      <c r="O23" s="172"/>
      <c r="P23" s="192">
        <f t="shared" si="2"/>
        <v>0</v>
      </c>
      <c r="Q23" s="21">
        <f t="shared" si="3"/>
        <v>0</v>
      </c>
      <c r="R23" s="17"/>
      <c r="S23" s="172"/>
      <c r="T23" s="172"/>
      <c r="U23" s="172"/>
      <c r="V23" s="172"/>
      <c r="W23" s="192">
        <f t="shared" si="4"/>
        <v>0</v>
      </c>
      <c r="X23" s="172"/>
      <c r="Y23" s="172"/>
      <c r="Z23" s="192">
        <f t="shared" si="5"/>
        <v>0</v>
      </c>
      <c r="AA23" s="172"/>
      <c r="AB23" s="172"/>
      <c r="AC23" s="192">
        <f t="shared" si="6"/>
        <v>0</v>
      </c>
      <c r="AD23" s="21">
        <f t="shared" si="7"/>
        <v>0</v>
      </c>
      <c r="AE23" s="23"/>
      <c r="AF23" s="19"/>
      <c r="AG23" s="19"/>
      <c r="AH23" s="19"/>
      <c r="AI23" s="19"/>
      <c r="AJ23" s="19"/>
      <c r="AK23" s="19"/>
      <c r="AL23" s="19"/>
      <c r="AM23" s="19"/>
      <c r="AN23" s="22">
        <f t="shared" si="8"/>
        <v>0</v>
      </c>
      <c r="AO23" s="21">
        <f t="shared" si="9"/>
        <v>0</v>
      </c>
      <c r="AP23" s="43"/>
      <c r="AQ23" s="19"/>
      <c r="AR23" s="20"/>
      <c r="AS23" s="21">
        <f t="shared" si="10"/>
        <v>0</v>
      </c>
      <c r="AT23" s="23"/>
      <c r="AU23" s="19"/>
      <c r="AV23" s="19"/>
      <c r="AW23" s="19"/>
      <c r="AX23" s="19"/>
      <c r="AY23" s="19"/>
      <c r="AZ23" s="19"/>
      <c r="BA23" s="19"/>
      <c r="BB23" s="19"/>
      <c r="BC23" s="22">
        <f t="shared" si="11"/>
        <v>0</v>
      </c>
      <c r="BD23" s="21">
        <f t="shared" si="12"/>
        <v>0</v>
      </c>
      <c r="BE23" s="23"/>
      <c r="BF23" s="19"/>
      <c r="BG23" s="19"/>
      <c r="BH23" s="19"/>
      <c r="BI23" s="19"/>
      <c r="BJ23" s="21">
        <f t="shared" si="13"/>
        <v>0</v>
      </c>
      <c r="BK23" s="20"/>
      <c r="BL23" s="21">
        <f t="shared" si="14"/>
        <v>0</v>
      </c>
      <c r="BM23" s="23"/>
      <c r="BN23" s="102" t="s">
        <v>402</v>
      </c>
      <c r="BO23" s="102" t="s">
        <v>402</v>
      </c>
      <c r="BP23" s="102" t="s">
        <v>402</v>
      </c>
      <c r="BQ23" s="102" t="s">
        <v>402</v>
      </c>
      <c r="BR23" s="25"/>
      <c r="BS23" s="24">
        <f t="shared" si="19"/>
        <v>0</v>
      </c>
      <c r="BT23" s="41"/>
      <c r="BU23" s="26">
        <f t="shared" si="20"/>
        <v>0</v>
      </c>
      <c r="BV23" s="503" t="s">
        <v>402</v>
      </c>
    </row>
    <row r="24" spans="1:74" x14ac:dyDescent="0.3">
      <c r="A24" s="174">
        <v>31</v>
      </c>
      <c r="B24" s="497" t="s">
        <v>376</v>
      </c>
      <c r="C24" s="497" t="s">
        <v>361</v>
      </c>
      <c r="D24" s="497" t="s">
        <v>362</v>
      </c>
      <c r="E24" s="497" t="s">
        <v>185</v>
      </c>
      <c r="F24" s="172"/>
      <c r="G24" s="172"/>
      <c r="H24" s="172"/>
      <c r="I24" s="172"/>
      <c r="J24" s="192">
        <f t="shared" si="0"/>
        <v>0</v>
      </c>
      <c r="K24" s="172"/>
      <c r="L24" s="172"/>
      <c r="M24" s="192">
        <f t="shared" si="1"/>
        <v>0</v>
      </c>
      <c r="N24" s="172"/>
      <c r="O24" s="172"/>
      <c r="P24" s="192">
        <f t="shared" si="2"/>
        <v>0</v>
      </c>
      <c r="Q24" s="21">
        <f t="shared" si="3"/>
        <v>0</v>
      </c>
      <c r="R24" s="17"/>
      <c r="S24" s="172"/>
      <c r="T24" s="172"/>
      <c r="U24" s="172"/>
      <c r="V24" s="172"/>
      <c r="W24" s="192">
        <f t="shared" si="4"/>
        <v>0</v>
      </c>
      <c r="X24" s="172"/>
      <c r="Y24" s="172"/>
      <c r="Z24" s="192">
        <f t="shared" si="5"/>
        <v>0</v>
      </c>
      <c r="AA24" s="172"/>
      <c r="AB24" s="172"/>
      <c r="AC24" s="192">
        <f t="shared" si="6"/>
        <v>0</v>
      </c>
      <c r="AD24" s="21">
        <f t="shared" si="7"/>
        <v>0</v>
      </c>
      <c r="AE24" s="23"/>
      <c r="AF24" s="19"/>
      <c r="AG24" s="19"/>
      <c r="AH24" s="19"/>
      <c r="AI24" s="19"/>
      <c r="AJ24" s="19"/>
      <c r="AK24" s="19"/>
      <c r="AL24" s="19"/>
      <c r="AM24" s="19"/>
      <c r="AN24" s="22">
        <f t="shared" si="8"/>
        <v>0</v>
      </c>
      <c r="AO24" s="21">
        <f t="shared" si="9"/>
        <v>0</v>
      </c>
      <c r="AP24" s="43"/>
      <c r="AQ24" s="19"/>
      <c r="AR24" s="20"/>
      <c r="AS24" s="21">
        <f t="shared" si="10"/>
        <v>0</v>
      </c>
      <c r="AT24" s="23"/>
      <c r="AU24" s="19"/>
      <c r="AV24" s="19"/>
      <c r="AW24" s="19"/>
      <c r="AX24" s="19"/>
      <c r="AY24" s="19"/>
      <c r="AZ24" s="19"/>
      <c r="BA24" s="19"/>
      <c r="BB24" s="19"/>
      <c r="BC24" s="22">
        <f t="shared" si="11"/>
        <v>0</v>
      </c>
      <c r="BD24" s="21">
        <f t="shared" si="12"/>
        <v>0</v>
      </c>
      <c r="BE24" s="23"/>
      <c r="BF24" s="19"/>
      <c r="BG24" s="19"/>
      <c r="BH24" s="19"/>
      <c r="BI24" s="19"/>
      <c r="BJ24" s="21">
        <f t="shared" si="13"/>
        <v>0</v>
      </c>
      <c r="BK24" s="20"/>
      <c r="BL24" s="21">
        <f t="shared" si="14"/>
        <v>0</v>
      </c>
      <c r="BM24" s="23"/>
      <c r="BN24" s="102" t="s">
        <v>402</v>
      </c>
      <c r="BO24" s="102" t="s">
        <v>402</v>
      </c>
      <c r="BP24" s="102" t="s">
        <v>402</v>
      </c>
      <c r="BQ24" s="102" t="s">
        <v>402</v>
      </c>
      <c r="BR24" s="25"/>
      <c r="BS24" s="24">
        <f t="shared" si="19"/>
        <v>0</v>
      </c>
      <c r="BT24" s="41"/>
      <c r="BU24" s="26">
        <f t="shared" si="20"/>
        <v>0</v>
      </c>
      <c r="BV24" s="503" t="s">
        <v>402</v>
      </c>
    </row>
  </sheetData>
  <sortState ref="A11:BV24">
    <sortCondition descending="1" ref="BU11:BU24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88" fitToHeight="0" orientation="landscape" horizontalDpi="0" verticalDpi="0" r:id="rId1"/>
  <headerFoot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topLeftCell="A3" workbookViewId="0">
      <selection activeCell="D17" sqref="D17"/>
    </sheetView>
  </sheetViews>
  <sheetFormatPr defaultRowHeight="13.2" x14ac:dyDescent="0.25"/>
  <cols>
    <col min="1" max="1" width="5.6640625" customWidth="1"/>
    <col min="2" max="2" width="20" customWidth="1"/>
    <col min="3" max="3" width="21.33203125" customWidth="1"/>
    <col min="4" max="5" width="20" customWidth="1"/>
    <col min="6" max="6" width="7.5546875" customWidth="1"/>
    <col min="7" max="7" width="10.6640625" customWidth="1"/>
    <col min="8" max="8" width="9.33203125" customWidth="1"/>
    <col min="9" max="9" width="11" customWidth="1"/>
    <col min="18" max="18" width="3" customWidth="1"/>
    <col min="29" max="29" width="3" customWidth="1"/>
    <col min="40" max="40" width="2.88671875" customWidth="1"/>
    <col min="41" max="41" width="10" style="185" customWidth="1"/>
    <col min="42" max="42" width="2.88671875" style="185" customWidth="1"/>
    <col min="43" max="43" width="17.44140625" customWidth="1"/>
  </cols>
  <sheetData>
    <row r="1" spans="1:45" ht="15.6" x14ac:dyDescent="0.3">
      <c r="A1" s="99" t="str">
        <f>'Comp Detail'!A1</f>
        <v>2022 Australian National Championships</v>
      </c>
      <c r="B1" s="3"/>
      <c r="C1" s="106"/>
      <c r="D1" s="174" t="s">
        <v>82</v>
      </c>
      <c r="E1" s="106" t="s">
        <v>102</v>
      </c>
      <c r="F1" s="1"/>
      <c r="G1" s="1"/>
      <c r="H1" s="1"/>
      <c r="I1" s="1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41"/>
      <c r="AP1" s="41"/>
      <c r="AQ1" s="207">
        <f ca="1">NOW()</f>
        <v>44856.599301851849</v>
      </c>
      <c r="AR1" s="106"/>
      <c r="AS1" s="106"/>
    </row>
    <row r="2" spans="1:45" ht="15.6" x14ac:dyDescent="0.3">
      <c r="A2" s="28"/>
      <c r="B2" s="3"/>
      <c r="C2" s="106"/>
      <c r="D2" s="174" t="s">
        <v>83</v>
      </c>
      <c r="E2" s="41" t="s">
        <v>117</v>
      </c>
      <c r="F2" s="1"/>
      <c r="G2" s="1"/>
      <c r="H2" s="1"/>
      <c r="I2" s="1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41"/>
      <c r="AP2" s="41"/>
      <c r="AQ2" s="208">
        <f ca="1">NOW()</f>
        <v>44856.599301851849</v>
      </c>
      <c r="AR2" s="106"/>
      <c r="AS2" s="106"/>
    </row>
    <row r="3" spans="1:45" ht="15.6" x14ac:dyDescent="0.3">
      <c r="A3" s="524" t="str">
        <f>'Comp Detail'!A3</f>
        <v>3rd to 6th October 2022</v>
      </c>
      <c r="B3" s="525"/>
      <c r="C3" s="106"/>
      <c r="D3" s="174"/>
      <c r="E3" s="41"/>
      <c r="F3" s="1"/>
      <c r="G3" s="1"/>
      <c r="H3" s="1"/>
      <c r="I3" s="1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41"/>
      <c r="AP3" s="41"/>
      <c r="AQ3" s="208"/>
      <c r="AR3" s="106"/>
      <c r="AS3" s="106"/>
    </row>
    <row r="4" spans="1:45" ht="15.6" x14ac:dyDescent="0.3">
      <c r="A4" s="108"/>
      <c r="B4" s="106"/>
      <c r="C4" s="106"/>
      <c r="D4" s="174"/>
      <c r="E4" s="106"/>
      <c r="F4" s="186" t="s">
        <v>79</v>
      </c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94"/>
      <c r="U4" s="194"/>
      <c r="V4" s="194"/>
      <c r="W4" s="194"/>
      <c r="X4" s="194"/>
      <c r="Y4" s="194"/>
      <c r="Z4" s="194"/>
      <c r="AA4" s="194"/>
      <c r="AB4" s="194"/>
      <c r="AC4" s="186"/>
      <c r="AD4" s="186"/>
      <c r="AE4" s="194"/>
      <c r="AF4" s="194"/>
      <c r="AG4" s="194"/>
      <c r="AH4" s="194"/>
      <c r="AI4" s="194"/>
      <c r="AJ4" s="194"/>
      <c r="AK4" s="194"/>
      <c r="AL4" s="194"/>
      <c r="AM4" s="194"/>
      <c r="AN4" s="106"/>
      <c r="AO4" s="41"/>
      <c r="AP4" s="41"/>
      <c r="AQ4" s="106"/>
      <c r="AR4" s="106"/>
      <c r="AS4" s="106"/>
    </row>
    <row r="5" spans="1:45" ht="15.6" x14ac:dyDescent="0.3">
      <c r="A5" s="108"/>
      <c r="B5" s="106"/>
      <c r="C5" s="174"/>
      <c r="D5" s="106"/>
      <c r="E5" s="106"/>
      <c r="F5" s="175" t="s">
        <v>47</v>
      </c>
      <c r="G5" s="106" t="str">
        <f>E1</f>
        <v>Robyn Bruderer</v>
      </c>
      <c r="H5" s="106"/>
      <c r="I5" s="106"/>
      <c r="K5" s="175"/>
      <c r="L5" s="175"/>
      <c r="M5" s="175"/>
      <c r="N5" s="106"/>
      <c r="O5" s="106"/>
      <c r="P5" s="106"/>
      <c r="Q5" s="106"/>
      <c r="R5" s="106"/>
      <c r="S5" s="175" t="s">
        <v>47</v>
      </c>
      <c r="T5" s="106" t="str">
        <f>E1</f>
        <v>Robyn Bruderer</v>
      </c>
      <c r="U5" s="106"/>
      <c r="V5" s="106"/>
      <c r="W5" s="106"/>
      <c r="X5" s="106"/>
      <c r="Y5" s="106"/>
      <c r="Z5" s="106"/>
      <c r="AA5" s="106"/>
      <c r="AB5" s="106"/>
      <c r="AC5" s="106"/>
      <c r="AD5" s="175" t="s">
        <v>46</v>
      </c>
      <c r="AE5" s="106" t="str">
        <f>E2</f>
        <v>Angie Deeks</v>
      </c>
      <c r="AF5" s="106"/>
      <c r="AG5" s="106"/>
      <c r="AH5" s="106"/>
      <c r="AI5" s="106"/>
      <c r="AJ5" s="106"/>
      <c r="AK5" s="106"/>
      <c r="AL5" s="106"/>
      <c r="AM5" s="106"/>
      <c r="AN5" s="106"/>
      <c r="AO5" s="41"/>
      <c r="AP5" s="41"/>
      <c r="AQ5" s="106"/>
      <c r="AR5" s="106"/>
      <c r="AS5" s="106"/>
    </row>
    <row r="6" spans="1:45" ht="15.6" x14ac:dyDescent="0.3">
      <c r="A6" s="108" t="s">
        <v>167</v>
      </c>
      <c r="B6" s="175"/>
      <c r="C6" s="106"/>
      <c r="D6" s="106"/>
      <c r="E6" s="106"/>
      <c r="F6" s="175" t="s">
        <v>26</v>
      </c>
      <c r="G6" s="106"/>
      <c r="H6" s="106"/>
      <c r="I6" s="106"/>
      <c r="K6" s="106"/>
      <c r="L6" s="106"/>
      <c r="M6" s="106"/>
      <c r="N6" s="106"/>
      <c r="O6" s="106"/>
      <c r="P6" s="106"/>
      <c r="Q6" s="106"/>
      <c r="R6" s="106"/>
      <c r="S6" s="175"/>
      <c r="T6" s="175"/>
      <c r="U6" s="106"/>
      <c r="V6" s="106"/>
      <c r="W6" s="106"/>
      <c r="X6" s="106"/>
      <c r="Y6" s="106"/>
      <c r="Z6" s="106"/>
      <c r="AA6" s="106"/>
      <c r="AB6" s="106"/>
      <c r="AC6" s="106"/>
      <c r="AD6" s="175"/>
      <c r="AE6" s="175"/>
      <c r="AF6" s="106"/>
      <c r="AG6" s="106"/>
      <c r="AH6" s="106"/>
      <c r="AI6" s="106"/>
      <c r="AJ6" s="106"/>
      <c r="AK6" s="106"/>
      <c r="AL6" s="106"/>
      <c r="AM6" s="106"/>
      <c r="AN6" s="209"/>
      <c r="AO6" s="211" t="s">
        <v>12</v>
      </c>
      <c r="AP6" s="41"/>
      <c r="AQ6" s="106"/>
      <c r="AR6" s="106"/>
      <c r="AS6" s="106"/>
    </row>
    <row r="7" spans="1:45" ht="15.6" x14ac:dyDescent="0.3">
      <c r="A7" s="108" t="s">
        <v>85</v>
      </c>
      <c r="B7" s="175" t="s">
        <v>144</v>
      </c>
      <c r="C7" s="106"/>
      <c r="D7" s="106"/>
      <c r="E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209"/>
      <c r="AO7" s="41"/>
      <c r="AP7" s="41"/>
      <c r="AQ7" s="106"/>
      <c r="AR7" s="106"/>
      <c r="AS7" s="106"/>
    </row>
    <row r="8" spans="1:45" ht="14.4" x14ac:dyDescent="0.3">
      <c r="A8" s="106"/>
      <c r="B8" s="106"/>
      <c r="C8" s="106"/>
      <c r="D8" s="106"/>
      <c r="E8" s="106"/>
      <c r="F8" s="175" t="s">
        <v>1</v>
      </c>
      <c r="G8" s="106"/>
      <c r="I8" s="106"/>
      <c r="J8" s="187" t="s">
        <v>1</v>
      </c>
      <c r="K8" s="188"/>
      <c r="L8" s="188"/>
      <c r="M8" s="188" t="s">
        <v>2</v>
      </c>
      <c r="O8" s="188"/>
      <c r="P8" s="188" t="s">
        <v>3</v>
      </c>
      <c r="Q8" s="188" t="s">
        <v>86</v>
      </c>
      <c r="R8" s="13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3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209"/>
      <c r="AO8" s="213" t="s">
        <v>52</v>
      </c>
      <c r="AP8" s="41"/>
      <c r="AQ8" s="191"/>
      <c r="AR8" s="106"/>
      <c r="AS8" s="106"/>
    </row>
    <row r="9" spans="1:45" ht="14.4" x14ac:dyDescent="0.3">
      <c r="A9" s="138" t="s">
        <v>24</v>
      </c>
      <c r="B9" s="177" t="s">
        <v>25</v>
      </c>
      <c r="C9" s="177" t="s">
        <v>26</v>
      </c>
      <c r="D9" s="177" t="s">
        <v>27</v>
      </c>
      <c r="E9" s="177" t="s">
        <v>28</v>
      </c>
      <c r="F9" s="177" t="s">
        <v>87</v>
      </c>
      <c r="G9" s="177" t="s">
        <v>88</v>
      </c>
      <c r="H9" s="177" t="s">
        <v>90</v>
      </c>
      <c r="I9" s="177" t="s">
        <v>91</v>
      </c>
      <c r="J9" s="189" t="s">
        <v>34</v>
      </c>
      <c r="K9" s="171" t="s">
        <v>2</v>
      </c>
      <c r="L9" s="171" t="s">
        <v>93</v>
      </c>
      <c r="M9" s="189" t="s">
        <v>34</v>
      </c>
      <c r="N9" s="190" t="s">
        <v>3</v>
      </c>
      <c r="O9" s="171" t="s">
        <v>93</v>
      </c>
      <c r="P9" s="189" t="s">
        <v>34</v>
      </c>
      <c r="Q9" s="189" t="s">
        <v>34</v>
      </c>
      <c r="R9" s="195"/>
      <c r="S9" s="138" t="s">
        <v>29</v>
      </c>
      <c r="T9" s="138" t="s">
        <v>30</v>
      </c>
      <c r="U9" s="138" t="s">
        <v>96</v>
      </c>
      <c r="V9" s="138" t="s">
        <v>57</v>
      </c>
      <c r="W9" s="138" t="s">
        <v>97</v>
      </c>
      <c r="X9" s="138" t="s">
        <v>98</v>
      </c>
      <c r="Y9" s="138" t="s">
        <v>31</v>
      </c>
      <c r="Z9" s="138" t="s">
        <v>99</v>
      </c>
      <c r="AA9" s="138" t="s">
        <v>38</v>
      </c>
      <c r="AB9" s="138" t="s">
        <v>37</v>
      </c>
      <c r="AC9" s="195"/>
      <c r="AD9" s="138" t="s">
        <v>29</v>
      </c>
      <c r="AE9" s="138" t="s">
        <v>30</v>
      </c>
      <c r="AF9" s="138" t="s">
        <v>96</v>
      </c>
      <c r="AG9" s="138" t="s">
        <v>57</v>
      </c>
      <c r="AH9" s="138" t="s">
        <v>97</v>
      </c>
      <c r="AI9" s="138" t="s">
        <v>98</v>
      </c>
      <c r="AJ9" s="138" t="s">
        <v>31</v>
      </c>
      <c r="AK9" s="138" t="s">
        <v>99</v>
      </c>
      <c r="AL9" s="138" t="s">
        <v>38</v>
      </c>
      <c r="AM9" s="138" t="s">
        <v>37</v>
      </c>
      <c r="AN9" s="212"/>
      <c r="AO9" s="285" t="s">
        <v>32</v>
      </c>
      <c r="AP9" s="177"/>
      <c r="AQ9" s="189" t="s">
        <v>35</v>
      </c>
      <c r="AR9" s="136"/>
      <c r="AS9" s="136"/>
    </row>
    <row r="10" spans="1:45" ht="14.4" x14ac:dyDescent="0.3">
      <c r="A10" s="136"/>
      <c r="B10" s="136"/>
      <c r="C10" s="136"/>
      <c r="D10" s="136"/>
      <c r="E10" s="136"/>
      <c r="F10" s="41"/>
      <c r="G10" s="41"/>
      <c r="H10" s="41"/>
      <c r="I10" s="41"/>
      <c r="J10" s="191"/>
      <c r="K10" s="191"/>
      <c r="L10" s="191"/>
      <c r="M10" s="191"/>
      <c r="N10" s="191"/>
      <c r="O10" s="191"/>
      <c r="P10" s="191"/>
      <c r="Q10" s="191"/>
      <c r="R10" s="195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95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212"/>
      <c r="AO10" s="211"/>
      <c r="AP10" s="41"/>
      <c r="AQ10" s="224"/>
      <c r="AR10" s="106"/>
      <c r="AS10" s="106"/>
    </row>
    <row r="11" spans="1:45" ht="14.4" x14ac:dyDescent="0.3">
      <c r="A11" s="483">
        <v>38</v>
      </c>
      <c r="B11" s="483" t="s">
        <v>247</v>
      </c>
      <c r="C11" s="483" t="s">
        <v>183</v>
      </c>
      <c r="D11" s="483" t="s">
        <v>184</v>
      </c>
      <c r="E11" s="483" t="s">
        <v>185</v>
      </c>
      <c r="F11" s="172">
        <v>6.5</v>
      </c>
      <c r="G11" s="172">
        <v>6.5</v>
      </c>
      <c r="H11" s="172">
        <v>6</v>
      </c>
      <c r="I11" s="172">
        <v>6</v>
      </c>
      <c r="J11" s="192">
        <f t="shared" ref="J11:J22" si="0">(F11+G11+H11+I11)/4</f>
        <v>6.25</v>
      </c>
      <c r="K11" s="172">
        <v>6</v>
      </c>
      <c r="L11" s="172"/>
      <c r="M11" s="192">
        <f t="shared" ref="M11:M22" si="1">K11-L11</f>
        <v>6</v>
      </c>
      <c r="N11" s="172">
        <v>6.8</v>
      </c>
      <c r="O11" s="172"/>
      <c r="P11" s="192">
        <f t="shared" ref="P11:P22" si="2">N11-O11</f>
        <v>6.8</v>
      </c>
      <c r="Q11" s="21">
        <f t="shared" ref="Q11:Q22" si="3">((J11*0.4)+(M11*0.4)+(P11*0.2))</f>
        <v>6.2600000000000007</v>
      </c>
      <c r="R11" s="43"/>
      <c r="S11" s="196">
        <v>4</v>
      </c>
      <c r="T11" s="196">
        <v>5</v>
      </c>
      <c r="U11" s="196">
        <v>4.8</v>
      </c>
      <c r="V11" s="196">
        <v>5.2</v>
      </c>
      <c r="W11" s="196">
        <v>5.3</v>
      </c>
      <c r="X11" s="196">
        <v>5.5</v>
      </c>
      <c r="Y11" s="196">
        <v>5.2</v>
      </c>
      <c r="Z11" s="196">
        <v>4.8</v>
      </c>
      <c r="AA11" s="22">
        <f t="shared" ref="AA11:AA22" si="4">SUM(S11:Z11)</f>
        <v>39.799999999999997</v>
      </c>
      <c r="AB11" s="21">
        <f t="shared" ref="AB11:AB22" si="5">AA11/8</f>
        <v>4.9749999999999996</v>
      </c>
      <c r="AC11" s="43"/>
      <c r="AD11" s="196">
        <v>6</v>
      </c>
      <c r="AE11" s="196">
        <v>5.5</v>
      </c>
      <c r="AF11" s="196">
        <v>4.5</v>
      </c>
      <c r="AG11" s="196">
        <v>5.5</v>
      </c>
      <c r="AH11" s="196">
        <v>5.5</v>
      </c>
      <c r="AI11" s="196">
        <v>5.5</v>
      </c>
      <c r="AJ11" s="196">
        <v>4</v>
      </c>
      <c r="AK11" s="196">
        <v>4</v>
      </c>
      <c r="AL11" s="22">
        <f t="shared" ref="AL11:AL22" si="6">SUM(AD11:AK11)</f>
        <v>40.5</v>
      </c>
      <c r="AM11" s="21">
        <f t="shared" ref="AM11:AM22" si="7">AL11/8</f>
        <v>5.0625</v>
      </c>
      <c r="AN11" s="221"/>
      <c r="AO11" s="286">
        <f t="shared" ref="AO11:AO22" si="8">SUM((Q11*0.25)+(AB11*0.375)+(AM11*0.375))</f>
        <v>5.3290625</v>
      </c>
      <c r="AP11" s="174"/>
      <c r="AQ11" s="244">
        <f>RANK(AO11,$AO$11:AO22)</f>
        <v>1</v>
      </c>
      <c r="AR11" s="106"/>
      <c r="AS11" s="106"/>
    </row>
    <row r="12" spans="1:45" ht="14.4" x14ac:dyDescent="0.3">
      <c r="A12" s="483">
        <v>82</v>
      </c>
      <c r="B12" s="483" t="s">
        <v>251</v>
      </c>
      <c r="C12" s="483" t="s">
        <v>321</v>
      </c>
      <c r="D12" s="483" t="s">
        <v>322</v>
      </c>
      <c r="E12" s="483" t="s">
        <v>256</v>
      </c>
      <c r="F12" s="172">
        <v>6.2</v>
      </c>
      <c r="G12" s="172">
        <v>6.3</v>
      </c>
      <c r="H12" s="172">
        <v>6</v>
      </c>
      <c r="I12" s="172">
        <v>6</v>
      </c>
      <c r="J12" s="192">
        <f t="shared" si="0"/>
        <v>6.125</v>
      </c>
      <c r="K12" s="172">
        <v>6.3</v>
      </c>
      <c r="L12" s="172"/>
      <c r="M12" s="192">
        <f t="shared" si="1"/>
        <v>6.3</v>
      </c>
      <c r="N12" s="172">
        <v>6.5</v>
      </c>
      <c r="O12" s="172">
        <v>0.1</v>
      </c>
      <c r="P12" s="192">
        <f t="shared" si="2"/>
        <v>6.4</v>
      </c>
      <c r="Q12" s="21">
        <f t="shared" si="3"/>
        <v>6.2500000000000009</v>
      </c>
      <c r="R12" s="43"/>
      <c r="S12" s="196">
        <v>4</v>
      </c>
      <c r="T12" s="196">
        <v>5</v>
      </c>
      <c r="U12" s="196">
        <v>5</v>
      </c>
      <c r="V12" s="196">
        <v>5</v>
      </c>
      <c r="W12" s="196">
        <v>4.5</v>
      </c>
      <c r="X12" s="196">
        <v>5.5</v>
      </c>
      <c r="Y12" s="196">
        <v>4</v>
      </c>
      <c r="Z12" s="196">
        <v>5</v>
      </c>
      <c r="AA12" s="22">
        <f t="shared" si="4"/>
        <v>38</v>
      </c>
      <c r="AB12" s="21">
        <f t="shared" si="5"/>
        <v>4.75</v>
      </c>
      <c r="AC12" s="43"/>
      <c r="AD12" s="196">
        <v>3.8</v>
      </c>
      <c r="AE12" s="196">
        <v>5.5</v>
      </c>
      <c r="AF12" s="196">
        <v>4.8</v>
      </c>
      <c r="AG12" s="196">
        <v>5.5</v>
      </c>
      <c r="AH12" s="196">
        <v>5.5</v>
      </c>
      <c r="AI12" s="196">
        <v>5.5</v>
      </c>
      <c r="AJ12" s="196">
        <v>4.5</v>
      </c>
      <c r="AK12" s="196">
        <v>5</v>
      </c>
      <c r="AL12" s="22">
        <f t="shared" si="6"/>
        <v>40.1</v>
      </c>
      <c r="AM12" s="21">
        <f t="shared" si="7"/>
        <v>5.0125000000000002</v>
      </c>
      <c r="AN12" s="221"/>
      <c r="AO12" s="286">
        <f t="shared" si="8"/>
        <v>5.2234375000000002</v>
      </c>
      <c r="AP12" s="174"/>
      <c r="AQ12" s="244">
        <f>RANK(AO12,$AO$11:AO23)</f>
        <v>2</v>
      </c>
      <c r="AR12" s="106"/>
      <c r="AS12" s="106"/>
    </row>
    <row r="13" spans="1:45" ht="14.4" x14ac:dyDescent="0.3">
      <c r="A13" s="483">
        <v>37</v>
      </c>
      <c r="B13" s="483" t="s">
        <v>248</v>
      </c>
      <c r="C13" s="483" t="s">
        <v>183</v>
      </c>
      <c r="D13" s="483" t="s">
        <v>184</v>
      </c>
      <c r="E13" s="483" t="s">
        <v>185</v>
      </c>
      <c r="F13" s="172">
        <v>6.5</v>
      </c>
      <c r="G13" s="172">
        <v>6.5</v>
      </c>
      <c r="H13" s="172">
        <v>6</v>
      </c>
      <c r="I13" s="172">
        <v>6</v>
      </c>
      <c r="J13" s="192">
        <f t="shared" si="0"/>
        <v>6.25</v>
      </c>
      <c r="K13" s="172">
        <v>6</v>
      </c>
      <c r="L13" s="172"/>
      <c r="M13" s="192">
        <f t="shared" si="1"/>
        <v>6</v>
      </c>
      <c r="N13" s="172">
        <v>6.8</v>
      </c>
      <c r="O13" s="172"/>
      <c r="P13" s="192">
        <f t="shared" si="2"/>
        <v>6.8</v>
      </c>
      <c r="Q13" s="21">
        <f t="shared" si="3"/>
        <v>6.2600000000000007</v>
      </c>
      <c r="R13" s="43"/>
      <c r="S13" s="196">
        <v>3.5</v>
      </c>
      <c r="T13" s="196">
        <v>5</v>
      </c>
      <c r="U13" s="196">
        <v>2.5</v>
      </c>
      <c r="V13" s="196">
        <v>3</v>
      </c>
      <c r="W13" s="196">
        <v>5</v>
      </c>
      <c r="X13" s="196">
        <v>5</v>
      </c>
      <c r="Y13" s="196">
        <v>5</v>
      </c>
      <c r="Z13" s="196">
        <v>4.8</v>
      </c>
      <c r="AA13" s="22">
        <f t="shared" si="4"/>
        <v>33.799999999999997</v>
      </c>
      <c r="AB13" s="21">
        <f t="shared" si="5"/>
        <v>4.2249999999999996</v>
      </c>
      <c r="AC13" s="43"/>
      <c r="AD13" s="196">
        <v>4.5</v>
      </c>
      <c r="AE13" s="196">
        <v>4</v>
      </c>
      <c r="AF13" s="196">
        <v>4.5</v>
      </c>
      <c r="AG13" s="196">
        <v>5</v>
      </c>
      <c r="AH13" s="196">
        <v>4.5</v>
      </c>
      <c r="AI13" s="196">
        <v>5.5</v>
      </c>
      <c r="AJ13" s="196">
        <v>4</v>
      </c>
      <c r="AK13" s="196">
        <v>4.5</v>
      </c>
      <c r="AL13" s="22">
        <f t="shared" si="6"/>
        <v>36.5</v>
      </c>
      <c r="AM13" s="21">
        <f t="shared" si="7"/>
        <v>4.5625</v>
      </c>
      <c r="AN13" s="221"/>
      <c r="AO13" s="286">
        <f t="shared" si="8"/>
        <v>4.8603125</v>
      </c>
      <c r="AP13" s="174"/>
      <c r="AQ13" s="244">
        <f>RANK(AO13,$AO$11:AO24)</f>
        <v>3</v>
      </c>
      <c r="AR13" s="106"/>
      <c r="AS13" s="106"/>
    </row>
    <row r="14" spans="1:45" ht="14.4" x14ac:dyDescent="0.3">
      <c r="A14" s="483">
        <v>26</v>
      </c>
      <c r="B14" s="483" t="s">
        <v>252</v>
      </c>
      <c r="C14" s="483" t="s">
        <v>183</v>
      </c>
      <c r="D14" s="483" t="s">
        <v>184</v>
      </c>
      <c r="E14" s="483" t="s">
        <v>185</v>
      </c>
      <c r="F14" s="172">
        <v>6.5</v>
      </c>
      <c r="G14" s="172">
        <v>6.5</v>
      </c>
      <c r="H14" s="172">
        <v>6</v>
      </c>
      <c r="I14" s="172">
        <v>6</v>
      </c>
      <c r="J14" s="192">
        <f t="shared" si="0"/>
        <v>6.25</v>
      </c>
      <c r="K14" s="172">
        <v>6</v>
      </c>
      <c r="L14" s="172"/>
      <c r="M14" s="192">
        <f t="shared" si="1"/>
        <v>6</v>
      </c>
      <c r="N14" s="172">
        <v>6.8</v>
      </c>
      <c r="O14" s="172"/>
      <c r="P14" s="192">
        <f t="shared" si="2"/>
        <v>6.8</v>
      </c>
      <c r="Q14" s="21">
        <f t="shared" si="3"/>
        <v>6.2600000000000007</v>
      </c>
      <c r="R14" s="43"/>
      <c r="S14" s="196">
        <v>3.5</v>
      </c>
      <c r="T14" s="196">
        <v>4.5</v>
      </c>
      <c r="U14" s="196">
        <v>4.8</v>
      </c>
      <c r="V14" s="196">
        <v>4</v>
      </c>
      <c r="W14" s="196">
        <v>3</v>
      </c>
      <c r="X14" s="196">
        <v>3.2</v>
      </c>
      <c r="Y14" s="196">
        <v>4</v>
      </c>
      <c r="Z14" s="196">
        <v>4.8</v>
      </c>
      <c r="AA14" s="22">
        <f t="shared" si="4"/>
        <v>31.8</v>
      </c>
      <c r="AB14" s="21">
        <f t="shared" si="5"/>
        <v>3.9750000000000001</v>
      </c>
      <c r="AC14" s="43"/>
      <c r="AD14" s="196">
        <v>3.8</v>
      </c>
      <c r="AE14" s="196">
        <v>5</v>
      </c>
      <c r="AF14" s="196">
        <v>5.5</v>
      </c>
      <c r="AG14" s="196">
        <v>4.5</v>
      </c>
      <c r="AH14" s="196">
        <v>4.5</v>
      </c>
      <c r="AI14" s="196">
        <v>4.5</v>
      </c>
      <c r="AJ14" s="196">
        <v>5.8</v>
      </c>
      <c r="AK14" s="196">
        <v>4</v>
      </c>
      <c r="AL14" s="22">
        <f t="shared" si="6"/>
        <v>37.6</v>
      </c>
      <c r="AM14" s="21">
        <f t="shared" si="7"/>
        <v>4.7</v>
      </c>
      <c r="AN14" s="221"/>
      <c r="AO14" s="286">
        <f t="shared" si="8"/>
        <v>4.8181250000000002</v>
      </c>
      <c r="AP14" s="174"/>
      <c r="AQ14" s="244">
        <f>RANK(AO14,$AO$11:AO25)</f>
        <v>4</v>
      </c>
      <c r="AR14" s="106"/>
      <c r="AS14" s="106"/>
    </row>
    <row r="15" spans="1:45" ht="14.4" x14ac:dyDescent="0.3">
      <c r="A15" s="483">
        <v>114</v>
      </c>
      <c r="B15" s="483" t="s">
        <v>253</v>
      </c>
      <c r="C15" s="483" t="s">
        <v>187</v>
      </c>
      <c r="D15" s="506" t="s">
        <v>319</v>
      </c>
      <c r="E15" s="483" t="s">
        <v>255</v>
      </c>
      <c r="F15" s="172">
        <v>5</v>
      </c>
      <c r="G15" s="172">
        <v>5</v>
      </c>
      <c r="H15" s="172">
        <v>4.7</v>
      </c>
      <c r="I15" s="172">
        <v>4.7</v>
      </c>
      <c r="J15" s="192">
        <f t="shared" si="0"/>
        <v>4.8499999999999996</v>
      </c>
      <c r="K15" s="172">
        <v>4</v>
      </c>
      <c r="L15" s="172"/>
      <c r="M15" s="192">
        <f t="shared" si="1"/>
        <v>4</v>
      </c>
      <c r="N15" s="172">
        <v>5</v>
      </c>
      <c r="O15" s="172">
        <v>0.2</v>
      </c>
      <c r="P15" s="192">
        <f t="shared" si="2"/>
        <v>4.8</v>
      </c>
      <c r="Q15" s="21">
        <f t="shared" si="3"/>
        <v>4.5</v>
      </c>
      <c r="R15" s="43"/>
      <c r="S15" s="196">
        <v>4.8</v>
      </c>
      <c r="T15" s="196">
        <v>5</v>
      </c>
      <c r="U15" s="196">
        <v>5.5</v>
      </c>
      <c r="V15" s="196">
        <v>4</v>
      </c>
      <c r="W15" s="196">
        <v>4</v>
      </c>
      <c r="X15" s="196">
        <v>4</v>
      </c>
      <c r="Y15" s="196">
        <v>5.3</v>
      </c>
      <c r="Z15" s="196">
        <v>4.9000000000000004</v>
      </c>
      <c r="AA15" s="22">
        <f t="shared" si="4"/>
        <v>37.5</v>
      </c>
      <c r="AB15" s="21">
        <f t="shared" si="5"/>
        <v>4.6875</v>
      </c>
      <c r="AC15" s="43"/>
      <c r="AD15" s="196">
        <v>3.8</v>
      </c>
      <c r="AE15" s="196">
        <v>5</v>
      </c>
      <c r="AF15" s="196">
        <v>6</v>
      </c>
      <c r="AG15" s="196">
        <v>5.5</v>
      </c>
      <c r="AH15" s="196">
        <v>5.5</v>
      </c>
      <c r="AI15" s="196">
        <v>5.5</v>
      </c>
      <c r="AJ15" s="196">
        <v>4.5</v>
      </c>
      <c r="AK15" s="196">
        <v>5</v>
      </c>
      <c r="AL15" s="22">
        <f t="shared" si="6"/>
        <v>40.799999999999997</v>
      </c>
      <c r="AM15" s="21">
        <f t="shared" si="7"/>
        <v>5.0999999999999996</v>
      </c>
      <c r="AN15" s="221"/>
      <c r="AO15" s="286">
        <f t="shared" si="8"/>
        <v>4.7953124999999996</v>
      </c>
      <c r="AP15" s="174"/>
      <c r="AQ15" s="244">
        <f>RANK(AO15,$AO$11:AO26)</f>
        <v>5</v>
      </c>
      <c r="AR15" s="106"/>
      <c r="AS15" s="106"/>
    </row>
    <row r="16" spans="1:45" ht="14.4" x14ac:dyDescent="0.3">
      <c r="A16" s="483">
        <v>123</v>
      </c>
      <c r="B16" s="483" t="s">
        <v>378</v>
      </c>
      <c r="C16" s="483" t="s">
        <v>340</v>
      </c>
      <c r="D16" s="483" t="s">
        <v>329</v>
      </c>
      <c r="E16" s="483" t="s">
        <v>330</v>
      </c>
      <c r="F16" s="172">
        <v>6</v>
      </c>
      <c r="G16" s="172">
        <v>6</v>
      </c>
      <c r="H16" s="172">
        <v>5.8</v>
      </c>
      <c r="I16" s="172">
        <v>5.8</v>
      </c>
      <c r="J16" s="192">
        <f t="shared" si="0"/>
        <v>5.9</v>
      </c>
      <c r="K16" s="172">
        <v>6.2</v>
      </c>
      <c r="L16" s="172"/>
      <c r="M16" s="192">
        <f t="shared" si="1"/>
        <v>6.2</v>
      </c>
      <c r="N16" s="172">
        <v>6.4</v>
      </c>
      <c r="O16" s="172"/>
      <c r="P16" s="192">
        <f t="shared" si="2"/>
        <v>6.4</v>
      </c>
      <c r="Q16" s="21">
        <f t="shared" si="3"/>
        <v>6.120000000000001</v>
      </c>
      <c r="R16" s="43"/>
      <c r="S16" s="196">
        <v>3</v>
      </c>
      <c r="T16" s="196">
        <v>4.5</v>
      </c>
      <c r="U16" s="196">
        <v>5.5</v>
      </c>
      <c r="V16" s="196">
        <v>5</v>
      </c>
      <c r="W16" s="196">
        <v>3.5</v>
      </c>
      <c r="X16" s="196">
        <v>4</v>
      </c>
      <c r="Y16" s="196">
        <v>4.5</v>
      </c>
      <c r="Z16" s="196">
        <v>4.2</v>
      </c>
      <c r="AA16" s="22">
        <f t="shared" si="4"/>
        <v>34.200000000000003</v>
      </c>
      <c r="AB16" s="21">
        <f t="shared" si="5"/>
        <v>4.2750000000000004</v>
      </c>
      <c r="AC16" s="43"/>
      <c r="AD16" s="196">
        <v>3</v>
      </c>
      <c r="AE16" s="196">
        <v>4</v>
      </c>
      <c r="AF16" s="196">
        <v>4</v>
      </c>
      <c r="AG16" s="196">
        <v>4</v>
      </c>
      <c r="AH16" s="196">
        <v>4.5</v>
      </c>
      <c r="AI16" s="196">
        <v>3.8</v>
      </c>
      <c r="AJ16" s="196">
        <v>4</v>
      </c>
      <c r="AK16" s="196">
        <v>4.5</v>
      </c>
      <c r="AL16" s="22">
        <f t="shared" si="6"/>
        <v>31.8</v>
      </c>
      <c r="AM16" s="21">
        <f t="shared" si="7"/>
        <v>3.9750000000000001</v>
      </c>
      <c r="AN16" s="221"/>
      <c r="AO16" s="286">
        <f t="shared" si="8"/>
        <v>4.6237500000000011</v>
      </c>
      <c r="AP16" s="174"/>
      <c r="AQ16" s="244">
        <f>RANK(AO16,$AO$11:AO27)</f>
        <v>6</v>
      </c>
      <c r="AR16" s="106"/>
      <c r="AS16" s="106"/>
    </row>
    <row r="17" spans="1:45" ht="14.4" x14ac:dyDescent="0.3">
      <c r="A17" s="483">
        <v>115</v>
      </c>
      <c r="B17" s="483" t="s">
        <v>246</v>
      </c>
      <c r="C17" s="483" t="s">
        <v>187</v>
      </c>
      <c r="D17" s="506" t="s">
        <v>319</v>
      </c>
      <c r="E17" s="483" t="s">
        <v>255</v>
      </c>
      <c r="F17" s="172">
        <v>5</v>
      </c>
      <c r="G17" s="172">
        <v>5</v>
      </c>
      <c r="H17" s="172">
        <v>4.7</v>
      </c>
      <c r="I17" s="172">
        <v>4.7</v>
      </c>
      <c r="J17" s="192">
        <f t="shared" si="0"/>
        <v>4.8499999999999996</v>
      </c>
      <c r="K17" s="172">
        <v>4</v>
      </c>
      <c r="L17" s="172"/>
      <c r="M17" s="192">
        <f t="shared" si="1"/>
        <v>4</v>
      </c>
      <c r="N17" s="172">
        <v>5</v>
      </c>
      <c r="O17" s="172">
        <v>0.2</v>
      </c>
      <c r="P17" s="192">
        <f t="shared" si="2"/>
        <v>4.8</v>
      </c>
      <c r="Q17" s="21">
        <f t="shared" si="3"/>
        <v>4.5</v>
      </c>
      <c r="R17" s="43"/>
      <c r="S17" s="196">
        <v>3</v>
      </c>
      <c r="T17" s="196">
        <v>4</v>
      </c>
      <c r="U17" s="196">
        <v>4</v>
      </c>
      <c r="V17" s="196">
        <v>2</v>
      </c>
      <c r="W17" s="196">
        <v>5</v>
      </c>
      <c r="X17" s="196">
        <v>5</v>
      </c>
      <c r="Y17" s="196">
        <v>5</v>
      </c>
      <c r="Z17" s="196">
        <v>4.5</v>
      </c>
      <c r="AA17" s="22">
        <f t="shared" si="4"/>
        <v>32.5</v>
      </c>
      <c r="AB17" s="21">
        <f t="shared" si="5"/>
        <v>4.0625</v>
      </c>
      <c r="AC17" s="43"/>
      <c r="AD17" s="196">
        <v>5</v>
      </c>
      <c r="AE17" s="196">
        <v>4.5</v>
      </c>
      <c r="AF17" s="196">
        <v>4</v>
      </c>
      <c r="AG17" s="196">
        <v>5.3</v>
      </c>
      <c r="AH17" s="196">
        <v>5.5</v>
      </c>
      <c r="AI17" s="196">
        <v>5.5</v>
      </c>
      <c r="AJ17" s="196">
        <v>4</v>
      </c>
      <c r="AK17" s="196">
        <v>5.5</v>
      </c>
      <c r="AL17" s="22">
        <f t="shared" si="6"/>
        <v>39.299999999999997</v>
      </c>
      <c r="AM17" s="21">
        <f t="shared" si="7"/>
        <v>4.9124999999999996</v>
      </c>
      <c r="AN17" s="221"/>
      <c r="AO17" s="286">
        <f t="shared" si="8"/>
        <v>4.4906249999999996</v>
      </c>
      <c r="AP17" s="174"/>
      <c r="AQ17" s="244">
        <f>RANK(AO17,$AO$11:AO28)</f>
        <v>7</v>
      </c>
      <c r="AR17" s="106"/>
      <c r="AS17" s="106"/>
    </row>
    <row r="18" spans="1:45" ht="14.4" x14ac:dyDescent="0.3">
      <c r="A18" s="483">
        <v>117</v>
      </c>
      <c r="B18" s="483" t="s">
        <v>244</v>
      </c>
      <c r="C18" s="483" t="s">
        <v>187</v>
      </c>
      <c r="D18" s="506" t="s">
        <v>319</v>
      </c>
      <c r="E18" s="483" t="s">
        <v>255</v>
      </c>
      <c r="F18" s="172">
        <v>5</v>
      </c>
      <c r="G18" s="172">
        <v>5</v>
      </c>
      <c r="H18" s="172">
        <v>4.7</v>
      </c>
      <c r="I18" s="172">
        <v>4.7</v>
      </c>
      <c r="J18" s="192">
        <f t="shared" si="0"/>
        <v>4.8499999999999996</v>
      </c>
      <c r="K18" s="172">
        <v>4</v>
      </c>
      <c r="L18" s="172"/>
      <c r="M18" s="192">
        <f t="shared" si="1"/>
        <v>4</v>
      </c>
      <c r="N18" s="172">
        <v>5</v>
      </c>
      <c r="O18" s="172">
        <v>0.2</v>
      </c>
      <c r="P18" s="192">
        <f t="shared" si="2"/>
        <v>4.8</v>
      </c>
      <c r="Q18" s="21">
        <f t="shared" si="3"/>
        <v>4.5</v>
      </c>
      <c r="R18" s="43"/>
      <c r="S18" s="196">
        <v>4</v>
      </c>
      <c r="T18" s="196">
        <v>4</v>
      </c>
      <c r="U18" s="196">
        <v>4</v>
      </c>
      <c r="V18" s="196">
        <v>5</v>
      </c>
      <c r="W18" s="196">
        <v>4</v>
      </c>
      <c r="X18" s="196">
        <v>3.8</v>
      </c>
      <c r="Y18" s="196">
        <v>4.8</v>
      </c>
      <c r="Z18" s="196">
        <v>4</v>
      </c>
      <c r="AA18" s="22">
        <f t="shared" si="4"/>
        <v>33.6</v>
      </c>
      <c r="AB18" s="21">
        <f t="shared" si="5"/>
        <v>4.2</v>
      </c>
      <c r="AC18" s="43"/>
      <c r="AD18" s="196">
        <v>4.5</v>
      </c>
      <c r="AE18" s="196">
        <v>4</v>
      </c>
      <c r="AF18" s="196">
        <v>5.5</v>
      </c>
      <c r="AG18" s="196">
        <v>5</v>
      </c>
      <c r="AH18" s="196">
        <v>4.8</v>
      </c>
      <c r="AI18" s="196">
        <v>4.5</v>
      </c>
      <c r="AJ18" s="196">
        <v>4</v>
      </c>
      <c r="AK18" s="196">
        <v>4.5</v>
      </c>
      <c r="AL18" s="22">
        <f t="shared" si="6"/>
        <v>36.799999999999997</v>
      </c>
      <c r="AM18" s="21">
        <f t="shared" si="7"/>
        <v>4.5999999999999996</v>
      </c>
      <c r="AN18" s="221"/>
      <c r="AO18" s="286">
        <f t="shared" si="8"/>
        <v>4.4249999999999998</v>
      </c>
      <c r="AP18" s="174"/>
      <c r="AQ18" s="244">
        <f>RANK(AO18,$AO$11:AO29)</f>
        <v>8</v>
      </c>
      <c r="AR18" s="106"/>
      <c r="AS18" s="106"/>
    </row>
    <row r="19" spans="1:45" ht="14.4" x14ac:dyDescent="0.3">
      <c r="A19" s="483">
        <v>104</v>
      </c>
      <c r="B19" s="483" t="s">
        <v>379</v>
      </c>
      <c r="C19" s="483" t="s">
        <v>214</v>
      </c>
      <c r="D19" s="483" t="s">
        <v>215</v>
      </c>
      <c r="E19" s="483" t="s">
        <v>221</v>
      </c>
      <c r="F19" s="172">
        <v>5.8</v>
      </c>
      <c r="G19" s="172">
        <v>5.8</v>
      </c>
      <c r="H19" s="172">
        <v>5</v>
      </c>
      <c r="I19" s="172">
        <v>5</v>
      </c>
      <c r="J19" s="192">
        <f t="shared" si="0"/>
        <v>5.4</v>
      </c>
      <c r="K19" s="172">
        <v>5.9</v>
      </c>
      <c r="L19" s="172"/>
      <c r="M19" s="192">
        <f t="shared" si="1"/>
        <v>5.9</v>
      </c>
      <c r="N19" s="172">
        <v>5.9</v>
      </c>
      <c r="O19" s="172"/>
      <c r="P19" s="192">
        <f t="shared" si="2"/>
        <v>5.9</v>
      </c>
      <c r="Q19" s="21">
        <f t="shared" si="3"/>
        <v>5.7000000000000011</v>
      </c>
      <c r="R19" s="43"/>
      <c r="S19" s="196">
        <v>3</v>
      </c>
      <c r="T19" s="196">
        <v>4</v>
      </c>
      <c r="U19" s="196">
        <v>3</v>
      </c>
      <c r="V19" s="196">
        <v>5.2</v>
      </c>
      <c r="W19" s="196">
        <v>4</v>
      </c>
      <c r="X19" s="196">
        <v>4</v>
      </c>
      <c r="Y19" s="196">
        <v>4.5</v>
      </c>
      <c r="Z19" s="196">
        <v>3</v>
      </c>
      <c r="AA19" s="22">
        <f t="shared" si="4"/>
        <v>30.7</v>
      </c>
      <c r="AB19" s="21">
        <f t="shared" si="5"/>
        <v>3.8374999999999999</v>
      </c>
      <c r="AC19" s="43"/>
      <c r="AD19" s="196">
        <v>3</v>
      </c>
      <c r="AE19" s="196">
        <v>4</v>
      </c>
      <c r="AF19" s="196">
        <v>4</v>
      </c>
      <c r="AG19" s="196">
        <v>5</v>
      </c>
      <c r="AH19" s="196">
        <v>5</v>
      </c>
      <c r="AI19" s="196">
        <v>4</v>
      </c>
      <c r="AJ19" s="196">
        <v>5.2</v>
      </c>
      <c r="AK19" s="196">
        <v>3</v>
      </c>
      <c r="AL19" s="22">
        <f t="shared" si="6"/>
        <v>33.200000000000003</v>
      </c>
      <c r="AM19" s="21">
        <f t="shared" si="7"/>
        <v>4.1500000000000004</v>
      </c>
      <c r="AN19" s="221"/>
      <c r="AO19" s="286">
        <f t="shared" si="8"/>
        <v>4.4203125000000005</v>
      </c>
      <c r="AP19" s="174"/>
      <c r="AQ19" s="244">
        <f>RANK(AO19,$AO$11:AO30)</f>
        <v>9</v>
      </c>
      <c r="AR19" s="106"/>
      <c r="AS19" s="106"/>
    </row>
    <row r="20" spans="1:45" ht="14.4" x14ac:dyDescent="0.3">
      <c r="A20" s="483">
        <v>55</v>
      </c>
      <c r="B20" s="483" t="s">
        <v>377</v>
      </c>
      <c r="C20" s="483" t="s">
        <v>340</v>
      </c>
      <c r="D20" s="483" t="s">
        <v>329</v>
      </c>
      <c r="E20" s="483" t="s">
        <v>330</v>
      </c>
      <c r="F20" s="172">
        <v>6</v>
      </c>
      <c r="G20" s="172">
        <v>6</v>
      </c>
      <c r="H20" s="172">
        <v>5.8</v>
      </c>
      <c r="I20" s="172">
        <v>5.8</v>
      </c>
      <c r="J20" s="192">
        <f t="shared" si="0"/>
        <v>5.9</v>
      </c>
      <c r="K20" s="172">
        <v>6.2</v>
      </c>
      <c r="L20" s="172"/>
      <c r="M20" s="192">
        <f t="shared" si="1"/>
        <v>6.2</v>
      </c>
      <c r="N20" s="172">
        <v>6.4</v>
      </c>
      <c r="O20" s="172"/>
      <c r="P20" s="192">
        <f t="shared" si="2"/>
        <v>6.4</v>
      </c>
      <c r="Q20" s="21">
        <f t="shared" si="3"/>
        <v>6.120000000000001</v>
      </c>
      <c r="R20" s="43"/>
      <c r="S20" s="196">
        <v>3</v>
      </c>
      <c r="T20" s="196">
        <v>3.5</v>
      </c>
      <c r="U20" s="196">
        <v>3</v>
      </c>
      <c r="V20" s="196">
        <v>3</v>
      </c>
      <c r="W20" s="196">
        <v>4</v>
      </c>
      <c r="X20" s="196">
        <v>2</v>
      </c>
      <c r="Y20" s="196">
        <v>5.2</v>
      </c>
      <c r="Z20" s="196">
        <v>3.5</v>
      </c>
      <c r="AA20" s="22">
        <f t="shared" si="4"/>
        <v>27.2</v>
      </c>
      <c r="AB20" s="21">
        <f t="shared" si="5"/>
        <v>3.4</v>
      </c>
      <c r="AC20" s="43"/>
      <c r="AD20" s="196">
        <v>3</v>
      </c>
      <c r="AE20" s="196">
        <v>4</v>
      </c>
      <c r="AF20" s="196">
        <v>4</v>
      </c>
      <c r="AG20" s="196">
        <v>5.5</v>
      </c>
      <c r="AH20" s="196">
        <v>3.8</v>
      </c>
      <c r="AI20" s="196">
        <v>3.8</v>
      </c>
      <c r="AJ20" s="196">
        <v>5</v>
      </c>
      <c r="AK20" s="196">
        <v>4.5</v>
      </c>
      <c r="AL20" s="22">
        <f t="shared" si="6"/>
        <v>33.6</v>
      </c>
      <c r="AM20" s="21">
        <f t="shared" si="7"/>
        <v>4.2</v>
      </c>
      <c r="AN20" s="221"/>
      <c r="AO20" s="286">
        <f t="shared" si="8"/>
        <v>4.3800000000000008</v>
      </c>
      <c r="AP20" s="174"/>
      <c r="AQ20" s="244">
        <f>RANK(AO20,$AO$11:AO31)</f>
        <v>10</v>
      </c>
      <c r="AR20" s="106"/>
      <c r="AS20" s="106"/>
    </row>
    <row r="21" spans="1:45" ht="14.4" x14ac:dyDescent="0.3">
      <c r="A21" s="483">
        <v>79</v>
      </c>
      <c r="B21" s="483" t="s">
        <v>249</v>
      </c>
      <c r="C21" s="483" t="s">
        <v>321</v>
      </c>
      <c r="D21" s="483" t="s">
        <v>322</v>
      </c>
      <c r="E21" s="483" t="s">
        <v>256</v>
      </c>
      <c r="F21" s="172">
        <v>6.2</v>
      </c>
      <c r="G21" s="172">
        <v>6.3</v>
      </c>
      <c r="H21" s="172">
        <v>6</v>
      </c>
      <c r="I21" s="172">
        <v>6</v>
      </c>
      <c r="J21" s="192">
        <f t="shared" si="0"/>
        <v>6.125</v>
      </c>
      <c r="K21" s="172">
        <v>4</v>
      </c>
      <c r="L21" s="172"/>
      <c r="M21" s="192">
        <f t="shared" si="1"/>
        <v>4</v>
      </c>
      <c r="N21" s="172">
        <v>6.5</v>
      </c>
      <c r="O21" s="172">
        <v>0.1</v>
      </c>
      <c r="P21" s="192">
        <f t="shared" si="2"/>
        <v>6.4</v>
      </c>
      <c r="Q21" s="21">
        <f t="shared" si="3"/>
        <v>5.330000000000001</v>
      </c>
      <c r="R21" s="43"/>
      <c r="S21" s="196">
        <v>3.5</v>
      </c>
      <c r="T21" s="196">
        <v>4.5</v>
      </c>
      <c r="U21" s="196">
        <v>4.2</v>
      </c>
      <c r="V21" s="196">
        <v>4.5</v>
      </c>
      <c r="W21" s="196">
        <v>4</v>
      </c>
      <c r="X21" s="196">
        <v>4</v>
      </c>
      <c r="Y21" s="196">
        <v>4</v>
      </c>
      <c r="Z21" s="196">
        <v>4</v>
      </c>
      <c r="AA21" s="22">
        <f t="shared" si="4"/>
        <v>32.700000000000003</v>
      </c>
      <c r="AB21" s="21">
        <f t="shared" si="5"/>
        <v>4.0875000000000004</v>
      </c>
      <c r="AC21" s="43"/>
      <c r="AD21" s="196">
        <v>3.5</v>
      </c>
      <c r="AE21" s="196">
        <v>4</v>
      </c>
      <c r="AF21" s="196">
        <v>3</v>
      </c>
      <c r="AG21" s="196">
        <v>4</v>
      </c>
      <c r="AH21" s="196">
        <v>4</v>
      </c>
      <c r="AI21" s="196">
        <v>4</v>
      </c>
      <c r="AJ21" s="196">
        <v>4.5</v>
      </c>
      <c r="AK21" s="196">
        <v>4</v>
      </c>
      <c r="AL21" s="22">
        <f t="shared" si="6"/>
        <v>31</v>
      </c>
      <c r="AM21" s="21">
        <f t="shared" si="7"/>
        <v>3.875</v>
      </c>
      <c r="AN21" s="221"/>
      <c r="AO21" s="286">
        <f t="shared" si="8"/>
        <v>4.3184374999999999</v>
      </c>
      <c r="AP21" s="174"/>
      <c r="AQ21" s="244">
        <f>RANK(AO21,$AO$11:AO32)</f>
        <v>11</v>
      </c>
      <c r="AR21" s="106"/>
      <c r="AS21" s="106"/>
    </row>
    <row r="22" spans="1:45" ht="14.4" x14ac:dyDescent="0.3">
      <c r="A22" s="483">
        <v>103</v>
      </c>
      <c r="B22" s="483" t="s">
        <v>380</v>
      </c>
      <c r="C22" s="483" t="s">
        <v>214</v>
      </c>
      <c r="D22" s="483" t="s">
        <v>215</v>
      </c>
      <c r="E22" s="483" t="s">
        <v>221</v>
      </c>
      <c r="F22" s="172">
        <v>5.8</v>
      </c>
      <c r="G22" s="172">
        <v>5.8</v>
      </c>
      <c r="H22" s="172">
        <v>5</v>
      </c>
      <c r="I22" s="172">
        <v>5</v>
      </c>
      <c r="J22" s="192">
        <f t="shared" si="0"/>
        <v>5.4</v>
      </c>
      <c r="K22" s="172">
        <v>5.9</v>
      </c>
      <c r="L22" s="172"/>
      <c r="M22" s="192">
        <f t="shared" si="1"/>
        <v>5.9</v>
      </c>
      <c r="N22" s="172">
        <v>5.9</v>
      </c>
      <c r="O22" s="172"/>
      <c r="P22" s="192">
        <f t="shared" si="2"/>
        <v>5.9</v>
      </c>
      <c r="Q22" s="21">
        <f t="shared" si="3"/>
        <v>5.7000000000000011</v>
      </c>
      <c r="R22" s="43"/>
      <c r="S22" s="196">
        <v>3</v>
      </c>
      <c r="T22" s="196">
        <v>4</v>
      </c>
      <c r="U22" s="196">
        <v>3</v>
      </c>
      <c r="V22" s="196">
        <v>4</v>
      </c>
      <c r="W22" s="196">
        <v>4.5</v>
      </c>
      <c r="X22" s="196">
        <v>3.8</v>
      </c>
      <c r="Y22" s="196">
        <v>4.7</v>
      </c>
      <c r="Z22" s="196">
        <v>4.5</v>
      </c>
      <c r="AA22" s="22">
        <f t="shared" si="4"/>
        <v>31.5</v>
      </c>
      <c r="AB22" s="21">
        <f t="shared" si="5"/>
        <v>3.9375</v>
      </c>
      <c r="AC22" s="43"/>
      <c r="AD22" s="196">
        <v>3.5</v>
      </c>
      <c r="AE22" s="196">
        <v>4.8</v>
      </c>
      <c r="AF22" s="196">
        <v>3</v>
      </c>
      <c r="AG22" s="196">
        <v>3.8</v>
      </c>
      <c r="AH22" s="196">
        <v>3.5</v>
      </c>
      <c r="AI22" s="196">
        <v>3.5</v>
      </c>
      <c r="AJ22" s="196">
        <v>4</v>
      </c>
      <c r="AK22" s="196">
        <v>4</v>
      </c>
      <c r="AL22" s="22">
        <f t="shared" si="6"/>
        <v>30.1</v>
      </c>
      <c r="AM22" s="21">
        <f t="shared" si="7"/>
        <v>3.7625000000000002</v>
      </c>
      <c r="AN22" s="221"/>
      <c r="AO22" s="286">
        <f t="shared" si="8"/>
        <v>4.3125</v>
      </c>
      <c r="AP22" s="174"/>
      <c r="AQ22" s="244">
        <f>RANK(AO22,$AO$11:AO33)</f>
        <v>12</v>
      </c>
      <c r="AR22" s="106"/>
      <c r="AS22" s="106"/>
    </row>
  </sheetData>
  <sortState ref="A11:AS22">
    <sortCondition descending="1" ref="AO11:AO22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5"/>
  <sheetViews>
    <sheetView topLeftCell="B7" workbookViewId="0">
      <selection activeCell="AK19" sqref="AK19"/>
    </sheetView>
  </sheetViews>
  <sheetFormatPr defaultRowHeight="13.2" x14ac:dyDescent="0.25"/>
  <cols>
    <col min="1" max="1" width="5.6640625" customWidth="1"/>
    <col min="2" max="2" width="20" customWidth="1"/>
    <col min="3" max="3" width="21.33203125" customWidth="1"/>
    <col min="4" max="5" width="20" customWidth="1"/>
    <col min="6" max="6" width="7.5546875" customWidth="1"/>
    <col min="7" max="7" width="10.6640625" customWidth="1"/>
    <col min="8" max="8" width="9.33203125" customWidth="1"/>
    <col min="9" max="9" width="11" customWidth="1"/>
    <col min="18" max="18" width="3" customWidth="1"/>
    <col min="29" max="29" width="3" customWidth="1"/>
    <col min="40" max="40" width="2.88671875" customWidth="1"/>
    <col min="41" max="41" width="10" style="185" customWidth="1"/>
    <col min="42" max="42" width="2.88671875" style="185" customWidth="1"/>
    <col min="43" max="43" width="17.44140625" customWidth="1"/>
  </cols>
  <sheetData>
    <row r="1" spans="1:45" ht="15.6" x14ac:dyDescent="0.3">
      <c r="A1" s="99" t="str">
        <f>'Comp Detail'!A1</f>
        <v>2022 Australian National Championships</v>
      </c>
      <c r="B1" s="3"/>
      <c r="C1" s="106"/>
      <c r="D1" s="174" t="s">
        <v>82</v>
      </c>
      <c r="E1" s="106" t="s">
        <v>102</v>
      </c>
      <c r="F1" s="1"/>
      <c r="G1" s="1"/>
      <c r="H1" s="1"/>
      <c r="I1" s="1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41"/>
      <c r="AP1" s="41"/>
      <c r="AQ1" s="207">
        <f ca="1">NOW()</f>
        <v>44856.599301851849</v>
      </c>
      <c r="AR1" s="106"/>
      <c r="AS1" s="106"/>
    </row>
    <row r="2" spans="1:45" ht="15.6" x14ac:dyDescent="0.3">
      <c r="A2" s="28"/>
      <c r="B2" s="3"/>
      <c r="C2" s="106"/>
      <c r="D2" s="174" t="s">
        <v>83</v>
      </c>
      <c r="E2" s="41" t="s">
        <v>146</v>
      </c>
      <c r="F2" s="1"/>
      <c r="G2" s="1"/>
      <c r="H2" s="1"/>
      <c r="I2" s="1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41"/>
      <c r="AP2" s="41"/>
      <c r="AQ2" s="208">
        <f ca="1">NOW()</f>
        <v>44856.599301851849</v>
      </c>
      <c r="AR2" s="106"/>
      <c r="AS2" s="106"/>
    </row>
    <row r="3" spans="1:45" ht="15.6" x14ac:dyDescent="0.3">
      <c r="A3" s="524" t="str">
        <f>'Comp Detail'!A3</f>
        <v>3rd to 6th October 2022</v>
      </c>
      <c r="B3" s="525"/>
      <c r="C3" s="106"/>
      <c r="D3" s="174"/>
      <c r="E3" s="41"/>
      <c r="F3" s="1"/>
      <c r="G3" s="1"/>
      <c r="H3" s="1"/>
      <c r="I3" s="1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41"/>
      <c r="AP3" s="41"/>
      <c r="AQ3" s="208"/>
      <c r="AR3" s="106"/>
      <c r="AS3" s="106"/>
    </row>
    <row r="4" spans="1:45" ht="15.6" x14ac:dyDescent="0.3">
      <c r="A4" s="108"/>
      <c r="B4" s="106"/>
      <c r="C4" s="106"/>
      <c r="D4" s="174"/>
      <c r="E4" s="106"/>
      <c r="F4" s="186" t="s">
        <v>79</v>
      </c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94"/>
      <c r="U4" s="194"/>
      <c r="V4" s="194"/>
      <c r="W4" s="194"/>
      <c r="X4" s="194"/>
      <c r="Y4" s="194"/>
      <c r="Z4" s="194"/>
      <c r="AA4" s="194"/>
      <c r="AB4" s="194"/>
      <c r="AC4" s="186"/>
      <c r="AD4" s="186"/>
      <c r="AE4" s="194"/>
      <c r="AF4" s="194"/>
      <c r="AG4" s="194"/>
      <c r="AH4" s="194"/>
      <c r="AI4" s="194"/>
      <c r="AJ4" s="194"/>
      <c r="AK4" s="194"/>
      <c r="AL4" s="194"/>
      <c r="AM4" s="194"/>
      <c r="AN4" s="106"/>
      <c r="AO4" s="41"/>
      <c r="AP4" s="41"/>
      <c r="AQ4" s="106"/>
      <c r="AR4" s="106"/>
      <c r="AS4" s="106"/>
    </row>
    <row r="5" spans="1:45" ht="15.6" x14ac:dyDescent="0.3">
      <c r="A5" s="108"/>
      <c r="B5" s="106"/>
      <c r="C5" s="174"/>
      <c r="D5" s="106"/>
      <c r="E5" s="106"/>
      <c r="F5" s="175" t="s">
        <v>47</v>
      </c>
      <c r="G5" s="106" t="str">
        <f>E1</f>
        <v>Robyn Bruderer</v>
      </c>
      <c r="H5" s="106"/>
      <c r="I5" s="106"/>
      <c r="K5" s="175"/>
      <c r="L5" s="175"/>
      <c r="M5" s="175"/>
      <c r="N5" s="106"/>
      <c r="O5" s="106"/>
      <c r="P5" s="106"/>
      <c r="Q5" s="106"/>
      <c r="R5" s="106"/>
      <c r="S5" s="175" t="s">
        <v>47</v>
      </c>
      <c r="T5" s="106" t="str">
        <f>E1</f>
        <v>Robyn Bruderer</v>
      </c>
      <c r="U5" s="106"/>
      <c r="V5" s="106"/>
      <c r="W5" s="106"/>
      <c r="X5" s="106"/>
      <c r="Y5" s="106"/>
      <c r="Z5" s="106"/>
      <c r="AA5" s="106"/>
      <c r="AB5" s="106"/>
      <c r="AC5" s="106"/>
      <c r="AD5" s="175" t="s">
        <v>46</v>
      </c>
      <c r="AE5" s="106" t="str">
        <f>E2</f>
        <v>Darryn Fedrick</v>
      </c>
      <c r="AF5" s="106"/>
      <c r="AG5" s="106"/>
      <c r="AH5" s="106"/>
      <c r="AI5" s="106"/>
      <c r="AJ5" s="106"/>
      <c r="AK5" s="106"/>
      <c r="AL5" s="106"/>
      <c r="AM5" s="106"/>
      <c r="AN5" s="106"/>
      <c r="AO5" s="41"/>
      <c r="AP5" s="41"/>
      <c r="AQ5" s="106"/>
      <c r="AR5" s="106"/>
      <c r="AS5" s="106"/>
    </row>
    <row r="6" spans="1:45" ht="15.6" x14ac:dyDescent="0.3">
      <c r="A6" s="108" t="s">
        <v>168</v>
      </c>
      <c r="B6" s="175"/>
      <c r="C6" s="106"/>
      <c r="D6" s="106"/>
      <c r="E6" s="106"/>
      <c r="F6" s="175" t="s">
        <v>26</v>
      </c>
      <c r="G6" s="106"/>
      <c r="H6" s="106"/>
      <c r="I6" s="106"/>
      <c r="K6" s="106"/>
      <c r="L6" s="106"/>
      <c r="M6" s="106"/>
      <c r="N6" s="106"/>
      <c r="O6" s="106"/>
      <c r="P6" s="106"/>
      <c r="Q6" s="106"/>
      <c r="R6" s="106"/>
      <c r="S6" s="175"/>
      <c r="T6" s="175"/>
      <c r="U6" s="106"/>
      <c r="V6" s="106"/>
      <c r="W6" s="106"/>
      <c r="X6" s="106"/>
      <c r="Y6" s="106"/>
      <c r="Z6" s="106"/>
      <c r="AA6" s="106"/>
      <c r="AB6" s="106"/>
      <c r="AC6" s="106"/>
      <c r="AD6" s="175"/>
      <c r="AE6" s="175"/>
      <c r="AF6" s="106"/>
      <c r="AG6" s="106"/>
      <c r="AH6" s="106"/>
      <c r="AI6" s="106"/>
      <c r="AJ6" s="106"/>
      <c r="AK6" s="106"/>
      <c r="AL6" s="106"/>
      <c r="AM6" s="106"/>
      <c r="AN6" s="209"/>
      <c r="AO6" s="211" t="s">
        <v>12</v>
      </c>
      <c r="AP6" s="41"/>
      <c r="AQ6" s="106"/>
      <c r="AR6" s="106"/>
      <c r="AS6" s="106"/>
    </row>
    <row r="7" spans="1:45" ht="15.6" x14ac:dyDescent="0.3">
      <c r="A7" s="108" t="s">
        <v>85</v>
      </c>
      <c r="B7" s="175" t="s">
        <v>144</v>
      </c>
      <c r="C7" s="106"/>
      <c r="D7" s="106"/>
      <c r="E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209"/>
      <c r="AO7" s="41"/>
      <c r="AP7" s="41"/>
      <c r="AQ7" s="106"/>
      <c r="AR7" s="106"/>
      <c r="AS7" s="106"/>
    </row>
    <row r="8" spans="1:45" ht="14.4" x14ac:dyDescent="0.3">
      <c r="A8" s="106"/>
      <c r="B8" s="106"/>
      <c r="C8" s="106"/>
      <c r="D8" s="106"/>
      <c r="E8" s="106"/>
      <c r="F8" s="175" t="s">
        <v>1</v>
      </c>
      <c r="G8" s="106"/>
      <c r="H8" s="106"/>
      <c r="I8" s="106"/>
      <c r="J8" s="187" t="s">
        <v>1</v>
      </c>
      <c r="K8" s="188"/>
      <c r="L8" s="188"/>
      <c r="M8" s="188" t="s">
        <v>2</v>
      </c>
      <c r="O8" s="188"/>
      <c r="P8" s="188" t="s">
        <v>3</v>
      </c>
      <c r="Q8" s="188" t="s">
        <v>86</v>
      </c>
      <c r="R8" s="13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3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209"/>
      <c r="AO8" s="213" t="s">
        <v>52</v>
      </c>
      <c r="AP8" s="41"/>
      <c r="AQ8" s="191"/>
      <c r="AR8" s="106"/>
      <c r="AS8" s="106"/>
    </row>
    <row r="9" spans="1:45" ht="14.4" x14ac:dyDescent="0.3">
      <c r="A9" s="138" t="s">
        <v>24</v>
      </c>
      <c r="B9" s="177" t="s">
        <v>25</v>
      </c>
      <c r="C9" s="177" t="s">
        <v>26</v>
      </c>
      <c r="D9" s="177" t="s">
        <v>27</v>
      </c>
      <c r="E9" s="177" t="s">
        <v>28</v>
      </c>
      <c r="F9" s="177" t="s">
        <v>87</v>
      </c>
      <c r="G9" s="177" t="s">
        <v>90</v>
      </c>
      <c r="H9" s="177" t="s">
        <v>88</v>
      </c>
      <c r="I9" s="177" t="s">
        <v>91</v>
      </c>
      <c r="J9" s="189" t="s">
        <v>34</v>
      </c>
      <c r="K9" s="171" t="s">
        <v>2</v>
      </c>
      <c r="L9" s="171" t="s">
        <v>93</v>
      </c>
      <c r="M9" s="189" t="s">
        <v>34</v>
      </c>
      <c r="N9" s="190" t="s">
        <v>3</v>
      </c>
      <c r="O9" s="171" t="s">
        <v>93</v>
      </c>
      <c r="P9" s="189" t="s">
        <v>34</v>
      </c>
      <c r="Q9" s="189" t="s">
        <v>34</v>
      </c>
      <c r="R9" s="195"/>
      <c r="S9" s="138" t="s">
        <v>29</v>
      </c>
      <c r="T9" s="138" t="s">
        <v>30</v>
      </c>
      <c r="U9" s="138" t="s">
        <v>96</v>
      </c>
      <c r="V9" s="138" t="s">
        <v>57</v>
      </c>
      <c r="W9" s="138" t="s">
        <v>97</v>
      </c>
      <c r="X9" s="138" t="s">
        <v>98</v>
      </c>
      <c r="Y9" s="138" t="s">
        <v>31</v>
      </c>
      <c r="Z9" s="138" t="s">
        <v>99</v>
      </c>
      <c r="AA9" s="138" t="s">
        <v>38</v>
      </c>
      <c r="AB9" s="138" t="s">
        <v>37</v>
      </c>
      <c r="AC9" s="195"/>
      <c r="AD9" s="138" t="s">
        <v>29</v>
      </c>
      <c r="AE9" s="138" t="s">
        <v>30</v>
      </c>
      <c r="AF9" s="138" t="s">
        <v>96</v>
      </c>
      <c r="AG9" s="138" t="s">
        <v>57</v>
      </c>
      <c r="AH9" s="138" t="s">
        <v>97</v>
      </c>
      <c r="AI9" s="138" t="s">
        <v>98</v>
      </c>
      <c r="AJ9" s="138" t="s">
        <v>31</v>
      </c>
      <c r="AK9" s="138" t="s">
        <v>99</v>
      </c>
      <c r="AL9" s="138" t="s">
        <v>38</v>
      </c>
      <c r="AM9" s="138" t="s">
        <v>37</v>
      </c>
      <c r="AN9" s="212"/>
      <c r="AO9" s="285" t="s">
        <v>32</v>
      </c>
      <c r="AP9" s="177"/>
      <c r="AQ9" s="189" t="s">
        <v>35</v>
      </c>
      <c r="AR9" s="136"/>
      <c r="AS9" s="136"/>
    </row>
    <row r="10" spans="1:45" ht="14.4" x14ac:dyDescent="0.3">
      <c r="A10" s="136"/>
      <c r="B10" s="136"/>
      <c r="C10" s="136"/>
      <c r="D10" s="136"/>
      <c r="E10" s="136"/>
      <c r="F10" s="41"/>
      <c r="G10" s="41"/>
      <c r="H10" s="41"/>
      <c r="I10" s="41"/>
      <c r="J10" s="191"/>
      <c r="K10" s="191"/>
      <c r="L10" s="191"/>
      <c r="M10" s="191"/>
      <c r="N10" s="191"/>
      <c r="O10" s="191"/>
      <c r="P10" s="191"/>
      <c r="Q10" s="191"/>
      <c r="R10" s="195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95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212"/>
      <c r="AO10" s="211"/>
      <c r="AP10" s="41"/>
      <c r="AQ10" s="224"/>
      <c r="AR10" s="106"/>
      <c r="AS10" s="106"/>
    </row>
    <row r="11" spans="1:45" ht="14.4" x14ac:dyDescent="0.3">
      <c r="A11" s="483">
        <v>40</v>
      </c>
      <c r="B11" s="483" t="s">
        <v>245</v>
      </c>
      <c r="C11" s="483" t="s">
        <v>225</v>
      </c>
      <c r="D11" s="483" t="s">
        <v>226</v>
      </c>
      <c r="E11" s="483" t="s">
        <v>185</v>
      </c>
      <c r="F11" s="172">
        <v>6.5</v>
      </c>
      <c r="G11" s="172">
        <v>6.3</v>
      </c>
      <c r="H11" s="172">
        <v>6.5</v>
      </c>
      <c r="I11" s="172">
        <v>6</v>
      </c>
      <c r="J11" s="192">
        <f t="shared" ref="J11:J25" si="0">(F11+G11+H11+I11)/4</f>
        <v>6.3250000000000002</v>
      </c>
      <c r="K11" s="172">
        <v>6.7</v>
      </c>
      <c r="L11" s="172"/>
      <c r="M11" s="192">
        <f t="shared" ref="M11:M25" si="1">K11-L11</f>
        <v>6.7</v>
      </c>
      <c r="N11" s="172">
        <v>7</v>
      </c>
      <c r="O11" s="172"/>
      <c r="P11" s="192">
        <f t="shared" ref="P11:P25" si="2">N11-O11</f>
        <v>7</v>
      </c>
      <c r="Q11" s="21">
        <f t="shared" ref="Q11:Q25" si="3">((J11*0.4)+(M11*0.4)+(P11*0.2))</f>
        <v>6.6100000000000012</v>
      </c>
      <c r="R11" s="43"/>
      <c r="S11" s="196">
        <v>5.2</v>
      </c>
      <c r="T11" s="196">
        <v>6</v>
      </c>
      <c r="U11" s="196">
        <v>6</v>
      </c>
      <c r="V11" s="196">
        <v>6</v>
      </c>
      <c r="W11" s="196">
        <v>5</v>
      </c>
      <c r="X11" s="196">
        <v>5.2</v>
      </c>
      <c r="Y11" s="196">
        <v>6.2</v>
      </c>
      <c r="Z11" s="196">
        <v>5.3</v>
      </c>
      <c r="AA11" s="22">
        <f t="shared" ref="AA11:AA25" si="4">SUM(S11:Z11)</f>
        <v>44.9</v>
      </c>
      <c r="AB11" s="21">
        <f t="shared" ref="AB11:AB25" si="5">AA11/8</f>
        <v>5.6124999999999998</v>
      </c>
      <c r="AC11" s="43"/>
      <c r="AD11" s="196">
        <v>6</v>
      </c>
      <c r="AE11" s="196">
        <v>5.7</v>
      </c>
      <c r="AF11" s="196">
        <v>6.2</v>
      </c>
      <c r="AG11" s="196">
        <v>6.2</v>
      </c>
      <c r="AH11" s="196">
        <v>6.4</v>
      </c>
      <c r="AI11" s="196">
        <v>6.2</v>
      </c>
      <c r="AJ11" s="196">
        <v>5.4</v>
      </c>
      <c r="AK11" s="196">
        <v>5.2</v>
      </c>
      <c r="AL11" s="22">
        <f t="shared" ref="AL11:AL25" si="6">SUM(AD11:AK11)</f>
        <v>47.300000000000004</v>
      </c>
      <c r="AM11" s="21">
        <f t="shared" ref="AM11:AM25" si="7">AL11/8</f>
        <v>5.9125000000000005</v>
      </c>
      <c r="AN11" s="221"/>
      <c r="AO11" s="286">
        <f t="shared" ref="AO11:AO25" si="8">SUM((Q11*0.25)+(AB11*0.375)+(AM11*0.375))</f>
        <v>5.9743750000000002</v>
      </c>
      <c r="AP11" s="174"/>
      <c r="AQ11" s="244">
        <f>RANK(AO11,$AO$11:AO25)</f>
        <v>1</v>
      </c>
      <c r="AR11" s="106"/>
      <c r="AS11" s="106"/>
    </row>
    <row r="12" spans="1:45" ht="14.4" x14ac:dyDescent="0.3">
      <c r="A12" s="483">
        <v>39</v>
      </c>
      <c r="B12" s="483" t="s">
        <v>383</v>
      </c>
      <c r="C12" s="483" t="s">
        <v>183</v>
      </c>
      <c r="D12" s="483" t="s">
        <v>184</v>
      </c>
      <c r="E12" s="483" t="s">
        <v>185</v>
      </c>
      <c r="F12" s="172">
        <v>6.5</v>
      </c>
      <c r="G12" s="172">
        <v>6.2</v>
      </c>
      <c r="H12" s="172">
        <v>6.2</v>
      </c>
      <c r="I12" s="172">
        <v>6.2</v>
      </c>
      <c r="J12" s="192">
        <f t="shared" si="0"/>
        <v>6.2749999999999995</v>
      </c>
      <c r="K12" s="172">
        <v>6.5</v>
      </c>
      <c r="L12" s="172"/>
      <c r="M12" s="192">
        <f t="shared" si="1"/>
        <v>6.5</v>
      </c>
      <c r="N12" s="172">
        <v>7</v>
      </c>
      <c r="O12" s="172"/>
      <c r="P12" s="192">
        <f t="shared" si="2"/>
        <v>7</v>
      </c>
      <c r="Q12" s="21">
        <f t="shared" si="3"/>
        <v>6.51</v>
      </c>
      <c r="R12" s="43"/>
      <c r="S12" s="196">
        <v>5.3</v>
      </c>
      <c r="T12" s="196">
        <v>6.5</v>
      </c>
      <c r="U12" s="196">
        <v>6.5</v>
      </c>
      <c r="V12" s="196">
        <v>6.3</v>
      </c>
      <c r="W12" s="196">
        <v>7</v>
      </c>
      <c r="X12" s="196">
        <v>6</v>
      </c>
      <c r="Y12" s="196">
        <v>7.2</v>
      </c>
      <c r="Z12" s="196">
        <v>6</v>
      </c>
      <c r="AA12" s="22">
        <f t="shared" si="4"/>
        <v>50.800000000000004</v>
      </c>
      <c r="AB12" s="21">
        <f t="shared" si="5"/>
        <v>6.3500000000000005</v>
      </c>
      <c r="AC12" s="43"/>
      <c r="AD12" s="196">
        <v>4.8</v>
      </c>
      <c r="AE12" s="196">
        <v>5</v>
      </c>
      <c r="AF12" s="196">
        <v>4.9000000000000004</v>
      </c>
      <c r="AG12" s="196">
        <v>5.4</v>
      </c>
      <c r="AH12" s="196">
        <v>5.6</v>
      </c>
      <c r="AI12" s="196">
        <v>5.6</v>
      </c>
      <c r="AJ12" s="196">
        <v>5.6</v>
      </c>
      <c r="AK12" s="196">
        <v>5</v>
      </c>
      <c r="AL12" s="22">
        <f t="shared" si="6"/>
        <v>41.900000000000006</v>
      </c>
      <c r="AM12" s="21">
        <f t="shared" si="7"/>
        <v>5.2375000000000007</v>
      </c>
      <c r="AN12" s="221"/>
      <c r="AO12" s="286">
        <f t="shared" si="8"/>
        <v>5.9728124999999999</v>
      </c>
      <c r="AP12" s="174"/>
      <c r="AQ12" s="244">
        <f>RANK(AO12,$AO$11:AO26)</f>
        <v>2</v>
      </c>
      <c r="AR12" s="106"/>
      <c r="AS12" s="106"/>
    </row>
    <row r="13" spans="1:45" ht="14.4" x14ac:dyDescent="0.3">
      <c r="A13" s="483">
        <v>54</v>
      </c>
      <c r="B13" s="483" t="s">
        <v>313</v>
      </c>
      <c r="C13" s="483" t="s">
        <v>340</v>
      </c>
      <c r="D13" s="483" t="s">
        <v>329</v>
      </c>
      <c r="E13" s="483" t="s">
        <v>330</v>
      </c>
      <c r="F13" s="172">
        <v>6</v>
      </c>
      <c r="G13" s="172">
        <v>5</v>
      </c>
      <c r="H13" s="172">
        <v>5</v>
      </c>
      <c r="I13" s="172">
        <v>5</v>
      </c>
      <c r="J13" s="192">
        <f t="shared" si="0"/>
        <v>5.25</v>
      </c>
      <c r="K13" s="172">
        <v>4.8</v>
      </c>
      <c r="L13" s="172"/>
      <c r="M13" s="192">
        <f t="shared" si="1"/>
        <v>4.8</v>
      </c>
      <c r="N13" s="172">
        <v>4</v>
      </c>
      <c r="O13" s="172"/>
      <c r="P13" s="192">
        <f t="shared" si="2"/>
        <v>4</v>
      </c>
      <c r="Q13" s="21">
        <f t="shared" si="3"/>
        <v>4.8199999999999994</v>
      </c>
      <c r="R13" s="43"/>
      <c r="S13" s="196">
        <v>5</v>
      </c>
      <c r="T13" s="196">
        <v>6.2</v>
      </c>
      <c r="U13" s="196">
        <v>6</v>
      </c>
      <c r="V13" s="196">
        <v>6.3</v>
      </c>
      <c r="W13" s="196">
        <v>6.5</v>
      </c>
      <c r="X13" s="196">
        <v>6.5</v>
      </c>
      <c r="Y13" s="196">
        <v>6.5</v>
      </c>
      <c r="Z13" s="196">
        <v>6</v>
      </c>
      <c r="AA13" s="22">
        <f t="shared" si="4"/>
        <v>49</v>
      </c>
      <c r="AB13" s="21">
        <f t="shared" si="5"/>
        <v>6.125</v>
      </c>
      <c r="AC13" s="43"/>
      <c r="AD13" s="196">
        <v>5.5</v>
      </c>
      <c r="AE13" s="196">
        <v>5.4</v>
      </c>
      <c r="AF13" s="196">
        <v>5.6</v>
      </c>
      <c r="AG13" s="196">
        <v>5.8</v>
      </c>
      <c r="AH13" s="196">
        <v>6</v>
      </c>
      <c r="AI13" s="196">
        <v>6</v>
      </c>
      <c r="AJ13" s="196">
        <v>6</v>
      </c>
      <c r="AK13" s="196">
        <v>5.2</v>
      </c>
      <c r="AL13" s="22">
        <f t="shared" si="6"/>
        <v>45.5</v>
      </c>
      <c r="AM13" s="21">
        <f t="shared" si="7"/>
        <v>5.6875</v>
      </c>
      <c r="AN13" s="221"/>
      <c r="AO13" s="286">
        <f t="shared" si="8"/>
        <v>5.6346875000000001</v>
      </c>
      <c r="AP13" s="174"/>
      <c r="AQ13" s="244">
        <f>RANK(AO13,$AO$11:AO27)</f>
        <v>3</v>
      </c>
      <c r="AR13" s="106"/>
      <c r="AS13" s="106"/>
    </row>
    <row r="14" spans="1:45" ht="14.4" x14ac:dyDescent="0.3">
      <c r="A14" s="483">
        <v>112</v>
      </c>
      <c r="B14" s="483" t="s">
        <v>381</v>
      </c>
      <c r="C14" s="483" t="s">
        <v>187</v>
      </c>
      <c r="D14" s="506" t="s">
        <v>319</v>
      </c>
      <c r="E14" s="483" t="s">
        <v>255</v>
      </c>
      <c r="F14" s="172">
        <v>5.5</v>
      </c>
      <c r="G14" s="172">
        <v>5</v>
      </c>
      <c r="H14" s="172">
        <v>5</v>
      </c>
      <c r="I14" s="172">
        <v>4.8</v>
      </c>
      <c r="J14" s="192">
        <f t="shared" si="0"/>
        <v>5.0750000000000002</v>
      </c>
      <c r="K14" s="172">
        <v>4</v>
      </c>
      <c r="L14" s="172"/>
      <c r="M14" s="192">
        <f t="shared" si="1"/>
        <v>4</v>
      </c>
      <c r="N14" s="172">
        <v>5</v>
      </c>
      <c r="O14" s="172"/>
      <c r="P14" s="192">
        <f t="shared" si="2"/>
        <v>5</v>
      </c>
      <c r="Q14" s="21">
        <f t="shared" si="3"/>
        <v>4.6300000000000008</v>
      </c>
      <c r="R14" s="43"/>
      <c r="S14" s="196">
        <v>5</v>
      </c>
      <c r="T14" s="196">
        <v>6</v>
      </c>
      <c r="U14" s="196">
        <v>6.2</v>
      </c>
      <c r="V14" s="196">
        <v>6</v>
      </c>
      <c r="W14" s="196">
        <v>5</v>
      </c>
      <c r="X14" s="196">
        <v>6.2</v>
      </c>
      <c r="Y14" s="196">
        <v>6.3</v>
      </c>
      <c r="Z14" s="196">
        <v>6.2</v>
      </c>
      <c r="AA14" s="22">
        <f t="shared" si="4"/>
        <v>46.9</v>
      </c>
      <c r="AB14" s="21">
        <f t="shared" si="5"/>
        <v>5.8624999999999998</v>
      </c>
      <c r="AC14" s="43"/>
      <c r="AD14" s="196">
        <v>6</v>
      </c>
      <c r="AE14" s="196">
        <v>6.5</v>
      </c>
      <c r="AF14" s="196">
        <v>6.8</v>
      </c>
      <c r="AG14" s="196">
        <v>5.2</v>
      </c>
      <c r="AH14" s="196">
        <v>6</v>
      </c>
      <c r="AI14" s="196">
        <v>6</v>
      </c>
      <c r="AJ14" s="196">
        <v>6.4</v>
      </c>
      <c r="AK14" s="196">
        <v>5.4</v>
      </c>
      <c r="AL14" s="22">
        <f t="shared" si="6"/>
        <v>48.3</v>
      </c>
      <c r="AM14" s="21">
        <f t="shared" si="7"/>
        <v>6.0374999999999996</v>
      </c>
      <c r="AN14" s="221"/>
      <c r="AO14" s="286">
        <f t="shared" si="8"/>
        <v>5.6199999999999992</v>
      </c>
      <c r="AP14" s="174"/>
      <c r="AQ14" s="244">
        <f>RANK(AO14,$AO$11:AO28)</f>
        <v>4</v>
      </c>
      <c r="AR14" s="106"/>
      <c r="AS14" s="106"/>
    </row>
    <row r="15" spans="1:45" ht="14.4" x14ac:dyDescent="0.3">
      <c r="A15" s="483">
        <v>29</v>
      </c>
      <c r="B15" s="483" t="s">
        <v>250</v>
      </c>
      <c r="C15" s="483" t="s">
        <v>183</v>
      </c>
      <c r="D15" s="483" t="s">
        <v>184</v>
      </c>
      <c r="E15" s="483" t="s">
        <v>185</v>
      </c>
      <c r="F15" s="172">
        <v>6.5</v>
      </c>
      <c r="G15" s="172">
        <v>6.2</v>
      </c>
      <c r="H15" s="172">
        <v>6.2</v>
      </c>
      <c r="I15" s="172">
        <v>6.2</v>
      </c>
      <c r="J15" s="192">
        <f t="shared" si="0"/>
        <v>6.2749999999999995</v>
      </c>
      <c r="K15" s="172">
        <v>6.5</v>
      </c>
      <c r="L15" s="172"/>
      <c r="M15" s="192">
        <f t="shared" si="1"/>
        <v>6.5</v>
      </c>
      <c r="N15" s="172">
        <v>7</v>
      </c>
      <c r="O15" s="172"/>
      <c r="P15" s="192">
        <f t="shared" si="2"/>
        <v>7</v>
      </c>
      <c r="Q15" s="21">
        <f t="shared" si="3"/>
        <v>6.51</v>
      </c>
      <c r="R15" s="43"/>
      <c r="S15" s="196">
        <v>4</v>
      </c>
      <c r="T15" s="196">
        <v>5.5</v>
      </c>
      <c r="U15" s="196">
        <v>6</v>
      </c>
      <c r="V15" s="196">
        <v>6</v>
      </c>
      <c r="W15" s="196">
        <v>5</v>
      </c>
      <c r="X15" s="196">
        <v>5.2</v>
      </c>
      <c r="Y15" s="196">
        <v>5.2</v>
      </c>
      <c r="Z15" s="196">
        <v>5</v>
      </c>
      <c r="AA15" s="22">
        <f t="shared" si="4"/>
        <v>41.9</v>
      </c>
      <c r="AB15" s="21">
        <f t="shared" si="5"/>
        <v>5.2374999999999998</v>
      </c>
      <c r="AC15" s="43"/>
      <c r="AD15" s="196">
        <v>4.8</v>
      </c>
      <c r="AE15" s="196">
        <v>4.8</v>
      </c>
      <c r="AF15" s="196">
        <v>5</v>
      </c>
      <c r="AG15" s="196">
        <v>5</v>
      </c>
      <c r="AH15" s="196">
        <v>5.9</v>
      </c>
      <c r="AI15" s="196">
        <v>5.6</v>
      </c>
      <c r="AJ15" s="196">
        <v>5.6</v>
      </c>
      <c r="AK15" s="196">
        <v>5</v>
      </c>
      <c r="AL15" s="22">
        <f t="shared" si="6"/>
        <v>41.7</v>
      </c>
      <c r="AM15" s="21">
        <f t="shared" si="7"/>
        <v>5.2125000000000004</v>
      </c>
      <c r="AN15" s="221"/>
      <c r="AO15" s="286">
        <f t="shared" si="8"/>
        <v>5.5462499999999997</v>
      </c>
      <c r="AP15" s="174"/>
      <c r="AQ15" s="244">
        <f>RANK(AO15,$AO$11:AO29)</f>
        <v>5</v>
      </c>
      <c r="AR15" s="106"/>
      <c r="AS15" s="106"/>
    </row>
    <row r="16" spans="1:45" ht="14.4" x14ac:dyDescent="0.3">
      <c r="A16" s="483">
        <v>15</v>
      </c>
      <c r="B16" s="483" t="s">
        <v>353</v>
      </c>
      <c r="C16" s="483" t="s">
        <v>301</v>
      </c>
      <c r="D16" s="483" t="s">
        <v>180</v>
      </c>
      <c r="E16" s="483" t="s">
        <v>181</v>
      </c>
      <c r="F16" s="172">
        <v>6</v>
      </c>
      <c r="G16" s="172">
        <v>6</v>
      </c>
      <c r="H16" s="172">
        <v>5.2</v>
      </c>
      <c r="I16" s="172">
        <v>5.5</v>
      </c>
      <c r="J16" s="192">
        <f t="shared" si="0"/>
        <v>5.6749999999999998</v>
      </c>
      <c r="K16" s="172">
        <v>6.3</v>
      </c>
      <c r="L16" s="172"/>
      <c r="M16" s="192">
        <f t="shared" si="1"/>
        <v>6.3</v>
      </c>
      <c r="N16" s="172">
        <v>6</v>
      </c>
      <c r="O16" s="172">
        <v>0.5</v>
      </c>
      <c r="P16" s="192">
        <f t="shared" si="2"/>
        <v>5.5</v>
      </c>
      <c r="Q16" s="21">
        <f t="shared" si="3"/>
        <v>5.8900000000000006</v>
      </c>
      <c r="R16" s="43"/>
      <c r="S16" s="196">
        <v>4.8</v>
      </c>
      <c r="T16" s="196">
        <v>6</v>
      </c>
      <c r="U16" s="196">
        <v>5</v>
      </c>
      <c r="V16" s="196">
        <v>6</v>
      </c>
      <c r="W16" s="196">
        <v>6.5</v>
      </c>
      <c r="X16" s="196">
        <v>6.3</v>
      </c>
      <c r="Y16" s="196">
        <v>6.3</v>
      </c>
      <c r="Z16" s="196">
        <v>5.3</v>
      </c>
      <c r="AA16" s="22">
        <f t="shared" si="4"/>
        <v>46.199999999999996</v>
      </c>
      <c r="AB16" s="21">
        <f t="shared" si="5"/>
        <v>5.7749999999999995</v>
      </c>
      <c r="AC16" s="43"/>
      <c r="AD16" s="196">
        <v>4.8</v>
      </c>
      <c r="AE16" s="196">
        <v>5</v>
      </c>
      <c r="AF16" s="196">
        <v>4.8</v>
      </c>
      <c r="AG16" s="196">
        <v>5.6</v>
      </c>
      <c r="AH16" s="196">
        <v>5</v>
      </c>
      <c r="AI16" s="196">
        <v>5</v>
      </c>
      <c r="AJ16" s="196">
        <v>5.2</v>
      </c>
      <c r="AK16" s="196">
        <v>4.8</v>
      </c>
      <c r="AL16" s="22">
        <f t="shared" si="6"/>
        <v>40.200000000000003</v>
      </c>
      <c r="AM16" s="21">
        <f t="shared" si="7"/>
        <v>5.0250000000000004</v>
      </c>
      <c r="AN16" s="221"/>
      <c r="AO16" s="286">
        <f t="shared" si="8"/>
        <v>5.5225</v>
      </c>
      <c r="AP16" s="174"/>
      <c r="AQ16" s="244">
        <f>RANK(AO16,$AO$11:AO30)</f>
        <v>6</v>
      </c>
      <c r="AR16" s="106"/>
      <c r="AS16" s="106"/>
    </row>
    <row r="17" spans="1:45" ht="14.4" x14ac:dyDescent="0.3">
      <c r="A17" s="483">
        <v>41</v>
      </c>
      <c r="B17" s="483" t="s">
        <v>352</v>
      </c>
      <c r="C17" s="483" t="s">
        <v>183</v>
      </c>
      <c r="D17" s="483" t="s">
        <v>184</v>
      </c>
      <c r="E17" s="483" t="s">
        <v>185</v>
      </c>
      <c r="F17" s="172">
        <v>6.5</v>
      </c>
      <c r="G17" s="172">
        <v>6.2</v>
      </c>
      <c r="H17" s="172">
        <v>6.2</v>
      </c>
      <c r="I17" s="172">
        <v>6.2</v>
      </c>
      <c r="J17" s="192">
        <f t="shared" si="0"/>
        <v>6.2749999999999995</v>
      </c>
      <c r="K17" s="172">
        <v>6.5</v>
      </c>
      <c r="L17" s="172"/>
      <c r="M17" s="192">
        <f t="shared" si="1"/>
        <v>6.5</v>
      </c>
      <c r="N17" s="172">
        <v>7</v>
      </c>
      <c r="O17" s="172"/>
      <c r="P17" s="192">
        <f t="shared" si="2"/>
        <v>7</v>
      </c>
      <c r="Q17" s="21">
        <f t="shared" si="3"/>
        <v>6.51</v>
      </c>
      <c r="R17" s="43"/>
      <c r="S17" s="196">
        <v>4</v>
      </c>
      <c r="T17" s="196">
        <v>5.5</v>
      </c>
      <c r="U17" s="196">
        <v>5</v>
      </c>
      <c r="V17" s="196">
        <v>6</v>
      </c>
      <c r="W17" s="196">
        <v>6</v>
      </c>
      <c r="X17" s="196">
        <v>6</v>
      </c>
      <c r="Y17" s="196">
        <v>5.2</v>
      </c>
      <c r="Z17" s="196">
        <v>5.3</v>
      </c>
      <c r="AA17" s="22">
        <f t="shared" si="4"/>
        <v>43</v>
      </c>
      <c r="AB17" s="21">
        <f t="shared" si="5"/>
        <v>5.375</v>
      </c>
      <c r="AC17" s="43"/>
      <c r="AD17" s="196">
        <v>4.2</v>
      </c>
      <c r="AE17" s="196">
        <v>5</v>
      </c>
      <c r="AF17" s="196">
        <v>4.8</v>
      </c>
      <c r="AG17" s="196">
        <v>5.2</v>
      </c>
      <c r="AH17" s="196">
        <v>5.2</v>
      </c>
      <c r="AI17" s="196">
        <v>5</v>
      </c>
      <c r="AJ17" s="196">
        <v>5.5</v>
      </c>
      <c r="AK17" s="196">
        <v>5</v>
      </c>
      <c r="AL17" s="22">
        <f t="shared" si="6"/>
        <v>39.9</v>
      </c>
      <c r="AM17" s="21">
        <f t="shared" si="7"/>
        <v>4.9874999999999998</v>
      </c>
      <c r="AN17" s="221"/>
      <c r="AO17" s="286">
        <f t="shared" si="8"/>
        <v>5.5134375000000002</v>
      </c>
      <c r="AP17" s="174"/>
      <c r="AQ17" s="244">
        <f>RANK(AO17,$AO$11:AO31)</f>
        <v>7</v>
      </c>
      <c r="AR17" s="106"/>
      <c r="AS17" s="106"/>
    </row>
    <row r="18" spans="1:45" ht="14.4" x14ac:dyDescent="0.3">
      <c r="A18" s="483">
        <v>109</v>
      </c>
      <c r="B18" s="483" t="s">
        <v>317</v>
      </c>
      <c r="C18" s="483" t="s">
        <v>187</v>
      </c>
      <c r="D18" s="506" t="s">
        <v>319</v>
      </c>
      <c r="E18" s="483" t="s">
        <v>255</v>
      </c>
      <c r="F18" s="172">
        <v>5.5</v>
      </c>
      <c r="G18" s="172">
        <v>5</v>
      </c>
      <c r="H18" s="172">
        <v>5</v>
      </c>
      <c r="I18" s="172">
        <v>4.8</v>
      </c>
      <c r="J18" s="192">
        <f t="shared" si="0"/>
        <v>5.0750000000000002</v>
      </c>
      <c r="K18" s="172">
        <v>4</v>
      </c>
      <c r="L18" s="172"/>
      <c r="M18" s="192">
        <f t="shared" si="1"/>
        <v>4</v>
      </c>
      <c r="N18" s="172">
        <v>5</v>
      </c>
      <c r="O18" s="172"/>
      <c r="P18" s="192">
        <f t="shared" si="2"/>
        <v>5</v>
      </c>
      <c r="Q18" s="21">
        <f t="shared" si="3"/>
        <v>4.6300000000000008</v>
      </c>
      <c r="R18" s="43"/>
      <c r="S18" s="196">
        <v>4.5</v>
      </c>
      <c r="T18" s="196">
        <v>5.5</v>
      </c>
      <c r="U18" s="196">
        <v>5.2</v>
      </c>
      <c r="V18" s="196">
        <v>6</v>
      </c>
      <c r="W18" s="196">
        <v>6.2</v>
      </c>
      <c r="X18" s="196">
        <v>5</v>
      </c>
      <c r="Y18" s="196">
        <v>6</v>
      </c>
      <c r="Z18" s="196">
        <v>5.5</v>
      </c>
      <c r="AA18" s="22">
        <f t="shared" si="4"/>
        <v>43.9</v>
      </c>
      <c r="AB18" s="21">
        <f t="shared" si="5"/>
        <v>5.4874999999999998</v>
      </c>
      <c r="AC18" s="43"/>
      <c r="AD18" s="196">
        <v>5.8</v>
      </c>
      <c r="AE18" s="196">
        <v>5.4</v>
      </c>
      <c r="AF18" s="196">
        <v>6</v>
      </c>
      <c r="AG18" s="196">
        <v>6</v>
      </c>
      <c r="AH18" s="196">
        <v>6.2</v>
      </c>
      <c r="AI18" s="196">
        <v>6.2</v>
      </c>
      <c r="AJ18" s="196">
        <v>6.5</v>
      </c>
      <c r="AK18" s="196">
        <v>5.4</v>
      </c>
      <c r="AL18" s="22">
        <f t="shared" si="6"/>
        <v>47.5</v>
      </c>
      <c r="AM18" s="21">
        <f t="shared" si="7"/>
        <v>5.9375</v>
      </c>
      <c r="AN18" s="221"/>
      <c r="AO18" s="286">
        <f t="shared" si="8"/>
        <v>5.4418749999999996</v>
      </c>
      <c r="AP18" s="174"/>
      <c r="AQ18" s="244">
        <f>RANK(AO18,$AO$11:AO32)</f>
        <v>8</v>
      </c>
      <c r="AR18" s="106"/>
      <c r="AS18" s="106"/>
    </row>
    <row r="19" spans="1:45" ht="14.4" x14ac:dyDescent="0.3">
      <c r="A19" s="483">
        <v>113</v>
      </c>
      <c r="B19" s="483" t="s">
        <v>318</v>
      </c>
      <c r="C19" s="483" t="s">
        <v>187</v>
      </c>
      <c r="D19" s="506" t="s">
        <v>319</v>
      </c>
      <c r="E19" s="483" t="s">
        <v>255</v>
      </c>
      <c r="F19" s="172">
        <v>5.5</v>
      </c>
      <c r="G19" s="172">
        <v>5</v>
      </c>
      <c r="H19" s="172">
        <v>5</v>
      </c>
      <c r="I19" s="172">
        <v>4.8</v>
      </c>
      <c r="J19" s="192">
        <f t="shared" si="0"/>
        <v>5.0750000000000002</v>
      </c>
      <c r="K19" s="172">
        <v>4</v>
      </c>
      <c r="L19" s="172"/>
      <c r="M19" s="192">
        <f t="shared" si="1"/>
        <v>4</v>
      </c>
      <c r="N19" s="172">
        <v>5</v>
      </c>
      <c r="O19" s="172"/>
      <c r="P19" s="192">
        <f t="shared" si="2"/>
        <v>5</v>
      </c>
      <c r="Q19" s="21">
        <f t="shared" si="3"/>
        <v>4.6300000000000008</v>
      </c>
      <c r="R19" s="43"/>
      <c r="S19" s="196">
        <v>5.3</v>
      </c>
      <c r="T19" s="196">
        <v>6</v>
      </c>
      <c r="U19" s="196">
        <v>6.2</v>
      </c>
      <c r="V19" s="196">
        <v>5.6</v>
      </c>
      <c r="W19" s="196">
        <v>5.3</v>
      </c>
      <c r="X19" s="196">
        <v>5.3</v>
      </c>
      <c r="Y19" s="196">
        <v>6.5</v>
      </c>
      <c r="Z19" s="196">
        <v>5.5</v>
      </c>
      <c r="AA19" s="22">
        <f t="shared" si="4"/>
        <v>45.7</v>
      </c>
      <c r="AB19" s="21">
        <f t="shared" si="5"/>
        <v>5.7125000000000004</v>
      </c>
      <c r="AC19" s="43"/>
      <c r="AD19" s="196">
        <v>5.7</v>
      </c>
      <c r="AE19" s="196">
        <v>5.5</v>
      </c>
      <c r="AF19" s="196">
        <v>5.8</v>
      </c>
      <c r="AG19" s="196">
        <v>6</v>
      </c>
      <c r="AH19" s="196">
        <v>6.2</v>
      </c>
      <c r="AI19" s="196">
        <v>5.8</v>
      </c>
      <c r="AJ19" s="196">
        <v>5.5</v>
      </c>
      <c r="AK19" s="196">
        <v>5</v>
      </c>
      <c r="AL19" s="22">
        <f t="shared" si="6"/>
        <v>45.5</v>
      </c>
      <c r="AM19" s="21">
        <f t="shared" si="7"/>
        <v>5.6875</v>
      </c>
      <c r="AN19" s="221"/>
      <c r="AO19" s="286">
        <f t="shared" si="8"/>
        <v>5.432500000000001</v>
      </c>
      <c r="AP19" s="174"/>
      <c r="AQ19" s="244">
        <f>RANK(AO19,$AO$11:AO33)</f>
        <v>9</v>
      </c>
      <c r="AR19" s="106"/>
      <c r="AS19" s="106"/>
    </row>
    <row r="20" spans="1:45" ht="14.4" x14ac:dyDescent="0.3">
      <c r="A20" s="483">
        <v>14</v>
      </c>
      <c r="B20" s="483" t="s">
        <v>355</v>
      </c>
      <c r="C20" s="483" t="s">
        <v>301</v>
      </c>
      <c r="D20" s="483" t="s">
        <v>180</v>
      </c>
      <c r="E20" s="483" t="s">
        <v>181</v>
      </c>
      <c r="F20" s="172">
        <v>6</v>
      </c>
      <c r="G20" s="172">
        <v>6</v>
      </c>
      <c r="H20" s="172">
        <v>5.2</v>
      </c>
      <c r="I20" s="172">
        <v>5.5</v>
      </c>
      <c r="J20" s="192">
        <f t="shared" si="0"/>
        <v>5.6749999999999998</v>
      </c>
      <c r="K20" s="172">
        <v>6.3</v>
      </c>
      <c r="L20" s="172"/>
      <c r="M20" s="192">
        <f t="shared" si="1"/>
        <v>6.3</v>
      </c>
      <c r="N20" s="172">
        <v>6</v>
      </c>
      <c r="O20" s="172">
        <v>0.5</v>
      </c>
      <c r="P20" s="192">
        <f t="shared" si="2"/>
        <v>5.5</v>
      </c>
      <c r="Q20" s="21">
        <f t="shared" si="3"/>
        <v>5.8900000000000006</v>
      </c>
      <c r="R20" s="43"/>
      <c r="S20" s="196">
        <v>3.8</v>
      </c>
      <c r="T20" s="196">
        <v>6</v>
      </c>
      <c r="U20" s="196">
        <v>6</v>
      </c>
      <c r="V20" s="196">
        <v>6</v>
      </c>
      <c r="W20" s="196">
        <v>5</v>
      </c>
      <c r="X20" s="196">
        <v>6</v>
      </c>
      <c r="Y20" s="196">
        <v>6.3</v>
      </c>
      <c r="Z20" s="196">
        <v>5.3</v>
      </c>
      <c r="AA20" s="22">
        <f t="shared" si="4"/>
        <v>44.399999999999991</v>
      </c>
      <c r="AB20" s="21">
        <f t="shared" si="5"/>
        <v>5.5499999999999989</v>
      </c>
      <c r="AC20" s="43"/>
      <c r="AD20" s="196">
        <v>4.4000000000000004</v>
      </c>
      <c r="AE20" s="196">
        <v>5.8</v>
      </c>
      <c r="AF20" s="196">
        <v>5</v>
      </c>
      <c r="AG20" s="196">
        <v>5.4</v>
      </c>
      <c r="AH20" s="196">
        <v>4.8</v>
      </c>
      <c r="AI20" s="196">
        <v>4.8</v>
      </c>
      <c r="AJ20" s="196">
        <v>5</v>
      </c>
      <c r="AK20" s="196">
        <v>4.8</v>
      </c>
      <c r="AL20" s="22">
        <f t="shared" si="6"/>
        <v>40</v>
      </c>
      <c r="AM20" s="21">
        <f t="shared" si="7"/>
        <v>5</v>
      </c>
      <c r="AN20" s="221"/>
      <c r="AO20" s="286">
        <f t="shared" si="8"/>
        <v>5.42875</v>
      </c>
      <c r="AP20" s="174"/>
      <c r="AQ20" s="244">
        <f>RANK(AO20,$AO$11:AO34)</f>
        <v>10</v>
      </c>
      <c r="AR20" s="106"/>
      <c r="AS20" s="106"/>
    </row>
    <row r="21" spans="1:45" ht="14.4" x14ac:dyDescent="0.3">
      <c r="A21" s="483">
        <v>53</v>
      </c>
      <c r="B21" s="483" t="s">
        <v>312</v>
      </c>
      <c r="C21" s="483" t="s">
        <v>340</v>
      </c>
      <c r="D21" s="483" t="s">
        <v>329</v>
      </c>
      <c r="E21" s="483" t="s">
        <v>330</v>
      </c>
      <c r="F21" s="172">
        <v>6</v>
      </c>
      <c r="G21" s="172">
        <v>5</v>
      </c>
      <c r="H21" s="172">
        <v>5</v>
      </c>
      <c r="I21" s="172">
        <v>5</v>
      </c>
      <c r="J21" s="192">
        <f t="shared" si="0"/>
        <v>5.25</v>
      </c>
      <c r="K21" s="172">
        <v>4.8</v>
      </c>
      <c r="L21" s="172"/>
      <c r="M21" s="192">
        <f t="shared" si="1"/>
        <v>4.8</v>
      </c>
      <c r="N21" s="172">
        <v>4</v>
      </c>
      <c r="O21" s="172"/>
      <c r="P21" s="192">
        <f t="shared" si="2"/>
        <v>4</v>
      </c>
      <c r="Q21" s="21">
        <f t="shared" si="3"/>
        <v>4.8199999999999994</v>
      </c>
      <c r="R21" s="43"/>
      <c r="S21" s="196">
        <v>4.8</v>
      </c>
      <c r="T21" s="196">
        <v>5.3</v>
      </c>
      <c r="U21" s="196">
        <v>5.2</v>
      </c>
      <c r="V21" s="196">
        <v>6</v>
      </c>
      <c r="W21" s="196">
        <v>6</v>
      </c>
      <c r="X21" s="196">
        <v>6</v>
      </c>
      <c r="Y21" s="196">
        <v>6.3</v>
      </c>
      <c r="Z21" s="196">
        <v>5.5</v>
      </c>
      <c r="AA21" s="22">
        <f t="shared" si="4"/>
        <v>45.099999999999994</v>
      </c>
      <c r="AB21" s="21">
        <f t="shared" si="5"/>
        <v>5.6374999999999993</v>
      </c>
      <c r="AC21" s="43"/>
      <c r="AD21" s="196">
        <v>5.2</v>
      </c>
      <c r="AE21" s="196">
        <v>5.5</v>
      </c>
      <c r="AF21" s="196">
        <v>5.6</v>
      </c>
      <c r="AG21" s="196">
        <v>6</v>
      </c>
      <c r="AH21" s="196">
        <v>5.4</v>
      </c>
      <c r="AI21" s="196">
        <v>5.4</v>
      </c>
      <c r="AJ21" s="196">
        <v>5.6</v>
      </c>
      <c r="AK21" s="196">
        <v>5</v>
      </c>
      <c r="AL21" s="22">
        <f t="shared" si="6"/>
        <v>43.699999999999996</v>
      </c>
      <c r="AM21" s="21">
        <f t="shared" si="7"/>
        <v>5.4624999999999995</v>
      </c>
      <c r="AN21" s="221"/>
      <c r="AO21" s="286">
        <f t="shared" si="8"/>
        <v>5.3674999999999997</v>
      </c>
      <c r="AP21" s="174"/>
      <c r="AQ21" s="244">
        <f>RANK(AO21,$AO$11:AO35)</f>
        <v>11</v>
      </c>
      <c r="AR21" s="106"/>
      <c r="AS21" s="106"/>
    </row>
    <row r="22" spans="1:45" ht="14.4" x14ac:dyDescent="0.3">
      <c r="A22" s="483">
        <v>78</v>
      </c>
      <c r="B22" s="483" t="s">
        <v>354</v>
      </c>
      <c r="C22" s="483" t="s">
        <v>321</v>
      </c>
      <c r="D22" s="483" t="s">
        <v>322</v>
      </c>
      <c r="E22" s="483" t="s">
        <v>256</v>
      </c>
      <c r="F22" s="172">
        <v>6.2</v>
      </c>
      <c r="G22" s="172">
        <v>6.2</v>
      </c>
      <c r="H22" s="172">
        <v>6</v>
      </c>
      <c r="I22" s="172">
        <v>5.5</v>
      </c>
      <c r="J22" s="192">
        <f t="shared" si="0"/>
        <v>5.9749999999999996</v>
      </c>
      <c r="K22" s="172">
        <v>6.2</v>
      </c>
      <c r="L22" s="172"/>
      <c r="M22" s="192">
        <f t="shared" si="1"/>
        <v>6.2</v>
      </c>
      <c r="N22" s="172">
        <v>6.8</v>
      </c>
      <c r="O22" s="172">
        <v>0.2</v>
      </c>
      <c r="P22" s="192">
        <f t="shared" si="2"/>
        <v>6.6</v>
      </c>
      <c r="Q22" s="21">
        <f t="shared" si="3"/>
        <v>6.1900000000000013</v>
      </c>
      <c r="R22" s="43"/>
      <c r="S22" s="196">
        <v>4</v>
      </c>
      <c r="T22" s="196">
        <v>5</v>
      </c>
      <c r="U22" s="196">
        <v>4.3</v>
      </c>
      <c r="V22" s="196">
        <v>5</v>
      </c>
      <c r="W22" s="196">
        <v>5</v>
      </c>
      <c r="X22" s="196">
        <v>5</v>
      </c>
      <c r="Y22" s="196">
        <v>6</v>
      </c>
      <c r="Z22" s="196">
        <v>5.2</v>
      </c>
      <c r="AA22" s="22">
        <f t="shared" si="4"/>
        <v>39.5</v>
      </c>
      <c r="AB22" s="21">
        <f t="shared" si="5"/>
        <v>4.9375</v>
      </c>
      <c r="AC22" s="43"/>
      <c r="AD22" s="196">
        <v>4.2</v>
      </c>
      <c r="AE22" s="196">
        <v>5.2</v>
      </c>
      <c r="AF22" s="196">
        <v>5.4</v>
      </c>
      <c r="AG22" s="196">
        <v>5.8</v>
      </c>
      <c r="AH22" s="196">
        <v>5.4</v>
      </c>
      <c r="AI22" s="196">
        <v>4.9000000000000004</v>
      </c>
      <c r="AJ22" s="196">
        <v>5.2</v>
      </c>
      <c r="AK22" s="196">
        <v>5.6</v>
      </c>
      <c r="AL22" s="22">
        <f t="shared" si="6"/>
        <v>41.7</v>
      </c>
      <c r="AM22" s="21">
        <f t="shared" si="7"/>
        <v>5.2125000000000004</v>
      </c>
      <c r="AN22" s="221"/>
      <c r="AO22" s="286">
        <f t="shared" si="8"/>
        <v>5.3537500000000007</v>
      </c>
      <c r="AP22" s="174"/>
      <c r="AQ22" s="244">
        <f>RANK(AO22,$AO$11:AO36)</f>
        <v>12</v>
      </c>
      <c r="AR22" s="106"/>
      <c r="AS22" s="106"/>
    </row>
    <row r="23" spans="1:45" ht="14.4" x14ac:dyDescent="0.3">
      <c r="A23" s="483">
        <v>42</v>
      </c>
      <c r="B23" s="483" t="s">
        <v>382</v>
      </c>
      <c r="C23" s="483" t="s">
        <v>183</v>
      </c>
      <c r="D23" s="483" t="s">
        <v>184</v>
      </c>
      <c r="E23" s="483" t="s">
        <v>185</v>
      </c>
      <c r="F23" s="172">
        <v>6.5</v>
      </c>
      <c r="G23" s="172">
        <v>6.2</v>
      </c>
      <c r="H23" s="172">
        <v>6.2</v>
      </c>
      <c r="I23" s="172">
        <v>6.2</v>
      </c>
      <c r="J23" s="192">
        <f t="shared" si="0"/>
        <v>6.2749999999999995</v>
      </c>
      <c r="K23" s="172">
        <v>6.5</v>
      </c>
      <c r="L23" s="172">
        <v>3</v>
      </c>
      <c r="M23" s="192">
        <f t="shared" si="1"/>
        <v>3.5</v>
      </c>
      <c r="N23" s="172">
        <v>7</v>
      </c>
      <c r="O23" s="172"/>
      <c r="P23" s="192">
        <f t="shared" si="2"/>
        <v>7</v>
      </c>
      <c r="Q23" s="21">
        <f t="shared" si="3"/>
        <v>5.3100000000000005</v>
      </c>
      <c r="R23" s="43"/>
      <c r="S23" s="196">
        <v>3</v>
      </c>
      <c r="T23" s="196">
        <v>6</v>
      </c>
      <c r="U23" s="196">
        <v>5.2</v>
      </c>
      <c r="V23" s="196">
        <v>5</v>
      </c>
      <c r="W23" s="196">
        <v>6.3</v>
      </c>
      <c r="X23" s="196">
        <v>6.5</v>
      </c>
      <c r="Y23" s="196">
        <v>6.8</v>
      </c>
      <c r="Z23" s="196">
        <v>6.2</v>
      </c>
      <c r="AA23" s="22">
        <f t="shared" si="4"/>
        <v>45</v>
      </c>
      <c r="AB23" s="21">
        <f t="shared" si="5"/>
        <v>5.625</v>
      </c>
      <c r="AC23" s="43"/>
      <c r="AD23" s="196">
        <v>3</v>
      </c>
      <c r="AE23" s="196">
        <v>5</v>
      </c>
      <c r="AF23" s="196">
        <v>5</v>
      </c>
      <c r="AG23" s="196">
        <v>5.6</v>
      </c>
      <c r="AH23" s="196">
        <v>5.6</v>
      </c>
      <c r="AI23" s="196">
        <v>5.6</v>
      </c>
      <c r="AJ23" s="196">
        <v>6</v>
      </c>
      <c r="AK23" s="196">
        <v>5</v>
      </c>
      <c r="AL23" s="22">
        <f t="shared" si="6"/>
        <v>40.800000000000004</v>
      </c>
      <c r="AM23" s="21">
        <f t="shared" si="7"/>
        <v>5.1000000000000005</v>
      </c>
      <c r="AN23" s="221"/>
      <c r="AO23" s="286">
        <f t="shared" si="8"/>
        <v>5.3493750000000002</v>
      </c>
      <c r="AP23" s="174"/>
      <c r="AQ23" s="244">
        <f>RANK(AO23,$AO$11:AO37)</f>
        <v>13</v>
      </c>
      <c r="AR23" s="106"/>
      <c r="AS23" s="106"/>
    </row>
    <row r="24" spans="1:45" ht="14.4" x14ac:dyDescent="0.3">
      <c r="A24" s="483">
        <v>108</v>
      </c>
      <c r="B24" s="483" t="s">
        <v>384</v>
      </c>
      <c r="C24" s="483" t="s">
        <v>214</v>
      </c>
      <c r="D24" s="483" t="s">
        <v>215</v>
      </c>
      <c r="E24" s="483" t="s">
        <v>221</v>
      </c>
      <c r="F24" s="172">
        <v>6.3</v>
      </c>
      <c r="G24" s="172">
        <v>6</v>
      </c>
      <c r="H24" s="172">
        <v>5.8</v>
      </c>
      <c r="I24" s="172">
        <v>5.5</v>
      </c>
      <c r="J24" s="192">
        <f t="shared" si="0"/>
        <v>5.9</v>
      </c>
      <c r="K24" s="172">
        <v>5.5</v>
      </c>
      <c r="L24" s="172"/>
      <c r="M24" s="192">
        <f t="shared" si="1"/>
        <v>5.5</v>
      </c>
      <c r="N24" s="172">
        <v>6</v>
      </c>
      <c r="O24" s="172">
        <v>0.2</v>
      </c>
      <c r="P24" s="192">
        <f t="shared" si="2"/>
        <v>5.8</v>
      </c>
      <c r="Q24" s="21">
        <f t="shared" si="3"/>
        <v>5.7200000000000006</v>
      </c>
      <c r="R24" s="43"/>
      <c r="S24" s="196">
        <v>3</v>
      </c>
      <c r="T24" s="196">
        <v>5</v>
      </c>
      <c r="U24" s="196">
        <v>5</v>
      </c>
      <c r="V24" s="196">
        <v>5.3</v>
      </c>
      <c r="W24" s="196">
        <v>5</v>
      </c>
      <c r="X24" s="196">
        <v>5.2</v>
      </c>
      <c r="Y24" s="196">
        <v>5.3</v>
      </c>
      <c r="Z24" s="196">
        <v>4</v>
      </c>
      <c r="AA24" s="22">
        <f t="shared" si="4"/>
        <v>37.799999999999997</v>
      </c>
      <c r="AB24" s="21">
        <f t="shared" si="5"/>
        <v>4.7249999999999996</v>
      </c>
      <c r="AC24" s="43"/>
      <c r="AD24" s="196">
        <v>4.2</v>
      </c>
      <c r="AE24" s="196">
        <v>5.7</v>
      </c>
      <c r="AF24" s="196">
        <v>5.4</v>
      </c>
      <c r="AG24" s="196">
        <v>6</v>
      </c>
      <c r="AH24" s="196">
        <v>5.4</v>
      </c>
      <c r="AI24" s="196">
        <v>5.4</v>
      </c>
      <c r="AJ24" s="196">
        <v>6</v>
      </c>
      <c r="AK24" s="196">
        <v>5.2</v>
      </c>
      <c r="AL24" s="22">
        <f t="shared" si="6"/>
        <v>43.300000000000004</v>
      </c>
      <c r="AM24" s="21">
        <f t="shared" si="7"/>
        <v>5.4125000000000005</v>
      </c>
      <c r="AN24" s="221"/>
      <c r="AO24" s="286">
        <f t="shared" si="8"/>
        <v>5.2315625000000008</v>
      </c>
      <c r="AP24" s="174"/>
      <c r="AQ24" s="244">
        <f>RANK(AO24,$AO$11:AO38)</f>
        <v>14</v>
      </c>
      <c r="AR24" s="106"/>
      <c r="AS24" s="106"/>
    </row>
    <row r="25" spans="1:45" ht="14.4" x14ac:dyDescent="0.3">
      <c r="A25" s="483">
        <v>16</v>
      </c>
      <c r="B25" s="483" t="s">
        <v>351</v>
      </c>
      <c r="C25" s="483" t="s">
        <v>301</v>
      </c>
      <c r="D25" s="483" t="s">
        <v>180</v>
      </c>
      <c r="E25" s="483" t="s">
        <v>181</v>
      </c>
      <c r="F25" s="172">
        <v>6</v>
      </c>
      <c r="G25" s="172">
        <v>6</v>
      </c>
      <c r="H25" s="172">
        <v>5.2</v>
      </c>
      <c r="I25" s="172">
        <v>5.5</v>
      </c>
      <c r="J25" s="192">
        <f t="shared" si="0"/>
        <v>5.6749999999999998</v>
      </c>
      <c r="K25" s="172">
        <v>6.3</v>
      </c>
      <c r="L25" s="172"/>
      <c r="M25" s="192">
        <f t="shared" si="1"/>
        <v>6.3</v>
      </c>
      <c r="N25" s="172">
        <v>6</v>
      </c>
      <c r="O25" s="172">
        <v>0.5</v>
      </c>
      <c r="P25" s="192">
        <f t="shared" si="2"/>
        <v>5.5</v>
      </c>
      <c r="Q25" s="21">
        <f t="shared" si="3"/>
        <v>5.8900000000000006</v>
      </c>
      <c r="R25" s="43"/>
      <c r="S25" s="196">
        <v>4</v>
      </c>
      <c r="T25" s="196">
        <v>5.3</v>
      </c>
      <c r="U25" s="196">
        <v>4.5</v>
      </c>
      <c r="V25" s="196">
        <v>0</v>
      </c>
      <c r="W25" s="196">
        <v>5.8</v>
      </c>
      <c r="X25" s="196">
        <v>6</v>
      </c>
      <c r="Y25" s="196">
        <v>5.3</v>
      </c>
      <c r="Z25" s="196">
        <v>5.3</v>
      </c>
      <c r="AA25" s="22">
        <f t="shared" si="4"/>
        <v>36.200000000000003</v>
      </c>
      <c r="AB25" s="21">
        <f t="shared" si="5"/>
        <v>4.5250000000000004</v>
      </c>
      <c r="AC25" s="43"/>
      <c r="AD25" s="196">
        <v>4.8</v>
      </c>
      <c r="AE25" s="196">
        <v>6</v>
      </c>
      <c r="AF25" s="196">
        <v>5</v>
      </c>
      <c r="AG25" s="196">
        <v>5.4</v>
      </c>
      <c r="AH25" s="196">
        <v>4.8</v>
      </c>
      <c r="AI25" s="196">
        <v>4.8</v>
      </c>
      <c r="AJ25" s="196">
        <v>5</v>
      </c>
      <c r="AK25" s="196">
        <v>4.8</v>
      </c>
      <c r="AL25" s="22">
        <f t="shared" si="6"/>
        <v>40.6</v>
      </c>
      <c r="AM25" s="21">
        <f t="shared" si="7"/>
        <v>5.0750000000000002</v>
      </c>
      <c r="AN25" s="221"/>
      <c r="AO25" s="286">
        <f t="shared" si="8"/>
        <v>5.0725000000000007</v>
      </c>
      <c r="AP25" s="174"/>
      <c r="AQ25" s="244">
        <f>RANK(AO25,$AO$11:AO39)</f>
        <v>15</v>
      </c>
      <c r="AR25" s="106"/>
      <c r="AS25" s="106"/>
    </row>
  </sheetData>
  <sortState ref="A11:AS25">
    <sortCondition descending="1" ref="AO11:AO25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0" verticalDpi="0" r:id="rId1"/>
  <headerFoot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0"/>
  <sheetViews>
    <sheetView topLeftCell="A5" workbookViewId="0">
      <selection activeCell="AN25" sqref="AN25"/>
    </sheetView>
  </sheetViews>
  <sheetFormatPr defaultRowHeight="13.2" x14ac:dyDescent="0.25"/>
  <cols>
    <col min="1" max="1" width="5.6640625" customWidth="1"/>
    <col min="2" max="2" width="17.33203125" customWidth="1"/>
    <col min="3" max="3" width="23.109375" customWidth="1"/>
    <col min="4" max="5" width="20" customWidth="1"/>
    <col min="6" max="6" width="2.88671875" customWidth="1"/>
    <col min="7" max="7" width="7.5546875" customWidth="1"/>
    <col min="8" max="8" width="10.6640625" customWidth="1"/>
    <col min="9" max="9" width="9.33203125" customWidth="1"/>
    <col min="10" max="10" width="11" customWidth="1"/>
    <col min="19" max="19" width="2.88671875" customWidth="1"/>
    <col min="20" max="23" width="8.88671875" style="185"/>
    <col min="24" max="24" width="2.88671875" customWidth="1"/>
    <col min="32" max="32" width="2.88671875" customWidth="1"/>
    <col min="33" max="33" width="9.33203125" style="185" bestFit="1" customWidth="1"/>
    <col min="34" max="34" width="2.88671875" style="185" customWidth="1"/>
    <col min="35" max="35" width="17.44140625" customWidth="1"/>
  </cols>
  <sheetData>
    <row r="1" spans="1:37" ht="15.6" x14ac:dyDescent="0.3">
      <c r="A1" s="99" t="str">
        <f>'Comp Detail'!A1</f>
        <v>2022 Australian National Championships</v>
      </c>
      <c r="B1" s="3"/>
      <c r="C1" s="106"/>
      <c r="D1" s="174" t="s">
        <v>82</v>
      </c>
      <c r="E1" s="106" t="s">
        <v>118</v>
      </c>
      <c r="F1" s="106"/>
      <c r="G1" s="1"/>
      <c r="H1" s="1"/>
      <c r="I1" s="1"/>
      <c r="J1" s="1"/>
      <c r="K1" s="106"/>
      <c r="L1" s="106"/>
      <c r="M1" s="106"/>
      <c r="N1" s="106"/>
      <c r="O1" s="106"/>
      <c r="P1" s="106"/>
      <c r="Q1" s="106"/>
      <c r="R1" s="106"/>
      <c r="S1" s="106"/>
      <c r="T1" s="24"/>
      <c r="U1" s="24"/>
      <c r="V1" s="24"/>
      <c r="W1" s="24"/>
      <c r="X1" s="106"/>
      <c r="Y1" s="106"/>
      <c r="Z1" s="106"/>
      <c r="AA1" s="106"/>
      <c r="AB1" s="106"/>
      <c r="AC1" s="106"/>
      <c r="AD1" s="106"/>
      <c r="AE1" s="106"/>
      <c r="AF1" s="106"/>
      <c r="AG1" s="41"/>
      <c r="AH1" s="41"/>
      <c r="AI1" s="207">
        <f ca="1">NOW()</f>
        <v>44856.599301851849</v>
      </c>
      <c r="AJ1" s="106"/>
      <c r="AK1" s="106"/>
    </row>
    <row r="2" spans="1:37" ht="15.6" x14ac:dyDescent="0.3">
      <c r="A2" s="28"/>
      <c r="B2" s="3"/>
      <c r="C2" s="106"/>
      <c r="D2" s="174" t="s">
        <v>83</v>
      </c>
      <c r="E2" s="41" t="s">
        <v>117</v>
      </c>
      <c r="F2" s="106"/>
      <c r="G2" s="1"/>
      <c r="H2" s="1"/>
      <c r="I2" s="1"/>
      <c r="J2" s="1"/>
      <c r="K2" s="106"/>
      <c r="L2" s="106"/>
      <c r="M2" s="106"/>
      <c r="N2" s="106"/>
      <c r="O2" s="106"/>
      <c r="P2" s="106"/>
      <c r="Q2" s="106"/>
      <c r="R2" s="106"/>
      <c r="S2" s="106"/>
      <c r="T2" s="24"/>
      <c r="U2" s="24"/>
      <c r="V2" s="24"/>
      <c r="W2" s="24"/>
      <c r="X2" s="106"/>
      <c r="Y2" s="106"/>
      <c r="Z2" s="106"/>
      <c r="AA2" s="106"/>
      <c r="AB2" s="106"/>
      <c r="AC2" s="106"/>
      <c r="AD2" s="106"/>
      <c r="AE2" s="106"/>
      <c r="AF2" s="106"/>
      <c r="AG2" s="41"/>
      <c r="AH2" s="41"/>
      <c r="AI2" s="208">
        <f ca="1">NOW()</f>
        <v>44856.599301851849</v>
      </c>
      <c r="AJ2" s="106"/>
      <c r="AK2" s="106"/>
    </row>
    <row r="3" spans="1:37" ht="15.6" x14ac:dyDescent="0.3">
      <c r="A3" s="524" t="str">
        <f>'Comp Detail'!A3</f>
        <v>3rd to 6th October 2022</v>
      </c>
      <c r="B3" s="525"/>
      <c r="C3" s="106"/>
      <c r="D3" s="174"/>
      <c r="E3" s="41"/>
      <c r="F3" s="106"/>
      <c r="G3" s="1"/>
      <c r="H3" s="1"/>
      <c r="I3" s="1"/>
      <c r="J3" s="1"/>
      <c r="K3" s="106"/>
      <c r="L3" s="106"/>
      <c r="M3" s="106"/>
      <c r="N3" s="106"/>
      <c r="O3" s="106"/>
      <c r="P3" s="106"/>
      <c r="Q3" s="106"/>
      <c r="R3" s="106"/>
      <c r="S3" s="106"/>
      <c r="T3" s="24"/>
      <c r="U3" s="24"/>
      <c r="V3" s="24"/>
      <c r="W3" s="24"/>
      <c r="X3" s="106"/>
      <c r="Y3" s="106"/>
      <c r="Z3" s="106"/>
      <c r="AA3" s="106"/>
      <c r="AB3" s="106"/>
      <c r="AC3" s="106"/>
      <c r="AD3" s="106"/>
      <c r="AE3" s="106"/>
      <c r="AF3" s="106"/>
      <c r="AG3" s="41"/>
      <c r="AH3" s="41"/>
      <c r="AI3" s="208"/>
      <c r="AJ3" s="106"/>
      <c r="AK3" s="106"/>
    </row>
    <row r="4" spans="1:37" ht="15.6" x14ac:dyDescent="0.3">
      <c r="A4" s="184"/>
      <c r="B4" s="185"/>
      <c r="C4" s="106"/>
      <c r="D4" s="174"/>
      <c r="E4" s="41"/>
      <c r="F4" s="106"/>
      <c r="G4" s="1"/>
      <c r="H4" s="1"/>
      <c r="I4" s="1"/>
      <c r="J4" s="1"/>
      <c r="K4" s="106"/>
      <c r="L4" s="106"/>
      <c r="M4" s="106"/>
      <c r="N4" s="106"/>
      <c r="O4" s="106"/>
      <c r="P4" s="106"/>
      <c r="Q4" s="106"/>
      <c r="R4" s="106"/>
      <c r="S4" s="106"/>
      <c r="T4" s="24"/>
      <c r="U4" s="24"/>
      <c r="V4" s="24"/>
      <c r="W4" s="24"/>
      <c r="X4" s="106"/>
      <c r="Y4" s="106"/>
      <c r="Z4" s="106"/>
      <c r="AA4" s="106"/>
      <c r="AB4" s="106"/>
      <c r="AC4" s="106"/>
      <c r="AD4" s="106"/>
      <c r="AE4" s="106"/>
      <c r="AF4" s="106"/>
      <c r="AG4" s="41"/>
      <c r="AH4" s="41"/>
      <c r="AI4" s="208"/>
      <c r="AJ4" s="106"/>
      <c r="AK4" s="106"/>
    </row>
    <row r="5" spans="1:37" ht="15.6" x14ac:dyDescent="0.3">
      <c r="A5" s="108"/>
      <c r="B5" s="106"/>
      <c r="C5" s="106"/>
      <c r="D5" s="174"/>
      <c r="E5" s="106"/>
      <c r="F5" s="106"/>
      <c r="G5" s="193" t="s">
        <v>51</v>
      </c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06"/>
      <c r="T5" s="198" t="s">
        <v>51</v>
      </c>
      <c r="U5" s="287"/>
      <c r="V5" s="287"/>
      <c r="W5" s="287"/>
      <c r="X5" s="197"/>
      <c r="Y5" s="197"/>
      <c r="Z5" s="197"/>
      <c r="AA5" s="197"/>
      <c r="AB5" s="197"/>
      <c r="AC5" s="197"/>
      <c r="AD5" s="197"/>
      <c r="AE5" s="197"/>
      <c r="AF5" s="106"/>
      <c r="AG5" s="41"/>
      <c r="AH5" s="41"/>
      <c r="AI5" s="106"/>
      <c r="AJ5" s="106"/>
      <c r="AK5" s="106"/>
    </row>
    <row r="6" spans="1:37" ht="15.6" x14ac:dyDescent="0.3">
      <c r="A6" s="108"/>
      <c r="B6" s="106"/>
      <c r="C6" s="174"/>
      <c r="D6" s="106"/>
      <c r="E6" s="106"/>
      <c r="F6" s="106"/>
      <c r="G6" s="175"/>
      <c r="H6" s="106"/>
      <c r="I6" s="106"/>
      <c r="J6" s="106"/>
      <c r="L6" s="175"/>
      <c r="M6" s="175"/>
      <c r="N6" s="175"/>
      <c r="O6" s="106"/>
      <c r="P6" s="106"/>
      <c r="Q6" s="106"/>
      <c r="R6" s="106"/>
      <c r="S6" s="106"/>
      <c r="T6" s="175"/>
      <c r="U6" s="106"/>
      <c r="V6" s="24"/>
      <c r="W6" s="24"/>
      <c r="X6" s="106"/>
      <c r="Y6" s="175"/>
      <c r="Z6" s="106"/>
      <c r="AA6" s="106"/>
      <c r="AB6" s="106"/>
      <c r="AC6" s="106"/>
      <c r="AD6" s="106"/>
      <c r="AE6" s="106"/>
      <c r="AF6" s="106"/>
      <c r="AG6" s="41"/>
      <c r="AH6" s="41"/>
      <c r="AI6" s="106"/>
      <c r="AJ6" s="106"/>
      <c r="AK6" s="106"/>
    </row>
    <row r="7" spans="1:37" ht="15.6" x14ac:dyDescent="0.3">
      <c r="A7" s="108" t="s">
        <v>169</v>
      </c>
      <c r="B7" s="175"/>
      <c r="C7" s="106"/>
      <c r="D7" s="106"/>
      <c r="E7" s="106"/>
      <c r="F7" s="175"/>
      <c r="G7" s="175"/>
      <c r="H7" s="106"/>
      <c r="I7" s="106"/>
      <c r="J7" s="106"/>
      <c r="L7" s="106"/>
      <c r="M7" s="106"/>
      <c r="N7" s="106"/>
      <c r="O7" s="106"/>
      <c r="P7" s="106"/>
      <c r="Q7" s="106"/>
      <c r="R7" s="106"/>
      <c r="S7" s="199"/>
      <c r="T7" s="26"/>
      <c r="U7" s="24"/>
      <c r="V7" s="24"/>
      <c r="W7" s="24"/>
      <c r="X7" s="199"/>
      <c r="Y7" s="175"/>
      <c r="Z7" s="106"/>
      <c r="AA7" s="106"/>
      <c r="AB7" s="106"/>
      <c r="AC7" s="106"/>
      <c r="AD7" s="175"/>
      <c r="AE7" s="175"/>
      <c r="AF7" s="209"/>
      <c r="AG7" s="41"/>
      <c r="AH7" s="41"/>
      <c r="AI7" s="106"/>
      <c r="AJ7" s="106"/>
      <c r="AK7" s="106"/>
    </row>
    <row r="8" spans="1:37" ht="15.6" x14ac:dyDescent="0.3">
      <c r="A8" s="108" t="s">
        <v>85</v>
      </c>
      <c r="B8" s="175" t="s">
        <v>145</v>
      </c>
      <c r="C8" s="106"/>
      <c r="D8" s="106"/>
      <c r="E8" s="106"/>
      <c r="F8" s="106"/>
      <c r="G8" s="175" t="s">
        <v>26</v>
      </c>
      <c r="H8" s="106"/>
      <c r="S8" s="199"/>
      <c r="T8" s="24"/>
      <c r="U8" s="24"/>
      <c r="V8" s="24"/>
      <c r="W8" s="24"/>
      <c r="X8" s="199"/>
      <c r="Y8" s="106"/>
      <c r="Z8" s="106"/>
      <c r="AA8" s="106"/>
      <c r="AB8" s="106"/>
      <c r="AC8" s="106"/>
      <c r="AD8" s="106"/>
      <c r="AE8" s="106"/>
      <c r="AF8" s="209"/>
      <c r="AG8" s="41"/>
      <c r="AH8" s="41"/>
      <c r="AI8" s="106"/>
      <c r="AJ8" s="106"/>
      <c r="AK8" s="106"/>
    </row>
    <row r="9" spans="1:37" ht="14.4" x14ac:dyDescent="0.3">
      <c r="A9" s="106"/>
      <c r="B9" s="106"/>
      <c r="C9" s="106"/>
      <c r="D9" s="106"/>
      <c r="E9" s="106"/>
      <c r="F9" s="136"/>
      <c r="G9" s="175" t="s">
        <v>1</v>
      </c>
      <c r="H9" s="106"/>
      <c r="J9" s="106"/>
      <c r="K9" s="187" t="s">
        <v>1</v>
      </c>
      <c r="L9" s="188"/>
      <c r="M9" s="188"/>
      <c r="N9" s="188" t="s">
        <v>2</v>
      </c>
      <c r="P9" s="188"/>
      <c r="Q9" s="188" t="s">
        <v>3</v>
      </c>
      <c r="R9" s="188" t="s">
        <v>86</v>
      </c>
      <c r="S9" s="199"/>
      <c r="T9" s="26"/>
      <c r="U9" s="24"/>
      <c r="V9" s="24" t="s">
        <v>10</v>
      </c>
      <c r="W9" s="24" t="s">
        <v>13</v>
      </c>
      <c r="X9" s="199"/>
      <c r="Y9" s="106" t="s">
        <v>14</v>
      </c>
      <c r="Z9" s="106"/>
      <c r="AA9" s="106"/>
      <c r="AB9" s="106"/>
      <c r="AC9" s="106"/>
      <c r="AD9" s="106"/>
      <c r="AE9" s="136" t="s">
        <v>14</v>
      </c>
      <c r="AF9" s="209"/>
      <c r="AG9" s="211" t="s">
        <v>52</v>
      </c>
      <c r="AH9" s="41"/>
      <c r="AI9" s="191"/>
      <c r="AJ9" s="106"/>
      <c r="AK9" s="106"/>
    </row>
    <row r="10" spans="1:37" ht="14.4" x14ac:dyDescent="0.3">
      <c r="A10" s="138" t="s">
        <v>24</v>
      </c>
      <c r="B10" s="177" t="s">
        <v>25</v>
      </c>
      <c r="C10" s="177" t="s">
        <v>26</v>
      </c>
      <c r="D10" s="177" t="s">
        <v>27</v>
      </c>
      <c r="E10" s="177" t="s">
        <v>28</v>
      </c>
      <c r="F10" s="195"/>
      <c r="G10" s="177" t="s">
        <v>87</v>
      </c>
      <c r="H10" s="177" t="s">
        <v>88</v>
      </c>
      <c r="I10" s="177" t="s">
        <v>90</v>
      </c>
      <c r="J10" s="177" t="s">
        <v>91</v>
      </c>
      <c r="K10" s="189" t="s">
        <v>34</v>
      </c>
      <c r="L10" s="171" t="s">
        <v>2</v>
      </c>
      <c r="M10" s="171" t="s">
        <v>93</v>
      </c>
      <c r="N10" s="189" t="s">
        <v>34</v>
      </c>
      <c r="O10" s="190" t="s">
        <v>3</v>
      </c>
      <c r="P10" s="171" t="s">
        <v>93</v>
      </c>
      <c r="Q10" s="189" t="s">
        <v>34</v>
      </c>
      <c r="R10" s="189" t="s">
        <v>34</v>
      </c>
      <c r="S10" s="199"/>
      <c r="T10" s="200" t="s">
        <v>36</v>
      </c>
      <c r="U10" s="200" t="s">
        <v>13</v>
      </c>
      <c r="V10" s="200" t="s">
        <v>9</v>
      </c>
      <c r="W10" s="200" t="s">
        <v>15</v>
      </c>
      <c r="X10" s="199"/>
      <c r="Y10" s="171" t="s">
        <v>4</v>
      </c>
      <c r="Z10" s="171" t="s">
        <v>5</v>
      </c>
      <c r="AA10" s="171" t="s">
        <v>6</v>
      </c>
      <c r="AB10" s="171" t="s">
        <v>7</v>
      </c>
      <c r="AC10" s="171" t="s">
        <v>33</v>
      </c>
      <c r="AD10" s="138" t="s">
        <v>21</v>
      </c>
      <c r="AE10" s="138" t="s">
        <v>15</v>
      </c>
      <c r="AF10" s="212"/>
      <c r="AG10" s="288" t="s">
        <v>32</v>
      </c>
      <c r="AH10" s="215"/>
      <c r="AI10" s="189" t="s">
        <v>35</v>
      </c>
      <c r="AJ10" s="136"/>
      <c r="AK10" s="136"/>
    </row>
    <row r="11" spans="1:37" ht="14.4" x14ac:dyDescent="0.3">
      <c r="A11" s="136"/>
      <c r="B11" s="136"/>
      <c r="C11" s="136"/>
      <c r="D11" s="136"/>
      <c r="E11" s="136"/>
      <c r="F11" s="195"/>
      <c r="G11" s="41"/>
      <c r="H11" s="41"/>
      <c r="I11" s="41"/>
      <c r="J11" s="41"/>
      <c r="K11" s="191"/>
      <c r="L11" s="191"/>
      <c r="M11" s="191"/>
      <c r="N11" s="191"/>
      <c r="O11" s="191"/>
      <c r="P11" s="191"/>
      <c r="Q11" s="191"/>
      <c r="R11" s="191"/>
      <c r="S11" s="199"/>
      <c r="T11" s="24"/>
      <c r="U11" s="24"/>
      <c r="V11" s="24"/>
      <c r="W11" s="24"/>
      <c r="X11" s="199"/>
      <c r="Y11" s="191"/>
      <c r="Z11" s="191"/>
      <c r="AA11" s="191"/>
      <c r="AB11" s="191"/>
      <c r="AC11" s="191"/>
      <c r="AD11" s="136"/>
      <c r="AE11" s="136"/>
      <c r="AF11" s="212"/>
      <c r="AG11" s="211"/>
      <c r="AH11" s="214"/>
      <c r="AI11" s="224"/>
      <c r="AJ11" s="106"/>
      <c r="AK11" s="106"/>
    </row>
    <row r="12" spans="1:37" ht="14.4" x14ac:dyDescent="0.3">
      <c r="A12" s="483">
        <v>37</v>
      </c>
      <c r="B12" s="483" t="s">
        <v>248</v>
      </c>
      <c r="C12" s="483" t="s">
        <v>183</v>
      </c>
      <c r="D12" s="483" t="s">
        <v>184</v>
      </c>
      <c r="E12" s="483" t="s">
        <v>185</v>
      </c>
      <c r="F12" s="43"/>
      <c r="G12" s="172">
        <v>6</v>
      </c>
      <c r="H12" s="172">
        <v>6</v>
      </c>
      <c r="I12" s="172">
        <v>6</v>
      </c>
      <c r="J12" s="172">
        <v>6</v>
      </c>
      <c r="K12" s="192">
        <f t="shared" ref="K12:K20" si="0">(G12+H12+I12+J12)/4</f>
        <v>6</v>
      </c>
      <c r="L12" s="172">
        <v>6.5</v>
      </c>
      <c r="M12" s="172"/>
      <c r="N12" s="192">
        <f t="shared" ref="N12:N20" si="1">L12-M12</f>
        <v>6.5</v>
      </c>
      <c r="O12" s="172">
        <v>7</v>
      </c>
      <c r="P12" s="172"/>
      <c r="Q12" s="192">
        <f t="shared" ref="Q12:Q20" si="2">O12-P12</f>
        <v>7</v>
      </c>
      <c r="R12" s="21">
        <f t="shared" ref="R12:R20" si="3">((K12*0.4)+(N12*0.4)+(Q12*0.2))</f>
        <v>6.4</v>
      </c>
      <c r="S12" s="199"/>
      <c r="T12" s="202">
        <v>8.2230000000000008</v>
      </c>
      <c r="U12" s="24">
        <f t="shared" ref="U12:U20" si="4">T12</f>
        <v>8.2230000000000008</v>
      </c>
      <c r="V12" s="203"/>
      <c r="W12" s="24">
        <f t="shared" ref="W12:W20" si="5">SUM(U12-V12)</f>
        <v>8.2230000000000008</v>
      </c>
      <c r="X12" s="27"/>
      <c r="Y12" s="196">
        <v>4</v>
      </c>
      <c r="Z12" s="196">
        <v>4</v>
      </c>
      <c r="AA12" s="196">
        <v>4</v>
      </c>
      <c r="AB12" s="196">
        <v>2.5</v>
      </c>
      <c r="AC12" s="21">
        <f t="shared" ref="AC12:AC20" si="6">SUM((Y12*0.3),(Z12*0.25),(AA12*0.35),(AB12*0.1))</f>
        <v>3.85</v>
      </c>
      <c r="AD12" s="201"/>
      <c r="AE12" s="21">
        <f t="shared" ref="AE12:AE20" si="7">AC12-AD12</f>
        <v>3.85</v>
      </c>
      <c r="AF12" s="221"/>
      <c r="AG12" s="286">
        <f t="shared" ref="AG12:AG20" si="8">SUM((R12*0.25),(AE12*0.25),(W12*0.5))</f>
        <v>6.6740000000000004</v>
      </c>
      <c r="AH12" s="174"/>
      <c r="AI12" s="244">
        <f t="shared" ref="AI12:AI20" si="9">RANK(AG12,$AG$12:$AG$20)</f>
        <v>1</v>
      </c>
      <c r="AJ12" s="106"/>
      <c r="AK12" s="106"/>
    </row>
    <row r="13" spans="1:37" ht="14.4" x14ac:dyDescent="0.3">
      <c r="A13" s="106">
        <v>38</v>
      </c>
      <c r="B13" s="483" t="s">
        <v>247</v>
      </c>
      <c r="C13" s="483" t="s">
        <v>183</v>
      </c>
      <c r="D13" s="483" t="s">
        <v>184</v>
      </c>
      <c r="E13" s="483" t="s">
        <v>185</v>
      </c>
      <c r="F13" s="43"/>
      <c r="G13" s="172">
        <v>6</v>
      </c>
      <c r="H13" s="172">
        <v>6</v>
      </c>
      <c r="I13" s="172">
        <v>6</v>
      </c>
      <c r="J13" s="172">
        <v>6</v>
      </c>
      <c r="K13" s="192">
        <f t="shared" si="0"/>
        <v>6</v>
      </c>
      <c r="L13" s="172">
        <v>6.5</v>
      </c>
      <c r="M13" s="172"/>
      <c r="N13" s="192">
        <f t="shared" si="1"/>
        <v>6.5</v>
      </c>
      <c r="O13" s="172">
        <v>7</v>
      </c>
      <c r="P13" s="172"/>
      <c r="Q13" s="192">
        <f t="shared" si="2"/>
        <v>7</v>
      </c>
      <c r="R13" s="21">
        <f t="shared" si="3"/>
        <v>6.4</v>
      </c>
      <c r="S13" s="199"/>
      <c r="T13" s="202">
        <v>7.75</v>
      </c>
      <c r="U13" s="24">
        <f t="shared" si="4"/>
        <v>7.75</v>
      </c>
      <c r="V13" s="203"/>
      <c r="W13" s="24">
        <f t="shared" si="5"/>
        <v>7.75</v>
      </c>
      <c r="X13" s="27"/>
      <c r="Y13" s="196">
        <v>4</v>
      </c>
      <c r="Z13" s="196">
        <v>4</v>
      </c>
      <c r="AA13" s="196">
        <v>4</v>
      </c>
      <c r="AB13" s="196">
        <v>2.5</v>
      </c>
      <c r="AC13" s="21">
        <f t="shared" si="6"/>
        <v>3.85</v>
      </c>
      <c r="AD13" s="201"/>
      <c r="AE13" s="21">
        <f t="shared" si="7"/>
        <v>3.85</v>
      </c>
      <c r="AF13" s="221"/>
      <c r="AG13" s="286">
        <f t="shared" si="8"/>
        <v>6.4375</v>
      </c>
      <c r="AH13" s="174"/>
      <c r="AI13" s="244">
        <f t="shared" si="9"/>
        <v>2</v>
      </c>
      <c r="AJ13" s="106"/>
      <c r="AK13" s="106"/>
    </row>
    <row r="14" spans="1:37" ht="14.4" x14ac:dyDescent="0.3">
      <c r="A14" s="483">
        <v>123</v>
      </c>
      <c r="B14" s="483" t="s">
        <v>378</v>
      </c>
      <c r="C14" s="483" t="s">
        <v>340</v>
      </c>
      <c r="D14" s="483" t="s">
        <v>329</v>
      </c>
      <c r="E14" s="483" t="s">
        <v>330</v>
      </c>
      <c r="F14" s="43"/>
      <c r="G14" s="172">
        <v>6</v>
      </c>
      <c r="H14" s="172">
        <v>6</v>
      </c>
      <c r="I14" s="172">
        <v>6</v>
      </c>
      <c r="J14" s="172">
        <v>6</v>
      </c>
      <c r="K14" s="192">
        <f t="shared" si="0"/>
        <v>6</v>
      </c>
      <c r="L14" s="172">
        <v>6.5</v>
      </c>
      <c r="M14" s="172"/>
      <c r="N14" s="192">
        <f t="shared" si="1"/>
        <v>6.5</v>
      </c>
      <c r="O14" s="172">
        <v>7</v>
      </c>
      <c r="P14" s="172"/>
      <c r="Q14" s="192">
        <f t="shared" si="2"/>
        <v>7</v>
      </c>
      <c r="R14" s="21">
        <f t="shared" si="3"/>
        <v>6.4</v>
      </c>
      <c r="S14" s="199"/>
      <c r="T14" s="202">
        <v>7.0549999999999997</v>
      </c>
      <c r="U14" s="24">
        <f t="shared" si="4"/>
        <v>7.0549999999999997</v>
      </c>
      <c r="V14" s="203"/>
      <c r="W14" s="24">
        <f t="shared" si="5"/>
        <v>7.0549999999999997</v>
      </c>
      <c r="X14" s="27"/>
      <c r="Y14" s="196">
        <v>5</v>
      </c>
      <c r="Z14" s="196">
        <v>4.5</v>
      </c>
      <c r="AA14" s="196">
        <v>4.5</v>
      </c>
      <c r="AB14" s="196">
        <v>3</v>
      </c>
      <c r="AC14" s="21">
        <f t="shared" si="6"/>
        <v>4.5</v>
      </c>
      <c r="AD14" s="201"/>
      <c r="AE14" s="21">
        <f t="shared" si="7"/>
        <v>4.5</v>
      </c>
      <c r="AF14" s="221"/>
      <c r="AG14" s="286">
        <f t="shared" si="8"/>
        <v>6.2524999999999995</v>
      </c>
      <c r="AH14" s="174"/>
      <c r="AI14" s="244">
        <f t="shared" si="9"/>
        <v>3</v>
      </c>
      <c r="AJ14" s="106"/>
      <c r="AK14" s="106"/>
    </row>
    <row r="15" spans="1:37" ht="14.4" x14ac:dyDescent="0.3">
      <c r="A15" s="483">
        <v>26</v>
      </c>
      <c r="B15" s="483" t="s">
        <v>252</v>
      </c>
      <c r="C15" s="483" t="s">
        <v>183</v>
      </c>
      <c r="D15" s="483" t="s">
        <v>184</v>
      </c>
      <c r="E15" s="483" t="s">
        <v>185</v>
      </c>
      <c r="F15" s="43"/>
      <c r="G15" s="172">
        <v>6</v>
      </c>
      <c r="H15" s="172">
        <v>6</v>
      </c>
      <c r="I15" s="172">
        <v>6</v>
      </c>
      <c r="J15" s="172">
        <v>6</v>
      </c>
      <c r="K15" s="192">
        <f t="shared" si="0"/>
        <v>6</v>
      </c>
      <c r="L15" s="172">
        <v>6.5</v>
      </c>
      <c r="M15" s="172"/>
      <c r="N15" s="192">
        <f t="shared" si="1"/>
        <v>6.5</v>
      </c>
      <c r="O15" s="172">
        <v>7</v>
      </c>
      <c r="P15" s="172"/>
      <c r="Q15" s="192">
        <f t="shared" si="2"/>
        <v>7</v>
      </c>
      <c r="R15" s="21">
        <f t="shared" si="3"/>
        <v>6.4</v>
      </c>
      <c r="S15" s="199"/>
      <c r="T15" s="202">
        <v>7.7779999999999996</v>
      </c>
      <c r="U15" s="24">
        <f t="shared" si="4"/>
        <v>7.7779999999999996</v>
      </c>
      <c r="V15" s="203"/>
      <c r="W15" s="24">
        <f t="shared" si="5"/>
        <v>7.7779999999999996</v>
      </c>
      <c r="X15" s="27"/>
      <c r="Y15" s="196">
        <v>3.5</v>
      </c>
      <c r="Z15" s="196">
        <v>3</v>
      </c>
      <c r="AA15" s="196">
        <v>3</v>
      </c>
      <c r="AB15" s="196">
        <v>2</v>
      </c>
      <c r="AC15" s="21">
        <f t="shared" si="6"/>
        <v>3.05</v>
      </c>
      <c r="AD15" s="201"/>
      <c r="AE15" s="21">
        <f t="shared" si="7"/>
        <v>3.05</v>
      </c>
      <c r="AF15" s="221"/>
      <c r="AG15" s="286">
        <f t="shared" si="8"/>
        <v>6.2515000000000001</v>
      </c>
      <c r="AH15" s="174"/>
      <c r="AI15" s="244">
        <f t="shared" si="9"/>
        <v>4</v>
      </c>
      <c r="AJ15" s="106"/>
      <c r="AK15" s="106"/>
    </row>
    <row r="16" spans="1:37" ht="14.4" x14ac:dyDescent="0.3">
      <c r="A16" s="483">
        <v>82</v>
      </c>
      <c r="B16" s="483" t="s">
        <v>251</v>
      </c>
      <c r="C16" s="483" t="s">
        <v>321</v>
      </c>
      <c r="D16" s="483" t="s">
        <v>322</v>
      </c>
      <c r="E16" s="483" t="s">
        <v>256</v>
      </c>
      <c r="F16" s="43"/>
      <c r="G16" s="172">
        <v>6</v>
      </c>
      <c r="H16" s="172">
        <v>6</v>
      </c>
      <c r="I16" s="172">
        <v>5.4</v>
      </c>
      <c r="J16" s="172">
        <v>6</v>
      </c>
      <c r="K16" s="192">
        <f t="shared" si="0"/>
        <v>5.85</v>
      </c>
      <c r="L16" s="172">
        <v>6.5</v>
      </c>
      <c r="M16" s="172"/>
      <c r="N16" s="192">
        <f t="shared" si="1"/>
        <v>6.5</v>
      </c>
      <c r="O16" s="172">
        <v>6.5</v>
      </c>
      <c r="P16" s="172">
        <v>0.2</v>
      </c>
      <c r="Q16" s="192">
        <f t="shared" si="2"/>
        <v>6.3</v>
      </c>
      <c r="R16" s="21">
        <f t="shared" si="3"/>
        <v>6.1999999999999993</v>
      </c>
      <c r="S16" s="199"/>
      <c r="T16" s="202">
        <v>7.4</v>
      </c>
      <c r="U16" s="24">
        <f t="shared" si="4"/>
        <v>7.4</v>
      </c>
      <c r="V16" s="203"/>
      <c r="W16" s="24">
        <f t="shared" si="5"/>
        <v>7.4</v>
      </c>
      <c r="X16" s="27"/>
      <c r="Y16" s="196">
        <v>4</v>
      </c>
      <c r="Z16" s="196">
        <v>4</v>
      </c>
      <c r="AA16" s="196">
        <v>4</v>
      </c>
      <c r="AB16" s="196">
        <v>2</v>
      </c>
      <c r="AC16" s="21">
        <f t="shared" si="6"/>
        <v>3.8000000000000003</v>
      </c>
      <c r="AD16" s="201"/>
      <c r="AE16" s="21">
        <f t="shared" si="7"/>
        <v>3.8000000000000003</v>
      </c>
      <c r="AF16" s="221"/>
      <c r="AG16" s="286">
        <f t="shared" si="8"/>
        <v>6.2</v>
      </c>
      <c r="AH16" s="174"/>
      <c r="AI16" s="244">
        <f t="shared" si="9"/>
        <v>5</v>
      </c>
      <c r="AJ16" s="106"/>
      <c r="AK16" s="106"/>
    </row>
    <row r="17" spans="1:37" ht="14.4" x14ac:dyDescent="0.3">
      <c r="A17" s="483">
        <v>55</v>
      </c>
      <c r="B17" s="483" t="s">
        <v>377</v>
      </c>
      <c r="C17" s="483" t="s">
        <v>340</v>
      </c>
      <c r="D17" s="483" t="s">
        <v>329</v>
      </c>
      <c r="E17" s="483" t="s">
        <v>330</v>
      </c>
      <c r="F17" s="43"/>
      <c r="G17" s="172">
        <v>6</v>
      </c>
      <c r="H17" s="172">
        <v>6</v>
      </c>
      <c r="I17" s="172">
        <v>6</v>
      </c>
      <c r="J17" s="172">
        <v>6</v>
      </c>
      <c r="K17" s="192">
        <f t="shared" si="0"/>
        <v>6</v>
      </c>
      <c r="L17" s="172">
        <v>6.5</v>
      </c>
      <c r="M17" s="172"/>
      <c r="N17" s="192">
        <f t="shared" si="1"/>
        <v>6.5</v>
      </c>
      <c r="O17" s="172">
        <v>7</v>
      </c>
      <c r="P17" s="172"/>
      <c r="Q17" s="192">
        <f t="shared" si="2"/>
        <v>7</v>
      </c>
      <c r="R17" s="21">
        <f t="shared" si="3"/>
        <v>6.4</v>
      </c>
      <c r="S17" s="199"/>
      <c r="T17" s="202">
        <v>6.9340000000000002</v>
      </c>
      <c r="U17" s="24">
        <f t="shared" si="4"/>
        <v>6.9340000000000002</v>
      </c>
      <c r="V17" s="203"/>
      <c r="W17" s="24">
        <f t="shared" si="5"/>
        <v>6.9340000000000002</v>
      </c>
      <c r="X17" s="27"/>
      <c r="Y17" s="196">
        <v>4</v>
      </c>
      <c r="Z17" s="196">
        <v>4</v>
      </c>
      <c r="AA17" s="196">
        <v>4</v>
      </c>
      <c r="AB17" s="196">
        <v>2.5</v>
      </c>
      <c r="AC17" s="21">
        <f t="shared" si="6"/>
        <v>3.85</v>
      </c>
      <c r="AD17" s="201"/>
      <c r="AE17" s="21">
        <f t="shared" si="7"/>
        <v>3.85</v>
      </c>
      <c r="AF17" s="221"/>
      <c r="AG17" s="286">
        <f t="shared" si="8"/>
        <v>6.0295000000000005</v>
      </c>
      <c r="AH17" s="174"/>
      <c r="AI17" s="244">
        <f t="shared" si="9"/>
        <v>6</v>
      </c>
      <c r="AJ17" s="106"/>
      <c r="AK17" s="106"/>
    </row>
    <row r="18" spans="1:37" ht="14.4" x14ac:dyDescent="0.3">
      <c r="A18" s="483">
        <v>79</v>
      </c>
      <c r="B18" s="483" t="s">
        <v>249</v>
      </c>
      <c r="C18" s="483" t="s">
        <v>321</v>
      </c>
      <c r="D18" s="483" t="s">
        <v>322</v>
      </c>
      <c r="E18" s="483" t="s">
        <v>256</v>
      </c>
      <c r="F18" s="43"/>
      <c r="G18" s="172">
        <v>6</v>
      </c>
      <c r="H18" s="172">
        <v>6</v>
      </c>
      <c r="I18" s="172">
        <v>5.4</v>
      </c>
      <c r="J18" s="172">
        <v>6</v>
      </c>
      <c r="K18" s="192">
        <f t="shared" si="0"/>
        <v>5.85</v>
      </c>
      <c r="L18" s="172">
        <v>6.5</v>
      </c>
      <c r="M18" s="172"/>
      <c r="N18" s="192">
        <f t="shared" si="1"/>
        <v>6.5</v>
      </c>
      <c r="O18" s="172">
        <v>6.5</v>
      </c>
      <c r="P18" s="172">
        <v>0.2</v>
      </c>
      <c r="Q18" s="192">
        <f t="shared" si="2"/>
        <v>6.3</v>
      </c>
      <c r="R18" s="21">
        <f t="shared" si="3"/>
        <v>6.1999999999999993</v>
      </c>
      <c r="S18" s="199"/>
      <c r="T18" s="202">
        <v>7.1120000000000001</v>
      </c>
      <c r="U18" s="24">
        <f t="shared" si="4"/>
        <v>7.1120000000000001</v>
      </c>
      <c r="V18" s="203"/>
      <c r="W18" s="24">
        <f t="shared" si="5"/>
        <v>7.1120000000000001</v>
      </c>
      <c r="X18" s="27"/>
      <c r="Y18" s="196">
        <v>3.5</v>
      </c>
      <c r="Z18" s="196">
        <v>3.5</v>
      </c>
      <c r="AA18" s="196">
        <v>3</v>
      </c>
      <c r="AB18" s="196">
        <v>2</v>
      </c>
      <c r="AC18" s="21">
        <f t="shared" si="6"/>
        <v>3.1749999999999998</v>
      </c>
      <c r="AD18" s="201"/>
      <c r="AE18" s="21">
        <f t="shared" si="7"/>
        <v>3.1749999999999998</v>
      </c>
      <c r="AF18" s="221"/>
      <c r="AG18" s="286">
        <f t="shared" si="8"/>
        <v>5.89975</v>
      </c>
      <c r="AH18" s="174"/>
      <c r="AI18" s="244">
        <f t="shared" si="9"/>
        <v>7</v>
      </c>
      <c r="AJ18" s="106"/>
      <c r="AK18" s="106"/>
    </row>
    <row r="19" spans="1:37" ht="14.4" x14ac:dyDescent="0.3">
      <c r="A19" s="483">
        <v>104</v>
      </c>
      <c r="B19" s="483" t="s">
        <v>379</v>
      </c>
      <c r="C19" s="514" t="s">
        <v>403</v>
      </c>
      <c r="D19" s="483" t="s">
        <v>215</v>
      </c>
      <c r="E19" s="483" t="s">
        <v>221</v>
      </c>
      <c r="F19" s="43"/>
      <c r="G19" s="172">
        <v>5.5</v>
      </c>
      <c r="H19" s="172">
        <v>5.5</v>
      </c>
      <c r="I19" s="172">
        <v>4.5</v>
      </c>
      <c r="J19" s="172">
        <v>5.8</v>
      </c>
      <c r="K19" s="192">
        <f t="shared" si="0"/>
        <v>5.3250000000000002</v>
      </c>
      <c r="L19" s="172">
        <v>6</v>
      </c>
      <c r="M19" s="172"/>
      <c r="N19" s="192">
        <f t="shared" si="1"/>
        <v>6</v>
      </c>
      <c r="O19" s="172">
        <v>6.5</v>
      </c>
      <c r="P19" s="172">
        <v>0.2</v>
      </c>
      <c r="Q19" s="192">
        <f t="shared" si="2"/>
        <v>6.3</v>
      </c>
      <c r="R19" s="21">
        <f t="shared" si="3"/>
        <v>5.7900000000000009</v>
      </c>
      <c r="S19" s="199"/>
      <c r="T19" s="202">
        <v>6.4</v>
      </c>
      <c r="U19" s="24">
        <f t="shared" si="4"/>
        <v>6.4</v>
      </c>
      <c r="V19" s="203"/>
      <c r="W19" s="24">
        <f t="shared" si="5"/>
        <v>6.4</v>
      </c>
      <c r="X19" s="27"/>
      <c r="Y19" s="196">
        <v>3.5</v>
      </c>
      <c r="Z19" s="196">
        <v>3</v>
      </c>
      <c r="AA19" s="196">
        <v>3.5</v>
      </c>
      <c r="AB19" s="196">
        <v>2</v>
      </c>
      <c r="AC19" s="21">
        <f t="shared" si="6"/>
        <v>3.2250000000000001</v>
      </c>
      <c r="AD19" s="201"/>
      <c r="AE19" s="21">
        <f t="shared" si="7"/>
        <v>3.2250000000000001</v>
      </c>
      <c r="AF19" s="221"/>
      <c r="AG19" s="286">
        <f t="shared" si="8"/>
        <v>5.4537500000000003</v>
      </c>
      <c r="AH19" s="174"/>
      <c r="AI19" s="244">
        <f t="shared" si="9"/>
        <v>8</v>
      </c>
      <c r="AJ19" s="106"/>
      <c r="AK19" s="106"/>
    </row>
    <row r="20" spans="1:37" ht="14.4" x14ac:dyDescent="0.3">
      <c r="A20" s="483">
        <v>103</v>
      </c>
      <c r="B20" s="483" t="s">
        <v>380</v>
      </c>
      <c r="C20" s="514" t="s">
        <v>403</v>
      </c>
      <c r="D20" s="483" t="s">
        <v>215</v>
      </c>
      <c r="E20" s="483" t="s">
        <v>221</v>
      </c>
      <c r="F20" s="43"/>
      <c r="G20" s="172">
        <v>5.5</v>
      </c>
      <c r="H20" s="172">
        <v>5.5</v>
      </c>
      <c r="I20" s="172">
        <v>4.5</v>
      </c>
      <c r="J20" s="172">
        <v>5.8</v>
      </c>
      <c r="K20" s="192">
        <f t="shared" si="0"/>
        <v>5.3250000000000002</v>
      </c>
      <c r="L20" s="172">
        <v>6</v>
      </c>
      <c r="M20" s="172"/>
      <c r="N20" s="192">
        <f t="shared" si="1"/>
        <v>6</v>
      </c>
      <c r="O20" s="172">
        <v>6.5</v>
      </c>
      <c r="P20" s="172">
        <v>0.2</v>
      </c>
      <c r="Q20" s="192">
        <f t="shared" si="2"/>
        <v>6.3</v>
      </c>
      <c r="R20" s="21">
        <f t="shared" si="3"/>
        <v>5.7900000000000009</v>
      </c>
      <c r="S20" s="199"/>
      <c r="T20" s="202">
        <v>6</v>
      </c>
      <c r="U20" s="24">
        <f t="shared" si="4"/>
        <v>6</v>
      </c>
      <c r="V20" s="203"/>
      <c r="W20" s="24">
        <f t="shared" si="5"/>
        <v>6</v>
      </c>
      <c r="X20" s="27"/>
      <c r="Y20" s="196">
        <v>3</v>
      </c>
      <c r="Z20" s="196">
        <v>3</v>
      </c>
      <c r="AA20" s="196">
        <v>3</v>
      </c>
      <c r="AB20" s="196">
        <v>2</v>
      </c>
      <c r="AC20" s="21">
        <f t="shared" si="6"/>
        <v>2.9</v>
      </c>
      <c r="AD20" s="201"/>
      <c r="AE20" s="21">
        <f t="shared" si="7"/>
        <v>2.9</v>
      </c>
      <c r="AF20" s="221"/>
      <c r="AG20" s="286">
        <f t="shared" si="8"/>
        <v>5.1725000000000003</v>
      </c>
      <c r="AH20" s="174"/>
      <c r="AI20" s="244">
        <f t="shared" si="9"/>
        <v>9</v>
      </c>
      <c r="AJ20" s="106"/>
      <c r="AK20" s="106"/>
    </row>
  </sheetData>
  <sortState ref="A12:AK20">
    <sortCondition descending="1" ref="AG12:AG20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1"/>
  <sheetViews>
    <sheetView topLeftCell="R2" workbookViewId="0">
      <selection activeCell="AJ21" sqref="AJ21"/>
    </sheetView>
  </sheetViews>
  <sheetFormatPr defaultRowHeight="13.2" x14ac:dyDescent="0.25"/>
  <cols>
    <col min="1" max="1" width="5.6640625" customWidth="1"/>
    <col min="2" max="2" width="17.33203125" customWidth="1"/>
    <col min="3" max="3" width="23.109375" customWidth="1"/>
    <col min="4" max="5" width="20" customWidth="1"/>
    <col min="6" max="6" width="2.88671875" customWidth="1"/>
    <col min="7" max="7" width="7.5546875" customWidth="1"/>
    <col min="8" max="8" width="10.6640625" customWidth="1"/>
    <col min="9" max="9" width="9.33203125" customWidth="1"/>
    <col min="10" max="10" width="11" customWidth="1"/>
    <col min="19" max="19" width="2.88671875" customWidth="1"/>
    <col min="20" max="23" width="8.88671875" style="185"/>
    <col min="24" max="24" width="2.88671875" customWidth="1"/>
    <col min="32" max="32" width="2.88671875" customWidth="1"/>
    <col min="33" max="33" width="2.88671875" style="185" customWidth="1"/>
    <col min="34" max="34" width="9.33203125" style="185" bestFit="1" customWidth="1"/>
    <col min="35" max="35" width="2.88671875" style="185" customWidth="1"/>
    <col min="36" max="36" width="17.44140625" customWidth="1"/>
  </cols>
  <sheetData>
    <row r="1" spans="1:38" ht="15.6" x14ac:dyDescent="0.3">
      <c r="A1" s="99" t="str">
        <f>'Comp Detail'!A1</f>
        <v>2022 Australian National Championships</v>
      </c>
      <c r="B1" s="3"/>
      <c r="C1" s="106"/>
      <c r="D1" s="174" t="s">
        <v>82</v>
      </c>
      <c r="E1" s="106" t="s">
        <v>102</v>
      </c>
      <c r="F1" s="106"/>
      <c r="G1" s="1"/>
      <c r="H1" s="1"/>
      <c r="I1" s="1"/>
      <c r="J1" s="1"/>
      <c r="K1" s="106"/>
      <c r="L1" s="106"/>
      <c r="M1" s="106"/>
      <c r="N1" s="106"/>
      <c r="O1" s="106"/>
      <c r="P1" s="106"/>
      <c r="Q1" s="106"/>
      <c r="R1" s="106"/>
      <c r="S1" s="106"/>
      <c r="T1" s="24"/>
      <c r="U1" s="24"/>
      <c r="V1" s="24"/>
      <c r="W1" s="24"/>
      <c r="X1" s="106"/>
      <c r="Y1" s="106"/>
      <c r="Z1" s="106"/>
      <c r="AA1" s="106"/>
      <c r="AB1" s="106"/>
      <c r="AC1" s="106"/>
      <c r="AD1" s="106"/>
      <c r="AE1" s="106"/>
      <c r="AF1" s="106"/>
      <c r="AG1" s="41"/>
      <c r="AH1" s="41"/>
      <c r="AI1" s="41"/>
      <c r="AJ1" s="207">
        <f ca="1">NOW()</f>
        <v>44856.599301851849</v>
      </c>
      <c r="AK1" s="106"/>
      <c r="AL1" s="106"/>
    </row>
    <row r="2" spans="1:38" ht="15.6" x14ac:dyDescent="0.3">
      <c r="A2" s="28"/>
      <c r="B2" s="3"/>
      <c r="C2" s="106"/>
      <c r="D2" s="174" t="s">
        <v>83</v>
      </c>
      <c r="E2" s="41" t="s">
        <v>140</v>
      </c>
      <c r="F2" s="106"/>
      <c r="G2" s="1"/>
      <c r="H2" s="1"/>
      <c r="I2" s="1"/>
      <c r="J2" s="1"/>
      <c r="K2" s="106"/>
      <c r="L2" s="106"/>
      <c r="M2" s="106"/>
      <c r="N2" s="106"/>
      <c r="O2" s="106"/>
      <c r="P2" s="106"/>
      <c r="Q2" s="106"/>
      <c r="R2" s="106"/>
      <c r="S2" s="106"/>
      <c r="T2" s="24"/>
      <c r="U2" s="24"/>
      <c r="V2" s="24"/>
      <c r="W2" s="24"/>
      <c r="X2" s="106"/>
      <c r="Y2" s="106"/>
      <c r="Z2" s="106"/>
      <c r="AA2" s="106"/>
      <c r="AB2" s="106"/>
      <c r="AC2" s="106"/>
      <c r="AD2" s="106"/>
      <c r="AE2" s="106"/>
      <c r="AF2" s="106"/>
      <c r="AG2" s="41"/>
      <c r="AH2" s="41"/>
      <c r="AI2" s="41"/>
      <c r="AJ2" s="208">
        <f ca="1">NOW()</f>
        <v>44856.599301851849</v>
      </c>
      <c r="AK2" s="106"/>
      <c r="AL2" s="106"/>
    </row>
    <row r="3" spans="1:38" ht="15.6" x14ac:dyDescent="0.3">
      <c r="A3" s="524" t="str">
        <f>'Comp Detail'!A3</f>
        <v>3rd to 6th October 2022</v>
      </c>
      <c r="B3" s="525"/>
      <c r="C3" s="106"/>
      <c r="D3" s="174"/>
      <c r="E3" s="41"/>
      <c r="F3" s="106"/>
      <c r="G3" s="1"/>
      <c r="H3" s="1"/>
      <c r="I3" s="1"/>
      <c r="J3" s="1"/>
      <c r="K3" s="106"/>
      <c r="L3" s="106"/>
      <c r="M3" s="106"/>
      <c r="N3" s="106"/>
      <c r="O3" s="106"/>
      <c r="P3" s="106"/>
      <c r="Q3" s="106"/>
      <c r="R3" s="106"/>
      <c r="S3" s="106"/>
      <c r="T3" s="24"/>
      <c r="U3" s="24"/>
      <c r="V3" s="24"/>
      <c r="W3" s="24"/>
      <c r="X3" s="106"/>
      <c r="Y3" s="106"/>
      <c r="Z3" s="106"/>
      <c r="AA3" s="106"/>
      <c r="AB3" s="106"/>
      <c r="AC3" s="106"/>
      <c r="AD3" s="106"/>
      <c r="AE3" s="106"/>
      <c r="AF3" s="106"/>
      <c r="AG3" s="41"/>
      <c r="AH3" s="41"/>
      <c r="AI3" s="41"/>
      <c r="AJ3" s="208"/>
      <c r="AK3" s="106"/>
      <c r="AL3" s="106"/>
    </row>
    <row r="4" spans="1:38" ht="15.6" x14ac:dyDescent="0.3">
      <c r="A4" s="184"/>
      <c r="B4" s="185"/>
      <c r="C4" s="106"/>
      <c r="D4" s="174"/>
      <c r="E4" s="41"/>
      <c r="F4" s="106"/>
      <c r="G4" s="1"/>
      <c r="H4" s="1"/>
      <c r="I4" s="1"/>
      <c r="J4" s="1"/>
      <c r="K4" s="106"/>
      <c r="L4" s="106"/>
      <c r="M4" s="106"/>
      <c r="N4" s="106"/>
      <c r="O4" s="106"/>
      <c r="P4" s="106"/>
      <c r="Q4" s="106"/>
      <c r="R4" s="106"/>
      <c r="S4" s="106"/>
      <c r="T4" s="24"/>
      <c r="U4" s="24"/>
      <c r="V4" s="24"/>
      <c r="W4" s="24"/>
      <c r="X4" s="106"/>
      <c r="Y4" s="106"/>
      <c r="Z4" s="106"/>
      <c r="AA4" s="106"/>
      <c r="AB4" s="106"/>
      <c r="AC4" s="106"/>
      <c r="AD4" s="106"/>
      <c r="AE4" s="106"/>
      <c r="AF4" s="106"/>
      <c r="AG4" s="41"/>
      <c r="AH4" s="41"/>
      <c r="AI4" s="41"/>
      <c r="AJ4" s="208"/>
      <c r="AK4" s="106"/>
      <c r="AL4" s="106"/>
    </row>
    <row r="5" spans="1:38" ht="15.6" x14ac:dyDescent="0.3">
      <c r="A5" s="108"/>
      <c r="B5" s="106"/>
      <c r="C5" s="106"/>
      <c r="D5" s="174"/>
      <c r="E5" s="106"/>
      <c r="F5" s="106"/>
      <c r="G5" s="193" t="s">
        <v>51</v>
      </c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06"/>
      <c r="T5" s="198" t="s">
        <v>51</v>
      </c>
      <c r="U5" s="287"/>
      <c r="V5" s="287"/>
      <c r="W5" s="287"/>
      <c r="X5" s="197"/>
      <c r="Y5" s="197"/>
      <c r="Z5" s="197"/>
      <c r="AA5" s="197"/>
      <c r="AB5" s="197"/>
      <c r="AC5" s="197"/>
      <c r="AD5" s="197"/>
      <c r="AE5" s="197"/>
      <c r="AF5" s="106"/>
      <c r="AG5" s="41"/>
      <c r="AH5" s="41"/>
      <c r="AI5" s="41"/>
      <c r="AJ5" s="106"/>
      <c r="AK5" s="106"/>
      <c r="AL5" s="106"/>
    </row>
    <row r="6" spans="1:38" ht="15.6" x14ac:dyDescent="0.3">
      <c r="A6" s="108"/>
      <c r="B6" s="106"/>
      <c r="C6" s="174"/>
      <c r="D6" s="106"/>
      <c r="E6" s="106"/>
      <c r="F6" s="106"/>
      <c r="G6" s="175"/>
      <c r="H6" s="106"/>
      <c r="I6" s="106"/>
      <c r="J6" s="106"/>
      <c r="L6" s="175"/>
      <c r="M6" s="175"/>
      <c r="N6" s="175"/>
      <c r="O6" s="106"/>
      <c r="P6" s="106"/>
      <c r="Q6" s="106"/>
      <c r="R6" s="106"/>
      <c r="S6" s="106"/>
      <c r="T6" s="175"/>
      <c r="U6" s="106"/>
      <c r="V6" s="24"/>
      <c r="W6" s="24"/>
      <c r="X6" s="106"/>
      <c r="Y6" s="175"/>
      <c r="Z6" s="106"/>
      <c r="AA6" s="106"/>
      <c r="AB6" s="106"/>
      <c r="AC6" s="106"/>
      <c r="AD6" s="106"/>
      <c r="AE6" s="106"/>
      <c r="AF6" s="106"/>
      <c r="AG6" s="41"/>
      <c r="AH6" s="41"/>
      <c r="AI6" s="41"/>
      <c r="AJ6" s="106"/>
      <c r="AK6" s="106"/>
      <c r="AL6" s="106"/>
    </row>
    <row r="7" spans="1:38" ht="15.6" x14ac:dyDescent="0.3">
      <c r="A7" s="108" t="s">
        <v>170</v>
      </c>
      <c r="B7" s="175"/>
      <c r="C7" s="106"/>
      <c r="D7" s="106"/>
      <c r="E7" s="106"/>
      <c r="F7" s="175"/>
      <c r="G7" s="175"/>
      <c r="H7" s="106"/>
      <c r="I7" s="106"/>
      <c r="J7" s="106"/>
      <c r="L7" s="106"/>
      <c r="M7" s="106"/>
      <c r="N7" s="106"/>
      <c r="O7" s="106"/>
      <c r="P7" s="106"/>
      <c r="Q7" s="106"/>
      <c r="R7" s="106"/>
      <c r="S7" s="199"/>
      <c r="T7" s="26"/>
      <c r="U7" s="24"/>
      <c r="V7" s="24"/>
      <c r="W7" s="24"/>
      <c r="X7" s="199"/>
      <c r="Y7" s="175"/>
      <c r="Z7" s="106"/>
      <c r="AA7" s="106"/>
      <c r="AB7" s="106"/>
      <c r="AC7" s="106"/>
      <c r="AD7" s="175"/>
      <c r="AE7" s="175"/>
      <c r="AF7" s="209"/>
      <c r="AG7" s="41"/>
      <c r="AH7" s="41"/>
      <c r="AI7" s="41"/>
      <c r="AJ7" s="106"/>
      <c r="AK7" s="106"/>
      <c r="AL7" s="106"/>
    </row>
    <row r="8" spans="1:38" ht="15.6" x14ac:dyDescent="0.3">
      <c r="A8" s="108" t="s">
        <v>85</v>
      </c>
      <c r="B8" s="175" t="s">
        <v>145</v>
      </c>
      <c r="C8" s="106"/>
      <c r="D8" s="106"/>
      <c r="E8" s="106"/>
      <c r="F8" s="106"/>
      <c r="G8" s="175" t="s">
        <v>26</v>
      </c>
      <c r="H8" s="106"/>
      <c r="S8" s="199"/>
      <c r="T8" s="24"/>
      <c r="U8" s="24"/>
      <c r="V8" s="24"/>
      <c r="W8" s="24"/>
      <c r="X8" s="199"/>
      <c r="Y8" s="106"/>
      <c r="Z8" s="106"/>
      <c r="AA8" s="106"/>
      <c r="AB8" s="106"/>
      <c r="AC8" s="106"/>
      <c r="AD8" s="106"/>
      <c r="AE8" s="106"/>
      <c r="AF8" s="209"/>
      <c r="AG8" s="41"/>
      <c r="AH8" s="41"/>
      <c r="AI8" s="41"/>
      <c r="AJ8" s="106"/>
      <c r="AK8" s="106"/>
      <c r="AL8" s="106"/>
    </row>
    <row r="9" spans="1:38" ht="14.4" x14ac:dyDescent="0.3">
      <c r="A9" s="106"/>
      <c r="B9" s="106"/>
      <c r="C9" s="106"/>
      <c r="D9" s="106"/>
      <c r="E9" s="106"/>
      <c r="F9" s="136"/>
      <c r="G9" s="175" t="s">
        <v>1</v>
      </c>
      <c r="H9" s="106"/>
      <c r="I9" s="106"/>
      <c r="J9" s="106"/>
      <c r="K9" s="187" t="s">
        <v>1</v>
      </c>
      <c r="L9" s="188"/>
      <c r="M9" s="188"/>
      <c r="N9" s="188" t="s">
        <v>2</v>
      </c>
      <c r="P9" s="188"/>
      <c r="Q9" s="188" t="s">
        <v>3</v>
      </c>
      <c r="R9" s="188" t="s">
        <v>86</v>
      </c>
      <c r="S9" s="199"/>
      <c r="T9" s="26"/>
      <c r="U9" s="24"/>
      <c r="V9" s="24" t="s">
        <v>10</v>
      </c>
      <c r="W9" s="24" t="s">
        <v>13</v>
      </c>
      <c r="X9" s="199"/>
      <c r="Y9" s="106" t="s">
        <v>14</v>
      </c>
      <c r="Z9" s="106"/>
      <c r="AA9" s="106"/>
      <c r="AB9" s="106"/>
      <c r="AC9" s="106"/>
      <c r="AD9" s="106"/>
      <c r="AE9" s="136" t="s">
        <v>14</v>
      </c>
      <c r="AF9" s="209"/>
      <c r="AG9" s="41"/>
      <c r="AH9" s="211" t="s">
        <v>52</v>
      </c>
      <c r="AI9" s="41"/>
      <c r="AJ9" s="191"/>
      <c r="AK9" s="106"/>
      <c r="AL9" s="106"/>
    </row>
    <row r="10" spans="1:38" ht="14.4" x14ac:dyDescent="0.3">
      <c r="A10" s="138" t="s">
        <v>24</v>
      </c>
      <c r="B10" s="177" t="s">
        <v>25</v>
      </c>
      <c r="C10" s="177" t="s">
        <v>26</v>
      </c>
      <c r="D10" s="177" t="s">
        <v>27</v>
      </c>
      <c r="E10" s="177" t="s">
        <v>28</v>
      </c>
      <c r="F10" s="195"/>
      <c r="G10" s="177" t="s">
        <v>87</v>
      </c>
      <c r="H10" s="177" t="s">
        <v>90</v>
      </c>
      <c r="I10" s="177" t="s">
        <v>88</v>
      </c>
      <c r="J10" s="177" t="s">
        <v>91</v>
      </c>
      <c r="K10" s="189" t="s">
        <v>34</v>
      </c>
      <c r="L10" s="171" t="s">
        <v>2</v>
      </c>
      <c r="M10" s="171" t="s">
        <v>93</v>
      </c>
      <c r="N10" s="189" t="s">
        <v>34</v>
      </c>
      <c r="O10" s="190" t="s">
        <v>3</v>
      </c>
      <c r="P10" s="171" t="s">
        <v>93</v>
      </c>
      <c r="Q10" s="189" t="s">
        <v>34</v>
      </c>
      <c r="R10" s="189" t="s">
        <v>34</v>
      </c>
      <c r="S10" s="199"/>
      <c r="T10" s="200" t="s">
        <v>36</v>
      </c>
      <c r="U10" s="200" t="s">
        <v>13</v>
      </c>
      <c r="V10" s="200" t="s">
        <v>9</v>
      </c>
      <c r="W10" s="200" t="s">
        <v>15</v>
      </c>
      <c r="X10" s="199"/>
      <c r="Y10" s="171" t="s">
        <v>4</v>
      </c>
      <c r="Z10" s="171" t="s">
        <v>5</v>
      </c>
      <c r="AA10" s="171" t="s">
        <v>6</v>
      </c>
      <c r="AB10" s="171" t="s">
        <v>7</v>
      </c>
      <c r="AC10" s="171" t="s">
        <v>33</v>
      </c>
      <c r="AD10" s="138" t="s">
        <v>21</v>
      </c>
      <c r="AE10" s="138" t="s">
        <v>15</v>
      </c>
      <c r="AF10" s="212"/>
      <c r="AG10" s="177"/>
      <c r="AH10" s="288" t="s">
        <v>32</v>
      </c>
      <c r="AI10" s="215"/>
      <c r="AJ10" s="189" t="s">
        <v>35</v>
      </c>
      <c r="AK10" s="136"/>
      <c r="AL10" s="136"/>
    </row>
    <row r="11" spans="1:38" ht="14.4" x14ac:dyDescent="0.3">
      <c r="A11" s="136"/>
      <c r="B11" s="136"/>
      <c r="C11" s="136"/>
      <c r="D11" s="136"/>
      <c r="E11" s="136"/>
      <c r="F11" s="195"/>
      <c r="G11" s="41"/>
      <c r="H11" s="41"/>
      <c r="I11" s="41"/>
      <c r="J11" s="41"/>
      <c r="K11" s="191"/>
      <c r="L11" s="191"/>
      <c r="M11" s="191"/>
      <c r="N11" s="191"/>
      <c r="O11" s="191"/>
      <c r="P11" s="191"/>
      <c r="Q11" s="191"/>
      <c r="R11" s="191"/>
      <c r="S11" s="199"/>
      <c r="T11" s="24"/>
      <c r="U11" s="24"/>
      <c r="V11" s="24"/>
      <c r="W11" s="24"/>
      <c r="X11" s="199"/>
      <c r="Y11" s="191"/>
      <c r="Z11" s="191"/>
      <c r="AA11" s="191"/>
      <c r="AB11" s="191"/>
      <c r="AC11" s="191"/>
      <c r="AD11" s="136"/>
      <c r="AE11" s="136"/>
      <c r="AF11" s="212"/>
      <c r="AG11" s="41"/>
      <c r="AH11" s="211"/>
      <c r="AI11" s="214"/>
      <c r="AJ11" s="224"/>
      <c r="AK11" s="106"/>
      <c r="AL11" s="106"/>
    </row>
    <row r="12" spans="1:38" ht="14.4" x14ac:dyDescent="0.3">
      <c r="A12" s="483">
        <v>54</v>
      </c>
      <c r="B12" s="483" t="s">
        <v>313</v>
      </c>
      <c r="C12" s="483" t="s">
        <v>340</v>
      </c>
      <c r="D12" s="483" t="s">
        <v>329</v>
      </c>
      <c r="E12" s="483" t="s">
        <v>330</v>
      </c>
      <c r="F12" s="43"/>
      <c r="G12" s="172">
        <v>6</v>
      </c>
      <c r="H12" s="172">
        <v>4.7</v>
      </c>
      <c r="I12" s="172">
        <v>5.3</v>
      </c>
      <c r="J12" s="172">
        <v>5</v>
      </c>
      <c r="K12" s="192">
        <f t="shared" ref="K12:K21" si="0">(G12+H12+I12+J12)/4</f>
        <v>5.25</v>
      </c>
      <c r="L12" s="172">
        <v>6</v>
      </c>
      <c r="M12" s="172"/>
      <c r="N12" s="192">
        <f t="shared" ref="N12:N21" si="1">L12-M12</f>
        <v>6</v>
      </c>
      <c r="O12" s="172">
        <v>6.5</v>
      </c>
      <c r="P12" s="172"/>
      <c r="Q12" s="192">
        <f t="shared" ref="Q12:Q21" si="2">O12-P12</f>
        <v>6.5</v>
      </c>
      <c r="R12" s="21">
        <f t="shared" ref="R12:R21" si="3">((K12*0.4)+(N12*0.4)+(Q12*0.2))</f>
        <v>5.8</v>
      </c>
      <c r="S12" s="199"/>
      <c r="T12" s="202">
        <v>8</v>
      </c>
      <c r="U12" s="24">
        <f t="shared" ref="U12:U21" si="4">T12</f>
        <v>8</v>
      </c>
      <c r="V12" s="203"/>
      <c r="W12" s="24">
        <f t="shared" ref="W12:W21" si="5">SUM(U12-V12)</f>
        <v>8</v>
      </c>
      <c r="X12" s="27"/>
      <c r="Y12" s="196">
        <v>5</v>
      </c>
      <c r="Z12" s="196">
        <v>5</v>
      </c>
      <c r="AA12" s="196">
        <v>4.9000000000000004</v>
      </c>
      <c r="AB12" s="196">
        <v>4</v>
      </c>
      <c r="AC12" s="21">
        <f t="shared" ref="AC12:AC21" si="6">SUM((Y12*0.3),(Z12*0.25),(AA12*0.35),(AB12*0.1))</f>
        <v>4.8650000000000002</v>
      </c>
      <c r="AD12" s="201"/>
      <c r="AE12" s="21">
        <f t="shared" ref="AE12:AE21" si="7">AC12-AD12</f>
        <v>4.8650000000000002</v>
      </c>
      <c r="AF12" s="221"/>
      <c r="AG12" s="174"/>
      <c r="AH12" s="286">
        <f t="shared" ref="AH12:AH21" si="8">SUM((R12*0.25),(AE12*0.25),(W12*0.5))</f>
        <v>6.6662499999999998</v>
      </c>
      <c r="AI12" s="174"/>
      <c r="AJ12" s="244">
        <v>1</v>
      </c>
      <c r="AK12" s="106"/>
      <c r="AL12" s="106"/>
    </row>
    <row r="13" spans="1:38" ht="14.4" x14ac:dyDescent="0.3">
      <c r="A13" s="483">
        <v>53</v>
      </c>
      <c r="B13" s="483" t="s">
        <v>312</v>
      </c>
      <c r="C13" s="483" t="s">
        <v>340</v>
      </c>
      <c r="D13" s="483" t="s">
        <v>329</v>
      </c>
      <c r="E13" s="483" t="s">
        <v>330</v>
      </c>
      <c r="F13" s="43"/>
      <c r="G13" s="172">
        <v>6</v>
      </c>
      <c r="H13" s="172">
        <v>4.7</v>
      </c>
      <c r="I13" s="172">
        <v>5.3</v>
      </c>
      <c r="J13" s="172">
        <v>5</v>
      </c>
      <c r="K13" s="192">
        <f t="shared" si="0"/>
        <v>5.25</v>
      </c>
      <c r="L13" s="172">
        <v>6</v>
      </c>
      <c r="M13" s="172"/>
      <c r="N13" s="192">
        <f t="shared" si="1"/>
        <v>6</v>
      </c>
      <c r="O13" s="172">
        <v>6.5</v>
      </c>
      <c r="P13" s="172"/>
      <c r="Q13" s="192">
        <f t="shared" si="2"/>
        <v>6.5</v>
      </c>
      <c r="R13" s="21">
        <f t="shared" si="3"/>
        <v>5.8</v>
      </c>
      <c r="S13" s="199"/>
      <c r="T13" s="202">
        <v>7.8</v>
      </c>
      <c r="U13" s="24">
        <f t="shared" si="4"/>
        <v>7.8</v>
      </c>
      <c r="V13" s="203"/>
      <c r="W13" s="24">
        <f t="shared" si="5"/>
        <v>7.8</v>
      </c>
      <c r="X13" s="27"/>
      <c r="Y13" s="196">
        <v>5</v>
      </c>
      <c r="Z13" s="196">
        <v>5</v>
      </c>
      <c r="AA13" s="196">
        <v>4.5</v>
      </c>
      <c r="AB13" s="196">
        <v>4</v>
      </c>
      <c r="AC13" s="21">
        <f t="shared" si="6"/>
        <v>4.7250000000000005</v>
      </c>
      <c r="AD13" s="201"/>
      <c r="AE13" s="21">
        <f t="shared" si="7"/>
        <v>4.7250000000000005</v>
      </c>
      <c r="AF13" s="221"/>
      <c r="AG13" s="174"/>
      <c r="AH13" s="286">
        <f t="shared" si="8"/>
        <v>6.53125</v>
      </c>
      <c r="AI13" s="174"/>
      <c r="AJ13" s="244">
        <v>2</v>
      </c>
      <c r="AK13" s="106"/>
      <c r="AL13" s="106"/>
    </row>
    <row r="14" spans="1:38" ht="14.4" x14ac:dyDescent="0.3">
      <c r="A14" s="483">
        <v>40</v>
      </c>
      <c r="B14" s="483" t="s">
        <v>245</v>
      </c>
      <c r="C14" s="483" t="s">
        <v>225</v>
      </c>
      <c r="D14" s="483" t="s">
        <v>226</v>
      </c>
      <c r="E14" s="483" t="s">
        <v>185</v>
      </c>
      <c r="F14" s="43"/>
      <c r="G14" s="172">
        <v>7</v>
      </c>
      <c r="H14" s="172">
        <v>6.5</v>
      </c>
      <c r="I14" s="172">
        <v>6.2</v>
      </c>
      <c r="J14" s="172">
        <v>6</v>
      </c>
      <c r="K14" s="192">
        <f t="shared" si="0"/>
        <v>6.4249999999999998</v>
      </c>
      <c r="L14" s="172">
        <v>6.2</v>
      </c>
      <c r="M14" s="172"/>
      <c r="N14" s="192">
        <f t="shared" si="1"/>
        <v>6.2</v>
      </c>
      <c r="O14" s="172">
        <v>6.5</v>
      </c>
      <c r="P14" s="172">
        <v>0.1</v>
      </c>
      <c r="Q14" s="192">
        <f t="shared" si="2"/>
        <v>6.4</v>
      </c>
      <c r="R14" s="21">
        <f t="shared" si="3"/>
        <v>6.330000000000001</v>
      </c>
      <c r="S14" s="199"/>
      <c r="T14" s="202">
        <v>7</v>
      </c>
      <c r="U14" s="24">
        <f t="shared" si="4"/>
        <v>7</v>
      </c>
      <c r="V14" s="203"/>
      <c r="W14" s="24">
        <f t="shared" si="5"/>
        <v>7</v>
      </c>
      <c r="X14" s="27"/>
      <c r="Y14" s="196">
        <v>5.2</v>
      </c>
      <c r="Z14" s="196">
        <v>5.3</v>
      </c>
      <c r="AA14" s="196">
        <v>4.9000000000000004</v>
      </c>
      <c r="AB14" s="196">
        <v>4.2</v>
      </c>
      <c r="AC14" s="21">
        <f t="shared" si="6"/>
        <v>5.0199999999999996</v>
      </c>
      <c r="AD14" s="201"/>
      <c r="AE14" s="21">
        <f t="shared" si="7"/>
        <v>5.0199999999999996</v>
      </c>
      <c r="AF14" s="221"/>
      <c r="AG14" s="174"/>
      <c r="AH14" s="286">
        <f t="shared" si="8"/>
        <v>6.3375000000000004</v>
      </c>
      <c r="AI14" s="174"/>
      <c r="AJ14" s="244">
        <v>3</v>
      </c>
      <c r="AK14" s="106"/>
      <c r="AL14" s="106"/>
    </row>
    <row r="15" spans="1:38" ht="14.4" x14ac:dyDescent="0.3">
      <c r="A15" s="483">
        <v>15</v>
      </c>
      <c r="B15" s="483" t="s">
        <v>353</v>
      </c>
      <c r="C15" s="483" t="s">
        <v>301</v>
      </c>
      <c r="D15" s="483" t="s">
        <v>180</v>
      </c>
      <c r="E15" s="483" t="s">
        <v>181</v>
      </c>
      <c r="F15" s="43"/>
      <c r="G15" s="172">
        <v>6.2</v>
      </c>
      <c r="H15" s="172">
        <v>6</v>
      </c>
      <c r="I15" s="172">
        <v>5</v>
      </c>
      <c r="J15" s="172">
        <v>5</v>
      </c>
      <c r="K15" s="192">
        <f t="shared" si="0"/>
        <v>5.55</v>
      </c>
      <c r="L15" s="172">
        <v>6.3</v>
      </c>
      <c r="M15" s="172"/>
      <c r="N15" s="192">
        <f t="shared" si="1"/>
        <v>6.3</v>
      </c>
      <c r="O15" s="172">
        <v>6.5</v>
      </c>
      <c r="P15" s="172"/>
      <c r="Q15" s="192">
        <f t="shared" si="2"/>
        <v>6.5</v>
      </c>
      <c r="R15" s="21">
        <f t="shared" si="3"/>
        <v>6.04</v>
      </c>
      <c r="S15" s="199"/>
      <c r="T15" s="202">
        <v>7.12</v>
      </c>
      <c r="U15" s="24">
        <f t="shared" si="4"/>
        <v>7.12</v>
      </c>
      <c r="V15" s="203"/>
      <c r="W15" s="24">
        <f t="shared" si="5"/>
        <v>7.12</v>
      </c>
      <c r="X15" s="27"/>
      <c r="Y15" s="196">
        <v>4.7</v>
      </c>
      <c r="Z15" s="196">
        <v>4.7</v>
      </c>
      <c r="AA15" s="196">
        <v>4.5999999999999996</v>
      </c>
      <c r="AB15" s="196">
        <v>4</v>
      </c>
      <c r="AC15" s="21">
        <f t="shared" si="6"/>
        <v>4.5950000000000006</v>
      </c>
      <c r="AD15" s="201"/>
      <c r="AE15" s="21">
        <f t="shared" si="7"/>
        <v>4.5950000000000006</v>
      </c>
      <c r="AF15" s="221"/>
      <c r="AG15" s="174"/>
      <c r="AH15" s="286">
        <f t="shared" si="8"/>
        <v>6.21875</v>
      </c>
      <c r="AI15" s="174"/>
      <c r="AJ15" s="244">
        <v>4</v>
      </c>
      <c r="AK15" s="106"/>
      <c r="AL15" s="106"/>
    </row>
    <row r="16" spans="1:38" ht="14.4" x14ac:dyDescent="0.3">
      <c r="A16" s="483">
        <v>14</v>
      </c>
      <c r="B16" s="483" t="s">
        <v>355</v>
      </c>
      <c r="C16" s="483" t="s">
        <v>301</v>
      </c>
      <c r="D16" s="483" t="s">
        <v>180</v>
      </c>
      <c r="E16" s="483" t="s">
        <v>181</v>
      </c>
      <c r="F16" s="43"/>
      <c r="G16" s="172">
        <v>6.2</v>
      </c>
      <c r="H16" s="172">
        <v>6</v>
      </c>
      <c r="I16" s="172">
        <v>5</v>
      </c>
      <c r="J16" s="172">
        <v>5</v>
      </c>
      <c r="K16" s="192">
        <f t="shared" si="0"/>
        <v>5.55</v>
      </c>
      <c r="L16" s="172">
        <v>6.3</v>
      </c>
      <c r="M16" s="172"/>
      <c r="N16" s="192">
        <f t="shared" si="1"/>
        <v>6.3</v>
      </c>
      <c r="O16" s="172">
        <v>6.5</v>
      </c>
      <c r="P16" s="172"/>
      <c r="Q16" s="192">
        <f t="shared" si="2"/>
        <v>6.5</v>
      </c>
      <c r="R16" s="21">
        <f t="shared" si="3"/>
        <v>6.04</v>
      </c>
      <c r="S16" s="199"/>
      <c r="T16" s="202">
        <v>6.88</v>
      </c>
      <c r="U16" s="24">
        <f t="shared" si="4"/>
        <v>6.88</v>
      </c>
      <c r="V16" s="203"/>
      <c r="W16" s="24">
        <f t="shared" si="5"/>
        <v>6.88</v>
      </c>
      <c r="X16" s="27"/>
      <c r="Y16" s="196">
        <v>5.3</v>
      </c>
      <c r="Z16" s="196">
        <v>5</v>
      </c>
      <c r="AA16" s="196">
        <v>4.8</v>
      </c>
      <c r="AB16" s="196">
        <v>4.2</v>
      </c>
      <c r="AC16" s="21">
        <f t="shared" si="6"/>
        <v>4.9399999999999995</v>
      </c>
      <c r="AD16" s="201"/>
      <c r="AE16" s="21">
        <f t="shared" si="7"/>
        <v>4.9399999999999995</v>
      </c>
      <c r="AF16" s="221"/>
      <c r="AG16" s="174"/>
      <c r="AH16" s="286">
        <f t="shared" si="8"/>
        <v>6.1850000000000005</v>
      </c>
      <c r="AI16" s="174"/>
      <c r="AJ16" s="244">
        <v>5</v>
      </c>
      <c r="AK16" s="106"/>
      <c r="AL16" s="106"/>
    </row>
    <row r="17" spans="1:38" ht="14.4" x14ac:dyDescent="0.3">
      <c r="A17" s="483">
        <v>39</v>
      </c>
      <c r="B17" s="483" t="s">
        <v>383</v>
      </c>
      <c r="C17" s="483" t="s">
        <v>183</v>
      </c>
      <c r="D17" s="483" t="s">
        <v>184</v>
      </c>
      <c r="E17" s="483" t="s">
        <v>185</v>
      </c>
      <c r="F17" s="43"/>
      <c r="G17" s="172">
        <v>6.5</v>
      </c>
      <c r="H17" s="172">
        <v>4.9000000000000004</v>
      </c>
      <c r="I17" s="172">
        <v>5.2</v>
      </c>
      <c r="J17" s="172">
        <v>5.5</v>
      </c>
      <c r="K17" s="192">
        <f t="shared" si="0"/>
        <v>5.5250000000000004</v>
      </c>
      <c r="L17" s="172">
        <v>4</v>
      </c>
      <c r="M17" s="172"/>
      <c r="N17" s="192">
        <f t="shared" si="1"/>
        <v>4</v>
      </c>
      <c r="O17" s="172">
        <v>7</v>
      </c>
      <c r="P17" s="172"/>
      <c r="Q17" s="192">
        <f t="shared" si="2"/>
        <v>7</v>
      </c>
      <c r="R17" s="21">
        <f t="shared" si="3"/>
        <v>5.2100000000000009</v>
      </c>
      <c r="S17" s="199"/>
      <c r="T17" s="202">
        <v>6.88</v>
      </c>
      <c r="U17" s="24">
        <f t="shared" si="4"/>
        <v>6.88</v>
      </c>
      <c r="V17" s="203"/>
      <c r="W17" s="24">
        <f t="shared" si="5"/>
        <v>6.88</v>
      </c>
      <c r="X17" s="27"/>
      <c r="Y17" s="196">
        <v>5</v>
      </c>
      <c r="Z17" s="196">
        <v>5</v>
      </c>
      <c r="AA17" s="196">
        <v>4.7</v>
      </c>
      <c r="AB17" s="196">
        <v>4</v>
      </c>
      <c r="AC17" s="21">
        <f t="shared" si="6"/>
        <v>4.7949999999999999</v>
      </c>
      <c r="AD17" s="201"/>
      <c r="AE17" s="21">
        <f t="shared" si="7"/>
        <v>4.7949999999999999</v>
      </c>
      <c r="AF17" s="221"/>
      <c r="AG17" s="174"/>
      <c r="AH17" s="286">
        <f t="shared" si="8"/>
        <v>5.9412500000000001</v>
      </c>
      <c r="AI17" s="174"/>
      <c r="AJ17" s="244">
        <v>6</v>
      </c>
      <c r="AK17" s="106"/>
      <c r="AL17" s="106"/>
    </row>
    <row r="18" spans="1:38" ht="14.4" x14ac:dyDescent="0.3">
      <c r="A18" s="483">
        <v>16</v>
      </c>
      <c r="B18" s="483" t="s">
        <v>351</v>
      </c>
      <c r="C18" s="483" t="s">
        <v>301</v>
      </c>
      <c r="D18" s="483" t="s">
        <v>180</v>
      </c>
      <c r="E18" s="483" t="s">
        <v>181</v>
      </c>
      <c r="F18" s="43"/>
      <c r="G18" s="172">
        <v>6.3</v>
      </c>
      <c r="H18" s="172">
        <v>6</v>
      </c>
      <c r="I18" s="172">
        <v>6</v>
      </c>
      <c r="J18" s="172">
        <v>6</v>
      </c>
      <c r="K18" s="192">
        <f t="shared" si="0"/>
        <v>6.0750000000000002</v>
      </c>
      <c r="L18" s="172">
        <v>6.3</v>
      </c>
      <c r="M18" s="172"/>
      <c r="N18" s="192">
        <f t="shared" si="1"/>
        <v>6.3</v>
      </c>
      <c r="O18" s="172">
        <v>6.5</v>
      </c>
      <c r="P18" s="172"/>
      <c r="Q18" s="192">
        <f t="shared" si="2"/>
        <v>6.5</v>
      </c>
      <c r="R18" s="21">
        <f t="shared" si="3"/>
        <v>6.25</v>
      </c>
      <c r="S18" s="199"/>
      <c r="T18" s="202">
        <v>6.4</v>
      </c>
      <c r="U18" s="24">
        <f t="shared" si="4"/>
        <v>6.4</v>
      </c>
      <c r="V18" s="203"/>
      <c r="W18" s="24">
        <f t="shared" si="5"/>
        <v>6.4</v>
      </c>
      <c r="X18" s="27"/>
      <c r="Y18" s="196">
        <v>4.5</v>
      </c>
      <c r="Z18" s="196">
        <v>4.3</v>
      </c>
      <c r="AA18" s="196">
        <v>4</v>
      </c>
      <c r="AB18" s="196">
        <v>4</v>
      </c>
      <c r="AC18" s="21">
        <f t="shared" si="6"/>
        <v>4.2249999999999996</v>
      </c>
      <c r="AD18" s="201"/>
      <c r="AE18" s="21">
        <f t="shared" si="7"/>
        <v>4.2249999999999996</v>
      </c>
      <c r="AF18" s="221"/>
      <c r="AG18" s="174"/>
      <c r="AH18" s="286">
        <f t="shared" si="8"/>
        <v>5.8187499999999996</v>
      </c>
      <c r="AI18" s="174"/>
      <c r="AJ18" s="244">
        <v>7</v>
      </c>
      <c r="AK18" s="106"/>
      <c r="AL18" s="106"/>
    </row>
    <row r="19" spans="1:38" ht="14.4" x14ac:dyDescent="0.3">
      <c r="A19" s="483">
        <v>78</v>
      </c>
      <c r="B19" s="483" t="s">
        <v>354</v>
      </c>
      <c r="C19" s="483" t="s">
        <v>321</v>
      </c>
      <c r="D19" s="483" t="s">
        <v>322</v>
      </c>
      <c r="E19" s="483" t="s">
        <v>256</v>
      </c>
      <c r="F19" s="43"/>
      <c r="G19" s="172">
        <v>6</v>
      </c>
      <c r="H19" s="172">
        <v>6</v>
      </c>
      <c r="I19" s="172">
        <v>5</v>
      </c>
      <c r="J19" s="172">
        <v>5</v>
      </c>
      <c r="K19" s="192">
        <f t="shared" si="0"/>
        <v>5.5</v>
      </c>
      <c r="L19" s="172">
        <v>6.2</v>
      </c>
      <c r="M19" s="172"/>
      <c r="N19" s="192">
        <f t="shared" si="1"/>
        <v>6.2</v>
      </c>
      <c r="O19" s="172">
        <v>7</v>
      </c>
      <c r="P19" s="172"/>
      <c r="Q19" s="192">
        <f t="shared" si="2"/>
        <v>7</v>
      </c>
      <c r="R19" s="21">
        <f t="shared" si="3"/>
        <v>6.080000000000001</v>
      </c>
      <c r="S19" s="199"/>
      <c r="T19" s="202">
        <v>6</v>
      </c>
      <c r="U19" s="24">
        <f t="shared" si="4"/>
        <v>6</v>
      </c>
      <c r="V19" s="203"/>
      <c r="W19" s="24">
        <f t="shared" si="5"/>
        <v>6</v>
      </c>
      <c r="X19" s="27"/>
      <c r="Y19" s="196">
        <v>4.9000000000000004</v>
      </c>
      <c r="Z19" s="196">
        <v>4.9000000000000004</v>
      </c>
      <c r="AA19" s="196">
        <v>4.9000000000000004</v>
      </c>
      <c r="AB19" s="196">
        <v>4</v>
      </c>
      <c r="AC19" s="21">
        <f t="shared" si="6"/>
        <v>4.8100000000000005</v>
      </c>
      <c r="AD19" s="201"/>
      <c r="AE19" s="21">
        <f t="shared" si="7"/>
        <v>4.8100000000000005</v>
      </c>
      <c r="AF19" s="221"/>
      <c r="AG19" s="174"/>
      <c r="AH19" s="286">
        <f t="shared" si="8"/>
        <v>5.7225000000000001</v>
      </c>
      <c r="AI19" s="174"/>
      <c r="AJ19" s="244">
        <v>8</v>
      </c>
      <c r="AK19" s="106"/>
      <c r="AL19" s="106"/>
    </row>
    <row r="20" spans="1:38" ht="14.4" x14ac:dyDescent="0.3">
      <c r="A20" s="483">
        <v>108</v>
      </c>
      <c r="B20" s="483" t="s">
        <v>384</v>
      </c>
      <c r="C20" s="483" t="s">
        <v>214</v>
      </c>
      <c r="D20" s="483" t="s">
        <v>215</v>
      </c>
      <c r="E20" s="483" t="s">
        <v>221</v>
      </c>
      <c r="F20" s="43"/>
      <c r="G20" s="172">
        <v>5.8</v>
      </c>
      <c r="H20" s="172">
        <v>5.3</v>
      </c>
      <c r="I20" s="172">
        <v>5</v>
      </c>
      <c r="J20" s="172">
        <v>5</v>
      </c>
      <c r="K20" s="192">
        <f t="shared" si="0"/>
        <v>5.2750000000000004</v>
      </c>
      <c r="L20" s="172">
        <v>6</v>
      </c>
      <c r="M20" s="172"/>
      <c r="N20" s="192">
        <f t="shared" si="1"/>
        <v>6</v>
      </c>
      <c r="O20" s="172">
        <v>6</v>
      </c>
      <c r="P20" s="172">
        <v>0.2</v>
      </c>
      <c r="Q20" s="192">
        <f t="shared" si="2"/>
        <v>5.8</v>
      </c>
      <c r="R20" s="21">
        <f t="shared" si="3"/>
        <v>5.6700000000000008</v>
      </c>
      <c r="S20" s="199"/>
      <c r="T20" s="202">
        <v>5.33</v>
      </c>
      <c r="U20" s="24">
        <f t="shared" si="4"/>
        <v>5.33</v>
      </c>
      <c r="V20" s="203"/>
      <c r="W20" s="24">
        <f t="shared" si="5"/>
        <v>5.33</v>
      </c>
      <c r="X20" s="27"/>
      <c r="Y20" s="196">
        <v>5</v>
      </c>
      <c r="Z20" s="196">
        <v>5</v>
      </c>
      <c r="AA20" s="196">
        <v>4.8</v>
      </c>
      <c r="AB20" s="196">
        <v>4.5</v>
      </c>
      <c r="AC20" s="21">
        <f t="shared" si="6"/>
        <v>4.88</v>
      </c>
      <c r="AD20" s="201"/>
      <c r="AE20" s="21">
        <f t="shared" si="7"/>
        <v>4.88</v>
      </c>
      <c r="AF20" s="221"/>
      <c r="AG20" s="174"/>
      <c r="AH20" s="286">
        <f t="shared" si="8"/>
        <v>5.3025000000000002</v>
      </c>
      <c r="AI20" s="174"/>
      <c r="AJ20" s="244">
        <v>9</v>
      </c>
      <c r="AK20" s="106"/>
      <c r="AL20" s="106"/>
    </row>
    <row r="21" spans="1:38" ht="14.4" x14ac:dyDescent="0.3">
      <c r="A21" s="483">
        <v>29</v>
      </c>
      <c r="B21" s="483" t="s">
        <v>250</v>
      </c>
      <c r="C21" s="483" t="s">
        <v>183</v>
      </c>
      <c r="D21" s="483" t="s">
        <v>184</v>
      </c>
      <c r="E21" s="483" t="s">
        <v>185</v>
      </c>
      <c r="F21" s="43"/>
      <c r="G21" s="172">
        <v>6.5</v>
      </c>
      <c r="H21" s="172">
        <v>4.9000000000000004</v>
      </c>
      <c r="I21" s="172">
        <v>5.2</v>
      </c>
      <c r="J21" s="172">
        <v>5.5</v>
      </c>
      <c r="K21" s="192">
        <f t="shared" si="0"/>
        <v>5.5250000000000004</v>
      </c>
      <c r="L21" s="172">
        <v>4</v>
      </c>
      <c r="M21" s="172">
        <v>1</v>
      </c>
      <c r="N21" s="192">
        <f t="shared" si="1"/>
        <v>3</v>
      </c>
      <c r="O21" s="172">
        <v>7</v>
      </c>
      <c r="P21" s="172"/>
      <c r="Q21" s="192">
        <f t="shared" si="2"/>
        <v>7</v>
      </c>
      <c r="R21" s="21">
        <f t="shared" si="3"/>
        <v>4.8100000000000005</v>
      </c>
      <c r="S21" s="199"/>
      <c r="T21" s="202">
        <v>5.77</v>
      </c>
      <c r="U21" s="24">
        <f t="shared" si="4"/>
        <v>5.77</v>
      </c>
      <c r="V21" s="203"/>
      <c r="W21" s="24">
        <f t="shared" si="5"/>
        <v>5.77</v>
      </c>
      <c r="X21" s="27"/>
      <c r="Y21" s="196">
        <v>4.9000000000000004</v>
      </c>
      <c r="Z21" s="196">
        <v>4.9000000000000004</v>
      </c>
      <c r="AA21" s="196">
        <v>4.5999999999999996</v>
      </c>
      <c r="AB21" s="196">
        <v>4</v>
      </c>
      <c r="AC21" s="21">
        <f t="shared" si="6"/>
        <v>4.7050000000000001</v>
      </c>
      <c r="AD21" s="201"/>
      <c r="AE21" s="21">
        <f t="shared" si="7"/>
        <v>4.7050000000000001</v>
      </c>
      <c r="AF21" s="221"/>
      <c r="AG21" s="174"/>
      <c r="AH21" s="286">
        <f t="shared" si="8"/>
        <v>5.2637499999999999</v>
      </c>
      <c r="AI21" s="174"/>
      <c r="AJ21" s="244">
        <v>10</v>
      </c>
      <c r="AK21" s="106"/>
      <c r="AL21" s="106"/>
    </row>
  </sheetData>
  <sortState ref="A12:AL21">
    <sortCondition descending="1" ref="AH12:AH21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0" verticalDpi="0" r:id="rId1"/>
  <headerFooter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topLeftCell="P3" workbookViewId="0">
      <selection activeCell="AA6" sqref="AA6"/>
    </sheetView>
  </sheetViews>
  <sheetFormatPr defaultRowHeight="14.4" x14ac:dyDescent="0.3"/>
  <cols>
    <col min="1" max="1" width="5.6640625" customWidth="1"/>
    <col min="2" max="2" width="20.88671875" customWidth="1"/>
    <col min="3" max="3" width="22.5546875" customWidth="1"/>
    <col min="4" max="4" width="14.109375" customWidth="1"/>
    <col min="5" max="5" width="22.109375" customWidth="1"/>
    <col min="6" max="6" width="2.88671875" customWidth="1"/>
    <col min="7" max="7" width="7.5546875" customWidth="1"/>
    <col min="8" max="8" width="10.6640625" customWidth="1"/>
    <col min="9" max="9" width="5.6640625" customWidth="1"/>
    <col min="10" max="10" width="9.33203125" customWidth="1"/>
    <col min="11" max="11" width="11" customWidth="1"/>
    <col min="12" max="12" width="5.6640625" customWidth="1"/>
    <col min="21" max="21" width="3.109375" style="4" customWidth="1"/>
    <col min="22" max="24" width="7.6640625" style="4" customWidth="1"/>
    <col min="25" max="25" width="3.33203125" style="4" customWidth="1"/>
    <col min="26" max="32" width="7.6640625" style="4" customWidth="1"/>
    <col min="33" max="33" width="2.88671875" style="4" customWidth="1"/>
    <col min="34" max="34" width="7.44140625" style="100" customWidth="1"/>
    <col min="35" max="36" width="7.6640625" style="100" customWidth="1"/>
    <col min="37" max="37" width="13.44140625" style="4" customWidth="1"/>
    <col min="38" max="38" width="12.44140625" style="4" customWidth="1"/>
  </cols>
  <sheetData>
    <row r="1" spans="1:38" ht="15.6" x14ac:dyDescent="0.3">
      <c r="A1" s="99" t="str">
        <f>'Comp Detail'!A1</f>
        <v>2022 Australian National Championships</v>
      </c>
      <c r="B1" s="3"/>
      <c r="C1" s="106"/>
      <c r="D1" s="174" t="s">
        <v>82</v>
      </c>
      <c r="E1" s="421" t="s">
        <v>140</v>
      </c>
      <c r="G1" s="1"/>
      <c r="H1" s="1"/>
      <c r="I1" s="1"/>
      <c r="J1" s="1"/>
      <c r="K1" s="1"/>
      <c r="L1" s="1"/>
      <c r="M1" s="106"/>
      <c r="N1" s="106"/>
      <c r="O1" s="106"/>
      <c r="P1" s="106"/>
      <c r="Q1" s="106"/>
      <c r="R1" s="106"/>
      <c r="S1" s="106"/>
      <c r="T1" s="106"/>
      <c r="AL1" s="46">
        <f ca="1">NOW()</f>
        <v>44856.599301851849</v>
      </c>
    </row>
    <row r="2" spans="1:38" ht="15.6" x14ac:dyDescent="0.3">
      <c r="A2" s="28"/>
      <c r="B2" s="3"/>
      <c r="C2" s="106"/>
      <c r="D2" s="174" t="s">
        <v>83</v>
      </c>
      <c r="E2" s="421" t="s">
        <v>102</v>
      </c>
      <c r="G2" s="1"/>
      <c r="H2" s="1"/>
      <c r="I2" s="1"/>
      <c r="J2" s="1"/>
      <c r="K2" s="1"/>
      <c r="L2" s="1"/>
      <c r="M2" s="106"/>
      <c r="N2" s="106"/>
      <c r="O2" s="106"/>
      <c r="P2" s="106"/>
      <c r="Q2" s="106"/>
      <c r="R2" s="106"/>
      <c r="S2" s="106"/>
      <c r="T2" s="106"/>
      <c r="AL2" s="47">
        <f ca="1">NOW()</f>
        <v>44856.599301851849</v>
      </c>
    </row>
    <row r="3" spans="1:38" ht="15.6" x14ac:dyDescent="0.3">
      <c r="A3" s="524" t="str">
        <f>'Comp Detail'!A3</f>
        <v>3rd to 6th October 2022</v>
      </c>
      <c r="B3" s="525"/>
      <c r="C3" s="106"/>
      <c r="D3" s="174" t="s">
        <v>84</v>
      </c>
      <c r="E3" s="421" t="s">
        <v>118</v>
      </c>
    </row>
    <row r="4" spans="1:38" ht="15.6" x14ac:dyDescent="0.3">
      <c r="A4" s="108"/>
      <c r="B4" s="106"/>
      <c r="C4" s="174"/>
      <c r="D4" s="106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</row>
    <row r="5" spans="1:38" ht="15.6" x14ac:dyDescent="0.3">
      <c r="A5" s="108" t="s">
        <v>110</v>
      </c>
      <c r="B5" s="175"/>
      <c r="C5" s="106"/>
      <c r="D5" s="106"/>
      <c r="G5" s="175" t="s">
        <v>47</v>
      </c>
      <c r="H5" s="106" t="str">
        <f>E1</f>
        <v>Nina Fritzell</v>
      </c>
      <c r="I5" s="106"/>
      <c r="J5" s="106"/>
      <c r="K5" s="106"/>
      <c r="L5" s="106"/>
      <c r="N5" s="175"/>
      <c r="O5" s="175"/>
      <c r="P5" s="175"/>
      <c r="Q5" s="106"/>
      <c r="R5" s="106"/>
      <c r="S5" s="106"/>
      <c r="T5" s="106"/>
      <c r="U5" s="2"/>
      <c r="V5" s="2" t="s">
        <v>46</v>
      </c>
      <c r="W5" s="4" t="str">
        <f>E2</f>
        <v>Robyn Bruderer</v>
      </c>
      <c r="X5" s="2"/>
      <c r="Y5" s="2"/>
      <c r="Z5" s="2" t="s">
        <v>48</v>
      </c>
      <c r="AA5" s="4" t="str">
        <f>E3</f>
        <v>Lise Berg</v>
      </c>
      <c r="AE5" s="2"/>
      <c r="AF5" s="2"/>
      <c r="AK5" s="2"/>
    </row>
    <row r="6" spans="1:38" ht="15.6" x14ac:dyDescent="0.3">
      <c r="A6" s="108" t="s">
        <v>85</v>
      </c>
      <c r="B6" s="176">
        <v>14</v>
      </c>
      <c r="C6" s="106"/>
      <c r="D6" s="106"/>
      <c r="G6" s="175" t="s">
        <v>26</v>
      </c>
      <c r="H6" s="106"/>
      <c r="I6" s="106"/>
      <c r="J6" s="106"/>
      <c r="K6" s="106"/>
      <c r="L6" s="106"/>
      <c r="N6" s="106"/>
      <c r="O6" s="106"/>
      <c r="P6" s="106"/>
      <c r="Q6" s="106"/>
      <c r="R6" s="106"/>
      <c r="S6" s="106"/>
      <c r="T6" s="106"/>
      <c r="AG6" s="323"/>
    </row>
    <row r="7" spans="1:38" ht="15" customHeight="1" x14ac:dyDescent="0.3">
      <c r="U7" s="30"/>
      <c r="V7" s="48" t="s">
        <v>13</v>
      </c>
      <c r="W7" s="31"/>
      <c r="X7" s="56" t="s">
        <v>56</v>
      </c>
      <c r="Y7" s="30"/>
      <c r="Z7" s="39" t="s">
        <v>14</v>
      </c>
      <c r="AF7" s="39" t="s">
        <v>45</v>
      </c>
      <c r="AG7" s="323"/>
      <c r="AH7" s="101"/>
      <c r="AI7" s="101"/>
      <c r="AJ7" s="101"/>
      <c r="AK7" s="39" t="s">
        <v>23</v>
      </c>
    </row>
    <row r="8" spans="1:38" ht="15" customHeight="1" x14ac:dyDescent="0.3">
      <c r="A8" s="106"/>
      <c r="B8" s="106"/>
      <c r="C8" s="106"/>
      <c r="D8" s="106"/>
      <c r="E8" s="106"/>
      <c r="F8" s="106"/>
      <c r="G8" s="175" t="s">
        <v>1</v>
      </c>
      <c r="H8" s="106"/>
      <c r="I8" s="106"/>
      <c r="J8" s="106"/>
      <c r="K8" s="106"/>
      <c r="L8" s="106"/>
      <c r="M8" s="187" t="s">
        <v>1</v>
      </c>
      <c r="N8" s="188"/>
      <c r="O8" s="188"/>
      <c r="P8" s="188" t="s">
        <v>2</v>
      </c>
      <c r="R8" s="188"/>
      <c r="S8" s="188" t="s">
        <v>3</v>
      </c>
      <c r="T8" s="188" t="s">
        <v>86</v>
      </c>
      <c r="U8" s="52"/>
      <c r="V8" s="36" t="s">
        <v>36</v>
      </c>
      <c r="W8" s="36" t="s">
        <v>60</v>
      </c>
      <c r="X8" s="38" t="s">
        <v>15</v>
      </c>
      <c r="Y8" s="49"/>
      <c r="Z8" s="50" t="s">
        <v>4</v>
      </c>
      <c r="AA8" s="50" t="s">
        <v>5</v>
      </c>
      <c r="AB8" s="50" t="s">
        <v>6</v>
      </c>
      <c r="AC8" s="50" t="s">
        <v>7</v>
      </c>
      <c r="AD8" s="50" t="s">
        <v>33</v>
      </c>
      <c r="AE8" s="37" t="s">
        <v>10</v>
      </c>
      <c r="AF8" s="51" t="s">
        <v>15</v>
      </c>
      <c r="AG8" s="324"/>
      <c r="AH8" s="104"/>
      <c r="AI8" s="104"/>
      <c r="AJ8" s="104"/>
      <c r="AK8" s="51" t="s">
        <v>34</v>
      </c>
      <c r="AL8" s="37" t="s">
        <v>35</v>
      </c>
    </row>
    <row r="9" spans="1:38" ht="15" customHeight="1" x14ac:dyDescent="0.3">
      <c r="A9" s="177" t="s">
        <v>24</v>
      </c>
      <c r="B9" s="177" t="s">
        <v>25</v>
      </c>
      <c r="C9" s="177" t="s">
        <v>26</v>
      </c>
      <c r="D9" s="177" t="s">
        <v>27</v>
      </c>
      <c r="E9" s="177" t="s">
        <v>28</v>
      </c>
      <c r="F9" s="178"/>
      <c r="G9" s="177" t="s">
        <v>87</v>
      </c>
      <c r="H9" s="177" t="s">
        <v>88</v>
      </c>
      <c r="I9" s="177"/>
      <c r="J9" s="177" t="s">
        <v>90</v>
      </c>
      <c r="K9" s="177" t="s">
        <v>91</v>
      </c>
      <c r="L9" s="177"/>
      <c r="M9" s="189" t="s">
        <v>34</v>
      </c>
      <c r="N9" s="171" t="s">
        <v>2</v>
      </c>
      <c r="O9" s="171" t="s">
        <v>93</v>
      </c>
      <c r="P9" s="189" t="s">
        <v>34</v>
      </c>
      <c r="Q9" s="190" t="s">
        <v>3</v>
      </c>
      <c r="R9" s="171" t="s">
        <v>93</v>
      </c>
      <c r="S9" s="189" t="s">
        <v>34</v>
      </c>
      <c r="T9" s="189" t="s">
        <v>34</v>
      </c>
      <c r="U9" s="179"/>
      <c r="V9" s="36"/>
      <c r="W9" s="36"/>
      <c r="X9" s="36"/>
      <c r="Y9" s="49"/>
      <c r="Z9" s="50"/>
      <c r="AA9" s="50"/>
      <c r="AB9" s="50"/>
      <c r="AC9" s="50"/>
      <c r="AD9" s="50"/>
      <c r="AE9" s="37"/>
      <c r="AF9" s="37"/>
      <c r="AG9" s="325"/>
      <c r="AH9" s="155" t="s">
        <v>68</v>
      </c>
      <c r="AI9" s="155" t="s">
        <v>69</v>
      </c>
      <c r="AJ9" s="155" t="s">
        <v>70</v>
      </c>
      <c r="AK9" s="51"/>
      <c r="AL9" s="37"/>
    </row>
    <row r="10" spans="1:38" ht="15" customHeight="1" x14ac:dyDescent="0.3">
      <c r="A10" s="41"/>
      <c r="B10" s="41"/>
      <c r="C10" s="41"/>
      <c r="D10" s="41"/>
      <c r="E10" s="41"/>
      <c r="F10" s="199"/>
      <c r="G10" s="41"/>
      <c r="H10" s="41"/>
      <c r="I10" s="41"/>
      <c r="J10" s="41"/>
      <c r="K10" s="41"/>
      <c r="L10" s="41"/>
      <c r="M10" s="224"/>
      <c r="N10" s="191"/>
      <c r="O10" s="191"/>
      <c r="P10" s="224"/>
      <c r="Q10" s="128"/>
      <c r="R10" s="191"/>
      <c r="S10" s="224"/>
      <c r="T10" s="224"/>
      <c r="U10" s="52"/>
      <c r="V10" s="12"/>
      <c r="W10" s="12"/>
      <c r="X10" s="12"/>
      <c r="Y10" s="480"/>
      <c r="Z10" s="31"/>
      <c r="AA10" s="31"/>
      <c r="AB10" s="31"/>
      <c r="AC10" s="31"/>
      <c r="AD10" s="31"/>
      <c r="AE10" s="30"/>
      <c r="AF10" s="30"/>
      <c r="AG10" s="324"/>
      <c r="AH10" s="101"/>
      <c r="AI10" s="101"/>
      <c r="AJ10" s="101"/>
      <c r="AK10" s="39"/>
      <c r="AL10" s="30"/>
    </row>
    <row r="11" spans="1:38" x14ac:dyDescent="0.3">
      <c r="A11" s="474">
        <v>76</v>
      </c>
      <c r="B11" s="106" t="s">
        <v>175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55"/>
      <c r="V11" s="17"/>
      <c r="W11" s="17"/>
      <c r="X11" s="17"/>
      <c r="Y11" s="54"/>
      <c r="Z11" s="53"/>
      <c r="AA11" s="53"/>
      <c r="AB11" s="53"/>
      <c r="AC11" s="53"/>
      <c r="AD11" s="53"/>
      <c r="AE11" s="53"/>
      <c r="AF11" s="53"/>
      <c r="AG11" s="323"/>
      <c r="AH11" s="103"/>
      <c r="AI11" s="103"/>
      <c r="AJ11" s="103"/>
      <c r="AK11" s="57"/>
      <c r="AL11" s="53"/>
    </row>
    <row r="12" spans="1:38" s="180" customFormat="1" x14ac:dyDescent="0.3">
      <c r="A12" s="476">
        <v>122</v>
      </c>
      <c r="B12" s="137" t="s">
        <v>211</v>
      </c>
      <c r="C12" s="137" t="s">
        <v>176</v>
      </c>
      <c r="D12" s="137" t="s">
        <v>177</v>
      </c>
      <c r="E12" s="137" t="s">
        <v>212</v>
      </c>
      <c r="F12" s="181"/>
      <c r="G12" s="222">
        <v>6.5</v>
      </c>
      <c r="H12" s="222">
        <v>6</v>
      </c>
      <c r="I12" s="223">
        <f>(G12+H12)/2</f>
        <v>6.25</v>
      </c>
      <c r="J12" s="222">
        <v>6</v>
      </c>
      <c r="K12" s="222">
        <v>6.5</v>
      </c>
      <c r="L12" s="223">
        <f>(J12+K12)/2</f>
        <v>6.25</v>
      </c>
      <c r="M12" s="223">
        <f>(I12+L12)/2</f>
        <v>6.25</v>
      </c>
      <c r="N12" s="222">
        <v>6.5</v>
      </c>
      <c r="O12" s="222"/>
      <c r="P12" s="223">
        <f>N12-O12</f>
        <v>6.5</v>
      </c>
      <c r="Q12" s="222">
        <v>7</v>
      </c>
      <c r="R12" s="222"/>
      <c r="S12" s="223">
        <f>Q12-R12</f>
        <v>7</v>
      </c>
      <c r="T12" s="167">
        <f>((M12*0.4)+(P12*0.4)+(S12*0.2))</f>
        <v>6.5</v>
      </c>
      <c r="U12" s="165"/>
      <c r="V12" s="182">
        <v>8</v>
      </c>
      <c r="W12" s="166"/>
      <c r="X12" s="167">
        <f t="shared" ref="X12" si="0">V12-W12</f>
        <v>8</v>
      </c>
      <c r="Y12" s="168"/>
      <c r="Z12" s="169">
        <v>6.5</v>
      </c>
      <c r="AA12" s="169">
        <v>6.5</v>
      </c>
      <c r="AB12" s="169">
        <v>6</v>
      </c>
      <c r="AC12" s="169">
        <v>5</v>
      </c>
      <c r="AD12" s="142">
        <f>SUM((Z12*0.25),(AA12*0.25),(AB12*0.3),(AC12*0.2))</f>
        <v>6.05</v>
      </c>
      <c r="AE12" s="169"/>
      <c r="AF12" s="139">
        <f t="shared" ref="AF12" si="1">AD12-AE12</f>
        <v>6.05</v>
      </c>
      <c r="AG12" s="326"/>
      <c r="AH12" s="170">
        <f>T12</f>
        <v>6.5</v>
      </c>
      <c r="AI12" s="170">
        <f>X12</f>
        <v>8</v>
      </c>
      <c r="AJ12" s="170">
        <f t="shared" ref="AJ12" si="2">AF12</f>
        <v>6.05</v>
      </c>
      <c r="AK12" s="142">
        <f>SUM((T12*0.25)+(X12*0.5)+(AF12*0.25))</f>
        <v>7.1375000000000002</v>
      </c>
      <c r="AL12" s="183">
        <v>1</v>
      </c>
    </row>
    <row r="13" spans="1:38" x14ac:dyDescent="0.3">
      <c r="A13" s="474">
        <v>46</v>
      </c>
      <c r="B13" s="474" t="s">
        <v>234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55"/>
      <c r="V13" s="17"/>
      <c r="W13" s="17"/>
      <c r="X13" s="17"/>
      <c r="Y13" s="54"/>
      <c r="Z13" s="53"/>
      <c r="AA13" s="53"/>
      <c r="AB13" s="53"/>
      <c r="AC13" s="53"/>
      <c r="AD13" s="53"/>
      <c r="AE13" s="53"/>
      <c r="AF13" s="53"/>
      <c r="AG13" s="323"/>
      <c r="AH13" s="103"/>
      <c r="AI13" s="103"/>
      <c r="AJ13" s="103"/>
      <c r="AK13" s="57"/>
      <c r="AL13" s="53"/>
    </row>
    <row r="14" spans="1:38" s="180" customFormat="1" x14ac:dyDescent="0.3">
      <c r="A14" s="476">
        <v>48</v>
      </c>
      <c r="B14" s="476" t="s">
        <v>209</v>
      </c>
      <c r="C14" s="476" t="s">
        <v>239</v>
      </c>
      <c r="D14" s="476" t="s">
        <v>146</v>
      </c>
      <c r="E14" s="476" t="s">
        <v>207</v>
      </c>
      <c r="F14" s="181"/>
      <c r="G14" s="222">
        <v>7</v>
      </c>
      <c r="H14" s="222">
        <v>7</v>
      </c>
      <c r="I14" s="223">
        <f>(G14+H14)/2</f>
        <v>7</v>
      </c>
      <c r="J14" s="222">
        <v>7</v>
      </c>
      <c r="K14" s="222">
        <v>6</v>
      </c>
      <c r="L14" s="223">
        <f>(J14+K14)/2</f>
        <v>6.5</v>
      </c>
      <c r="M14" s="223">
        <f>(I14+L14)/2</f>
        <v>6.75</v>
      </c>
      <c r="N14" s="222">
        <v>7</v>
      </c>
      <c r="O14" s="222"/>
      <c r="P14" s="223">
        <f>N14-O14</f>
        <v>7</v>
      </c>
      <c r="Q14" s="222">
        <v>7</v>
      </c>
      <c r="R14" s="222">
        <v>0.2</v>
      </c>
      <c r="S14" s="223">
        <f>Q14-R14</f>
        <v>6.8</v>
      </c>
      <c r="T14" s="167">
        <f>((M14*0.4)+(P14*0.4)+(S14*0.2))</f>
        <v>6.86</v>
      </c>
      <c r="U14" s="165"/>
      <c r="V14" s="182">
        <v>6.21</v>
      </c>
      <c r="W14" s="166"/>
      <c r="X14" s="167">
        <f t="shared" ref="X14" si="3">V14-W14</f>
        <v>6.21</v>
      </c>
      <c r="Y14" s="168"/>
      <c r="Z14" s="169">
        <v>7</v>
      </c>
      <c r="AA14" s="169">
        <v>8</v>
      </c>
      <c r="AB14" s="169">
        <v>6</v>
      </c>
      <c r="AC14" s="169">
        <v>5</v>
      </c>
      <c r="AD14" s="142">
        <f>SUM((Z14*0.25),(AA14*0.25),(AB14*0.3),(AC14*0.2))</f>
        <v>6.55</v>
      </c>
      <c r="AE14" s="169"/>
      <c r="AF14" s="139">
        <f t="shared" ref="AF14" si="4">AD14-AE14</f>
        <v>6.55</v>
      </c>
      <c r="AG14" s="326"/>
      <c r="AH14" s="170">
        <f>T14</f>
        <v>6.86</v>
      </c>
      <c r="AI14" s="170">
        <f>X14</f>
        <v>6.21</v>
      </c>
      <c r="AJ14" s="170">
        <f>AF14</f>
        <v>6.55</v>
      </c>
      <c r="AK14" s="142">
        <f>SUM((T14*0.25)+(X14*0.5)+(AF14*0.25))</f>
        <v>6.4575000000000005</v>
      </c>
      <c r="AL14" s="183">
        <v>2</v>
      </c>
    </row>
    <row r="15" spans="1:38" x14ac:dyDescent="0.3">
      <c r="A15" s="474">
        <v>96</v>
      </c>
      <c r="B15" s="106" t="s">
        <v>271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55"/>
      <c r="V15" s="17"/>
      <c r="W15" s="17"/>
      <c r="X15" s="17"/>
      <c r="Y15" s="54"/>
      <c r="Z15" s="53"/>
      <c r="AA15" s="53"/>
      <c r="AB15" s="53"/>
      <c r="AC15" s="53"/>
      <c r="AD15" s="53"/>
      <c r="AE15" s="53"/>
      <c r="AF15" s="53"/>
      <c r="AG15" s="323"/>
      <c r="AH15" s="103"/>
      <c r="AI15" s="103"/>
      <c r="AJ15" s="103"/>
      <c r="AK15" s="57"/>
      <c r="AL15" s="53"/>
    </row>
    <row r="16" spans="1:38" s="180" customFormat="1" x14ac:dyDescent="0.3">
      <c r="A16" s="476">
        <v>95</v>
      </c>
      <c r="B16" s="137" t="s">
        <v>204</v>
      </c>
      <c r="C16" s="137" t="s">
        <v>201</v>
      </c>
      <c r="D16" s="137" t="s">
        <v>202</v>
      </c>
      <c r="E16" s="137" t="s">
        <v>203</v>
      </c>
      <c r="F16" s="181"/>
      <c r="G16" s="222">
        <v>6.5</v>
      </c>
      <c r="H16" s="222">
        <v>5</v>
      </c>
      <c r="I16" s="223">
        <f>(G16+H16)/2</f>
        <v>5.75</v>
      </c>
      <c r="J16" s="222">
        <v>6.5</v>
      </c>
      <c r="K16" s="222">
        <v>6</v>
      </c>
      <c r="L16" s="223">
        <f>(J16+K16)/2</f>
        <v>6.25</v>
      </c>
      <c r="M16" s="223">
        <f>(I16+L16)/2</f>
        <v>6</v>
      </c>
      <c r="N16" s="222">
        <v>6</v>
      </c>
      <c r="O16" s="222"/>
      <c r="P16" s="223">
        <f>N16-O16</f>
        <v>6</v>
      </c>
      <c r="Q16" s="222">
        <v>7</v>
      </c>
      <c r="R16" s="222">
        <v>0.2</v>
      </c>
      <c r="S16" s="223">
        <f>Q16-R16</f>
        <v>6.8</v>
      </c>
      <c r="T16" s="167">
        <f>((M16*0.4)+(P16*0.4)+(S16*0.2))</f>
        <v>6.160000000000001</v>
      </c>
      <c r="U16" s="165"/>
      <c r="V16" s="182">
        <v>6.26</v>
      </c>
      <c r="W16" s="166"/>
      <c r="X16" s="167">
        <f t="shared" ref="X16" si="5">V16-W16</f>
        <v>6.26</v>
      </c>
      <c r="Y16" s="168"/>
      <c r="Z16" s="169">
        <v>7.5</v>
      </c>
      <c r="AA16" s="169">
        <v>8</v>
      </c>
      <c r="AB16" s="169">
        <v>6</v>
      </c>
      <c r="AC16" s="169">
        <v>5</v>
      </c>
      <c r="AD16" s="142">
        <f>SUM((Z16*0.25),(AA16*0.25),(AB16*0.3),(AC16*0.2))</f>
        <v>6.6749999999999998</v>
      </c>
      <c r="AE16" s="169"/>
      <c r="AF16" s="139">
        <f t="shared" ref="AF16" si="6">AD16-AE16</f>
        <v>6.6749999999999998</v>
      </c>
      <c r="AG16" s="326"/>
      <c r="AH16" s="170">
        <f>T16</f>
        <v>6.160000000000001</v>
      </c>
      <c r="AI16" s="170">
        <f>X16</f>
        <v>6.26</v>
      </c>
      <c r="AJ16" s="170">
        <f t="shared" ref="AJ16" si="7">AF16</f>
        <v>6.6749999999999998</v>
      </c>
      <c r="AK16" s="142">
        <f>SUM((T16*0.25)+(X16*0.5)+(AF16*0.25))</f>
        <v>6.3387500000000001</v>
      </c>
      <c r="AL16" s="183">
        <v>3</v>
      </c>
    </row>
    <row r="17" spans="1:38" x14ac:dyDescent="0.3">
      <c r="A17" s="474">
        <v>22</v>
      </c>
      <c r="B17" s="474" t="s">
        <v>269</v>
      </c>
      <c r="C17" s="27"/>
      <c r="D17" s="27"/>
      <c r="E17" s="27" t="s">
        <v>281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55"/>
      <c r="V17" s="17"/>
      <c r="W17" s="17"/>
      <c r="X17" s="17"/>
      <c r="Y17" s="54"/>
      <c r="Z17" s="53"/>
      <c r="AA17" s="53"/>
      <c r="AB17" s="53"/>
      <c r="AC17" s="53"/>
      <c r="AD17" s="53"/>
      <c r="AE17" s="53"/>
      <c r="AF17" s="53"/>
      <c r="AG17" s="323"/>
      <c r="AH17" s="103"/>
      <c r="AI17" s="103"/>
      <c r="AJ17" s="103"/>
      <c r="AK17" s="57"/>
      <c r="AL17" s="53"/>
    </row>
    <row r="18" spans="1:38" s="180" customFormat="1" x14ac:dyDescent="0.3">
      <c r="A18" s="476">
        <v>9</v>
      </c>
      <c r="B18" s="476" t="s">
        <v>171</v>
      </c>
      <c r="C18" s="476" t="s">
        <v>172</v>
      </c>
      <c r="D18" s="476" t="s">
        <v>173</v>
      </c>
      <c r="E18" s="476" t="s">
        <v>174</v>
      </c>
      <c r="F18" s="181"/>
      <c r="G18" s="222">
        <v>6.5</v>
      </c>
      <c r="H18" s="222">
        <v>6.5</v>
      </c>
      <c r="I18" s="223">
        <f>(G18+H18)/2</f>
        <v>6.5</v>
      </c>
      <c r="J18" s="222">
        <v>6.5</v>
      </c>
      <c r="K18" s="222">
        <v>6.5</v>
      </c>
      <c r="L18" s="223">
        <f>(J18+K18)/2</f>
        <v>6.5</v>
      </c>
      <c r="M18" s="223">
        <f>(I18+L18)/2</f>
        <v>6.5</v>
      </c>
      <c r="N18" s="222">
        <v>7</v>
      </c>
      <c r="O18" s="222"/>
      <c r="P18" s="223">
        <f>N18-O18</f>
        <v>7</v>
      </c>
      <c r="Q18" s="222">
        <v>7</v>
      </c>
      <c r="R18" s="222"/>
      <c r="S18" s="223">
        <f>Q18-R18</f>
        <v>7</v>
      </c>
      <c r="T18" s="167">
        <f>((M18*0.4)+(P18*0.4)+(S18*0.2))</f>
        <v>6.8000000000000007</v>
      </c>
      <c r="U18" s="165"/>
      <c r="V18" s="182">
        <v>6.5</v>
      </c>
      <c r="W18" s="166"/>
      <c r="X18" s="167">
        <f t="shared" ref="X18" si="8">V18-W18</f>
        <v>6.5</v>
      </c>
      <c r="Y18" s="168"/>
      <c r="Z18" s="169">
        <v>6</v>
      </c>
      <c r="AA18" s="169">
        <v>6</v>
      </c>
      <c r="AB18" s="169">
        <v>5.6</v>
      </c>
      <c r="AC18" s="169">
        <v>4</v>
      </c>
      <c r="AD18" s="142">
        <f>SUM((Z18*0.25),(AA18*0.25),(AB18*0.3),(AC18*0.2))</f>
        <v>5.4799999999999995</v>
      </c>
      <c r="AE18" s="169"/>
      <c r="AF18" s="139">
        <f t="shared" ref="AF18" si="9">AD18-AE18</f>
        <v>5.4799999999999995</v>
      </c>
      <c r="AG18" s="326"/>
      <c r="AH18" s="170">
        <f>T18</f>
        <v>6.8000000000000007</v>
      </c>
      <c r="AI18" s="170">
        <f>X18</f>
        <v>6.5</v>
      </c>
      <c r="AJ18" s="170">
        <f t="shared" ref="AJ18" si="10">AF18</f>
        <v>5.4799999999999995</v>
      </c>
      <c r="AK18" s="142">
        <f>SUM((T18*0.25)+(X18*0.5)+(AF18*0.25))</f>
        <v>6.32</v>
      </c>
      <c r="AL18" s="183">
        <v>4</v>
      </c>
    </row>
    <row r="19" spans="1:38" x14ac:dyDescent="0.3">
      <c r="A19" s="474">
        <v>12</v>
      </c>
      <c r="B19" s="474" t="s">
        <v>272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55"/>
      <c r="V19" s="17"/>
      <c r="W19" s="17"/>
      <c r="X19" s="17"/>
      <c r="Y19" s="54"/>
      <c r="Z19" s="53"/>
      <c r="AA19" s="53"/>
      <c r="AB19" s="53"/>
      <c r="AC19" s="53"/>
      <c r="AD19" s="53"/>
      <c r="AE19" s="53"/>
      <c r="AF19" s="53"/>
      <c r="AG19" s="323"/>
      <c r="AH19" s="103"/>
      <c r="AI19" s="103"/>
      <c r="AJ19" s="103"/>
      <c r="AK19" s="57"/>
      <c r="AL19" s="53"/>
    </row>
    <row r="20" spans="1:38" s="180" customFormat="1" x14ac:dyDescent="0.3">
      <c r="A20" s="476">
        <v>13</v>
      </c>
      <c r="B20" s="476" t="s">
        <v>300</v>
      </c>
      <c r="C20" s="137" t="s">
        <v>301</v>
      </c>
      <c r="D20" s="137" t="s">
        <v>180</v>
      </c>
      <c r="E20" s="137" t="s">
        <v>181</v>
      </c>
      <c r="F20" s="181"/>
      <c r="G20" s="222">
        <v>5</v>
      </c>
      <c r="H20" s="222">
        <v>6.5</v>
      </c>
      <c r="I20" s="223">
        <f>(G20+H20)/2</f>
        <v>5.75</v>
      </c>
      <c r="J20" s="222">
        <v>4.5</v>
      </c>
      <c r="K20" s="222">
        <v>4.5</v>
      </c>
      <c r="L20" s="223">
        <f>(J20+K20)/2</f>
        <v>4.5</v>
      </c>
      <c r="M20" s="223">
        <f>(I20+L20)/2</f>
        <v>5.125</v>
      </c>
      <c r="N20" s="222">
        <v>5.5</v>
      </c>
      <c r="O20" s="222"/>
      <c r="P20" s="223">
        <f>N20-O20</f>
        <v>5.5</v>
      </c>
      <c r="Q20" s="222">
        <v>6.5</v>
      </c>
      <c r="R20" s="222"/>
      <c r="S20" s="223">
        <f>Q20-R20</f>
        <v>6.5</v>
      </c>
      <c r="T20" s="167">
        <f>((M20*0.4)+(P20*0.4)+(S20*0.2))</f>
        <v>5.55</v>
      </c>
      <c r="U20" s="165"/>
      <c r="V20" s="182">
        <v>6</v>
      </c>
      <c r="W20" s="166"/>
      <c r="X20" s="167">
        <f t="shared" ref="X20" si="11">V20-W20</f>
        <v>6</v>
      </c>
      <c r="Y20" s="168"/>
      <c r="Z20" s="169">
        <v>5.5</v>
      </c>
      <c r="AA20" s="169">
        <v>6</v>
      </c>
      <c r="AB20" s="169">
        <v>5.2</v>
      </c>
      <c r="AC20" s="169">
        <v>4</v>
      </c>
      <c r="AD20" s="142">
        <f>SUM((Z20*0.25),(AA20*0.25),(AB20*0.3),(AC20*0.2))</f>
        <v>5.2350000000000003</v>
      </c>
      <c r="AE20" s="169">
        <v>1</v>
      </c>
      <c r="AF20" s="139">
        <f t="shared" ref="AF20" si="12">AD20-AE20</f>
        <v>4.2350000000000003</v>
      </c>
      <c r="AG20" s="326"/>
      <c r="AH20" s="170">
        <f>T20</f>
        <v>5.55</v>
      </c>
      <c r="AI20" s="170">
        <f>X20</f>
        <v>6</v>
      </c>
      <c r="AJ20" s="170">
        <f t="shared" ref="AJ20" si="13">AF20</f>
        <v>4.2350000000000003</v>
      </c>
      <c r="AK20" s="142">
        <f>SUM((T20*0.25)+(X20*0.5)+(AF20*0.25))</f>
        <v>5.44625</v>
      </c>
      <c r="AL20" s="183">
        <v>5</v>
      </c>
    </row>
  </sheetData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headerFooter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8"/>
  <sheetViews>
    <sheetView topLeftCell="P11" workbookViewId="0">
      <selection activeCell="X32" sqref="X32"/>
    </sheetView>
  </sheetViews>
  <sheetFormatPr defaultRowHeight="14.4" x14ac:dyDescent="0.3"/>
  <cols>
    <col min="1" max="1" width="5.6640625" customWidth="1"/>
    <col min="2" max="2" width="20.88671875" customWidth="1"/>
    <col min="3" max="3" width="20.33203125" customWidth="1"/>
    <col min="4" max="4" width="14.109375" customWidth="1"/>
    <col min="5" max="5" width="30.6640625" customWidth="1"/>
    <col min="6" max="6" width="2.88671875" customWidth="1"/>
    <col min="7" max="7" width="7.5546875" customWidth="1"/>
    <col min="8" max="8" width="10.6640625" customWidth="1"/>
    <col min="9" max="9" width="9.33203125" customWidth="1"/>
    <col min="10" max="10" width="11" customWidth="1"/>
    <col min="19" max="19" width="3.109375" style="4" customWidth="1"/>
    <col min="20" max="22" width="7.6640625" style="4" customWidth="1"/>
    <col min="23" max="23" width="3.33203125" style="4" customWidth="1"/>
    <col min="24" max="30" width="7.6640625" style="4" customWidth="1"/>
    <col min="31" max="31" width="2.88671875" style="4" customWidth="1"/>
    <col min="32" max="32" width="7.44140625" style="100" customWidth="1"/>
    <col min="33" max="34" width="7.6640625" style="100" customWidth="1"/>
    <col min="35" max="35" width="13.44140625" style="4" customWidth="1"/>
    <col min="36" max="36" width="12.44140625" style="4" customWidth="1"/>
  </cols>
  <sheetData>
    <row r="1" spans="1:36" ht="15.6" x14ac:dyDescent="0.3">
      <c r="A1" s="99" t="str">
        <f>'Comp Detail'!A1</f>
        <v>2022 Australian National Championships</v>
      </c>
      <c r="B1" s="3"/>
      <c r="C1" s="106"/>
      <c r="D1" s="174" t="s">
        <v>82</v>
      </c>
      <c r="E1" s="283" t="s">
        <v>102</v>
      </c>
      <c r="G1" s="1"/>
      <c r="H1" s="1"/>
      <c r="I1" s="1"/>
      <c r="J1" s="1"/>
      <c r="K1" s="106"/>
      <c r="L1" s="106"/>
      <c r="M1" s="106"/>
      <c r="N1" s="106"/>
      <c r="O1" s="106"/>
      <c r="P1" s="106"/>
      <c r="Q1" s="106"/>
      <c r="R1" s="106"/>
      <c r="AJ1" s="46">
        <f ca="1">NOW()</f>
        <v>44856.599301851849</v>
      </c>
    </row>
    <row r="2" spans="1:36" ht="15.6" x14ac:dyDescent="0.3">
      <c r="A2" s="28"/>
      <c r="B2" s="3"/>
      <c r="C2" s="106"/>
      <c r="D2" s="174" t="s">
        <v>83</v>
      </c>
      <c r="E2" s="421" t="s">
        <v>140</v>
      </c>
      <c r="G2" s="1"/>
      <c r="H2" s="1"/>
      <c r="I2" s="1"/>
      <c r="J2" s="1"/>
      <c r="K2" s="106"/>
      <c r="L2" s="106"/>
      <c r="M2" s="106"/>
      <c r="N2" s="106"/>
      <c r="O2" s="106"/>
      <c r="P2" s="106"/>
      <c r="Q2" s="106"/>
      <c r="R2" s="106"/>
      <c r="AJ2" s="47">
        <f ca="1">NOW()</f>
        <v>44856.599301851849</v>
      </c>
    </row>
    <row r="3" spans="1:36" ht="15.6" x14ac:dyDescent="0.3">
      <c r="A3" s="524" t="str">
        <f>'Comp Detail'!A3</f>
        <v>3rd to 6th October 2022</v>
      </c>
      <c r="B3" s="525"/>
      <c r="C3" s="106"/>
      <c r="D3" s="174" t="s">
        <v>84</v>
      </c>
      <c r="E3" s="421" t="s">
        <v>118</v>
      </c>
    </row>
    <row r="4" spans="1:36" ht="15.6" x14ac:dyDescent="0.3">
      <c r="A4" s="108"/>
      <c r="B4" s="106"/>
      <c r="C4" s="174"/>
      <c r="D4" s="106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1:36" ht="15.6" x14ac:dyDescent="0.3">
      <c r="A5" s="108" t="s">
        <v>109</v>
      </c>
      <c r="B5" s="175"/>
      <c r="C5" s="106"/>
      <c r="D5" s="106"/>
      <c r="G5" s="175" t="s">
        <v>47</v>
      </c>
      <c r="H5" s="106" t="str">
        <f>E1</f>
        <v>Robyn Bruderer</v>
      </c>
      <c r="I5" s="106"/>
      <c r="J5" s="106"/>
      <c r="L5" s="175"/>
      <c r="M5" s="175"/>
      <c r="N5" s="175"/>
      <c r="O5" s="106"/>
      <c r="P5" s="106"/>
      <c r="Q5" s="106"/>
      <c r="R5" s="106"/>
      <c r="S5" s="2"/>
      <c r="T5" s="2" t="s">
        <v>46</v>
      </c>
      <c r="U5" s="4" t="str">
        <f>E2</f>
        <v>Nina Fritzell</v>
      </c>
      <c r="V5" s="2"/>
      <c r="W5" s="2"/>
      <c r="X5" s="2" t="s">
        <v>48</v>
      </c>
      <c r="Y5" s="4" t="str">
        <f>E3</f>
        <v>Lise Berg</v>
      </c>
      <c r="AC5" s="2"/>
      <c r="AD5" s="2"/>
      <c r="AI5" s="2"/>
    </row>
    <row r="6" spans="1:36" ht="15.6" x14ac:dyDescent="0.3">
      <c r="A6" s="108" t="s">
        <v>85</v>
      </c>
      <c r="B6" s="176">
        <v>15</v>
      </c>
      <c r="C6" s="106"/>
      <c r="D6" s="106"/>
      <c r="G6" s="175" t="s">
        <v>26</v>
      </c>
      <c r="H6" s="106"/>
      <c r="I6" s="106"/>
      <c r="J6" s="106"/>
      <c r="L6" s="106"/>
      <c r="M6" s="106"/>
      <c r="N6" s="106"/>
      <c r="O6" s="106"/>
      <c r="P6" s="106"/>
      <c r="Q6" s="106"/>
      <c r="R6" s="106"/>
      <c r="AE6" s="173"/>
    </row>
    <row r="7" spans="1:36" ht="15" customHeight="1" x14ac:dyDescent="0.3">
      <c r="S7" s="30"/>
      <c r="T7" s="48" t="s">
        <v>13</v>
      </c>
      <c r="U7" s="31"/>
      <c r="V7" s="56" t="s">
        <v>56</v>
      </c>
      <c r="W7" s="30"/>
      <c r="X7" s="39" t="s">
        <v>14</v>
      </c>
      <c r="AD7" s="39" t="s">
        <v>45</v>
      </c>
      <c r="AE7" s="320"/>
      <c r="AF7" s="101"/>
      <c r="AG7" s="101"/>
      <c r="AH7" s="101"/>
      <c r="AI7" s="39" t="s">
        <v>23</v>
      </c>
    </row>
    <row r="8" spans="1:36" ht="15" customHeight="1" x14ac:dyDescent="0.3">
      <c r="A8" s="106"/>
      <c r="B8" s="106"/>
      <c r="C8" s="106"/>
      <c r="D8" s="106"/>
      <c r="E8" s="106"/>
      <c r="F8" s="106"/>
      <c r="G8" s="175" t="s">
        <v>1</v>
      </c>
      <c r="H8" s="106"/>
      <c r="I8" s="106"/>
      <c r="J8" s="106"/>
      <c r="K8" s="187" t="s">
        <v>1</v>
      </c>
      <c r="L8" s="188"/>
      <c r="M8" s="188"/>
      <c r="N8" s="188" t="s">
        <v>2</v>
      </c>
      <c r="P8" s="188"/>
      <c r="Q8" s="188" t="s">
        <v>3</v>
      </c>
      <c r="R8" s="188" t="s">
        <v>86</v>
      </c>
      <c r="S8" s="52"/>
      <c r="T8" s="36" t="s">
        <v>36</v>
      </c>
      <c r="U8" s="36" t="s">
        <v>60</v>
      </c>
      <c r="V8" s="38" t="s">
        <v>15</v>
      </c>
      <c r="W8" s="49"/>
      <c r="X8" s="50" t="s">
        <v>4</v>
      </c>
      <c r="Y8" s="50" t="s">
        <v>5</v>
      </c>
      <c r="Z8" s="50" t="s">
        <v>6</v>
      </c>
      <c r="AA8" s="50" t="s">
        <v>7</v>
      </c>
      <c r="AB8" s="50" t="s">
        <v>33</v>
      </c>
      <c r="AC8" s="37" t="s">
        <v>10</v>
      </c>
      <c r="AD8" s="51" t="s">
        <v>15</v>
      </c>
      <c r="AE8" s="321"/>
      <c r="AF8" s="104"/>
      <c r="AG8" s="104"/>
      <c r="AH8" s="104"/>
      <c r="AI8" s="51" t="s">
        <v>34</v>
      </c>
      <c r="AJ8" s="37" t="s">
        <v>35</v>
      </c>
    </row>
    <row r="9" spans="1:36" ht="15" customHeight="1" x14ac:dyDescent="0.3">
      <c r="A9" s="177" t="s">
        <v>24</v>
      </c>
      <c r="B9" s="177" t="s">
        <v>25</v>
      </c>
      <c r="C9" s="177" t="s">
        <v>26</v>
      </c>
      <c r="D9" s="177" t="s">
        <v>27</v>
      </c>
      <c r="E9" s="177" t="s">
        <v>28</v>
      </c>
      <c r="F9" s="178"/>
      <c r="G9" s="177" t="s">
        <v>87</v>
      </c>
      <c r="H9" s="177" t="s">
        <v>90</v>
      </c>
      <c r="I9" s="177" t="s">
        <v>88</v>
      </c>
      <c r="J9" s="177" t="s">
        <v>91</v>
      </c>
      <c r="K9" s="189" t="s">
        <v>34</v>
      </c>
      <c r="L9" s="171" t="s">
        <v>2</v>
      </c>
      <c r="M9" s="171" t="s">
        <v>93</v>
      </c>
      <c r="N9" s="189" t="s">
        <v>34</v>
      </c>
      <c r="O9" s="190" t="s">
        <v>3</v>
      </c>
      <c r="P9" s="171" t="s">
        <v>93</v>
      </c>
      <c r="Q9" s="189" t="s">
        <v>34</v>
      </c>
      <c r="R9" s="189" t="s">
        <v>34</v>
      </c>
      <c r="S9" s="179"/>
      <c r="T9" s="36"/>
      <c r="U9" s="36"/>
      <c r="V9" s="36"/>
      <c r="W9" s="49"/>
      <c r="X9" s="50"/>
      <c r="Y9" s="50"/>
      <c r="Z9" s="50"/>
      <c r="AA9" s="50"/>
      <c r="AB9" s="50"/>
      <c r="AC9" s="37"/>
      <c r="AD9" s="37"/>
      <c r="AE9" s="322"/>
      <c r="AF9" s="155" t="s">
        <v>68</v>
      </c>
      <c r="AG9" s="155" t="s">
        <v>69</v>
      </c>
      <c r="AH9" s="155" t="s">
        <v>70</v>
      </c>
      <c r="AI9" s="51"/>
      <c r="AJ9" s="37"/>
    </row>
    <row r="10" spans="1:36" ht="15" customHeight="1" x14ac:dyDescent="0.3">
      <c r="A10" s="41"/>
      <c r="B10" s="41"/>
      <c r="C10" s="41"/>
      <c r="D10" s="41"/>
      <c r="E10" s="41"/>
      <c r="F10" s="199"/>
      <c r="G10" s="41"/>
      <c r="H10" s="41"/>
      <c r="I10" s="41"/>
      <c r="J10" s="41"/>
      <c r="K10" s="224"/>
      <c r="L10" s="191"/>
      <c r="M10" s="191"/>
      <c r="N10" s="224"/>
      <c r="O10" s="128"/>
      <c r="P10" s="191"/>
      <c r="Q10" s="224"/>
      <c r="R10" s="224"/>
      <c r="S10" s="52"/>
      <c r="T10" s="12"/>
      <c r="U10" s="12"/>
      <c r="V10" s="12"/>
      <c r="W10" s="480"/>
      <c r="X10" s="31"/>
      <c r="Y10" s="31"/>
      <c r="Z10" s="31"/>
      <c r="AA10" s="31"/>
      <c r="AB10" s="31"/>
      <c r="AC10" s="30"/>
      <c r="AD10" s="30"/>
      <c r="AE10" s="320"/>
      <c r="AF10" s="101"/>
      <c r="AG10" s="101"/>
      <c r="AH10" s="101"/>
      <c r="AI10" s="39"/>
      <c r="AJ10" s="30"/>
    </row>
    <row r="11" spans="1:36" x14ac:dyDescent="0.3">
      <c r="A11" s="483">
        <v>11</v>
      </c>
      <c r="B11" s="483" t="s">
        <v>273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55"/>
      <c r="T11" s="17"/>
      <c r="U11" s="17"/>
      <c r="V11" s="17"/>
      <c r="W11" s="54"/>
      <c r="X11" s="53"/>
      <c r="Y11" s="53"/>
      <c r="Z11" s="53"/>
      <c r="AA11" s="53"/>
      <c r="AB11" s="53"/>
      <c r="AC11" s="53"/>
      <c r="AD11" s="53"/>
      <c r="AE11" s="320"/>
      <c r="AF11" s="103"/>
      <c r="AG11" s="103"/>
      <c r="AH11" s="103"/>
      <c r="AI11" s="352"/>
      <c r="AJ11" s="53"/>
    </row>
    <row r="12" spans="1:36" s="180" customFormat="1" x14ac:dyDescent="0.3">
      <c r="A12" s="486">
        <v>28</v>
      </c>
      <c r="B12" s="486" t="s">
        <v>224</v>
      </c>
      <c r="C12" s="486" t="s">
        <v>301</v>
      </c>
      <c r="D12" s="486" t="s">
        <v>180</v>
      </c>
      <c r="E12" s="486" t="s">
        <v>181</v>
      </c>
      <c r="F12" s="181"/>
      <c r="G12" s="222">
        <v>5</v>
      </c>
      <c r="H12" s="222">
        <v>5</v>
      </c>
      <c r="I12" s="222">
        <v>5</v>
      </c>
      <c r="J12" s="222">
        <v>4</v>
      </c>
      <c r="K12" s="223">
        <f>(G12+H12+I12+J12)/4</f>
        <v>4.75</v>
      </c>
      <c r="L12" s="222">
        <v>4.3</v>
      </c>
      <c r="M12" s="222"/>
      <c r="N12" s="223">
        <f>L12-M12</f>
        <v>4.3</v>
      </c>
      <c r="O12" s="222">
        <v>5.5</v>
      </c>
      <c r="P12" s="222"/>
      <c r="Q12" s="223">
        <f>O12-P12</f>
        <v>5.5</v>
      </c>
      <c r="R12" s="167">
        <f>((K12*0.4)+(N12*0.4)+(Q12*0.2))</f>
        <v>4.7200000000000006</v>
      </c>
      <c r="S12" s="165"/>
      <c r="T12" s="182">
        <v>7.2309999999999999</v>
      </c>
      <c r="U12" s="166"/>
      <c r="V12" s="167">
        <f t="shared" ref="V12" si="0">T12-U12</f>
        <v>7.2309999999999999</v>
      </c>
      <c r="W12" s="168"/>
      <c r="X12" s="169">
        <v>5</v>
      </c>
      <c r="Y12" s="169">
        <v>5</v>
      </c>
      <c r="Z12" s="169">
        <v>4.5</v>
      </c>
      <c r="AA12" s="169">
        <v>3</v>
      </c>
      <c r="AB12" s="142">
        <f>SUM((X12*0.25),(Y12*0.25),(Z12*0.3),(AA12*0.2))</f>
        <v>4.4499999999999993</v>
      </c>
      <c r="AC12" s="169"/>
      <c r="AD12" s="139">
        <f t="shared" ref="AD12" si="1">AB12-AC12</f>
        <v>4.4499999999999993</v>
      </c>
      <c r="AE12" s="321"/>
      <c r="AF12" s="170">
        <f>R12</f>
        <v>4.7200000000000006</v>
      </c>
      <c r="AG12" s="170">
        <f>V12</f>
        <v>7.2309999999999999</v>
      </c>
      <c r="AH12" s="170">
        <f t="shared" ref="AH12" si="2">AD12</f>
        <v>4.4499999999999993</v>
      </c>
      <c r="AI12" s="344">
        <f>SUM((R12*0.25)+(V12*0.5)+(AD12*0.25))</f>
        <v>5.9080000000000004</v>
      </c>
      <c r="AJ12" s="183">
        <v>1</v>
      </c>
    </row>
    <row r="13" spans="1:36" x14ac:dyDescent="0.3">
      <c r="A13" s="483">
        <v>51</v>
      </c>
      <c r="B13" s="483" t="s">
        <v>308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55"/>
      <c r="T13" s="17"/>
      <c r="U13" s="17"/>
      <c r="V13" s="17"/>
      <c r="W13" s="54"/>
      <c r="X13" s="53"/>
      <c r="Y13" s="53"/>
      <c r="Z13" s="53"/>
      <c r="AA13" s="53"/>
      <c r="AB13" s="53"/>
      <c r="AC13" s="53"/>
      <c r="AD13" s="53"/>
      <c r="AE13" s="320"/>
      <c r="AF13" s="103"/>
      <c r="AG13" s="103"/>
      <c r="AH13" s="103"/>
      <c r="AI13" s="352"/>
      <c r="AJ13" s="53"/>
    </row>
    <row r="14" spans="1:36" s="180" customFormat="1" x14ac:dyDescent="0.3">
      <c r="A14" s="486">
        <v>57</v>
      </c>
      <c r="B14" s="486" t="s">
        <v>309</v>
      </c>
      <c r="C14" s="486" t="s">
        <v>328</v>
      </c>
      <c r="D14" s="486" t="s">
        <v>329</v>
      </c>
      <c r="E14" s="486" t="s">
        <v>330</v>
      </c>
      <c r="F14" s="181"/>
      <c r="G14" s="222">
        <v>5</v>
      </c>
      <c r="H14" s="222">
        <v>5</v>
      </c>
      <c r="I14" s="222">
        <v>4</v>
      </c>
      <c r="J14" s="222">
        <v>4.3</v>
      </c>
      <c r="K14" s="223">
        <f>(G14+H14+I14+J14)/4</f>
        <v>4.5750000000000002</v>
      </c>
      <c r="L14" s="222">
        <v>4.5</v>
      </c>
      <c r="M14" s="222"/>
      <c r="N14" s="223">
        <f>L14-M14</f>
        <v>4.5</v>
      </c>
      <c r="O14" s="222">
        <v>5</v>
      </c>
      <c r="P14" s="222"/>
      <c r="Q14" s="223">
        <f>O14-P14</f>
        <v>5</v>
      </c>
      <c r="R14" s="167">
        <f>((K14*0.4)+(N14*0.4)+(Q14*0.2))</f>
        <v>4.63</v>
      </c>
      <c r="S14" s="165"/>
      <c r="T14" s="182">
        <v>7.3330000000000002</v>
      </c>
      <c r="U14" s="166"/>
      <c r="V14" s="167">
        <f t="shared" ref="V14" si="3">T14-U14</f>
        <v>7.3330000000000002</v>
      </c>
      <c r="W14" s="168"/>
      <c r="X14" s="169">
        <v>4</v>
      </c>
      <c r="Y14" s="169">
        <v>4</v>
      </c>
      <c r="Z14" s="169">
        <v>4.5</v>
      </c>
      <c r="AA14" s="169">
        <v>2</v>
      </c>
      <c r="AB14" s="142">
        <f>SUM((X14*0.25),(Y14*0.25),(Z14*0.3),(AA14*0.2))</f>
        <v>3.7499999999999996</v>
      </c>
      <c r="AC14" s="169"/>
      <c r="AD14" s="139">
        <f t="shared" ref="AD14" si="4">AB14-AC14</f>
        <v>3.7499999999999996</v>
      </c>
      <c r="AE14" s="321"/>
      <c r="AF14" s="170">
        <f>R14</f>
        <v>4.63</v>
      </c>
      <c r="AG14" s="170">
        <f>V14</f>
        <v>7.3330000000000002</v>
      </c>
      <c r="AH14" s="170">
        <f t="shared" ref="AH14" si="5">AD14</f>
        <v>3.7499999999999996</v>
      </c>
      <c r="AI14" s="344">
        <f>SUM((R14*0.25)+(V14*0.5)+(AD14*0.25))</f>
        <v>5.7614999999999998</v>
      </c>
      <c r="AJ14" s="183">
        <v>2</v>
      </c>
    </row>
    <row r="15" spans="1:36" x14ac:dyDescent="0.3">
      <c r="A15" s="483">
        <v>84</v>
      </c>
      <c r="B15" s="483" t="s">
        <v>257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55"/>
      <c r="T15" s="17"/>
      <c r="U15" s="17"/>
      <c r="V15" s="17"/>
      <c r="W15" s="54"/>
      <c r="X15" s="53"/>
      <c r="Y15" s="53"/>
      <c r="Z15" s="53"/>
      <c r="AA15" s="53"/>
      <c r="AB15" s="53"/>
      <c r="AC15" s="53"/>
      <c r="AD15" s="53"/>
      <c r="AE15" s="320"/>
      <c r="AF15" s="103"/>
      <c r="AG15" s="103"/>
      <c r="AH15" s="103"/>
      <c r="AI15" s="352"/>
      <c r="AJ15" s="53"/>
    </row>
    <row r="16" spans="1:36" s="180" customFormat="1" x14ac:dyDescent="0.3">
      <c r="A16" s="486">
        <v>91</v>
      </c>
      <c r="B16" s="486" t="s">
        <v>276</v>
      </c>
      <c r="C16" s="486" t="s">
        <v>306</v>
      </c>
      <c r="D16" s="486" t="s">
        <v>307</v>
      </c>
      <c r="E16" s="486" t="s">
        <v>358</v>
      </c>
      <c r="F16" s="181"/>
      <c r="G16" s="222">
        <v>4.5</v>
      </c>
      <c r="H16" s="222">
        <v>4.5</v>
      </c>
      <c r="I16" s="222">
        <v>4.2</v>
      </c>
      <c r="J16" s="222">
        <v>4</v>
      </c>
      <c r="K16" s="223">
        <f>(G16+H16+I16+J16)/4</f>
        <v>4.3</v>
      </c>
      <c r="L16" s="222">
        <v>4.3</v>
      </c>
      <c r="M16" s="222"/>
      <c r="N16" s="223">
        <f>L16-M16</f>
        <v>4.3</v>
      </c>
      <c r="O16" s="222">
        <v>4.8</v>
      </c>
      <c r="P16" s="222"/>
      <c r="Q16" s="223">
        <f>O16-P16</f>
        <v>4.8</v>
      </c>
      <c r="R16" s="167">
        <f>((K16*0.4)+(N16*0.4)+(Q16*0.2))</f>
        <v>4.4000000000000004</v>
      </c>
      <c r="S16" s="165"/>
      <c r="T16" s="182">
        <v>6.7060000000000004</v>
      </c>
      <c r="U16" s="166"/>
      <c r="V16" s="167">
        <f t="shared" ref="V16" si="6">T16-U16</f>
        <v>6.7060000000000004</v>
      </c>
      <c r="W16" s="168"/>
      <c r="X16" s="169">
        <v>5.5</v>
      </c>
      <c r="Y16" s="169">
        <v>5.5</v>
      </c>
      <c r="Z16" s="169">
        <v>5</v>
      </c>
      <c r="AA16" s="169">
        <v>4.5</v>
      </c>
      <c r="AB16" s="142">
        <f>SUM((X16*0.25),(Y16*0.25),(Z16*0.3),(AA16*0.2))</f>
        <v>5.15</v>
      </c>
      <c r="AC16" s="169">
        <v>1</v>
      </c>
      <c r="AD16" s="139">
        <f t="shared" ref="AD16" si="7">AB16-AC16</f>
        <v>4.1500000000000004</v>
      </c>
      <c r="AE16" s="321"/>
      <c r="AF16" s="170">
        <f>R16</f>
        <v>4.4000000000000004</v>
      </c>
      <c r="AG16" s="170">
        <f>V16</f>
        <v>6.7060000000000004</v>
      </c>
      <c r="AH16" s="170">
        <f t="shared" ref="AH16" si="8">AD16</f>
        <v>4.1500000000000004</v>
      </c>
      <c r="AI16" s="344">
        <f>SUM((R16*0.25)+(V16*0.5)+(AD16*0.25))</f>
        <v>5.4905000000000008</v>
      </c>
      <c r="AJ16" s="183">
        <v>3</v>
      </c>
    </row>
    <row r="17" spans="1:36" x14ac:dyDescent="0.3">
      <c r="A17" s="483">
        <v>97</v>
      </c>
      <c r="B17" s="106" t="s">
        <v>297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55"/>
      <c r="T17" s="17"/>
      <c r="U17" s="17"/>
      <c r="V17" s="17"/>
      <c r="W17" s="54"/>
      <c r="X17" s="53"/>
      <c r="Y17" s="53"/>
      <c r="Z17" s="53"/>
      <c r="AA17" s="53"/>
      <c r="AB17" s="53"/>
      <c r="AC17" s="53"/>
      <c r="AD17" s="53"/>
      <c r="AE17" s="320"/>
      <c r="AF17" s="103"/>
      <c r="AG17" s="103"/>
      <c r="AH17" s="103"/>
      <c r="AI17" s="352"/>
      <c r="AJ17" s="53"/>
    </row>
    <row r="18" spans="1:36" s="180" customFormat="1" x14ac:dyDescent="0.3">
      <c r="A18" s="486">
        <v>94</v>
      </c>
      <c r="B18" s="137" t="s">
        <v>200</v>
      </c>
      <c r="C18" s="137" t="s">
        <v>299</v>
      </c>
      <c r="D18" s="137" t="s">
        <v>202</v>
      </c>
      <c r="E18" s="137" t="s">
        <v>203</v>
      </c>
      <c r="F18" s="181"/>
      <c r="G18" s="222">
        <v>5</v>
      </c>
      <c r="H18" s="222">
        <v>4.8</v>
      </c>
      <c r="I18" s="222">
        <v>4.8</v>
      </c>
      <c r="J18" s="222">
        <v>4.5</v>
      </c>
      <c r="K18" s="223">
        <f>(G18+H18+I18+J18)/4</f>
        <v>4.7750000000000004</v>
      </c>
      <c r="L18" s="222">
        <v>4</v>
      </c>
      <c r="M18" s="222"/>
      <c r="N18" s="223">
        <f>L18-M18</f>
        <v>4</v>
      </c>
      <c r="O18" s="222">
        <v>6</v>
      </c>
      <c r="P18" s="222"/>
      <c r="Q18" s="223">
        <f>O18-P18</f>
        <v>6</v>
      </c>
      <c r="R18" s="167">
        <f>((K18*0.4)+(N18*0.4)+(Q18*0.2))</f>
        <v>4.7100000000000009</v>
      </c>
      <c r="S18" s="165"/>
      <c r="T18" s="182">
        <v>5.75</v>
      </c>
      <c r="U18" s="166"/>
      <c r="V18" s="167">
        <f t="shared" ref="V18" si="9">T18-U18</f>
        <v>5.75</v>
      </c>
      <c r="W18" s="168"/>
      <c r="X18" s="169">
        <v>5.5</v>
      </c>
      <c r="Y18" s="169">
        <v>5.2</v>
      </c>
      <c r="Z18" s="169">
        <v>5.2</v>
      </c>
      <c r="AA18" s="169">
        <v>3.5</v>
      </c>
      <c r="AB18" s="142">
        <f>SUM((X18*0.25),(Y18*0.25),(Z18*0.3),(AA18*0.2))</f>
        <v>4.9349999999999996</v>
      </c>
      <c r="AC18" s="169"/>
      <c r="AD18" s="139">
        <f t="shared" ref="AD18" si="10">AB18-AC18</f>
        <v>4.9349999999999996</v>
      </c>
      <c r="AE18" s="321"/>
      <c r="AF18" s="170">
        <f>R18</f>
        <v>4.7100000000000009</v>
      </c>
      <c r="AG18" s="170">
        <f>V18</f>
        <v>5.75</v>
      </c>
      <c r="AH18" s="170">
        <f t="shared" ref="AH18" si="11">AD18</f>
        <v>4.9349999999999996</v>
      </c>
      <c r="AI18" s="344">
        <f>SUM((R18*0.25)+(V18*0.5)+(AD18*0.25))</f>
        <v>5.2862499999999999</v>
      </c>
      <c r="AJ18" s="183">
        <v>4</v>
      </c>
    </row>
    <row r="19" spans="1:36" x14ac:dyDescent="0.3">
      <c r="A19" s="483">
        <v>99</v>
      </c>
      <c r="B19" s="106" t="s">
        <v>298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55"/>
      <c r="T19" s="17"/>
      <c r="U19" s="17"/>
      <c r="V19" s="17"/>
      <c r="W19" s="54"/>
      <c r="X19" s="53"/>
      <c r="Y19" s="53"/>
      <c r="Z19" s="53"/>
      <c r="AA19" s="53"/>
      <c r="AB19" s="53"/>
      <c r="AC19" s="53"/>
      <c r="AD19" s="53"/>
      <c r="AE19" s="320"/>
      <c r="AF19" s="103"/>
      <c r="AG19" s="103"/>
      <c r="AH19" s="103"/>
      <c r="AI19" s="352"/>
      <c r="AJ19" s="53"/>
    </row>
    <row r="20" spans="1:36" s="180" customFormat="1" x14ac:dyDescent="0.3">
      <c r="A20" s="486">
        <v>98</v>
      </c>
      <c r="B20" s="137" t="s">
        <v>296</v>
      </c>
      <c r="C20" s="137" t="s">
        <v>299</v>
      </c>
      <c r="D20" s="137" t="s">
        <v>202</v>
      </c>
      <c r="E20" s="137" t="s">
        <v>203</v>
      </c>
      <c r="F20" s="181"/>
      <c r="G20" s="222">
        <v>5</v>
      </c>
      <c r="H20" s="222">
        <v>4.5</v>
      </c>
      <c r="I20" s="222">
        <v>4</v>
      </c>
      <c r="J20" s="222">
        <v>4.5</v>
      </c>
      <c r="K20" s="223">
        <f>(G20+H20+I20+J20)/4</f>
        <v>4.5</v>
      </c>
      <c r="L20" s="222">
        <v>4.3</v>
      </c>
      <c r="M20" s="222"/>
      <c r="N20" s="223">
        <f>L20-M20</f>
        <v>4.3</v>
      </c>
      <c r="O20" s="222">
        <v>5.3</v>
      </c>
      <c r="P20" s="222"/>
      <c r="Q20" s="223">
        <f>O20-P20</f>
        <v>5.3</v>
      </c>
      <c r="R20" s="167">
        <f>((K20*0.4)+(N20*0.4)+(Q20*0.2))</f>
        <v>4.58</v>
      </c>
      <c r="S20" s="165"/>
      <c r="T20" s="182">
        <v>5.3330000000000002</v>
      </c>
      <c r="U20" s="166"/>
      <c r="V20" s="167">
        <f t="shared" ref="V20" si="12">T20-U20</f>
        <v>5.3330000000000002</v>
      </c>
      <c r="W20" s="168"/>
      <c r="X20" s="169">
        <v>5.5</v>
      </c>
      <c r="Y20" s="169">
        <v>5.5</v>
      </c>
      <c r="Z20" s="169">
        <v>5</v>
      </c>
      <c r="AA20" s="169">
        <v>5</v>
      </c>
      <c r="AB20" s="142">
        <f>SUM((X20*0.25),(Y20*0.25),(Z20*0.3),(AA20*0.2))</f>
        <v>5.25</v>
      </c>
      <c r="AC20" s="169"/>
      <c r="AD20" s="139">
        <f t="shared" ref="AD20" si="13">AB20-AC20</f>
        <v>5.25</v>
      </c>
      <c r="AE20" s="321"/>
      <c r="AF20" s="170">
        <f>R20</f>
        <v>4.58</v>
      </c>
      <c r="AG20" s="170">
        <f>V20</f>
        <v>5.3330000000000002</v>
      </c>
      <c r="AH20" s="170">
        <f t="shared" ref="AH20" si="14">AD20</f>
        <v>5.25</v>
      </c>
      <c r="AI20" s="344">
        <f>SUM((R20*0.25)+(V20*0.5)+(AD20*0.25))</f>
        <v>5.1240000000000006</v>
      </c>
      <c r="AJ20" s="183">
        <v>5</v>
      </c>
    </row>
    <row r="21" spans="1:36" x14ac:dyDescent="0.3">
      <c r="A21" s="483">
        <v>19</v>
      </c>
      <c r="B21" s="483" t="s">
        <v>339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55"/>
      <c r="T21" s="17"/>
      <c r="U21" s="17"/>
      <c r="V21" s="17"/>
      <c r="W21" s="54"/>
      <c r="X21" s="53"/>
      <c r="Y21" s="53"/>
      <c r="Z21" s="53"/>
      <c r="AA21" s="53"/>
      <c r="AB21" s="53"/>
      <c r="AC21" s="53"/>
      <c r="AD21" s="53"/>
      <c r="AE21" s="320"/>
      <c r="AF21" s="103"/>
      <c r="AG21" s="103"/>
      <c r="AH21" s="103"/>
      <c r="AI21" s="352"/>
      <c r="AJ21" s="53"/>
    </row>
    <row r="22" spans="1:36" s="180" customFormat="1" x14ac:dyDescent="0.3">
      <c r="A22" s="486">
        <v>18</v>
      </c>
      <c r="B22" s="486" t="s">
        <v>348</v>
      </c>
      <c r="C22" s="486" t="s">
        <v>328</v>
      </c>
      <c r="D22" s="486" t="s">
        <v>329</v>
      </c>
      <c r="E22" s="486" t="s">
        <v>341</v>
      </c>
      <c r="F22" s="181"/>
      <c r="G22" s="222">
        <v>4.5</v>
      </c>
      <c r="H22" s="222">
        <v>4.8</v>
      </c>
      <c r="I22" s="222">
        <v>4.8</v>
      </c>
      <c r="J22" s="222">
        <v>4.8</v>
      </c>
      <c r="K22" s="223">
        <f>(G22+H22+I22+J22)/4</f>
        <v>4.7250000000000005</v>
      </c>
      <c r="L22" s="222">
        <v>5.3</v>
      </c>
      <c r="M22" s="222"/>
      <c r="N22" s="223">
        <f>L22-M22</f>
        <v>5.3</v>
      </c>
      <c r="O22" s="222">
        <v>5.3</v>
      </c>
      <c r="P22" s="222">
        <v>0.2</v>
      </c>
      <c r="Q22" s="223">
        <f>O22-P22</f>
        <v>5.0999999999999996</v>
      </c>
      <c r="R22" s="167">
        <f>((K22*0.4)+(N22*0.4)+(Q22*0.2))</f>
        <v>5.0300000000000011</v>
      </c>
      <c r="S22" s="165"/>
      <c r="T22" s="182">
        <v>5.5</v>
      </c>
      <c r="U22" s="166"/>
      <c r="V22" s="167">
        <f t="shared" ref="V22" si="15">T22-U22</f>
        <v>5.5</v>
      </c>
      <c r="W22" s="168"/>
      <c r="X22" s="169">
        <v>4</v>
      </c>
      <c r="Y22" s="169">
        <v>4.5</v>
      </c>
      <c r="Z22" s="169">
        <v>4.5</v>
      </c>
      <c r="AA22" s="169">
        <v>3.5</v>
      </c>
      <c r="AB22" s="142">
        <f>SUM((X22*0.25),(Y22*0.25),(Z22*0.3),(AA22*0.2))</f>
        <v>4.1749999999999998</v>
      </c>
      <c r="AC22" s="169"/>
      <c r="AD22" s="139">
        <f t="shared" ref="AD22" si="16">AB22-AC22</f>
        <v>4.1749999999999998</v>
      </c>
      <c r="AE22" s="321"/>
      <c r="AF22" s="170">
        <f>R22</f>
        <v>5.0300000000000011</v>
      </c>
      <c r="AG22" s="170">
        <f>V22</f>
        <v>5.5</v>
      </c>
      <c r="AH22" s="170">
        <f t="shared" ref="AH22" si="17">AD22</f>
        <v>4.1749999999999998</v>
      </c>
      <c r="AI22" s="344">
        <f>SUM((R22*0.25)+(V22*0.5)+(AD22*0.25))</f>
        <v>5.0512500000000005</v>
      </c>
      <c r="AJ22" s="183">
        <v>6</v>
      </c>
    </row>
    <row r="23" spans="1:36" x14ac:dyDescent="0.3">
      <c r="A23" s="483">
        <v>52</v>
      </c>
      <c r="B23" s="483" t="s">
        <v>310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55"/>
      <c r="T23" s="17"/>
      <c r="U23" s="17"/>
      <c r="V23" s="17"/>
      <c r="W23" s="54"/>
      <c r="X23" s="53"/>
      <c r="Y23" s="53"/>
      <c r="Z23" s="53"/>
      <c r="AA23" s="53"/>
      <c r="AB23" s="53"/>
      <c r="AC23" s="53"/>
      <c r="AD23" s="53"/>
      <c r="AE23" s="320"/>
      <c r="AF23" s="103"/>
      <c r="AG23" s="103"/>
      <c r="AH23" s="103"/>
      <c r="AI23" s="352"/>
      <c r="AJ23" s="53"/>
    </row>
    <row r="24" spans="1:36" s="180" customFormat="1" x14ac:dyDescent="0.3">
      <c r="A24" s="486">
        <v>56</v>
      </c>
      <c r="B24" s="486" t="s">
        <v>311</v>
      </c>
      <c r="C24" s="486" t="s">
        <v>328</v>
      </c>
      <c r="D24" s="486" t="s">
        <v>314</v>
      </c>
      <c r="E24" s="486" t="s">
        <v>330</v>
      </c>
      <c r="F24" s="181"/>
      <c r="G24" s="222">
        <v>4.2</v>
      </c>
      <c r="H24" s="222">
        <v>4.5</v>
      </c>
      <c r="I24" s="222">
        <v>4</v>
      </c>
      <c r="J24" s="222">
        <v>4</v>
      </c>
      <c r="K24" s="223">
        <f>(G24+H24+I24+J24)/4</f>
        <v>4.1749999999999998</v>
      </c>
      <c r="L24" s="222">
        <v>4.5999999999999996</v>
      </c>
      <c r="M24" s="222">
        <v>1</v>
      </c>
      <c r="N24" s="223">
        <f>L24-M24</f>
        <v>3.5999999999999996</v>
      </c>
      <c r="O24" s="222">
        <v>4.3</v>
      </c>
      <c r="P24" s="222"/>
      <c r="Q24" s="223">
        <f>O24-P24</f>
        <v>4.3</v>
      </c>
      <c r="R24" s="167">
        <f>((K24*0.4)+(N24*0.4)+(Q24*0.2))</f>
        <v>3.9699999999999998</v>
      </c>
      <c r="S24" s="165"/>
      <c r="T24" s="182">
        <v>6.6669999999999998</v>
      </c>
      <c r="U24" s="166">
        <v>0.8</v>
      </c>
      <c r="V24" s="167">
        <f t="shared" ref="V24" si="18">T24-U24</f>
        <v>5.867</v>
      </c>
      <c r="W24" s="168"/>
      <c r="X24" s="169">
        <v>4.5</v>
      </c>
      <c r="Y24" s="169">
        <v>4.5</v>
      </c>
      <c r="Z24" s="169">
        <v>4.5</v>
      </c>
      <c r="AA24" s="169">
        <v>3</v>
      </c>
      <c r="AB24" s="142">
        <f>SUM((X24*0.25),(Y24*0.25),(Z24*0.3),(AA24*0.2))</f>
        <v>4.1999999999999993</v>
      </c>
      <c r="AC24" s="169"/>
      <c r="AD24" s="139">
        <f t="shared" ref="AD24" si="19">AB24-AC24</f>
        <v>4.1999999999999993</v>
      </c>
      <c r="AE24" s="321"/>
      <c r="AF24" s="170">
        <f>R24</f>
        <v>3.9699999999999998</v>
      </c>
      <c r="AG24" s="170">
        <f>V24</f>
        <v>5.867</v>
      </c>
      <c r="AH24" s="170">
        <f t="shared" ref="AH24" si="20">AD24</f>
        <v>4.1999999999999993</v>
      </c>
      <c r="AI24" s="344">
        <f>SUM((R24*0.25)+(V24*0.5)+(AD24*0.25))</f>
        <v>4.976</v>
      </c>
      <c r="AJ24" s="183">
        <v>7</v>
      </c>
    </row>
    <row r="25" spans="1:36" x14ac:dyDescent="0.3">
      <c r="A25" s="483">
        <v>20</v>
      </c>
      <c r="B25" s="483" t="s">
        <v>342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55"/>
      <c r="T25" s="17"/>
      <c r="U25" s="17"/>
      <c r="V25" s="17"/>
      <c r="W25" s="54"/>
      <c r="X25" s="53"/>
      <c r="Y25" s="53"/>
      <c r="Z25" s="53"/>
      <c r="AA25" s="53"/>
      <c r="AB25" s="53"/>
      <c r="AC25" s="53"/>
      <c r="AD25" s="53"/>
      <c r="AE25" s="320"/>
      <c r="AF25" s="103"/>
      <c r="AG25" s="103"/>
      <c r="AH25" s="103"/>
      <c r="AI25" s="352"/>
      <c r="AJ25" s="53"/>
    </row>
    <row r="26" spans="1:36" s="180" customFormat="1" x14ac:dyDescent="0.3">
      <c r="A26" s="486">
        <v>17</v>
      </c>
      <c r="B26" s="486" t="s">
        <v>347</v>
      </c>
      <c r="C26" s="486" t="s">
        <v>340</v>
      </c>
      <c r="D26" s="486" t="s">
        <v>329</v>
      </c>
      <c r="E26" s="486" t="s">
        <v>341</v>
      </c>
      <c r="F26" s="181"/>
      <c r="G26" s="222">
        <v>5</v>
      </c>
      <c r="H26" s="222">
        <v>5</v>
      </c>
      <c r="I26" s="222">
        <v>4</v>
      </c>
      <c r="J26" s="222">
        <v>4</v>
      </c>
      <c r="K26" s="223">
        <f>(G26+H26+I26+J26)/4</f>
        <v>4.5</v>
      </c>
      <c r="L26" s="222">
        <v>5.3</v>
      </c>
      <c r="M26" s="222"/>
      <c r="N26" s="223">
        <f>L26-M26</f>
        <v>5.3</v>
      </c>
      <c r="O26" s="222">
        <v>5.2</v>
      </c>
      <c r="P26" s="222"/>
      <c r="Q26" s="223">
        <f>O26-P26</f>
        <v>5.2</v>
      </c>
      <c r="R26" s="167">
        <f>((K26*0.4)+(N26*0.4)+(Q26*0.2))</f>
        <v>4.96</v>
      </c>
      <c r="S26" s="165"/>
      <c r="T26" s="182">
        <v>5.375</v>
      </c>
      <c r="U26" s="166"/>
      <c r="V26" s="167">
        <f t="shared" ref="V26" si="21">T26-U26</f>
        <v>5.375</v>
      </c>
      <c r="W26" s="168"/>
      <c r="X26" s="169">
        <v>4.5</v>
      </c>
      <c r="Y26" s="169">
        <v>4.5</v>
      </c>
      <c r="Z26" s="169">
        <v>4</v>
      </c>
      <c r="AA26" s="169">
        <v>2</v>
      </c>
      <c r="AB26" s="142">
        <f>SUM((X26*0.25),(Y26*0.25),(Z26*0.3),(AA26*0.2))</f>
        <v>3.85</v>
      </c>
      <c r="AC26" s="169"/>
      <c r="AD26" s="139">
        <f t="shared" ref="AD26" si="22">AB26-AC26</f>
        <v>3.85</v>
      </c>
      <c r="AE26" s="321"/>
      <c r="AF26" s="170">
        <f>R26</f>
        <v>4.96</v>
      </c>
      <c r="AG26" s="170">
        <f>V26</f>
        <v>5.375</v>
      </c>
      <c r="AH26" s="170">
        <f t="shared" ref="AH26" si="23">AD26</f>
        <v>3.85</v>
      </c>
      <c r="AI26" s="344">
        <f>SUM((R26*0.25)+(V26*0.5)+(AD26*0.25))</f>
        <v>4.8900000000000006</v>
      </c>
      <c r="AJ26" s="183">
        <v>8</v>
      </c>
    </row>
    <row r="27" spans="1:36" x14ac:dyDescent="0.3">
      <c r="A27" s="483">
        <v>45</v>
      </c>
      <c r="B27" s="483" t="s">
        <v>236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55"/>
      <c r="T27" s="17"/>
      <c r="U27" s="17"/>
      <c r="V27" s="17"/>
      <c r="W27" s="54"/>
      <c r="X27" s="53"/>
      <c r="Y27" s="53"/>
      <c r="Z27" s="53"/>
      <c r="AA27" s="53"/>
      <c r="AB27" s="53"/>
      <c r="AC27" s="53"/>
      <c r="AD27" s="53"/>
      <c r="AE27" s="320"/>
      <c r="AF27" s="103"/>
      <c r="AG27" s="103"/>
      <c r="AH27" s="103"/>
      <c r="AI27" s="352"/>
      <c r="AJ27" s="53"/>
    </row>
    <row r="28" spans="1:36" s="180" customFormat="1" x14ac:dyDescent="0.3">
      <c r="A28" s="486">
        <v>47</v>
      </c>
      <c r="B28" s="486" t="s">
        <v>237</v>
      </c>
      <c r="C28" s="486" t="s">
        <v>239</v>
      </c>
      <c r="D28" s="510" t="s">
        <v>234</v>
      </c>
      <c r="E28" s="486" t="s">
        <v>207</v>
      </c>
      <c r="F28" s="181"/>
      <c r="G28" s="222">
        <v>4</v>
      </c>
      <c r="H28" s="222">
        <v>4</v>
      </c>
      <c r="I28" s="222">
        <v>4</v>
      </c>
      <c r="J28" s="222">
        <v>4</v>
      </c>
      <c r="K28" s="223">
        <f>(G28+H28+I28+J28)/4</f>
        <v>4</v>
      </c>
      <c r="L28" s="222">
        <v>4</v>
      </c>
      <c r="M28" s="222">
        <v>3</v>
      </c>
      <c r="N28" s="223">
        <f>L28-M28</f>
        <v>1</v>
      </c>
      <c r="O28" s="222">
        <v>5</v>
      </c>
      <c r="P28" s="222">
        <v>0.2</v>
      </c>
      <c r="Q28" s="223">
        <f>O28-P28</f>
        <v>4.8</v>
      </c>
      <c r="R28" s="167">
        <f>((K28*0.4)+(N28*0.4)+(Q28*0.2))</f>
        <v>2.96</v>
      </c>
      <c r="S28" s="165"/>
      <c r="T28" s="182">
        <v>3.4</v>
      </c>
      <c r="U28" s="166">
        <v>1</v>
      </c>
      <c r="V28" s="167">
        <f t="shared" ref="V28" si="24">T28-U28</f>
        <v>2.4</v>
      </c>
      <c r="W28" s="168"/>
      <c r="X28" s="169">
        <v>4</v>
      </c>
      <c r="Y28" s="169">
        <v>3</v>
      </c>
      <c r="Z28" s="169">
        <v>4</v>
      </c>
      <c r="AA28" s="169">
        <v>2</v>
      </c>
      <c r="AB28" s="142">
        <f>SUM((X28*0.25),(Y28*0.25),(Z28*0.3),(AA28*0.2))</f>
        <v>3.35</v>
      </c>
      <c r="AC28" s="169"/>
      <c r="AD28" s="139">
        <f t="shared" ref="AD28" si="25">AB28-AC28</f>
        <v>3.35</v>
      </c>
      <c r="AE28" s="321"/>
      <c r="AF28" s="170">
        <f>R28</f>
        <v>2.96</v>
      </c>
      <c r="AG28" s="170">
        <f>V28</f>
        <v>2.4</v>
      </c>
      <c r="AH28" s="170">
        <f t="shared" ref="AH28" si="26">AD28</f>
        <v>3.35</v>
      </c>
      <c r="AI28" s="344">
        <f>SUM((R28*0.25)+(V28*0.5)+(AD28*0.25))</f>
        <v>2.7774999999999999</v>
      </c>
      <c r="AJ28" s="183">
        <v>9</v>
      </c>
    </row>
  </sheetData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"/>
  <sheetViews>
    <sheetView workbookViewId="0">
      <selection activeCell="B10" sqref="B10:B11"/>
    </sheetView>
  </sheetViews>
  <sheetFormatPr defaultColWidth="8.88671875" defaultRowHeight="14.4" x14ac:dyDescent="0.3"/>
  <cols>
    <col min="1" max="1" width="6.33203125" style="422" customWidth="1"/>
    <col min="2" max="2" width="20.6640625" style="422" customWidth="1"/>
    <col min="3" max="3" width="26.33203125" style="422" customWidth="1"/>
    <col min="4" max="4" width="20.44140625" style="422" customWidth="1"/>
    <col min="5" max="5" width="19.33203125" style="422" customWidth="1"/>
    <col min="6" max="6" width="3.44140625" style="422" customWidth="1"/>
    <col min="7" max="7" width="7.5546875" customWidth="1"/>
    <col min="8" max="8" width="10.6640625" customWidth="1"/>
    <col min="9" max="9" width="10.33203125" customWidth="1"/>
    <col min="10" max="10" width="9.33203125" customWidth="1"/>
    <col min="11" max="11" width="11" customWidth="1"/>
    <col min="12" max="12" width="9" customWidth="1"/>
    <col min="21" max="21" width="3.44140625" style="422" customWidth="1"/>
    <col min="22" max="22" width="7.6640625" style="422" customWidth="1"/>
    <col min="23" max="23" width="10.44140625" style="422" customWidth="1"/>
    <col min="24" max="25" width="7.6640625" style="422" customWidth="1"/>
    <col min="26" max="26" width="5.44140625" style="422" customWidth="1"/>
    <col min="34" max="34" width="3.44140625" style="422" customWidth="1"/>
    <col min="35" max="35" width="7.6640625" style="422" customWidth="1"/>
    <col min="36" max="36" width="10.44140625" style="422" customWidth="1"/>
    <col min="37" max="38" width="7.6640625" style="422" customWidth="1"/>
    <col min="39" max="39" width="2.88671875" style="422" customWidth="1"/>
    <col min="40" max="40" width="7.88671875" style="422" bestFit="1" customWidth="1"/>
    <col min="41" max="42" width="7.6640625" style="422" bestFit="1" customWidth="1"/>
    <col min="43" max="43" width="7.88671875" style="422" bestFit="1" customWidth="1"/>
    <col min="44" max="44" width="13.44140625" style="422" customWidth="1"/>
    <col min="45" max="45" width="12.44140625" style="422" customWidth="1"/>
    <col min="46" max="65" width="8.88671875" style="422"/>
    <col min="66" max="66" width="10.44140625" style="422" customWidth="1"/>
    <col min="67" max="16384" width="8.88671875" style="422"/>
  </cols>
  <sheetData>
    <row r="1" spans="1:66" ht="15.6" x14ac:dyDescent="0.3">
      <c r="A1" s="99" t="str">
        <f>'Comp Detail'!A1</f>
        <v>2022 Australian National Championships</v>
      </c>
      <c r="B1" s="3"/>
      <c r="C1" s="105"/>
      <c r="D1" s="422" t="s">
        <v>64</v>
      </c>
      <c r="E1" s="422" t="s">
        <v>140</v>
      </c>
      <c r="G1" s="1"/>
      <c r="I1" s="1"/>
      <c r="J1" s="1"/>
      <c r="K1" s="1"/>
      <c r="L1" s="1"/>
      <c r="M1" s="106"/>
      <c r="N1" s="106"/>
      <c r="O1" s="106"/>
      <c r="P1" s="106"/>
      <c r="Q1" s="106"/>
      <c r="R1" s="106"/>
      <c r="S1" s="106"/>
      <c r="T1" s="106"/>
      <c r="AS1" s="423">
        <f ca="1">NOW()</f>
        <v>44856.599301851849</v>
      </c>
    </row>
    <row r="2" spans="1:66" ht="15.6" x14ac:dyDescent="0.3">
      <c r="A2" s="28"/>
      <c r="B2" s="3"/>
      <c r="C2" s="105"/>
      <c r="E2" s="422" t="s">
        <v>118</v>
      </c>
      <c r="G2" s="1"/>
      <c r="H2" s="1"/>
      <c r="I2" s="1"/>
      <c r="J2" s="1"/>
      <c r="K2" s="1"/>
      <c r="L2" s="1"/>
      <c r="M2" s="106"/>
      <c r="N2" s="106"/>
      <c r="O2" s="106"/>
      <c r="P2" s="106"/>
      <c r="Q2" s="106"/>
      <c r="R2" s="106"/>
      <c r="S2" s="106"/>
      <c r="T2" s="106"/>
      <c r="AS2" s="424">
        <f ca="1">NOW()</f>
        <v>44856.599301851849</v>
      </c>
    </row>
    <row r="3" spans="1:66" ht="15.6" x14ac:dyDescent="0.3">
      <c r="A3" s="524" t="str">
        <f>'Comp Detail'!A3</f>
        <v>3rd to 6th October 2022</v>
      </c>
      <c r="B3" s="525"/>
      <c r="C3" s="105"/>
      <c r="E3" s="422" t="s">
        <v>116</v>
      </c>
      <c r="F3" s="98"/>
      <c r="V3" s="213"/>
      <c r="W3" s="41"/>
      <c r="X3" s="214"/>
      <c r="Y3" s="214"/>
      <c r="AI3" s="213"/>
      <c r="AJ3" s="41"/>
      <c r="AK3" s="214"/>
      <c r="AL3" s="214"/>
      <c r="BN3" s="424"/>
    </row>
    <row r="4" spans="1:66" ht="15.6" x14ac:dyDescent="0.3">
      <c r="A4" s="66"/>
      <c r="B4" s="67"/>
      <c r="C4" s="105"/>
      <c r="E4" s="100" t="s">
        <v>146</v>
      </c>
      <c r="V4" s="41"/>
      <c r="W4" s="41"/>
      <c r="X4" s="214"/>
      <c r="Y4" s="214"/>
      <c r="AI4" s="41"/>
      <c r="AJ4" s="41"/>
      <c r="AK4" s="214"/>
      <c r="AL4" s="214"/>
      <c r="AN4" s="100"/>
      <c r="AO4" s="100"/>
      <c r="AP4" s="100"/>
      <c r="AQ4" s="100"/>
      <c r="BN4" s="424"/>
    </row>
    <row r="5" spans="1:66" ht="15.6" x14ac:dyDescent="0.3">
      <c r="A5" s="58" t="s">
        <v>148</v>
      </c>
      <c r="B5" s="59"/>
      <c r="C5" s="425"/>
      <c r="U5" s="426"/>
      <c r="Z5" s="426"/>
      <c r="AA5" s="210"/>
      <c r="AH5" s="426"/>
      <c r="AR5" s="426"/>
    </row>
    <row r="6" spans="1:66" ht="15.6" x14ac:dyDescent="0.3">
      <c r="A6" s="62" t="s">
        <v>147</v>
      </c>
      <c r="B6" s="69"/>
      <c r="C6" s="425"/>
      <c r="G6" s="175" t="s">
        <v>47</v>
      </c>
      <c r="H6" s="106" t="str">
        <f>E1</f>
        <v>Nina Fritzell</v>
      </c>
      <c r="I6" s="106"/>
      <c r="J6" s="106"/>
      <c r="K6" s="106"/>
      <c r="L6" s="106"/>
      <c r="N6" s="175"/>
      <c r="O6" s="175"/>
      <c r="P6" s="175"/>
      <c r="Q6" s="106"/>
      <c r="R6" s="106"/>
      <c r="S6" s="106"/>
      <c r="T6" s="106"/>
      <c r="V6" s="426" t="s">
        <v>46</v>
      </c>
      <c r="W6" s="422" t="str">
        <f>E2</f>
        <v>Lise Berg</v>
      </c>
      <c r="AA6" s="276" t="s">
        <v>48</v>
      </c>
      <c r="AB6" t="str">
        <f>E3</f>
        <v>Tristyn Lowe</v>
      </c>
      <c r="AI6" s="426" t="s">
        <v>104</v>
      </c>
      <c r="AJ6" s="422" t="str">
        <f>E4</f>
        <v>Darryn Fedrick</v>
      </c>
      <c r="AM6" s="451"/>
    </row>
    <row r="7" spans="1:66" x14ac:dyDescent="0.3">
      <c r="G7" s="175" t="s">
        <v>26</v>
      </c>
      <c r="H7" s="106"/>
      <c r="I7" s="106"/>
      <c r="J7" s="106"/>
      <c r="K7" s="106"/>
      <c r="L7" s="106"/>
      <c r="N7" s="106"/>
      <c r="O7" s="106"/>
      <c r="P7" s="106"/>
      <c r="Q7" s="106"/>
      <c r="R7" s="106"/>
      <c r="S7" s="106"/>
      <c r="T7" s="106"/>
      <c r="U7" s="427"/>
      <c r="V7" s="428" t="s">
        <v>13</v>
      </c>
      <c r="W7" s="429"/>
      <c r="X7" s="214" t="s">
        <v>10</v>
      </c>
      <c r="Y7" s="430" t="s">
        <v>56</v>
      </c>
      <c r="Z7" s="427"/>
      <c r="AH7" s="427"/>
      <c r="AI7" s="428" t="s">
        <v>13</v>
      </c>
      <c r="AJ7" s="429"/>
      <c r="AK7" s="214" t="s">
        <v>10</v>
      </c>
      <c r="AL7" s="430" t="s">
        <v>56</v>
      </c>
      <c r="AM7" s="451"/>
      <c r="AN7" s="422" t="s">
        <v>47</v>
      </c>
      <c r="AO7" s="422" t="str">
        <f>V6</f>
        <v>Judge B</v>
      </c>
      <c r="AP7" s="422" t="s">
        <v>48</v>
      </c>
      <c r="AQ7" s="422" t="s">
        <v>104</v>
      </c>
      <c r="AR7" s="431" t="s">
        <v>23</v>
      </c>
    </row>
    <row r="8" spans="1:66" s="427" customFormat="1" x14ac:dyDescent="0.3">
      <c r="A8" s="432" t="s">
        <v>24</v>
      </c>
      <c r="B8" s="432" t="s">
        <v>25</v>
      </c>
      <c r="C8" s="432" t="s">
        <v>26</v>
      </c>
      <c r="D8" s="432" t="s">
        <v>27</v>
      </c>
      <c r="E8" s="432" t="s">
        <v>28</v>
      </c>
      <c r="F8" s="433"/>
      <c r="G8" s="175" t="s">
        <v>1</v>
      </c>
      <c r="H8" s="106"/>
      <c r="I8" s="106"/>
      <c r="J8" s="106"/>
      <c r="K8" s="106"/>
      <c r="L8" s="106"/>
      <c r="M8" s="187" t="s">
        <v>1</v>
      </c>
      <c r="N8" s="188"/>
      <c r="O8" s="188"/>
      <c r="P8" s="188" t="s">
        <v>2</v>
      </c>
      <c r="Q8"/>
      <c r="R8" s="188"/>
      <c r="S8" s="188" t="s">
        <v>3</v>
      </c>
      <c r="T8" s="188" t="s">
        <v>86</v>
      </c>
      <c r="U8" s="434"/>
      <c r="V8" s="155" t="s">
        <v>36</v>
      </c>
      <c r="W8" s="177" t="s">
        <v>13</v>
      </c>
      <c r="X8" s="215" t="s">
        <v>9</v>
      </c>
      <c r="Y8" s="435" t="s">
        <v>15</v>
      </c>
      <c r="Z8" s="433"/>
      <c r="AA8" s="188" t="s">
        <v>14</v>
      </c>
      <c r="AB8" s="106"/>
      <c r="AC8" s="106"/>
      <c r="AD8" s="106"/>
      <c r="AE8" s="106"/>
      <c r="AF8" s="106"/>
      <c r="AG8" s="106" t="s">
        <v>45</v>
      </c>
      <c r="AH8" s="434"/>
      <c r="AI8" s="155" t="s">
        <v>36</v>
      </c>
      <c r="AJ8" s="177" t="s">
        <v>13</v>
      </c>
      <c r="AK8" s="215" t="s">
        <v>9</v>
      </c>
      <c r="AL8" s="435" t="s">
        <v>15</v>
      </c>
      <c r="AM8" s="452"/>
      <c r="AN8" s="432"/>
      <c r="AO8" s="432"/>
      <c r="AP8" s="432"/>
      <c r="AQ8" s="432"/>
      <c r="AR8" s="436" t="s">
        <v>34</v>
      </c>
      <c r="AS8" s="432" t="s">
        <v>35</v>
      </c>
    </row>
    <row r="9" spans="1:66" s="427" customFormat="1" x14ac:dyDescent="0.3">
      <c r="F9" s="437"/>
      <c r="G9" s="177" t="s">
        <v>87</v>
      </c>
      <c r="H9" s="177" t="s">
        <v>88</v>
      </c>
      <c r="I9" s="177" t="s">
        <v>89</v>
      </c>
      <c r="J9" s="177" t="s">
        <v>90</v>
      </c>
      <c r="K9" s="177" t="s">
        <v>91</v>
      </c>
      <c r="L9" s="177" t="s">
        <v>92</v>
      </c>
      <c r="M9" s="189" t="s">
        <v>34</v>
      </c>
      <c r="N9" s="171" t="s">
        <v>2</v>
      </c>
      <c r="O9" s="171" t="s">
        <v>93</v>
      </c>
      <c r="P9" s="189" t="s">
        <v>34</v>
      </c>
      <c r="Q9" s="190" t="s">
        <v>3</v>
      </c>
      <c r="R9" s="171" t="s">
        <v>93</v>
      </c>
      <c r="S9" s="189" t="s">
        <v>34</v>
      </c>
      <c r="T9" s="189" t="s">
        <v>34</v>
      </c>
      <c r="U9" s="438"/>
      <c r="V9" s="101"/>
      <c r="W9" s="101"/>
      <c r="X9" s="101"/>
      <c r="Y9" s="101"/>
      <c r="Z9" s="437"/>
      <c r="AA9" s="171" t="s">
        <v>4</v>
      </c>
      <c r="AB9" s="171" t="s">
        <v>5</v>
      </c>
      <c r="AC9" s="171" t="s">
        <v>6</v>
      </c>
      <c r="AD9" s="171" t="s">
        <v>7</v>
      </c>
      <c r="AE9" s="171" t="s">
        <v>33</v>
      </c>
      <c r="AF9" s="138" t="s">
        <v>21</v>
      </c>
      <c r="AG9" s="138" t="s">
        <v>15</v>
      </c>
      <c r="AH9" s="438"/>
      <c r="AI9" s="101"/>
      <c r="AJ9" s="101"/>
      <c r="AK9" s="101"/>
      <c r="AL9" s="101"/>
      <c r="AM9" s="452"/>
      <c r="AR9" s="431"/>
    </row>
    <row r="10" spans="1:66" x14ac:dyDescent="0.3">
      <c r="A10" s="474">
        <v>65</v>
      </c>
      <c r="B10" s="474" t="s">
        <v>274</v>
      </c>
      <c r="C10" s="482"/>
      <c r="D10" s="482"/>
      <c r="E10" s="482"/>
      <c r="F10" s="440"/>
      <c r="G10" s="41"/>
      <c r="H10" s="41"/>
      <c r="I10" s="41"/>
      <c r="J10" s="41"/>
      <c r="K10" s="41"/>
      <c r="L10" s="41"/>
      <c r="M10" s="191"/>
      <c r="N10" s="191"/>
      <c r="O10" s="191"/>
      <c r="P10" s="191"/>
      <c r="Q10" s="191"/>
      <c r="R10" s="191"/>
      <c r="S10" s="191"/>
      <c r="T10" s="191"/>
      <c r="U10" s="440"/>
      <c r="V10" s="442"/>
      <c r="W10" s="443"/>
      <c r="X10" s="443"/>
      <c r="Y10" s="263"/>
      <c r="Z10" s="444"/>
      <c r="AA10" s="27"/>
      <c r="AB10" s="27"/>
      <c r="AC10" s="27"/>
      <c r="AD10" s="27"/>
      <c r="AE10" s="27"/>
      <c r="AF10" s="27"/>
      <c r="AG10" s="27"/>
      <c r="AH10" s="440"/>
      <c r="AI10" s="442"/>
      <c r="AJ10" s="443"/>
      <c r="AK10" s="443"/>
      <c r="AL10" s="263"/>
      <c r="AM10" s="453"/>
      <c r="AN10" s="439"/>
      <c r="AO10" s="439"/>
      <c r="AP10" s="439"/>
      <c r="AQ10" s="439"/>
      <c r="AR10" s="441"/>
      <c r="AS10" s="440"/>
    </row>
    <row r="11" spans="1:66" x14ac:dyDescent="0.3">
      <c r="A11" s="476">
        <v>61</v>
      </c>
      <c r="B11" s="476" t="s">
        <v>356</v>
      </c>
      <c r="C11" s="476" t="s">
        <v>306</v>
      </c>
      <c r="D11" s="476" t="s">
        <v>307</v>
      </c>
      <c r="E11" s="476" t="s">
        <v>266</v>
      </c>
      <c r="F11" s="446"/>
      <c r="G11" s="222">
        <v>4.5</v>
      </c>
      <c r="H11" s="222">
        <v>6</v>
      </c>
      <c r="I11" s="222">
        <v>4</v>
      </c>
      <c r="J11" s="222">
        <v>4.2</v>
      </c>
      <c r="K11" s="222">
        <v>5</v>
      </c>
      <c r="L11" s="222">
        <v>4</v>
      </c>
      <c r="M11" s="223">
        <f>SUM(G11:L11)/6</f>
        <v>4.6166666666666663</v>
      </c>
      <c r="N11" s="222">
        <v>4.8</v>
      </c>
      <c r="O11" s="222"/>
      <c r="P11" s="223">
        <f>N11-O11</f>
        <v>4.8</v>
      </c>
      <c r="Q11" s="222">
        <v>4.8</v>
      </c>
      <c r="R11" s="222">
        <v>0.2</v>
      </c>
      <c r="S11" s="223">
        <f>Q11-R11</f>
        <v>4.5999999999999996</v>
      </c>
      <c r="T11" s="167">
        <f>SUM((M11*0.6),(P11*0.25),(S11*0.15))</f>
        <v>4.66</v>
      </c>
      <c r="U11" s="446"/>
      <c r="V11" s="448">
        <v>6.8</v>
      </c>
      <c r="W11" s="455">
        <f>V11</f>
        <v>6.8</v>
      </c>
      <c r="X11" s="448"/>
      <c r="Y11" s="167">
        <f>W11-X11</f>
        <v>6.8</v>
      </c>
      <c r="Z11" s="449"/>
      <c r="AA11" s="457">
        <v>6</v>
      </c>
      <c r="AB11" s="457">
        <v>6.5</v>
      </c>
      <c r="AC11" s="457">
        <v>5.5</v>
      </c>
      <c r="AD11" s="457">
        <v>4.5</v>
      </c>
      <c r="AE11" s="142">
        <f>SUM((AA11*0.25),(AB11*0.25),(AC11*0.3),(AD11*0.2))</f>
        <v>5.6750000000000007</v>
      </c>
      <c r="AF11" s="218"/>
      <c r="AG11" s="458">
        <f>AE11-AF11</f>
        <v>5.6750000000000007</v>
      </c>
      <c r="AH11" s="446"/>
      <c r="AI11" s="448">
        <v>6.6669999999999998</v>
      </c>
      <c r="AJ11" s="455">
        <f>AI11</f>
        <v>6.6669999999999998</v>
      </c>
      <c r="AK11" s="448"/>
      <c r="AL11" s="167">
        <f>AJ11-AK11</f>
        <v>6.6669999999999998</v>
      </c>
      <c r="AM11" s="454"/>
      <c r="AN11" s="445">
        <f>T11</f>
        <v>4.66</v>
      </c>
      <c r="AO11" s="445">
        <f>Y11</f>
        <v>6.8</v>
      </c>
      <c r="AP11" s="445">
        <f>AG11</f>
        <v>5.6750000000000007</v>
      </c>
      <c r="AQ11" s="445">
        <f>AL11</f>
        <v>6.6669999999999998</v>
      </c>
      <c r="AR11" s="447">
        <f>SUM((AN11*0.25)+(AO11*0.25)+(AP11*0.25)+(AQ11*0.25))</f>
        <v>5.9504999999999999</v>
      </c>
      <c r="AS11" s="450">
        <v>1</v>
      </c>
    </row>
    <row r="17" spans="7:38" ht="21" x14ac:dyDescent="0.4">
      <c r="G17" s="249"/>
    </row>
    <row r="18" spans="7:38" x14ac:dyDescent="0.3">
      <c r="V18" s="456"/>
      <c r="W18" s="456"/>
      <c r="X18" s="25"/>
      <c r="Y18" s="24"/>
      <c r="AI18" s="456"/>
      <c r="AJ18" s="456"/>
      <c r="AK18" s="25"/>
      <c r="AL18" s="24"/>
    </row>
  </sheetData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opLeftCell="BF4" zoomScalePageLayoutView="80" workbookViewId="0">
      <selection activeCell="BR18" sqref="BR18"/>
    </sheetView>
  </sheetViews>
  <sheetFormatPr defaultColWidth="8.88671875" defaultRowHeight="13.2" x14ac:dyDescent="0.25"/>
  <cols>
    <col min="2" max="2" width="23" customWidth="1"/>
    <col min="3" max="3" width="21.5546875" customWidth="1"/>
    <col min="4" max="4" width="15.44140625" customWidth="1"/>
    <col min="5" max="5" width="19.44140625" customWidth="1"/>
    <col min="6" max="6" width="3.5546875" customWidth="1"/>
    <col min="7" max="7" width="7.5546875" customWidth="1"/>
    <col min="8" max="8" width="10.6640625" customWidth="1"/>
    <col min="9" max="9" width="9.33203125" customWidth="1"/>
    <col min="10" max="10" width="11" customWidth="1"/>
    <col min="19" max="19" width="2.6640625" customWidth="1"/>
    <col min="30" max="30" width="3" customWidth="1"/>
    <col min="41" max="41" width="3.33203125" customWidth="1"/>
    <col min="42" max="42" width="7.5546875" customWidth="1"/>
    <col min="43" max="43" width="10.6640625" customWidth="1"/>
    <col min="44" max="44" width="9.33203125" customWidth="1"/>
    <col min="45" max="45" width="11" customWidth="1"/>
    <col min="54" max="54" width="3.33203125" customWidth="1"/>
    <col min="55" max="62" width="7.6640625" customWidth="1"/>
    <col min="63" max="63" width="8.6640625" customWidth="1"/>
    <col min="65" max="65" width="3" customWidth="1"/>
    <col min="66" max="66" width="9.88671875" customWidth="1"/>
    <col min="67" max="67" width="10.88671875" customWidth="1"/>
    <col min="68" max="68" width="8" customWidth="1"/>
    <col min="69" max="69" width="2.44140625" customWidth="1"/>
    <col min="70" max="70" width="8" customWidth="1"/>
    <col min="71" max="71" width="2.88671875" customWidth="1"/>
    <col min="72" max="72" width="9.88671875" customWidth="1"/>
    <col min="73" max="73" width="10.88671875" customWidth="1"/>
    <col min="74" max="74" width="8" customWidth="1"/>
    <col min="75" max="75" width="3.6640625" customWidth="1"/>
    <col min="76" max="76" width="8" customWidth="1"/>
    <col min="77" max="77" width="2.88671875" customWidth="1"/>
    <col min="78" max="78" width="11.6640625" customWidth="1"/>
    <col min="79" max="79" width="12.33203125" customWidth="1"/>
  </cols>
  <sheetData>
    <row r="1" spans="1:79" ht="15.6" x14ac:dyDescent="0.3">
      <c r="A1" s="99" t="str">
        <f>'Comp Detail'!A1</f>
        <v>2022 Australian National Championships</v>
      </c>
      <c r="B1" s="3"/>
      <c r="C1" s="105"/>
      <c r="D1" s="1" t="s">
        <v>47</v>
      </c>
      <c r="E1" s="1" t="s">
        <v>140</v>
      </c>
      <c r="F1" s="1"/>
      <c r="G1" s="1"/>
      <c r="H1" s="1"/>
      <c r="I1" s="1"/>
      <c r="J1" s="1"/>
      <c r="K1" s="106"/>
      <c r="L1" s="106"/>
      <c r="M1" s="106"/>
      <c r="N1" s="106"/>
      <c r="O1" s="106"/>
      <c r="P1" s="106"/>
      <c r="Q1" s="106"/>
      <c r="R1" s="10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06"/>
      <c r="AU1" s="106"/>
      <c r="AV1" s="106"/>
      <c r="AW1" s="106"/>
      <c r="AX1" s="106"/>
      <c r="AY1" s="106"/>
      <c r="AZ1" s="106"/>
      <c r="BA1" s="106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79" ht="15.6" x14ac:dyDescent="0.3">
      <c r="A2" s="28"/>
      <c r="B2" s="3"/>
      <c r="C2" s="105"/>
      <c r="D2" s="1" t="s">
        <v>46</v>
      </c>
      <c r="E2" s="1" t="s">
        <v>102</v>
      </c>
      <c r="F2" s="1"/>
      <c r="G2" s="1"/>
      <c r="H2" s="1"/>
      <c r="I2" s="1"/>
      <c r="J2" s="1"/>
      <c r="K2" s="106"/>
      <c r="L2" s="106"/>
      <c r="M2" s="106"/>
      <c r="N2" s="106"/>
      <c r="O2" s="106"/>
      <c r="P2" s="106"/>
      <c r="Q2" s="106"/>
      <c r="R2" s="106"/>
      <c r="S2" s="1"/>
      <c r="T2" s="1"/>
      <c r="U2" s="1"/>
      <c r="V2" s="1"/>
      <c r="W2" s="1"/>
      <c r="X2" s="1"/>
      <c r="Y2" s="1"/>
      <c r="Z2" s="1"/>
      <c r="AA2" s="107"/>
      <c r="AB2" s="1"/>
      <c r="AC2" s="1"/>
      <c r="AD2" s="107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06"/>
      <c r="AU2" s="106"/>
      <c r="AV2" s="106"/>
      <c r="AW2" s="106"/>
      <c r="AX2" s="106"/>
      <c r="AY2" s="106"/>
      <c r="AZ2" s="106"/>
      <c r="BA2" s="106"/>
      <c r="BB2" s="1"/>
      <c r="BC2" s="1"/>
      <c r="BD2" s="1"/>
      <c r="BE2" s="1"/>
      <c r="BF2" s="1"/>
      <c r="BG2" s="1"/>
      <c r="BH2" s="1"/>
      <c r="BI2" s="1"/>
      <c r="BJ2" s="107"/>
      <c r="BK2" s="1"/>
      <c r="BL2" s="1"/>
      <c r="BM2" s="107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46">
        <f ca="1">NOW()</f>
        <v>44856.599301851849</v>
      </c>
    </row>
    <row r="3" spans="1:79" ht="15.6" x14ac:dyDescent="0.3">
      <c r="A3" s="524" t="str">
        <f>'Comp Detail'!A3</f>
        <v>3rd to 6th October 2022</v>
      </c>
      <c r="B3" s="525"/>
      <c r="C3" s="105"/>
      <c r="D3" s="1" t="s">
        <v>48</v>
      </c>
      <c r="E3" s="1" t="s">
        <v>117</v>
      </c>
      <c r="F3" s="1"/>
      <c r="S3" s="1"/>
      <c r="T3" s="1"/>
      <c r="U3" s="1"/>
      <c r="V3" s="1"/>
      <c r="W3" s="1"/>
      <c r="X3" s="1"/>
      <c r="Y3" s="1"/>
      <c r="Z3" s="1"/>
      <c r="AA3" s="107"/>
      <c r="AB3" s="1"/>
      <c r="AC3" s="1"/>
      <c r="AD3" s="107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BB3" s="1"/>
      <c r="BC3" s="1"/>
      <c r="BD3" s="1"/>
      <c r="BE3" s="1"/>
      <c r="BF3" s="1"/>
      <c r="BG3" s="1"/>
      <c r="BH3" s="1"/>
      <c r="BI3" s="1"/>
      <c r="BJ3" s="107"/>
      <c r="BK3" s="1"/>
      <c r="BL3" s="1"/>
      <c r="BM3" s="107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47">
        <f ca="1">NOW()</f>
        <v>44856.599301851849</v>
      </c>
    </row>
    <row r="4" spans="1:79" ht="15.6" x14ac:dyDescent="0.3">
      <c r="A4" s="62"/>
      <c r="B4" s="59"/>
      <c r="C4" s="105"/>
      <c r="D4" s="1"/>
      <c r="E4" s="1"/>
      <c r="F4" s="1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"/>
      <c r="T4" s="1"/>
      <c r="U4" s="1"/>
      <c r="V4" s="1"/>
      <c r="W4" s="1"/>
      <c r="X4" s="1"/>
      <c r="Y4" s="1"/>
      <c r="Z4" s="1"/>
      <c r="AA4" s="107"/>
      <c r="AB4" s="1"/>
      <c r="AC4" s="1"/>
      <c r="AD4" s="107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"/>
      <c r="BC4" s="1"/>
      <c r="BD4" s="1"/>
      <c r="BE4" s="1"/>
      <c r="BF4" s="1"/>
      <c r="BG4" s="1"/>
      <c r="BH4" s="1"/>
      <c r="BI4" s="1"/>
      <c r="BJ4" s="107"/>
      <c r="BK4" s="1"/>
      <c r="BL4" s="1"/>
      <c r="BM4" s="107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ht="15.6" x14ac:dyDescent="0.3">
      <c r="A5" s="99" t="s">
        <v>149</v>
      </c>
      <c r="B5" s="99"/>
      <c r="C5" s="106"/>
      <c r="D5" s="1"/>
      <c r="E5" s="1"/>
      <c r="F5" s="98"/>
      <c r="G5" s="186" t="s">
        <v>79</v>
      </c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06"/>
      <c r="AP5" s="193" t="s">
        <v>51</v>
      </c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98"/>
      <c r="BN5" s="98"/>
      <c r="BO5" s="98"/>
      <c r="BP5" s="98"/>
      <c r="BQ5" s="98"/>
      <c r="BR5" s="98"/>
      <c r="BS5" s="1"/>
      <c r="BT5" s="98"/>
      <c r="BU5" s="98"/>
      <c r="BV5" s="98"/>
      <c r="BW5" s="98"/>
      <c r="BX5" s="98"/>
      <c r="BY5" s="1"/>
      <c r="BZ5" s="1"/>
      <c r="CA5" s="1"/>
    </row>
    <row r="6" spans="1:79" ht="15.6" x14ac:dyDescent="0.3">
      <c r="A6" s="99" t="s">
        <v>53</v>
      </c>
      <c r="B6" s="99">
        <v>19</v>
      </c>
      <c r="C6" s="1"/>
      <c r="D6" s="1"/>
      <c r="E6" s="1"/>
      <c r="F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10"/>
      <c r="AO6" s="106"/>
      <c r="AP6" s="106"/>
      <c r="AQ6" s="106"/>
      <c r="AR6" s="106"/>
      <c r="AS6" s="106"/>
      <c r="AU6" s="106"/>
      <c r="AV6" s="106"/>
      <c r="AW6" s="106"/>
      <c r="AX6" s="106"/>
      <c r="AY6" s="106"/>
      <c r="AZ6" s="106"/>
      <c r="BA6" s="106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ht="14.4" x14ac:dyDescent="0.3">
      <c r="A7" s="106"/>
      <c r="B7" s="106"/>
      <c r="C7" s="1"/>
      <c r="D7" s="1"/>
      <c r="E7" s="1"/>
      <c r="F7" s="1"/>
      <c r="G7" s="175" t="s">
        <v>47</v>
      </c>
      <c r="H7" s="106" t="str">
        <f>E1</f>
        <v>Nina Fritzell</v>
      </c>
      <c r="I7" s="106"/>
      <c r="J7" s="106"/>
      <c r="L7" s="175"/>
      <c r="M7" s="175"/>
      <c r="N7" s="175"/>
      <c r="O7" s="106"/>
      <c r="P7" s="106"/>
      <c r="Q7" s="106"/>
      <c r="R7" s="106"/>
      <c r="S7" s="107"/>
      <c r="T7" s="107" t="s">
        <v>46</v>
      </c>
      <c r="U7" s="1" t="str">
        <f>E2</f>
        <v>Robyn Bruderer</v>
      </c>
      <c r="V7" s="1"/>
      <c r="W7" s="1"/>
      <c r="X7" s="107"/>
      <c r="Y7" s="1"/>
      <c r="Z7" s="107"/>
      <c r="AA7" s="1"/>
      <c r="AB7" s="1"/>
      <c r="AC7" s="1"/>
      <c r="AD7" s="1"/>
      <c r="AE7" s="107" t="s">
        <v>48</v>
      </c>
      <c r="AF7" s="1" t="str">
        <f>E3</f>
        <v>Angie Deeks</v>
      </c>
      <c r="AG7" s="1"/>
      <c r="AH7" s="1"/>
      <c r="AI7" s="1"/>
      <c r="AJ7" s="1"/>
      <c r="AK7" s="1"/>
      <c r="AL7" s="1"/>
      <c r="AM7" s="1"/>
      <c r="AN7" s="1"/>
      <c r="AO7" s="1"/>
      <c r="AP7" s="175" t="s">
        <v>47</v>
      </c>
      <c r="AQ7" s="106" t="str">
        <f>E2</f>
        <v>Robyn Bruderer</v>
      </c>
      <c r="BB7" s="107"/>
      <c r="BC7" s="107" t="s">
        <v>46</v>
      </c>
      <c r="BD7" s="1" t="str">
        <f>E3</f>
        <v>Angie Deeks</v>
      </c>
      <c r="BE7" s="1"/>
      <c r="BF7" s="1"/>
      <c r="BG7" s="107" t="s">
        <v>48</v>
      </c>
      <c r="BH7" s="1" t="str">
        <f>E1</f>
        <v>Nina Fritzell</v>
      </c>
      <c r="BI7" s="1"/>
      <c r="BJ7" s="1"/>
      <c r="BK7" s="1"/>
      <c r="BL7" s="1"/>
      <c r="BM7" s="1"/>
      <c r="BN7" s="107" t="s">
        <v>79</v>
      </c>
      <c r="BO7" s="107"/>
      <c r="BP7" s="107"/>
      <c r="BQ7" s="107"/>
      <c r="BR7" s="107"/>
      <c r="BS7" s="1"/>
      <c r="BT7" s="107" t="s">
        <v>51</v>
      </c>
      <c r="BU7" s="107"/>
      <c r="BV7" s="107"/>
      <c r="BW7" s="107"/>
      <c r="BX7" s="107"/>
      <c r="BY7" s="1"/>
      <c r="BZ7" s="1"/>
      <c r="CA7" s="1"/>
    </row>
    <row r="8" spans="1:79" ht="14.4" x14ac:dyDescent="0.3">
      <c r="A8" s="106"/>
      <c r="B8" s="106"/>
      <c r="C8" s="1"/>
      <c r="D8" s="1"/>
      <c r="E8" s="1"/>
      <c r="F8" s="1"/>
      <c r="G8" s="175" t="s">
        <v>26</v>
      </c>
      <c r="H8" s="106"/>
      <c r="I8" s="106"/>
      <c r="J8" s="106"/>
      <c r="L8" s="106"/>
      <c r="M8" s="106"/>
      <c r="N8" s="106"/>
      <c r="O8" s="106"/>
      <c r="P8" s="106"/>
      <c r="Q8" s="106"/>
      <c r="R8" s="106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75" t="s">
        <v>26</v>
      </c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ht="14.4" x14ac:dyDescent="0.3">
      <c r="A9" s="1"/>
      <c r="B9" s="1"/>
      <c r="C9" s="1"/>
      <c r="D9" s="1"/>
      <c r="E9" s="1"/>
      <c r="F9" s="1"/>
      <c r="S9" s="1"/>
      <c r="T9" s="1"/>
      <c r="U9" s="1"/>
      <c r="V9" s="1"/>
      <c r="W9" s="1"/>
      <c r="X9" s="1"/>
      <c r="Y9" s="1"/>
      <c r="Z9" s="1"/>
      <c r="AA9" s="1"/>
      <c r="AB9" s="1"/>
      <c r="AC9" s="112" t="s">
        <v>16</v>
      </c>
      <c r="AD9" s="113"/>
      <c r="AE9" s="1"/>
      <c r="AF9" s="1"/>
      <c r="AG9" s="1"/>
      <c r="AH9" s="1"/>
      <c r="AI9" s="1"/>
      <c r="AJ9" s="1"/>
      <c r="AK9" s="1"/>
      <c r="AL9" s="1"/>
      <c r="AM9" s="1"/>
      <c r="AN9" s="112" t="s">
        <v>16</v>
      </c>
      <c r="AO9" s="1"/>
      <c r="AP9" s="1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"/>
      <c r="BC9" s="107" t="s">
        <v>13</v>
      </c>
      <c r="BD9" s="1"/>
      <c r="BE9" s="116" t="s">
        <v>13</v>
      </c>
      <c r="BF9" s="115"/>
      <c r="BG9" s="1"/>
      <c r="BH9" s="1"/>
      <c r="BI9" s="1"/>
      <c r="BJ9" s="1"/>
      <c r="BK9" s="1"/>
      <c r="BL9" s="114" t="s">
        <v>15</v>
      </c>
      <c r="BM9" s="113"/>
      <c r="BR9" s="175" t="s">
        <v>150</v>
      </c>
      <c r="BX9" s="175" t="s">
        <v>151</v>
      </c>
      <c r="BY9" s="146"/>
      <c r="BZ9" s="114" t="s">
        <v>152</v>
      </c>
      <c r="CA9" s="1"/>
    </row>
    <row r="10" spans="1:79" ht="14.4" x14ac:dyDescent="0.3">
      <c r="A10" s="112" t="s">
        <v>24</v>
      </c>
      <c r="B10" s="112" t="s">
        <v>25</v>
      </c>
      <c r="C10" s="112" t="s">
        <v>26</v>
      </c>
      <c r="D10" s="112" t="s">
        <v>27</v>
      </c>
      <c r="E10" s="112" t="s">
        <v>54</v>
      </c>
      <c r="F10" s="113"/>
      <c r="G10" s="175" t="s">
        <v>1</v>
      </c>
      <c r="H10" s="106"/>
      <c r="I10" s="106"/>
      <c r="J10" s="106"/>
      <c r="K10" s="187" t="s">
        <v>1</v>
      </c>
      <c r="L10" s="188"/>
      <c r="M10" s="188"/>
      <c r="N10" s="188" t="s">
        <v>2</v>
      </c>
      <c r="P10" s="188"/>
      <c r="Q10" s="188" t="s">
        <v>3</v>
      </c>
      <c r="R10" s="188" t="s">
        <v>86</v>
      </c>
      <c r="S10" s="113"/>
      <c r="T10" s="112" t="s">
        <v>29</v>
      </c>
      <c r="U10" s="112" t="s">
        <v>30</v>
      </c>
      <c r="V10" s="112" t="s">
        <v>17</v>
      </c>
      <c r="W10" s="112" t="s">
        <v>57</v>
      </c>
      <c r="X10" s="112" t="s">
        <v>61</v>
      </c>
      <c r="Y10" s="112" t="s">
        <v>63</v>
      </c>
      <c r="Z10" s="112" t="s">
        <v>31</v>
      </c>
      <c r="AA10" s="112" t="s">
        <v>18</v>
      </c>
      <c r="AB10" s="112" t="s">
        <v>49</v>
      </c>
      <c r="AC10" s="112" t="s">
        <v>19</v>
      </c>
      <c r="AD10" s="113"/>
      <c r="AE10" s="112" t="s">
        <v>29</v>
      </c>
      <c r="AF10" s="112" t="s">
        <v>30</v>
      </c>
      <c r="AG10" s="112" t="s">
        <v>17</v>
      </c>
      <c r="AH10" s="112" t="s">
        <v>57</v>
      </c>
      <c r="AI10" s="112" t="s">
        <v>61</v>
      </c>
      <c r="AJ10" s="112" t="s">
        <v>62</v>
      </c>
      <c r="AK10" s="112" t="s">
        <v>31</v>
      </c>
      <c r="AL10" s="112" t="s">
        <v>18</v>
      </c>
      <c r="AM10" s="112" t="s">
        <v>49</v>
      </c>
      <c r="AN10" s="112" t="s">
        <v>19</v>
      </c>
      <c r="AO10" s="113"/>
      <c r="AP10" s="175" t="s">
        <v>1</v>
      </c>
      <c r="AR10" s="106"/>
      <c r="AS10" s="106"/>
      <c r="AT10" s="187" t="s">
        <v>1</v>
      </c>
      <c r="AU10" s="188"/>
      <c r="AV10" s="188"/>
      <c r="AW10" s="188" t="s">
        <v>2</v>
      </c>
      <c r="AY10" s="188"/>
      <c r="AZ10" s="188" t="s">
        <v>3</v>
      </c>
      <c r="BA10" s="188" t="s">
        <v>86</v>
      </c>
      <c r="BB10" s="130"/>
      <c r="BC10" s="117" t="s">
        <v>36</v>
      </c>
      <c r="BD10" s="118" t="s">
        <v>10</v>
      </c>
      <c r="BE10" s="116" t="s">
        <v>15</v>
      </c>
      <c r="BF10" s="113"/>
      <c r="BG10" s="531" t="s">
        <v>14</v>
      </c>
      <c r="BH10" s="531"/>
      <c r="BI10" s="1"/>
      <c r="BJ10" s="1"/>
      <c r="BK10" s="1" t="s">
        <v>10</v>
      </c>
      <c r="BL10" s="114" t="s">
        <v>32</v>
      </c>
      <c r="BM10" s="113"/>
      <c r="BN10" s="460" t="s">
        <v>47</v>
      </c>
      <c r="BO10" s="107" t="s">
        <v>46</v>
      </c>
      <c r="BP10" s="107" t="s">
        <v>48</v>
      </c>
      <c r="BQ10" s="114"/>
      <c r="BR10" s="175" t="s">
        <v>34</v>
      </c>
      <c r="BS10" s="146"/>
      <c r="BT10" s="460" t="s">
        <v>47</v>
      </c>
      <c r="BU10" s="107" t="s">
        <v>46</v>
      </c>
      <c r="BV10" s="107" t="s">
        <v>48</v>
      </c>
      <c r="BW10" s="107"/>
      <c r="BX10" s="175" t="s">
        <v>34</v>
      </c>
      <c r="BY10" s="146"/>
      <c r="BZ10" s="114" t="s">
        <v>34</v>
      </c>
      <c r="CA10" s="114" t="s">
        <v>35</v>
      </c>
    </row>
    <row r="11" spans="1:79" ht="14.4" x14ac:dyDescent="0.3">
      <c r="A11" s="1"/>
      <c r="B11" s="1"/>
      <c r="C11" s="1"/>
      <c r="D11" s="1"/>
      <c r="E11" s="1"/>
      <c r="F11" s="115"/>
      <c r="G11" s="177" t="s">
        <v>87</v>
      </c>
      <c r="H11" s="177" t="s">
        <v>90</v>
      </c>
      <c r="I11" s="177" t="s">
        <v>88</v>
      </c>
      <c r="J11" s="177" t="s">
        <v>91</v>
      </c>
      <c r="K11" s="189" t="s">
        <v>34</v>
      </c>
      <c r="L11" s="171" t="s">
        <v>2</v>
      </c>
      <c r="M11" s="171" t="s">
        <v>93</v>
      </c>
      <c r="N11" s="189" t="s">
        <v>34</v>
      </c>
      <c r="O11" s="190" t="s">
        <v>3</v>
      </c>
      <c r="P11" s="171" t="s">
        <v>93</v>
      </c>
      <c r="Q11" s="189" t="s">
        <v>34</v>
      </c>
      <c r="R11" s="189" t="s">
        <v>34</v>
      </c>
      <c r="S11" s="11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15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15"/>
      <c r="AP11" s="177" t="s">
        <v>87</v>
      </c>
      <c r="AQ11" s="177" t="s">
        <v>88</v>
      </c>
      <c r="AR11" s="177" t="s">
        <v>90</v>
      </c>
      <c r="AS11" s="177" t="s">
        <v>91</v>
      </c>
      <c r="AT11" s="189" t="s">
        <v>34</v>
      </c>
      <c r="AU11" s="171" t="s">
        <v>2</v>
      </c>
      <c r="AV11" s="171" t="s">
        <v>93</v>
      </c>
      <c r="AW11" s="189" t="s">
        <v>34</v>
      </c>
      <c r="AX11" s="190" t="s">
        <v>3</v>
      </c>
      <c r="AY11" s="171" t="s">
        <v>93</v>
      </c>
      <c r="AZ11" s="189" t="s">
        <v>34</v>
      </c>
      <c r="BA11" s="189" t="s">
        <v>34</v>
      </c>
      <c r="BB11" s="131"/>
      <c r="BC11" s="121"/>
      <c r="BD11" s="120" t="s">
        <v>9</v>
      </c>
      <c r="BE11" s="106"/>
      <c r="BF11" s="115"/>
      <c r="BG11" s="120" t="s">
        <v>4</v>
      </c>
      <c r="BH11" s="120" t="s">
        <v>5</v>
      </c>
      <c r="BI11" s="120" t="s">
        <v>6</v>
      </c>
      <c r="BJ11" s="120" t="s">
        <v>7</v>
      </c>
      <c r="BK11" s="120"/>
      <c r="BL11" s="145"/>
      <c r="BM11" s="144"/>
      <c r="BN11" s="327"/>
      <c r="BO11" s="145"/>
      <c r="BP11" s="145"/>
      <c r="BQ11" s="459"/>
      <c r="BR11" s="145"/>
      <c r="BS11" s="144"/>
      <c r="BT11" s="327"/>
      <c r="BU11" s="145"/>
      <c r="BV11" s="145"/>
      <c r="BW11" s="145"/>
      <c r="BX11" s="145"/>
      <c r="BY11" s="144"/>
      <c r="BZ11" s="145"/>
      <c r="CA11" s="145"/>
    </row>
    <row r="12" spans="1:79" ht="15.6" x14ac:dyDescent="0.3">
      <c r="A12" s="136">
        <v>1</v>
      </c>
      <c r="B12" s="106" t="s">
        <v>264</v>
      </c>
      <c r="C12" s="43"/>
      <c r="D12" s="43"/>
      <c r="E12" s="43"/>
      <c r="F12" s="115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115"/>
      <c r="T12" s="122">
        <v>6.5</v>
      </c>
      <c r="U12" s="122">
        <v>7.2</v>
      </c>
      <c r="V12" s="122">
        <v>6.5</v>
      </c>
      <c r="W12" s="122">
        <v>7</v>
      </c>
      <c r="X12" s="122">
        <v>7.2</v>
      </c>
      <c r="Y12" s="133">
        <v>7.2</v>
      </c>
      <c r="Z12" s="122">
        <v>7.5</v>
      </c>
      <c r="AA12" s="122">
        <v>6.5</v>
      </c>
      <c r="AB12" s="33">
        <f t="shared" ref="AB12:AB17" si="0">SUM(T12:AA12)</f>
        <v>55.6</v>
      </c>
      <c r="AC12" s="123"/>
      <c r="AD12" s="115"/>
      <c r="AE12" s="122">
        <v>5.5</v>
      </c>
      <c r="AF12" s="122">
        <v>6.5</v>
      </c>
      <c r="AG12" s="122">
        <v>8</v>
      </c>
      <c r="AH12" s="122">
        <v>5.5</v>
      </c>
      <c r="AI12" s="122">
        <v>5.5</v>
      </c>
      <c r="AJ12" s="122">
        <v>5</v>
      </c>
      <c r="AK12" s="122">
        <v>5</v>
      </c>
      <c r="AL12" s="122">
        <v>5</v>
      </c>
      <c r="AM12" s="33">
        <f>SUM(AE12:AL12)</f>
        <v>46</v>
      </c>
      <c r="AN12" s="123"/>
      <c r="AO12" s="115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131"/>
      <c r="BC12" s="124"/>
      <c r="BD12" s="124"/>
      <c r="BE12" s="124"/>
      <c r="BF12" s="125"/>
      <c r="BG12" s="124"/>
      <c r="BH12" s="124"/>
      <c r="BI12" s="124"/>
      <c r="BJ12" s="124"/>
      <c r="BK12" s="123"/>
      <c r="BL12" s="55"/>
      <c r="BM12" s="115"/>
      <c r="BN12" s="154"/>
      <c r="BO12" s="55"/>
      <c r="BP12" s="55"/>
      <c r="BQ12" s="55"/>
      <c r="BR12" s="55"/>
      <c r="BS12" s="126"/>
      <c r="BT12" s="154"/>
      <c r="BU12" s="55"/>
      <c r="BV12" s="55"/>
      <c r="BW12" s="55"/>
      <c r="BX12" s="55"/>
      <c r="BY12" s="126"/>
      <c r="BZ12" s="55"/>
      <c r="CA12" s="135"/>
    </row>
    <row r="13" spans="1:79" ht="15.6" x14ac:dyDescent="0.3">
      <c r="A13" s="136">
        <v>2</v>
      </c>
      <c r="B13" s="106" t="s">
        <v>178</v>
      </c>
      <c r="C13" s="43"/>
      <c r="D13" s="43"/>
      <c r="E13" s="43"/>
      <c r="F13" s="115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115"/>
      <c r="T13" s="122">
        <v>6.3</v>
      </c>
      <c r="U13" s="122">
        <v>7.3</v>
      </c>
      <c r="V13" s="122">
        <v>6.5</v>
      </c>
      <c r="W13" s="122">
        <v>6</v>
      </c>
      <c r="X13" s="122">
        <v>7</v>
      </c>
      <c r="Y13" s="122">
        <v>7</v>
      </c>
      <c r="Z13" s="122">
        <v>7.2</v>
      </c>
      <c r="AA13" s="122">
        <v>7</v>
      </c>
      <c r="AB13" s="33">
        <f t="shared" si="0"/>
        <v>54.300000000000004</v>
      </c>
      <c r="AC13" s="123"/>
      <c r="AD13" s="115"/>
      <c r="AE13" s="122">
        <v>6</v>
      </c>
      <c r="AF13" s="122">
        <v>5.5</v>
      </c>
      <c r="AG13" s="122">
        <v>6</v>
      </c>
      <c r="AH13" s="122">
        <v>5.5</v>
      </c>
      <c r="AI13" s="122">
        <v>6</v>
      </c>
      <c r="AJ13" s="122">
        <v>6</v>
      </c>
      <c r="AK13" s="122">
        <v>5</v>
      </c>
      <c r="AL13" s="122">
        <v>5.5</v>
      </c>
      <c r="AM13" s="33">
        <f t="shared" ref="AM13:AM17" si="1">SUM(AE13:AL13)</f>
        <v>45.5</v>
      </c>
      <c r="AN13" s="123"/>
      <c r="AO13" s="115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131"/>
      <c r="BC13" s="135"/>
      <c r="BD13" s="135"/>
      <c r="BE13" s="135"/>
      <c r="BF13" s="115"/>
      <c r="BG13" s="135"/>
      <c r="BH13" s="135"/>
      <c r="BI13" s="135"/>
      <c r="BJ13" s="135"/>
      <c r="BK13" s="135"/>
      <c r="BL13" s="55"/>
      <c r="BM13" s="115"/>
      <c r="BN13" s="154"/>
      <c r="BO13" s="55"/>
      <c r="BP13" s="55"/>
      <c r="BQ13" s="55"/>
      <c r="BR13" s="55"/>
      <c r="BS13" s="115"/>
      <c r="BT13" s="154"/>
      <c r="BU13" s="55"/>
      <c r="BV13" s="55"/>
      <c r="BW13" s="55"/>
      <c r="BX13" s="55"/>
      <c r="BY13" s="115"/>
      <c r="BZ13" s="55"/>
      <c r="CA13" s="135"/>
    </row>
    <row r="14" spans="1:79" ht="15.6" x14ac:dyDescent="0.3">
      <c r="A14" s="136">
        <v>3</v>
      </c>
      <c r="B14" s="106" t="s">
        <v>272</v>
      </c>
      <c r="C14" s="43"/>
      <c r="D14" s="43"/>
      <c r="E14" s="43"/>
      <c r="F14" s="115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115"/>
      <c r="T14" s="122">
        <v>5.2</v>
      </c>
      <c r="U14" s="122">
        <v>6.2</v>
      </c>
      <c r="V14" s="122">
        <v>6.5</v>
      </c>
      <c r="W14" s="122">
        <v>6.8</v>
      </c>
      <c r="X14" s="122">
        <v>6.5</v>
      </c>
      <c r="Y14" s="122">
        <v>5.5</v>
      </c>
      <c r="Z14" s="122">
        <v>6.5</v>
      </c>
      <c r="AA14" s="122">
        <v>5.3</v>
      </c>
      <c r="AB14" s="33">
        <f t="shared" si="0"/>
        <v>48.5</v>
      </c>
      <c r="AC14" s="123"/>
      <c r="AD14" s="115"/>
      <c r="AE14" s="122">
        <v>6.5</v>
      </c>
      <c r="AF14" s="122">
        <v>5.5</v>
      </c>
      <c r="AG14" s="122">
        <v>7</v>
      </c>
      <c r="AH14" s="122">
        <v>6.5</v>
      </c>
      <c r="AI14" s="122">
        <v>6.5</v>
      </c>
      <c r="AJ14" s="122">
        <v>7</v>
      </c>
      <c r="AK14" s="122">
        <v>7</v>
      </c>
      <c r="AL14" s="122">
        <v>5.3</v>
      </c>
      <c r="AM14" s="33">
        <f t="shared" si="1"/>
        <v>51.3</v>
      </c>
      <c r="AN14" s="123"/>
      <c r="AO14" s="115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131"/>
      <c r="BC14" s="135"/>
      <c r="BD14" s="135"/>
      <c r="BE14" s="135"/>
      <c r="BF14" s="115"/>
      <c r="BG14" s="135"/>
      <c r="BH14" s="135"/>
      <c r="BI14" s="135"/>
      <c r="BJ14" s="135"/>
      <c r="BK14" s="135"/>
      <c r="BL14" s="55"/>
      <c r="BM14" s="115"/>
      <c r="BN14" s="154"/>
      <c r="BO14" s="55"/>
      <c r="BP14" s="55"/>
      <c r="BQ14" s="55"/>
      <c r="BR14" s="55"/>
      <c r="BS14" s="115"/>
      <c r="BT14" s="154"/>
      <c r="BU14" s="55"/>
      <c r="BV14" s="55"/>
      <c r="BW14" s="55"/>
      <c r="BX14" s="55"/>
      <c r="BY14" s="115"/>
      <c r="BZ14" s="55"/>
      <c r="CA14" s="135"/>
    </row>
    <row r="15" spans="1:79" ht="15.6" x14ac:dyDescent="0.3">
      <c r="A15" s="136">
        <v>4</v>
      </c>
      <c r="B15" s="106" t="s">
        <v>405</v>
      </c>
      <c r="C15" s="43"/>
      <c r="D15" s="43"/>
      <c r="E15" s="43"/>
      <c r="F15" s="115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115"/>
      <c r="T15" s="122">
        <v>5.2</v>
      </c>
      <c r="U15" s="122">
        <v>6.5</v>
      </c>
      <c r="V15" s="122">
        <v>6</v>
      </c>
      <c r="W15" s="122">
        <v>6</v>
      </c>
      <c r="X15" s="122">
        <v>5.2</v>
      </c>
      <c r="Y15" s="122">
        <v>6.5</v>
      </c>
      <c r="Z15" s="122">
        <v>6.5</v>
      </c>
      <c r="AA15" s="122">
        <v>6</v>
      </c>
      <c r="AB15" s="33">
        <f t="shared" si="0"/>
        <v>47.9</v>
      </c>
      <c r="AC15" s="123"/>
      <c r="AD15" s="115"/>
      <c r="AE15" s="122">
        <v>5</v>
      </c>
      <c r="AF15" s="122">
        <v>6</v>
      </c>
      <c r="AG15" s="122">
        <v>6</v>
      </c>
      <c r="AH15" s="122">
        <v>5.3</v>
      </c>
      <c r="AI15" s="122">
        <v>5.5</v>
      </c>
      <c r="AJ15" s="122">
        <v>5.5</v>
      </c>
      <c r="AK15" s="122">
        <v>5</v>
      </c>
      <c r="AL15" s="122">
        <v>5.5</v>
      </c>
      <c r="AM15" s="33">
        <f t="shared" si="1"/>
        <v>43.8</v>
      </c>
      <c r="AN15" s="123"/>
      <c r="AO15" s="115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131"/>
      <c r="BC15" s="135"/>
      <c r="BD15" s="135"/>
      <c r="BE15" s="135"/>
      <c r="BF15" s="115"/>
      <c r="BG15" s="135"/>
      <c r="BH15" s="135"/>
      <c r="BI15" s="135"/>
      <c r="BJ15" s="135"/>
      <c r="BK15" s="135"/>
      <c r="BL15" s="55"/>
      <c r="BM15" s="115"/>
      <c r="BN15" s="154"/>
      <c r="BO15" s="55"/>
      <c r="BP15" s="55"/>
      <c r="BQ15" s="55"/>
      <c r="BR15" s="55"/>
      <c r="BS15" s="115"/>
      <c r="BT15" s="154"/>
      <c r="BU15" s="55"/>
      <c r="BV15" s="55"/>
      <c r="BW15" s="55"/>
      <c r="BX15" s="55"/>
      <c r="BY15" s="115"/>
      <c r="BZ15" s="55"/>
      <c r="CA15" s="135"/>
    </row>
    <row r="16" spans="1:79" ht="15.6" x14ac:dyDescent="0.3">
      <c r="A16" s="136">
        <v>5</v>
      </c>
      <c r="B16" s="106" t="s">
        <v>273</v>
      </c>
      <c r="C16" s="43"/>
      <c r="D16" s="43"/>
      <c r="E16" s="43"/>
      <c r="F16" s="115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115"/>
      <c r="T16" s="122">
        <v>6.3</v>
      </c>
      <c r="U16" s="122">
        <v>6.5</v>
      </c>
      <c r="V16" s="122">
        <v>5</v>
      </c>
      <c r="W16" s="122">
        <v>4</v>
      </c>
      <c r="X16" s="122">
        <v>6</v>
      </c>
      <c r="Y16" s="122">
        <v>6</v>
      </c>
      <c r="Z16" s="122">
        <v>6.2</v>
      </c>
      <c r="AA16" s="122">
        <v>6.2</v>
      </c>
      <c r="AB16" s="33">
        <f t="shared" si="0"/>
        <v>46.2</v>
      </c>
      <c r="AC16" s="123"/>
      <c r="AD16" s="115"/>
      <c r="AE16" s="122">
        <v>4.5</v>
      </c>
      <c r="AF16" s="122">
        <v>5.5</v>
      </c>
      <c r="AG16" s="122">
        <v>5</v>
      </c>
      <c r="AH16" s="122">
        <v>5</v>
      </c>
      <c r="AI16" s="122">
        <v>5.5</v>
      </c>
      <c r="AJ16" s="122">
        <v>5.5</v>
      </c>
      <c r="AK16" s="122">
        <v>3.5</v>
      </c>
      <c r="AL16" s="122">
        <v>5.5</v>
      </c>
      <c r="AM16" s="33">
        <f t="shared" si="1"/>
        <v>40</v>
      </c>
      <c r="AN16" s="123"/>
      <c r="AO16" s="115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131"/>
      <c r="BC16" s="135"/>
      <c r="BD16" s="135"/>
      <c r="BE16" s="135"/>
      <c r="BF16" s="115"/>
      <c r="BG16" s="135"/>
      <c r="BH16" s="135"/>
      <c r="BI16" s="135"/>
      <c r="BJ16" s="135"/>
      <c r="BK16" s="135"/>
      <c r="BL16" s="55"/>
      <c r="BM16" s="115"/>
      <c r="BN16" s="154"/>
      <c r="BO16" s="55"/>
      <c r="BP16" s="55"/>
      <c r="BQ16" s="55"/>
      <c r="BR16" s="55"/>
      <c r="BS16" s="115"/>
      <c r="BT16" s="154"/>
      <c r="BU16" s="55"/>
      <c r="BV16" s="55"/>
      <c r="BW16" s="55"/>
      <c r="BX16" s="55"/>
      <c r="BY16" s="115"/>
      <c r="BZ16" s="55"/>
      <c r="CA16" s="135"/>
    </row>
    <row r="17" spans="1:79" ht="15.6" x14ac:dyDescent="0.3">
      <c r="A17" s="136">
        <v>6</v>
      </c>
      <c r="B17" s="106" t="s">
        <v>224</v>
      </c>
      <c r="C17" s="43"/>
      <c r="D17" s="43"/>
      <c r="E17" s="43"/>
      <c r="F17" s="115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115"/>
      <c r="T17" s="122">
        <v>5.2</v>
      </c>
      <c r="U17" s="122">
        <v>6.5</v>
      </c>
      <c r="V17" s="122">
        <v>6.3</v>
      </c>
      <c r="W17" s="122">
        <v>7</v>
      </c>
      <c r="X17" s="122">
        <v>5</v>
      </c>
      <c r="Y17" s="122">
        <v>6.2</v>
      </c>
      <c r="Z17" s="122">
        <v>6.5</v>
      </c>
      <c r="AA17" s="122">
        <v>6.2</v>
      </c>
      <c r="AB17" s="33">
        <f t="shared" si="0"/>
        <v>48.900000000000006</v>
      </c>
      <c r="AC17" s="123"/>
      <c r="AD17" s="115"/>
      <c r="AE17" s="122">
        <v>5.5</v>
      </c>
      <c r="AF17" s="122">
        <v>4.5</v>
      </c>
      <c r="AG17" s="122">
        <v>4.5</v>
      </c>
      <c r="AH17" s="122">
        <v>5.5</v>
      </c>
      <c r="AI17" s="122">
        <v>6.5</v>
      </c>
      <c r="AJ17" s="122">
        <v>5.5</v>
      </c>
      <c r="AK17" s="122">
        <v>4.5</v>
      </c>
      <c r="AL17" s="122">
        <v>5</v>
      </c>
      <c r="AM17" s="33">
        <f t="shared" si="1"/>
        <v>41.5</v>
      </c>
      <c r="AN17" s="123"/>
      <c r="AO17" s="115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131"/>
      <c r="BC17" s="135"/>
      <c r="BD17" s="135"/>
      <c r="BE17" s="135"/>
      <c r="BF17" s="115"/>
      <c r="BG17" s="135"/>
      <c r="BH17" s="135"/>
      <c r="BI17" s="135"/>
      <c r="BJ17" s="135"/>
      <c r="BK17" s="135"/>
      <c r="BL17" s="55"/>
      <c r="BM17" s="115"/>
      <c r="BN17" s="154"/>
      <c r="BO17" s="55"/>
      <c r="BP17" s="55"/>
      <c r="BQ17" s="55"/>
      <c r="BR17" s="55"/>
      <c r="BS17" s="115"/>
      <c r="BT17" s="154"/>
      <c r="BU17" s="55"/>
      <c r="BV17" s="55"/>
      <c r="BW17" s="55"/>
      <c r="BX17" s="55"/>
      <c r="BY17" s="115"/>
      <c r="BZ17" s="55"/>
      <c r="CA17" s="135"/>
    </row>
    <row r="18" spans="1:79" ht="14.4" x14ac:dyDescent="0.3">
      <c r="A18" s="138"/>
      <c r="B18" s="137"/>
      <c r="C18" s="476" t="s">
        <v>301</v>
      </c>
      <c r="D18" s="476" t="s">
        <v>180</v>
      </c>
      <c r="E18" s="476" t="s">
        <v>302</v>
      </c>
      <c r="F18" s="144"/>
      <c r="G18" s="222">
        <v>6</v>
      </c>
      <c r="H18" s="222">
        <v>7</v>
      </c>
      <c r="I18" s="222">
        <v>6</v>
      </c>
      <c r="J18" s="222">
        <v>4.5</v>
      </c>
      <c r="K18" s="223">
        <f>(G18+H18+I18+J18)/4</f>
        <v>5.875</v>
      </c>
      <c r="L18" s="222">
        <v>7</v>
      </c>
      <c r="M18" s="222"/>
      <c r="N18" s="223">
        <f>L18-M18</f>
        <v>7</v>
      </c>
      <c r="O18" s="222">
        <v>7.5</v>
      </c>
      <c r="P18" s="222">
        <v>0.3</v>
      </c>
      <c r="Q18" s="223">
        <f>O18-P18</f>
        <v>7.2</v>
      </c>
      <c r="R18" s="167">
        <f>((K18*0.4)+(N18*0.4)+(Q18*0.2))</f>
        <v>6.5900000000000007</v>
      </c>
      <c r="S18" s="140"/>
      <c r="T18" s="147"/>
      <c r="U18" s="147"/>
      <c r="V18" s="147"/>
      <c r="W18" s="147"/>
      <c r="X18" s="147"/>
      <c r="Y18" s="147"/>
      <c r="Z18" s="530" t="s">
        <v>20</v>
      </c>
      <c r="AA18" s="530"/>
      <c r="AB18" s="142">
        <f>SUM(AB12:AB17)</f>
        <v>301.39999999999998</v>
      </c>
      <c r="AC18" s="142">
        <f>(AB18/6)/8</f>
        <v>6.2791666666666659</v>
      </c>
      <c r="AD18" s="144"/>
      <c r="AE18" s="147"/>
      <c r="AF18" s="147"/>
      <c r="AG18" s="147"/>
      <c r="AH18" s="147"/>
      <c r="AI18" s="147"/>
      <c r="AJ18" s="147"/>
      <c r="AK18" s="530" t="s">
        <v>20</v>
      </c>
      <c r="AL18" s="530"/>
      <c r="AM18" s="142">
        <f>SUM(AM12:AM17)</f>
        <v>268.10000000000002</v>
      </c>
      <c r="AN18" s="142">
        <f>(AM18/6)/8</f>
        <v>5.5854166666666671</v>
      </c>
      <c r="AO18" s="144"/>
      <c r="AP18" s="222">
        <v>6</v>
      </c>
      <c r="AQ18" s="222">
        <v>6</v>
      </c>
      <c r="AR18" s="222">
        <v>5</v>
      </c>
      <c r="AS18" s="222">
        <v>5</v>
      </c>
      <c r="AT18" s="223">
        <f>(AP18+AQ18+AR18+AS18)/4</f>
        <v>5.5</v>
      </c>
      <c r="AU18" s="222">
        <v>6</v>
      </c>
      <c r="AV18" s="222"/>
      <c r="AW18" s="223">
        <f>AU18-AV18</f>
        <v>6</v>
      </c>
      <c r="AX18" s="222">
        <v>6.3</v>
      </c>
      <c r="AY18" s="222"/>
      <c r="AZ18" s="223">
        <f>AX18-AY18</f>
        <v>6.3</v>
      </c>
      <c r="BA18" s="167">
        <f>((AT18*0.4)+(AW18*0.4)+(AZ18*0.2))</f>
        <v>5.86</v>
      </c>
      <c r="BB18" s="134"/>
      <c r="BC18" s="350">
        <v>8.1</v>
      </c>
      <c r="BD18" s="141"/>
      <c r="BE18" s="142">
        <f>BC18-BD18</f>
        <v>8.1</v>
      </c>
      <c r="BF18" s="143"/>
      <c r="BG18" s="141">
        <v>6</v>
      </c>
      <c r="BH18" s="141">
        <v>6.5</v>
      </c>
      <c r="BI18" s="141">
        <v>7</v>
      </c>
      <c r="BJ18" s="141">
        <v>5</v>
      </c>
      <c r="BK18" s="142">
        <v>0</v>
      </c>
      <c r="BL18" s="142">
        <f>SUM((BG18*0.25),(BH18*0.25),(BI18*0.3),(BJ18*0.2))-BK18</f>
        <v>6.2249999999999996</v>
      </c>
      <c r="BM18" s="144"/>
      <c r="BN18" s="153">
        <f>R18</f>
        <v>6.5900000000000007</v>
      </c>
      <c r="BO18" s="150">
        <f>AC18</f>
        <v>6.2791666666666659</v>
      </c>
      <c r="BP18" s="150">
        <f>AN18</f>
        <v>5.5854166666666671</v>
      </c>
      <c r="BQ18" s="459"/>
      <c r="BR18" s="461">
        <f>SUM((BN18*0.25)+(BO18*0.375)+(BP18*0.375))</f>
        <v>6.09671875</v>
      </c>
      <c r="BS18" s="148"/>
      <c r="BT18" s="153">
        <f>BA18</f>
        <v>5.86</v>
      </c>
      <c r="BU18" s="150">
        <f>BE18</f>
        <v>8.1</v>
      </c>
      <c r="BV18" s="150">
        <f>BL18</f>
        <v>6.2249999999999996</v>
      </c>
      <c r="BW18" s="150"/>
      <c r="BX18" s="461">
        <f>SUM((BT18*0.25)+(BU18*0.5)+(BV18*0.25))</f>
        <v>7.0712499999999991</v>
      </c>
      <c r="BY18" s="148"/>
      <c r="BZ18" s="142">
        <f>(BR18+BX18)/2</f>
        <v>6.583984375</v>
      </c>
      <c r="CA18" s="145">
        <v>1</v>
      </c>
    </row>
    <row r="19" spans="1:79" ht="15.6" x14ac:dyDescent="0.3">
      <c r="A19" s="136">
        <v>1</v>
      </c>
      <c r="B19" s="106" t="s">
        <v>271</v>
      </c>
      <c r="C19" s="43"/>
      <c r="D19" s="43"/>
      <c r="E19" s="43"/>
      <c r="F19" s="115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115"/>
      <c r="T19" s="122">
        <v>6.8</v>
      </c>
      <c r="U19" s="122">
        <v>7.2</v>
      </c>
      <c r="V19" s="122">
        <v>6.2</v>
      </c>
      <c r="W19" s="122">
        <v>6.2</v>
      </c>
      <c r="X19" s="122">
        <v>7</v>
      </c>
      <c r="Y19" s="133">
        <v>7</v>
      </c>
      <c r="Z19" s="122">
        <v>6.5</v>
      </c>
      <c r="AA19" s="122">
        <v>6.2</v>
      </c>
      <c r="AB19" s="33">
        <f t="shared" ref="AB19:AB24" si="2">SUM(T19:AA19)</f>
        <v>53.1</v>
      </c>
      <c r="AC19" s="123"/>
      <c r="AD19" s="115"/>
      <c r="AE19" s="122">
        <v>6.8</v>
      </c>
      <c r="AF19" s="122">
        <v>6.5</v>
      </c>
      <c r="AG19" s="122">
        <v>6</v>
      </c>
      <c r="AH19" s="122">
        <v>6.5</v>
      </c>
      <c r="AI19" s="122">
        <v>5.8</v>
      </c>
      <c r="AJ19" s="122">
        <v>6</v>
      </c>
      <c r="AK19" s="122">
        <v>6</v>
      </c>
      <c r="AL19" s="122">
        <v>5</v>
      </c>
      <c r="AM19" s="33">
        <f>SUM(AE19:AL19)</f>
        <v>48.6</v>
      </c>
      <c r="AN19" s="123"/>
      <c r="AO19" s="115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131"/>
      <c r="BC19" s="124"/>
      <c r="BD19" s="124"/>
      <c r="BE19" s="124"/>
      <c r="BF19" s="125"/>
      <c r="BG19" s="124"/>
      <c r="BH19" s="124"/>
      <c r="BI19" s="124"/>
      <c r="BJ19" s="124"/>
      <c r="BK19" s="123"/>
      <c r="BL19" s="55"/>
      <c r="BM19" s="115"/>
      <c r="BN19" s="154"/>
      <c r="BO19" s="55"/>
      <c r="BP19" s="55"/>
      <c r="BQ19" s="55"/>
      <c r="BR19" s="55"/>
      <c r="BS19" s="126"/>
      <c r="BT19" s="154"/>
      <c r="BU19" s="55"/>
      <c r="BV19" s="55"/>
      <c r="BW19" s="55"/>
      <c r="BX19" s="55"/>
      <c r="BY19" s="126"/>
      <c r="BZ19" s="55"/>
      <c r="CA19" s="135"/>
    </row>
    <row r="20" spans="1:79" ht="15.6" x14ac:dyDescent="0.3">
      <c r="A20" s="136">
        <v>2</v>
      </c>
      <c r="B20" s="106" t="s">
        <v>200</v>
      </c>
      <c r="C20" s="43"/>
      <c r="D20" s="43"/>
      <c r="E20" s="43"/>
      <c r="F20" s="115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115"/>
      <c r="T20" s="122">
        <v>5</v>
      </c>
      <c r="U20" s="122">
        <v>5.7</v>
      </c>
      <c r="V20" s="122">
        <v>5.3</v>
      </c>
      <c r="W20" s="122">
        <v>5.8</v>
      </c>
      <c r="X20" s="122">
        <v>6</v>
      </c>
      <c r="Y20" s="122">
        <v>6</v>
      </c>
      <c r="Z20" s="122">
        <v>6</v>
      </c>
      <c r="AA20" s="122">
        <v>5.7</v>
      </c>
      <c r="AB20" s="33">
        <f t="shared" si="2"/>
        <v>45.5</v>
      </c>
      <c r="AC20" s="123"/>
      <c r="AD20" s="115"/>
      <c r="AE20" s="122">
        <v>5.5</v>
      </c>
      <c r="AF20" s="122">
        <v>6.2</v>
      </c>
      <c r="AG20" s="122">
        <v>6.5</v>
      </c>
      <c r="AH20" s="122">
        <v>6</v>
      </c>
      <c r="AI20" s="122">
        <v>5.5</v>
      </c>
      <c r="AJ20" s="122">
        <v>5</v>
      </c>
      <c r="AK20" s="122">
        <v>5</v>
      </c>
      <c r="AL20" s="122">
        <v>5</v>
      </c>
      <c r="AM20" s="33">
        <f t="shared" ref="AM20:AM24" si="3">SUM(AE20:AL20)</f>
        <v>44.7</v>
      </c>
      <c r="AN20" s="123"/>
      <c r="AO20" s="115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131"/>
      <c r="BC20" s="135"/>
      <c r="BD20" s="135"/>
      <c r="BE20" s="135"/>
      <c r="BF20" s="115"/>
      <c r="BG20" s="135"/>
      <c r="BH20" s="135"/>
      <c r="BI20" s="135"/>
      <c r="BJ20" s="135"/>
      <c r="BK20" s="135"/>
      <c r="BL20" s="55"/>
      <c r="BM20" s="115"/>
      <c r="BN20" s="154"/>
      <c r="BO20" s="55"/>
      <c r="BP20" s="55"/>
      <c r="BQ20" s="55"/>
      <c r="BR20" s="55"/>
      <c r="BS20" s="115"/>
      <c r="BT20" s="154"/>
      <c r="BU20" s="55"/>
      <c r="BV20" s="55"/>
      <c r="BW20" s="55"/>
      <c r="BX20" s="55"/>
      <c r="BY20" s="115"/>
      <c r="BZ20" s="55"/>
      <c r="CA20" s="135"/>
    </row>
    <row r="21" spans="1:79" ht="15.6" x14ac:dyDescent="0.3">
      <c r="A21" s="136">
        <v>3</v>
      </c>
      <c r="B21" s="106" t="s">
        <v>296</v>
      </c>
      <c r="C21" s="43"/>
      <c r="D21" s="43"/>
      <c r="E21" s="43"/>
      <c r="F21" s="115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115"/>
      <c r="T21" s="122">
        <v>4.8</v>
      </c>
      <c r="U21" s="122">
        <v>5.3</v>
      </c>
      <c r="V21" s="122">
        <v>5</v>
      </c>
      <c r="W21" s="122">
        <v>6</v>
      </c>
      <c r="X21" s="122">
        <v>5</v>
      </c>
      <c r="Y21" s="122">
        <v>4.8</v>
      </c>
      <c r="Z21" s="122">
        <v>5.2</v>
      </c>
      <c r="AA21" s="122">
        <v>5.3</v>
      </c>
      <c r="AB21" s="33">
        <f t="shared" si="2"/>
        <v>41.4</v>
      </c>
      <c r="AC21" s="123"/>
      <c r="AD21" s="115"/>
      <c r="AE21" s="122">
        <v>5.5</v>
      </c>
      <c r="AF21" s="122">
        <v>6.5</v>
      </c>
      <c r="AG21" s="122">
        <v>5</v>
      </c>
      <c r="AH21" s="122">
        <v>5.3</v>
      </c>
      <c r="AI21" s="122">
        <v>5</v>
      </c>
      <c r="AJ21" s="122">
        <v>5</v>
      </c>
      <c r="AK21" s="122">
        <v>5.5</v>
      </c>
      <c r="AL21" s="122">
        <v>4.8</v>
      </c>
      <c r="AM21" s="33">
        <f t="shared" si="3"/>
        <v>42.599999999999994</v>
      </c>
      <c r="AN21" s="123"/>
      <c r="AO21" s="115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131"/>
      <c r="BC21" s="135"/>
      <c r="BD21" s="135"/>
      <c r="BE21" s="135"/>
      <c r="BF21" s="115"/>
      <c r="BG21" s="135"/>
      <c r="BH21" s="135"/>
      <c r="BI21" s="135"/>
      <c r="BJ21" s="135"/>
      <c r="BK21" s="135"/>
      <c r="BL21" s="55"/>
      <c r="BM21" s="115"/>
      <c r="BN21" s="154"/>
      <c r="BO21" s="55"/>
      <c r="BP21" s="55"/>
      <c r="BQ21" s="55"/>
      <c r="BR21" s="55"/>
      <c r="BS21" s="115"/>
      <c r="BT21" s="154"/>
      <c r="BU21" s="55"/>
      <c r="BV21" s="55"/>
      <c r="BW21" s="55"/>
      <c r="BX21" s="55"/>
      <c r="BY21" s="115"/>
      <c r="BZ21" s="55"/>
      <c r="CA21" s="135"/>
    </row>
    <row r="22" spans="1:79" ht="15.6" x14ac:dyDescent="0.3">
      <c r="A22" s="136">
        <v>4</v>
      </c>
      <c r="B22" s="106" t="s">
        <v>297</v>
      </c>
      <c r="C22" s="43"/>
      <c r="D22" s="43"/>
      <c r="E22" s="43"/>
      <c r="F22" s="115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115"/>
      <c r="T22" s="122">
        <v>4.5</v>
      </c>
      <c r="U22" s="122">
        <v>5.5</v>
      </c>
      <c r="V22" s="122">
        <v>5.2</v>
      </c>
      <c r="W22" s="122">
        <v>5.2</v>
      </c>
      <c r="X22" s="122">
        <v>5.2</v>
      </c>
      <c r="Y22" s="122">
        <v>5.3</v>
      </c>
      <c r="Z22" s="122">
        <v>6.5</v>
      </c>
      <c r="AA22" s="122">
        <v>5.3</v>
      </c>
      <c r="AB22" s="33">
        <f t="shared" si="2"/>
        <v>42.699999999999996</v>
      </c>
      <c r="AC22" s="123"/>
      <c r="AD22" s="115"/>
      <c r="AE22" s="122">
        <v>4.5</v>
      </c>
      <c r="AF22" s="122">
        <v>6</v>
      </c>
      <c r="AG22" s="122">
        <v>5.5</v>
      </c>
      <c r="AH22" s="122">
        <v>5.5</v>
      </c>
      <c r="AI22" s="122">
        <v>5.5</v>
      </c>
      <c r="AJ22" s="122">
        <v>5.5</v>
      </c>
      <c r="AK22" s="122">
        <v>6.5</v>
      </c>
      <c r="AL22" s="122">
        <v>5</v>
      </c>
      <c r="AM22" s="33">
        <f t="shared" si="3"/>
        <v>44</v>
      </c>
      <c r="AN22" s="123"/>
      <c r="AO22" s="115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131"/>
      <c r="BC22" s="135"/>
      <c r="BD22" s="135"/>
      <c r="BE22" s="135"/>
      <c r="BF22" s="115"/>
      <c r="BG22" s="135"/>
      <c r="BH22" s="135"/>
      <c r="BI22" s="135"/>
      <c r="BJ22" s="135"/>
      <c r="BK22" s="135"/>
      <c r="BL22" s="55"/>
      <c r="BM22" s="115"/>
      <c r="BN22" s="154"/>
      <c r="BO22" s="55"/>
      <c r="BP22" s="55"/>
      <c r="BQ22" s="55"/>
      <c r="BR22" s="55"/>
      <c r="BS22" s="115"/>
      <c r="BT22" s="154"/>
      <c r="BU22" s="55"/>
      <c r="BV22" s="55"/>
      <c r="BW22" s="55"/>
      <c r="BX22" s="55"/>
      <c r="BY22" s="115"/>
      <c r="BZ22" s="55"/>
      <c r="CA22" s="135"/>
    </row>
    <row r="23" spans="1:79" ht="15.6" x14ac:dyDescent="0.3">
      <c r="A23" s="136">
        <v>5</v>
      </c>
      <c r="B23" s="106" t="s">
        <v>204</v>
      </c>
      <c r="C23" s="43"/>
      <c r="D23" s="43"/>
      <c r="E23" s="43"/>
      <c r="F23" s="115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115"/>
      <c r="T23" s="122">
        <v>6.3</v>
      </c>
      <c r="U23" s="122">
        <v>7</v>
      </c>
      <c r="V23" s="122">
        <v>6.7</v>
      </c>
      <c r="W23" s="122">
        <v>7</v>
      </c>
      <c r="X23" s="122">
        <v>7.2</v>
      </c>
      <c r="Y23" s="122">
        <v>7.2</v>
      </c>
      <c r="Z23" s="122">
        <v>7</v>
      </c>
      <c r="AA23" s="122">
        <v>6.2</v>
      </c>
      <c r="AB23" s="33">
        <f t="shared" si="2"/>
        <v>54.600000000000009</v>
      </c>
      <c r="AC23" s="123"/>
      <c r="AD23" s="115"/>
      <c r="AE23" s="122">
        <v>6.5</v>
      </c>
      <c r="AF23" s="122">
        <v>7</v>
      </c>
      <c r="AG23" s="122">
        <v>7</v>
      </c>
      <c r="AH23" s="122">
        <v>6</v>
      </c>
      <c r="AI23" s="122">
        <v>7</v>
      </c>
      <c r="AJ23" s="122">
        <v>7</v>
      </c>
      <c r="AK23" s="122">
        <v>5.5</v>
      </c>
      <c r="AL23" s="122">
        <v>6</v>
      </c>
      <c r="AM23" s="33">
        <f t="shared" si="3"/>
        <v>52</v>
      </c>
      <c r="AN23" s="123"/>
      <c r="AO23" s="115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131"/>
      <c r="BC23" s="135"/>
      <c r="BD23" s="135"/>
      <c r="BE23" s="135"/>
      <c r="BF23" s="115"/>
      <c r="BG23" s="135"/>
      <c r="BH23" s="135"/>
      <c r="BI23" s="135"/>
      <c r="BJ23" s="135"/>
      <c r="BK23" s="135"/>
      <c r="BL23" s="55"/>
      <c r="BM23" s="115"/>
      <c r="BN23" s="154"/>
      <c r="BO23" s="55"/>
      <c r="BP23" s="55"/>
      <c r="BQ23" s="55"/>
      <c r="BR23" s="55"/>
      <c r="BS23" s="115"/>
      <c r="BT23" s="154"/>
      <c r="BU23" s="55"/>
      <c r="BV23" s="55"/>
      <c r="BW23" s="55"/>
      <c r="BX23" s="55"/>
      <c r="BY23" s="115"/>
      <c r="BZ23" s="55"/>
      <c r="CA23" s="135"/>
    </row>
    <row r="24" spans="1:79" ht="15.6" x14ac:dyDescent="0.3">
      <c r="A24" s="136">
        <v>6</v>
      </c>
      <c r="B24" s="106" t="s">
        <v>298</v>
      </c>
      <c r="C24" s="43"/>
      <c r="D24" s="43"/>
      <c r="E24" s="43"/>
      <c r="F24" s="115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115"/>
      <c r="T24" s="122">
        <v>5.8</v>
      </c>
      <c r="U24" s="122">
        <v>6.5</v>
      </c>
      <c r="V24" s="122">
        <v>5.3</v>
      </c>
      <c r="W24" s="122">
        <v>6.5</v>
      </c>
      <c r="X24" s="122">
        <v>6</v>
      </c>
      <c r="Y24" s="122">
        <v>0</v>
      </c>
      <c r="Z24" s="122">
        <v>0</v>
      </c>
      <c r="AA24" s="122">
        <v>0</v>
      </c>
      <c r="AB24" s="33">
        <f t="shared" si="2"/>
        <v>30.1</v>
      </c>
      <c r="AC24" s="123"/>
      <c r="AD24" s="115"/>
      <c r="AE24" s="122">
        <v>5.3</v>
      </c>
      <c r="AF24" s="122">
        <v>6.5</v>
      </c>
      <c r="AG24" s="122">
        <v>4.5</v>
      </c>
      <c r="AH24" s="122">
        <v>6</v>
      </c>
      <c r="AI24" s="122">
        <v>5.5</v>
      </c>
      <c r="AJ24" s="122">
        <v>0</v>
      </c>
      <c r="AK24" s="122">
        <v>0</v>
      </c>
      <c r="AL24" s="122">
        <v>0</v>
      </c>
      <c r="AM24" s="33">
        <f t="shared" si="3"/>
        <v>27.8</v>
      </c>
      <c r="AN24" s="123"/>
      <c r="AO24" s="115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131"/>
      <c r="BC24" s="135"/>
      <c r="BD24" s="135"/>
      <c r="BE24" s="135"/>
      <c r="BF24" s="115"/>
      <c r="BG24" s="135"/>
      <c r="BH24" s="135"/>
      <c r="BI24" s="135"/>
      <c r="BJ24" s="135"/>
      <c r="BK24" s="135"/>
      <c r="BL24" s="55"/>
      <c r="BM24" s="115"/>
      <c r="BN24" s="154"/>
      <c r="BO24" s="55"/>
      <c r="BP24" s="55"/>
      <c r="BQ24" s="55"/>
      <c r="BR24" s="55"/>
      <c r="BS24" s="115"/>
      <c r="BT24" s="154"/>
      <c r="BU24" s="55"/>
      <c r="BV24" s="55"/>
      <c r="BW24" s="55"/>
      <c r="BX24" s="55"/>
      <c r="BY24" s="115"/>
      <c r="BZ24" s="55"/>
      <c r="CA24" s="135"/>
    </row>
    <row r="25" spans="1:79" ht="14.4" x14ac:dyDescent="0.3">
      <c r="A25" s="138" t="s">
        <v>238</v>
      </c>
      <c r="B25" s="137" t="s">
        <v>210</v>
      </c>
      <c r="C25" s="137" t="s">
        <v>299</v>
      </c>
      <c r="D25" s="137" t="s">
        <v>202</v>
      </c>
      <c r="E25" s="137" t="s">
        <v>203</v>
      </c>
      <c r="F25" s="144"/>
      <c r="G25" s="222">
        <v>6</v>
      </c>
      <c r="H25" s="222">
        <v>5</v>
      </c>
      <c r="I25" s="222">
        <v>6.5</v>
      </c>
      <c r="J25" s="222">
        <v>6</v>
      </c>
      <c r="K25" s="223">
        <f>(G25+H25+I25+J25)/4</f>
        <v>5.875</v>
      </c>
      <c r="L25" s="222">
        <v>7.5</v>
      </c>
      <c r="M25" s="222"/>
      <c r="N25" s="223">
        <f>L25-M25</f>
        <v>7.5</v>
      </c>
      <c r="O25" s="222">
        <v>6.8</v>
      </c>
      <c r="P25" s="222">
        <v>0.4</v>
      </c>
      <c r="Q25" s="223">
        <f>O25-P25</f>
        <v>6.3999999999999995</v>
      </c>
      <c r="R25" s="167">
        <f>((K25*0.4)+(N25*0.4)+(Q25*0.2))</f>
        <v>6.63</v>
      </c>
      <c r="S25" s="140"/>
      <c r="T25" s="147"/>
      <c r="U25" s="147"/>
      <c r="V25" s="147"/>
      <c r="W25" s="147"/>
      <c r="X25" s="147"/>
      <c r="Y25" s="147"/>
      <c r="Z25" s="530" t="s">
        <v>20</v>
      </c>
      <c r="AA25" s="530"/>
      <c r="AB25" s="142">
        <f>SUM(AB19:AB24)</f>
        <v>267.40000000000003</v>
      </c>
      <c r="AC25" s="142">
        <f>(AB25/6)/8</f>
        <v>5.5708333333333337</v>
      </c>
      <c r="AD25" s="144"/>
      <c r="AE25" s="147"/>
      <c r="AF25" s="147"/>
      <c r="AG25" s="147"/>
      <c r="AH25" s="147"/>
      <c r="AI25" s="147"/>
      <c r="AJ25" s="147"/>
      <c r="AK25" s="530" t="s">
        <v>20</v>
      </c>
      <c r="AL25" s="530"/>
      <c r="AM25" s="142">
        <f>SUM(AM19:AM24)</f>
        <v>259.7</v>
      </c>
      <c r="AN25" s="142">
        <f>(AM25/6)/8</f>
        <v>5.4104166666666664</v>
      </c>
      <c r="AO25" s="144"/>
      <c r="AP25" s="222">
        <v>6</v>
      </c>
      <c r="AQ25" s="222">
        <v>5.3</v>
      </c>
      <c r="AR25" s="222">
        <v>5.5</v>
      </c>
      <c r="AS25" s="222">
        <v>5</v>
      </c>
      <c r="AT25" s="223">
        <f>(AP25+AQ25+AR25+AS25)/4</f>
        <v>5.45</v>
      </c>
      <c r="AU25" s="222">
        <v>6</v>
      </c>
      <c r="AV25" s="222"/>
      <c r="AW25" s="223">
        <f>AU25-AV25</f>
        <v>6</v>
      </c>
      <c r="AX25" s="222">
        <v>6.8</v>
      </c>
      <c r="AY25" s="222"/>
      <c r="AZ25" s="223">
        <f>AX25-AY25</f>
        <v>6.8</v>
      </c>
      <c r="BA25" s="167">
        <f>((AT25*0.4)+(AW25*0.4)+(AZ25*0.2))</f>
        <v>5.94</v>
      </c>
      <c r="BB25" s="134"/>
      <c r="BC25" s="350">
        <v>8</v>
      </c>
      <c r="BD25" s="141"/>
      <c r="BE25" s="142">
        <f>BC25-BD25</f>
        <v>8</v>
      </c>
      <c r="BF25" s="143"/>
      <c r="BG25" s="141">
        <v>7</v>
      </c>
      <c r="BH25" s="141">
        <v>7</v>
      </c>
      <c r="BI25" s="141">
        <v>7</v>
      </c>
      <c r="BJ25" s="141">
        <v>6.5</v>
      </c>
      <c r="BK25" s="142">
        <v>0</v>
      </c>
      <c r="BL25" s="142">
        <f>SUM((BG25*0.25),(BH25*0.25),(BI25*0.3),(BJ25*0.2))-BK25</f>
        <v>6.8999999999999995</v>
      </c>
      <c r="BM25" s="144"/>
      <c r="BN25" s="153">
        <f>R25</f>
        <v>6.63</v>
      </c>
      <c r="BO25" s="150">
        <f>AC25</f>
        <v>5.5708333333333337</v>
      </c>
      <c r="BP25" s="150">
        <f>AN25</f>
        <v>5.4104166666666664</v>
      </c>
      <c r="BQ25" s="459"/>
      <c r="BR25" s="461">
        <f>SUM((BN25*0.25)+(BO25*0.375)+(BP25*0.375))</f>
        <v>5.7754687499999999</v>
      </c>
      <c r="BS25" s="148"/>
      <c r="BT25" s="153">
        <f>BA25</f>
        <v>5.94</v>
      </c>
      <c r="BU25" s="150">
        <f>BE25</f>
        <v>8</v>
      </c>
      <c r="BV25" s="150">
        <f>BL25</f>
        <v>6.8999999999999995</v>
      </c>
      <c r="BW25" s="150"/>
      <c r="BX25" s="461">
        <f>SUM((BT25*0.25)+(BU25*0.5)+(BV25*0.25))</f>
        <v>7.21</v>
      </c>
      <c r="BY25" s="148"/>
      <c r="BZ25" s="142">
        <f>(BR25+BX25)/2</f>
        <v>6.4927343749999995</v>
      </c>
      <c r="CA25" s="145">
        <v>2</v>
      </c>
    </row>
    <row r="26" spans="1:79" ht="15.6" x14ac:dyDescent="0.3">
      <c r="A26" s="136">
        <v>1</v>
      </c>
      <c r="B26" s="106" t="s">
        <v>279</v>
      </c>
      <c r="C26" s="43"/>
      <c r="D26" s="43"/>
      <c r="E26" s="43"/>
      <c r="F26" s="115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115"/>
      <c r="T26" s="122">
        <v>5.3</v>
      </c>
      <c r="U26" s="122">
        <v>6.3</v>
      </c>
      <c r="V26" s="122">
        <v>6.5</v>
      </c>
      <c r="W26" s="122">
        <v>7</v>
      </c>
      <c r="X26" s="122">
        <v>6.5</v>
      </c>
      <c r="Y26" s="133">
        <v>6.5</v>
      </c>
      <c r="Z26" s="122">
        <v>6</v>
      </c>
      <c r="AA26" s="122">
        <v>6</v>
      </c>
      <c r="AB26" s="33">
        <f t="shared" ref="AB26:AB31" si="4">SUM(T26:AA26)</f>
        <v>50.1</v>
      </c>
      <c r="AC26" s="123"/>
      <c r="AD26" s="115"/>
      <c r="AE26" s="122">
        <v>4.8</v>
      </c>
      <c r="AF26" s="122">
        <v>6.5</v>
      </c>
      <c r="AG26" s="122">
        <v>5.5</v>
      </c>
      <c r="AH26" s="122">
        <v>6.5</v>
      </c>
      <c r="AI26" s="122">
        <v>5</v>
      </c>
      <c r="AJ26" s="122">
        <v>5</v>
      </c>
      <c r="AK26" s="122">
        <v>6.5</v>
      </c>
      <c r="AL26" s="122">
        <v>5</v>
      </c>
      <c r="AM26" s="33">
        <f>SUM(AE26:AL26)</f>
        <v>44.8</v>
      </c>
      <c r="AN26" s="123"/>
      <c r="AO26" s="115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131"/>
      <c r="BC26" s="124"/>
      <c r="BD26" s="124"/>
      <c r="BE26" s="124"/>
      <c r="BF26" s="125"/>
      <c r="BG26" s="124"/>
      <c r="BH26" s="124"/>
      <c r="BI26" s="124"/>
      <c r="BJ26" s="124"/>
      <c r="BK26" s="123"/>
      <c r="BL26" s="55"/>
      <c r="BM26" s="115"/>
      <c r="BN26" s="154"/>
      <c r="BO26" s="55"/>
      <c r="BP26" s="55"/>
      <c r="BQ26" s="55"/>
      <c r="BR26" s="55"/>
      <c r="BS26" s="126"/>
      <c r="BT26" s="154"/>
      <c r="BU26" s="55"/>
      <c r="BV26" s="55"/>
      <c r="BW26" s="55"/>
      <c r="BX26" s="55"/>
      <c r="BY26" s="126"/>
      <c r="BZ26" s="55"/>
      <c r="CA26" s="135"/>
    </row>
    <row r="27" spans="1:79" ht="15.6" x14ac:dyDescent="0.3">
      <c r="A27" s="136">
        <v>2</v>
      </c>
      <c r="B27" s="106" t="s">
        <v>278</v>
      </c>
      <c r="C27" s="43"/>
      <c r="D27" s="43"/>
      <c r="E27" s="43"/>
      <c r="F27" s="115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115"/>
      <c r="T27" s="122">
        <v>6.2</v>
      </c>
      <c r="U27" s="122">
        <v>6.5</v>
      </c>
      <c r="V27" s="122">
        <v>6.2</v>
      </c>
      <c r="W27" s="122">
        <v>5</v>
      </c>
      <c r="X27" s="122">
        <v>6.5</v>
      </c>
      <c r="Y27" s="122">
        <v>6.3</v>
      </c>
      <c r="Z27" s="122">
        <v>6.5</v>
      </c>
      <c r="AA27" s="122">
        <v>5.5</v>
      </c>
      <c r="AB27" s="33">
        <f t="shared" si="4"/>
        <v>48.699999999999996</v>
      </c>
      <c r="AC27" s="123"/>
      <c r="AD27" s="115"/>
      <c r="AE27" s="122">
        <v>5</v>
      </c>
      <c r="AF27" s="122">
        <v>6</v>
      </c>
      <c r="AG27" s="122">
        <v>6.5</v>
      </c>
      <c r="AH27" s="122">
        <v>6.5</v>
      </c>
      <c r="AI27" s="122">
        <v>5.5</v>
      </c>
      <c r="AJ27" s="122">
        <v>5</v>
      </c>
      <c r="AK27" s="122">
        <v>6.5</v>
      </c>
      <c r="AL27" s="122">
        <v>5</v>
      </c>
      <c r="AM27" s="33">
        <f t="shared" ref="AM27:AM31" si="5">SUM(AE27:AL27)</f>
        <v>46</v>
      </c>
      <c r="AN27" s="123"/>
      <c r="AO27" s="115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131"/>
      <c r="BC27" s="135"/>
      <c r="BD27" s="135"/>
      <c r="BE27" s="135"/>
      <c r="BF27" s="115"/>
      <c r="BG27" s="135"/>
      <c r="BH27" s="135"/>
      <c r="BI27" s="135"/>
      <c r="BJ27" s="135"/>
      <c r="BK27" s="135"/>
      <c r="BL27" s="55"/>
      <c r="BM27" s="115"/>
      <c r="BN27" s="154"/>
      <c r="BO27" s="55"/>
      <c r="BP27" s="55"/>
      <c r="BQ27" s="55"/>
      <c r="BR27" s="55"/>
      <c r="BS27" s="115"/>
      <c r="BT27" s="154"/>
      <c r="BU27" s="55"/>
      <c r="BV27" s="55"/>
      <c r="BW27" s="55"/>
      <c r="BX27" s="55"/>
      <c r="BY27" s="115"/>
      <c r="BZ27" s="55"/>
      <c r="CA27" s="135"/>
    </row>
    <row r="28" spans="1:79" ht="15.6" x14ac:dyDescent="0.3">
      <c r="A28" s="136">
        <v>3</v>
      </c>
      <c r="B28" s="106" t="s">
        <v>293</v>
      </c>
      <c r="C28" s="43"/>
      <c r="D28" s="43"/>
      <c r="E28" s="43"/>
      <c r="F28" s="115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115"/>
      <c r="T28" s="122">
        <v>5.3</v>
      </c>
      <c r="U28" s="122">
        <v>6.2</v>
      </c>
      <c r="V28" s="122">
        <v>6</v>
      </c>
      <c r="W28" s="122">
        <v>6</v>
      </c>
      <c r="X28" s="122">
        <v>2</v>
      </c>
      <c r="Y28" s="122">
        <v>3.2</v>
      </c>
      <c r="Z28" s="122">
        <v>5</v>
      </c>
      <c r="AA28" s="122">
        <v>5.2</v>
      </c>
      <c r="AB28" s="33">
        <f t="shared" si="4"/>
        <v>38.900000000000006</v>
      </c>
      <c r="AC28" s="123"/>
      <c r="AD28" s="115"/>
      <c r="AE28" s="122">
        <v>5</v>
      </c>
      <c r="AF28" s="122">
        <v>6.5</v>
      </c>
      <c r="AG28" s="122">
        <v>5</v>
      </c>
      <c r="AH28" s="122">
        <v>5.5</v>
      </c>
      <c r="AI28" s="122">
        <v>5</v>
      </c>
      <c r="AJ28" s="122">
        <v>5</v>
      </c>
      <c r="AK28" s="122">
        <v>3</v>
      </c>
      <c r="AL28" s="122">
        <v>5</v>
      </c>
      <c r="AM28" s="33">
        <f t="shared" si="5"/>
        <v>40</v>
      </c>
      <c r="AN28" s="123"/>
      <c r="AO28" s="115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131"/>
      <c r="BC28" s="135"/>
      <c r="BD28" s="135"/>
      <c r="BE28" s="135"/>
      <c r="BF28" s="115"/>
      <c r="BG28" s="135"/>
      <c r="BH28" s="135"/>
      <c r="BI28" s="135"/>
      <c r="BJ28" s="135"/>
      <c r="BK28" s="135"/>
      <c r="BL28" s="55"/>
      <c r="BM28" s="115"/>
      <c r="BN28" s="154"/>
      <c r="BO28" s="55"/>
      <c r="BP28" s="55"/>
      <c r="BQ28" s="55"/>
      <c r="BR28" s="55"/>
      <c r="BS28" s="115"/>
      <c r="BT28" s="154"/>
      <c r="BU28" s="55"/>
      <c r="BV28" s="55"/>
      <c r="BW28" s="55"/>
      <c r="BX28" s="55"/>
      <c r="BY28" s="115"/>
      <c r="BZ28" s="55"/>
      <c r="CA28" s="135"/>
    </row>
    <row r="29" spans="1:79" ht="15.6" x14ac:dyDescent="0.3">
      <c r="A29" s="136">
        <v>4</v>
      </c>
      <c r="B29" s="106" t="s">
        <v>257</v>
      </c>
      <c r="C29" s="43"/>
      <c r="D29" s="43"/>
      <c r="E29" s="43"/>
      <c r="F29" s="115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115"/>
      <c r="T29" s="122">
        <v>5.5</v>
      </c>
      <c r="U29" s="122">
        <v>6</v>
      </c>
      <c r="V29" s="122">
        <v>5</v>
      </c>
      <c r="W29" s="122">
        <v>5</v>
      </c>
      <c r="X29" s="122">
        <v>6</v>
      </c>
      <c r="Y29" s="122">
        <v>6</v>
      </c>
      <c r="Z29" s="122">
        <v>5</v>
      </c>
      <c r="AA29" s="122">
        <v>5.5</v>
      </c>
      <c r="AB29" s="33">
        <f t="shared" si="4"/>
        <v>44</v>
      </c>
      <c r="AC29" s="123"/>
      <c r="AD29" s="115"/>
      <c r="AE29" s="122">
        <v>4.5</v>
      </c>
      <c r="AF29" s="122">
        <v>5.5</v>
      </c>
      <c r="AG29" s="122">
        <v>7.5</v>
      </c>
      <c r="AH29" s="122">
        <v>6</v>
      </c>
      <c r="AI29" s="122">
        <v>5.5</v>
      </c>
      <c r="AJ29" s="122">
        <v>5.5</v>
      </c>
      <c r="AK29" s="122">
        <v>5.5</v>
      </c>
      <c r="AL29" s="122">
        <v>5</v>
      </c>
      <c r="AM29" s="33">
        <f t="shared" si="5"/>
        <v>45</v>
      </c>
      <c r="AN29" s="123"/>
      <c r="AO29" s="115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131"/>
      <c r="BC29" s="135"/>
      <c r="BD29" s="135"/>
      <c r="BE29" s="135"/>
      <c r="BF29" s="115"/>
      <c r="BG29" s="135"/>
      <c r="BH29" s="135"/>
      <c r="BI29" s="135"/>
      <c r="BJ29" s="135"/>
      <c r="BK29" s="135"/>
      <c r="BL29" s="55"/>
      <c r="BM29" s="115"/>
      <c r="BN29" s="154"/>
      <c r="BO29" s="55"/>
      <c r="BP29" s="55"/>
      <c r="BQ29" s="55"/>
      <c r="BR29" s="55"/>
      <c r="BS29" s="115"/>
      <c r="BT29" s="154"/>
      <c r="BU29" s="55"/>
      <c r="BV29" s="55"/>
      <c r="BW29" s="55"/>
      <c r="BX29" s="55"/>
      <c r="BY29" s="115"/>
      <c r="BZ29" s="55"/>
      <c r="CA29" s="135"/>
    </row>
    <row r="30" spans="1:79" ht="15.6" x14ac:dyDescent="0.3">
      <c r="A30" s="136">
        <v>5</v>
      </c>
      <c r="B30" s="106" t="s">
        <v>294</v>
      </c>
      <c r="C30" s="43"/>
      <c r="D30" s="43"/>
      <c r="E30" s="43"/>
      <c r="F30" s="115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115"/>
      <c r="T30" s="122">
        <v>6</v>
      </c>
      <c r="U30" s="122">
        <v>6.2</v>
      </c>
      <c r="V30" s="122">
        <v>4.8</v>
      </c>
      <c r="W30" s="122">
        <v>6.3</v>
      </c>
      <c r="X30" s="122">
        <v>5</v>
      </c>
      <c r="Y30" s="122">
        <v>5</v>
      </c>
      <c r="Z30" s="122">
        <v>6.2</v>
      </c>
      <c r="AA30" s="122">
        <v>5.2</v>
      </c>
      <c r="AB30" s="33">
        <f t="shared" si="4"/>
        <v>44.7</v>
      </c>
      <c r="AC30" s="123"/>
      <c r="AD30" s="115"/>
      <c r="AE30" s="122">
        <v>5</v>
      </c>
      <c r="AF30" s="122">
        <v>5.5</v>
      </c>
      <c r="AG30" s="122">
        <v>5</v>
      </c>
      <c r="AH30" s="122">
        <v>6</v>
      </c>
      <c r="AI30" s="122">
        <v>5.8</v>
      </c>
      <c r="AJ30" s="122">
        <v>5.8</v>
      </c>
      <c r="AK30" s="122">
        <v>5.5</v>
      </c>
      <c r="AL30" s="122">
        <v>5</v>
      </c>
      <c r="AM30" s="33">
        <f t="shared" si="5"/>
        <v>43.6</v>
      </c>
      <c r="AN30" s="123"/>
      <c r="AO30" s="115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131"/>
      <c r="BC30" s="135"/>
      <c r="BD30" s="135"/>
      <c r="BE30" s="135"/>
      <c r="BF30" s="115"/>
      <c r="BG30" s="135"/>
      <c r="BH30" s="135"/>
      <c r="BI30" s="135"/>
      <c r="BJ30" s="135"/>
      <c r="BK30" s="135"/>
      <c r="BL30" s="55"/>
      <c r="BM30" s="115"/>
      <c r="BN30" s="154"/>
      <c r="BO30" s="55"/>
      <c r="BP30" s="55"/>
      <c r="BQ30" s="55"/>
      <c r="BR30" s="55"/>
      <c r="BS30" s="115"/>
      <c r="BT30" s="154"/>
      <c r="BU30" s="55"/>
      <c r="BV30" s="55"/>
      <c r="BW30" s="55"/>
      <c r="BX30" s="55"/>
      <c r="BY30" s="115"/>
      <c r="BZ30" s="55"/>
      <c r="CA30" s="135"/>
    </row>
    <row r="31" spans="1:79" ht="15.6" x14ac:dyDescent="0.3">
      <c r="A31" s="136">
        <v>6</v>
      </c>
      <c r="B31" s="106" t="s">
        <v>295</v>
      </c>
      <c r="C31" s="43"/>
      <c r="D31" s="43"/>
      <c r="E31" s="43"/>
      <c r="F31" s="115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115"/>
      <c r="T31" s="122">
        <v>5.2</v>
      </c>
      <c r="U31" s="122">
        <v>6</v>
      </c>
      <c r="V31" s="122">
        <v>5.3</v>
      </c>
      <c r="W31" s="122">
        <v>5.8</v>
      </c>
      <c r="X31" s="122">
        <v>5.2</v>
      </c>
      <c r="Y31" s="122">
        <v>5.7</v>
      </c>
      <c r="Z31" s="122">
        <v>6.3</v>
      </c>
      <c r="AA31" s="122">
        <v>5.2</v>
      </c>
      <c r="AB31" s="33">
        <f t="shared" si="4"/>
        <v>44.7</v>
      </c>
      <c r="AC31" s="123"/>
      <c r="AD31" s="115"/>
      <c r="AE31" s="122">
        <v>5</v>
      </c>
      <c r="AF31" s="122">
        <v>6</v>
      </c>
      <c r="AG31" s="122">
        <v>6</v>
      </c>
      <c r="AH31" s="122">
        <v>5.5</v>
      </c>
      <c r="AI31" s="122">
        <v>6</v>
      </c>
      <c r="AJ31" s="122">
        <v>6</v>
      </c>
      <c r="AK31" s="122">
        <v>6</v>
      </c>
      <c r="AL31" s="122">
        <v>5</v>
      </c>
      <c r="AM31" s="33">
        <f t="shared" si="5"/>
        <v>45.5</v>
      </c>
      <c r="AN31" s="123"/>
      <c r="AO31" s="115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131"/>
      <c r="BC31" s="135"/>
      <c r="BD31" s="135"/>
      <c r="BE31" s="135"/>
      <c r="BF31" s="115"/>
      <c r="BG31" s="135"/>
      <c r="BH31" s="135"/>
      <c r="BI31" s="135"/>
      <c r="BJ31" s="135"/>
      <c r="BK31" s="135"/>
      <c r="BL31" s="55"/>
      <c r="BM31" s="115"/>
      <c r="BN31" s="154"/>
      <c r="BO31" s="55"/>
      <c r="BP31" s="55"/>
      <c r="BQ31" s="55"/>
      <c r="BR31" s="55"/>
      <c r="BS31" s="115"/>
      <c r="BT31" s="154"/>
      <c r="BU31" s="55"/>
      <c r="BV31" s="55"/>
      <c r="BW31" s="55"/>
      <c r="BX31" s="55"/>
      <c r="BY31" s="115"/>
      <c r="BZ31" s="55"/>
      <c r="CA31" s="135"/>
    </row>
    <row r="32" spans="1:79" ht="14.4" x14ac:dyDescent="0.3">
      <c r="A32" s="138"/>
      <c r="B32" s="137"/>
      <c r="C32" s="501" t="s">
        <v>334</v>
      </c>
      <c r="D32" s="501" t="s">
        <v>335</v>
      </c>
      <c r="E32" s="476" t="s">
        <v>256</v>
      </c>
      <c r="F32" s="144"/>
      <c r="G32" s="222">
        <v>4</v>
      </c>
      <c r="H32" s="222">
        <v>7</v>
      </c>
      <c r="I32" s="222">
        <v>5</v>
      </c>
      <c r="J32" s="222">
        <v>6</v>
      </c>
      <c r="K32" s="223">
        <f>(G32+H32+I32+J32)/4</f>
        <v>5.5</v>
      </c>
      <c r="L32" s="222">
        <v>6.5</v>
      </c>
      <c r="M32" s="222"/>
      <c r="N32" s="223">
        <f>L32-M32</f>
        <v>6.5</v>
      </c>
      <c r="O32" s="222">
        <v>7</v>
      </c>
      <c r="P32" s="222">
        <v>2</v>
      </c>
      <c r="Q32" s="223">
        <f>O32-P32</f>
        <v>5</v>
      </c>
      <c r="R32" s="167">
        <f>((K32*0.4)+(N32*0.4)+(Q32*0.2))</f>
        <v>5.8000000000000007</v>
      </c>
      <c r="S32" s="140"/>
      <c r="T32" s="147"/>
      <c r="U32" s="147"/>
      <c r="V32" s="147"/>
      <c r="W32" s="147"/>
      <c r="X32" s="147"/>
      <c r="Y32" s="147"/>
      <c r="Z32" s="530" t="s">
        <v>20</v>
      </c>
      <c r="AA32" s="530"/>
      <c r="AB32" s="142">
        <f>SUM(AB26:AB31)</f>
        <v>271.09999999999997</v>
      </c>
      <c r="AC32" s="142">
        <f>(AB32/6)/8</f>
        <v>5.6479166666666663</v>
      </c>
      <c r="AD32" s="144"/>
      <c r="AE32" s="147"/>
      <c r="AF32" s="147"/>
      <c r="AG32" s="147"/>
      <c r="AH32" s="147"/>
      <c r="AI32" s="147"/>
      <c r="AJ32" s="147"/>
      <c r="AK32" s="530" t="s">
        <v>20</v>
      </c>
      <c r="AL32" s="530"/>
      <c r="AM32" s="142">
        <f>SUM(AM26:AM31)</f>
        <v>264.89999999999998</v>
      </c>
      <c r="AN32" s="142">
        <f>(AM32/6)/8</f>
        <v>5.5187499999999998</v>
      </c>
      <c r="AO32" s="144"/>
      <c r="AP32" s="222">
        <v>6.5</v>
      </c>
      <c r="AQ32" s="222">
        <v>6</v>
      </c>
      <c r="AR32" s="222">
        <v>6.2</v>
      </c>
      <c r="AS32" s="222">
        <v>6.3</v>
      </c>
      <c r="AT32" s="223">
        <f>(AP32+AQ32+AR32+AS32)/4</f>
        <v>6.25</v>
      </c>
      <c r="AU32" s="222">
        <v>6</v>
      </c>
      <c r="AV32" s="222"/>
      <c r="AW32" s="223">
        <f>AU32-AV32</f>
        <v>6</v>
      </c>
      <c r="AX32" s="222">
        <v>7</v>
      </c>
      <c r="AY32" s="222"/>
      <c r="AZ32" s="223">
        <f>AX32-AY32</f>
        <v>7</v>
      </c>
      <c r="BA32" s="167">
        <f>((AT32*0.4)+(AW32*0.4)+(AZ32*0.2))</f>
        <v>6.3000000000000007</v>
      </c>
      <c r="BB32" s="134"/>
      <c r="BC32" s="350">
        <v>7.5</v>
      </c>
      <c r="BD32" s="141"/>
      <c r="BE32" s="142">
        <f>BC32-BD32</f>
        <v>7.5</v>
      </c>
      <c r="BF32" s="143"/>
      <c r="BG32" s="141">
        <v>5</v>
      </c>
      <c r="BH32" s="141">
        <v>6</v>
      </c>
      <c r="BI32" s="141">
        <v>6</v>
      </c>
      <c r="BJ32" s="141">
        <v>3</v>
      </c>
      <c r="BK32" s="142">
        <v>0</v>
      </c>
      <c r="BL32" s="142">
        <f>SUM((BG32*0.25),(BH32*0.25),(BI32*0.3),(BJ32*0.2))-BK32</f>
        <v>5.15</v>
      </c>
      <c r="BM32" s="144"/>
      <c r="BN32" s="153">
        <f>R32</f>
        <v>5.8000000000000007</v>
      </c>
      <c r="BO32" s="150">
        <f>AC32</f>
        <v>5.6479166666666663</v>
      </c>
      <c r="BP32" s="150">
        <f>AN32</f>
        <v>5.5187499999999998</v>
      </c>
      <c r="BQ32" s="459"/>
      <c r="BR32" s="461">
        <f>SUM((BN32*0.25)+(BO32*0.375)+(BP32*0.375))</f>
        <v>5.6374999999999993</v>
      </c>
      <c r="BS32" s="148"/>
      <c r="BT32" s="153">
        <f>BA32</f>
        <v>6.3000000000000007</v>
      </c>
      <c r="BU32" s="150">
        <f>BE32</f>
        <v>7.5</v>
      </c>
      <c r="BV32" s="150">
        <f>BL32</f>
        <v>5.15</v>
      </c>
      <c r="BW32" s="150"/>
      <c r="BX32" s="461">
        <f>SUM((BT32*0.25)+(BU32*0.5)+(BV32*0.25))</f>
        <v>6.6125000000000007</v>
      </c>
      <c r="BY32" s="148"/>
      <c r="BZ32" s="142">
        <f>(BR32+BX32)/2</f>
        <v>6.125</v>
      </c>
      <c r="CA32" s="145">
        <v>3</v>
      </c>
    </row>
    <row r="33" spans="1:79" ht="15.6" x14ac:dyDescent="0.3">
      <c r="A33" s="136">
        <v>1</v>
      </c>
      <c r="B33" s="106" t="s">
        <v>263</v>
      </c>
      <c r="C33" s="43"/>
      <c r="D33" s="43"/>
      <c r="E33" s="43"/>
      <c r="F33" s="115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115"/>
      <c r="T33" s="122">
        <v>7</v>
      </c>
      <c r="U33" s="122">
        <v>7.5</v>
      </c>
      <c r="V33" s="122">
        <v>6.2</v>
      </c>
      <c r="W33" s="122">
        <v>6.5</v>
      </c>
      <c r="X33" s="122">
        <v>7</v>
      </c>
      <c r="Y33" s="133">
        <v>7</v>
      </c>
      <c r="Z33" s="122">
        <v>6.5</v>
      </c>
      <c r="AA33" s="122">
        <v>6</v>
      </c>
      <c r="AB33" s="33">
        <f t="shared" ref="AB33:AB38" si="6">SUM(T33:AA33)</f>
        <v>53.7</v>
      </c>
      <c r="AC33" s="123"/>
      <c r="AD33" s="115"/>
      <c r="AE33" s="122">
        <v>7</v>
      </c>
      <c r="AF33" s="122">
        <v>7</v>
      </c>
      <c r="AG33" s="122">
        <v>8</v>
      </c>
      <c r="AH33" s="122">
        <v>7</v>
      </c>
      <c r="AI33" s="122">
        <v>5.5</v>
      </c>
      <c r="AJ33" s="122">
        <v>5.5</v>
      </c>
      <c r="AK33" s="122">
        <v>7</v>
      </c>
      <c r="AL33" s="122">
        <v>6</v>
      </c>
      <c r="AM33" s="33">
        <f>SUM(AE33:AL33)</f>
        <v>53</v>
      </c>
      <c r="AN33" s="123"/>
      <c r="AO33" s="115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131"/>
      <c r="BC33" s="124"/>
      <c r="BD33" s="124"/>
      <c r="BE33" s="124"/>
      <c r="BF33" s="125"/>
      <c r="BG33" s="124"/>
      <c r="BH33" s="124"/>
      <c r="BI33" s="124"/>
      <c r="BJ33" s="124"/>
      <c r="BK33" s="123"/>
      <c r="BL33" s="55"/>
      <c r="BM33" s="115"/>
      <c r="BN33" s="154"/>
      <c r="BO33" s="55"/>
      <c r="BP33" s="55"/>
      <c r="BQ33" s="55"/>
      <c r="BR33" s="55"/>
      <c r="BS33" s="126"/>
      <c r="BT33" s="154"/>
      <c r="BU33" s="55"/>
      <c r="BV33" s="55"/>
      <c r="BW33" s="55"/>
      <c r="BX33" s="55"/>
      <c r="BY33" s="126"/>
      <c r="BZ33" s="55"/>
      <c r="CA33" s="135"/>
    </row>
    <row r="34" spans="1:79" ht="15.6" x14ac:dyDescent="0.3">
      <c r="A34" s="136">
        <v>2</v>
      </c>
      <c r="B34" s="106" t="s">
        <v>275</v>
      </c>
      <c r="C34" s="43"/>
      <c r="D34" s="43"/>
      <c r="E34" s="43"/>
      <c r="F34" s="115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115"/>
      <c r="T34" s="122">
        <v>6</v>
      </c>
      <c r="U34" s="122">
        <v>7</v>
      </c>
      <c r="V34" s="122">
        <v>6.5</v>
      </c>
      <c r="W34" s="122">
        <v>7</v>
      </c>
      <c r="X34" s="122">
        <v>6</v>
      </c>
      <c r="Y34" s="122">
        <v>7</v>
      </c>
      <c r="Z34" s="122">
        <v>7.2</v>
      </c>
      <c r="AA34" s="122">
        <v>6.2</v>
      </c>
      <c r="AB34" s="33">
        <f t="shared" si="6"/>
        <v>52.900000000000006</v>
      </c>
      <c r="AC34" s="123"/>
      <c r="AD34" s="115"/>
      <c r="AE34" s="122">
        <v>6.8</v>
      </c>
      <c r="AF34" s="122">
        <v>7</v>
      </c>
      <c r="AG34" s="122">
        <v>6</v>
      </c>
      <c r="AH34" s="122">
        <v>6.3</v>
      </c>
      <c r="AI34" s="122">
        <v>6.8</v>
      </c>
      <c r="AJ34" s="122">
        <v>6.3</v>
      </c>
      <c r="AK34" s="122">
        <v>6.8</v>
      </c>
      <c r="AL34" s="122">
        <v>6</v>
      </c>
      <c r="AM34" s="33">
        <f t="shared" ref="AM34:AM38" si="7">SUM(AE34:AL34)</f>
        <v>51.999999999999993</v>
      </c>
      <c r="AN34" s="123"/>
      <c r="AO34" s="115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131"/>
      <c r="BC34" s="135"/>
      <c r="BD34" s="135"/>
      <c r="BE34" s="135"/>
      <c r="BF34" s="115"/>
      <c r="BG34" s="135"/>
      <c r="BH34" s="135"/>
      <c r="BI34" s="135"/>
      <c r="BJ34" s="135"/>
      <c r="BK34" s="135"/>
      <c r="BL34" s="55"/>
      <c r="BM34" s="115"/>
      <c r="BN34" s="154"/>
      <c r="BO34" s="55"/>
      <c r="BP34" s="55"/>
      <c r="BQ34" s="55"/>
      <c r="BR34" s="55"/>
      <c r="BS34" s="115"/>
      <c r="BT34" s="154"/>
      <c r="BU34" s="55"/>
      <c r="BV34" s="55"/>
      <c r="BW34" s="55"/>
      <c r="BX34" s="55"/>
      <c r="BY34" s="115"/>
      <c r="BZ34" s="55"/>
      <c r="CA34" s="135"/>
    </row>
    <row r="35" spans="1:79" ht="15.6" x14ac:dyDescent="0.3">
      <c r="A35" s="136">
        <v>3</v>
      </c>
      <c r="B35" s="106" t="s">
        <v>305</v>
      </c>
      <c r="C35" s="43"/>
      <c r="D35" s="43"/>
      <c r="E35" s="43"/>
      <c r="F35" s="115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115"/>
      <c r="T35" s="122">
        <v>5.3</v>
      </c>
      <c r="U35" s="122">
        <v>6</v>
      </c>
      <c r="V35" s="122">
        <v>5.5</v>
      </c>
      <c r="W35" s="122">
        <v>6.2</v>
      </c>
      <c r="X35" s="122">
        <v>5.2</v>
      </c>
      <c r="Y35" s="122">
        <v>5</v>
      </c>
      <c r="Z35" s="122">
        <v>6.5</v>
      </c>
      <c r="AA35" s="122">
        <v>5.2</v>
      </c>
      <c r="AB35" s="33">
        <f t="shared" si="6"/>
        <v>44.900000000000006</v>
      </c>
      <c r="AC35" s="123"/>
      <c r="AD35" s="115"/>
      <c r="AE35" s="122">
        <v>5.5</v>
      </c>
      <c r="AF35" s="122">
        <v>6</v>
      </c>
      <c r="AG35" s="122">
        <v>6.5</v>
      </c>
      <c r="AH35" s="122">
        <v>5.5</v>
      </c>
      <c r="AI35" s="122">
        <v>5.3</v>
      </c>
      <c r="AJ35" s="122">
        <v>5.3</v>
      </c>
      <c r="AK35" s="122">
        <v>6.5</v>
      </c>
      <c r="AL35" s="122">
        <v>4.5</v>
      </c>
      <c r="AM35" s="33">
        <f t="shared" si="7"/>
        <v>45.1</v>
      </c>
      <c r="AN35" s="123"/>
      <c r="AO35" s="115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131"/>
      <c r="BC35" s="135"/>
      <c r="BD35" s="135"/>
      <c r="BE35" s="135"/>
      <c r="BF35" s="115"/>
      <c r="BG35" s="135"/>
      <c r="BH35" s="135"/>
      <c r="BI35" s="135"/>
      <c r="BJ35" s="135"/>
      <c r="BK35" s="135"/>
      <c r="BL35" s="55"/>
      <c r="BM35" s="115"/>
      <c r="BN35" s="154"/>
      <c r="BO35" s="55"/>
      <c r="BP35" s="55"/>
      <c r="BQ35" s="55"/>
      <c r="BR35" s="55"/>
      <c r="BS35" s="115"/>
      <c r="BT35" s="154"/>
      <c r="BU35" s="55"/>
      <c r="BV35" s="55"/>
      <c r="BW35" s="55"/>
      <c r="BX35" s="55"/>
      <c r="BY35" s="115"/>
      <c r="BZ35" s="55"/>
      <c r="CA35" s="135"/>
    </row>
    <row r="36" spans="1:79" ht="15.6" x14ac:dyDescent="0.3">
      <c r="A36" s="136">
        <v>4</v>
      </c>
      <c r="B36" s="106" t="s">
        <v>303</v>
      </c>
      <c r="C36" s="43"/>
      <c r="D36" s="43"/>
      <c r="E36" s="43"/>
      <c r="F36" s="115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115"/>
      <c r="T36" s="122">
        <v>5.2</v>
      </c>
      <c r="U36" s="122">
        <v>6.2</v>
      </c>
      <c r="V36" s="122">
        <v>6.2</v>
      </c>
      <c r="W36" s="122">
        <v>6.5</v>
      </c>
      <c r="X36" s="122">
        <v>6</v>
      </c>
      <c r="Y36" s="122">
        <v>6</v>
      </c>
      <c r="Z36" s="122">
        <v>5.8</v>
      </c>
      <c r="AA36" s="122">
        <v>5.2</v>
      </c>
      <c r="AB36" s="33">
        <f t="shared" si="6"/>
        <v>47.1</v>
      </c>
      <c r="AC36" s="123"/>
      <c r="AD36" s="115"/>
      <c r="AE36" s="122">
        <v>6</v>
      </c>
      <c r="AF36" s="122">
        <v>7</v>
      </c>
      <c r="AG36" s="122">
        <v>8</v>
      </c>
      <c r="AH36" s="122">
        <v>7</v>
      </c>
      <c r="AI36" s="122">
        <v>5.3</v>
      </c>
      <c r="AJ36" s="122">
        <v>5.8</v>
      </c>
      <c r="AK36" s="122">
        <v>5.3</v>
      </c>
      <c r="AL36" s="122">
        <v>5.5</v>
      </c>
      <c r="AM36" s="33">
        <f t="shared" si="7"/>
        <v>49.899999999999991</v>
      </c>
      <c r="AN36" s="123"/>
      <c r="AO36" s="115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131"/>
      <c r="BC36" s="135"/>
      <c r="BD36" s="135"/>
      <c r="BE36" s="135"/>
      <c r="BF36" s="115"/>
      <c r="BG36" s="135"/>
      <c r="BH36" s="135"/>
      <c r="BI36" s="135"/>
      <c r="BJ36" s="135"/>
      <c r="BK36" s="135"/>
      <c r="BL36" s="55"/>
      <c r="BM36" s="115"/>
      <c r="BN36" s="154"/>
      <c r="BO36" s="55"/>
      <c r="BP36" s="55"/>
      <c r="BQ36" s="55"/>
      <c r="BR36" s="55"/>
      <c r="BS36" s="115"/>
      <c r="BT36" s="154"/>
      <c r="BU36" s="55"/>
      <c r="BV36" s="55"/>
      <c r="BW36" s="55"/>
      <c r="BX36" s="55"/>
      <c r="BY36" s="115"/>
      <c r="BZ36" s="55"/>
      <c r="CA36" s="135"/>
    </row>
    <row r="37" spans="1:79" ht="15.6" x14ac:dyDescent="0.3">
      <c r="A37" s="136">
        <v>5</v>
      </c>
      <c r="B37" s="106" t="s">
        <v>262</v>
      </c>
      <c r="C37" s="43"/>
      <c r="D37" s="43"/>
      <c r="E37" s="43"/>
      <c r="F37" s="115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115"/>
      <c r="T37" s="122">
        <v>5.2</v>
      </c>
      <c r="U37" s="122">
        <v>6.2</v>
      </c>
      <c r="V37" s="122">
        <v>6</v>
      </c>
      <c r="W37" s="122">
        <v>6</v>
      </c>
      <c r="X37" s="122">
        <v>6.2</v>
      </c>
      <c r="Y37" s="122">
        <v>6.5</v>
      </c>
      <c r="Z37" s="122">
        <v>6.5</v>
      </c>
      <c r="AA37" s="122">
        <v>5.2</v>
      </c>
      <c r="AB37" s="33">
        <f t="shared" si="6"/>
        <v>47.8</v>
      </c>
      <c r="AC37" s="123"/>
      <c r="AD37" s="115"/>
      <c r="AE37" s="122">
        <v>5.5</v>
      </c>
      <c r="AF37" s="122">
        <v>6</v>
      </c>
      <c r="AG37" s="122">
        <v>7</v>
      </c>
      <c r="AH37" s="122">
        <v>6</v>
      </c>
      <c r="AI37" s="122">
        <v>6.5</v>
      </c>
      <c r="AJ37" s="122">
        <v>6.5</v>
      </c>
      <c r="AK37" s="122">
        <v>6.5</v>
      </c>
      <c r="AL37" s="122">
        <v>5.5</v>
      </c>
      <c r="AM37" s="33">
        <f t="shared" si="7"/>
        <v>49.5</v>
      </c>
      <c r="AN37" s="123"/>
      <c r="AO37" s="115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131"/>
      <c r="BC37" s="135"/>
      <c r="BD37" s="135"/>
      <c r="BE37" s="135"/>
      <c r="BF37" s="115"/>
      <c r="BG37" s="135"/>
      <c r="BH37" s="135"/>
      <c r="BI37" s="135"/>
      <c r="BJ37" s="135"/>
      <c r="BK37" s="135"/>
      <c r="BL37" s="55"/>
      <c r="BM37" s="115"/>
      <c r="BN37" s="154"/>
      <c r="BO37" s="55"/>
      <c r="BP37" s="55"/>
      <c r="BQ37" s="55"/>
      <c r="BR37" s="55"/>
      <c r="BS37" s="115"/>
      <c r="BT37" s="154"/>
      <c r="BU37" s="55"/>
      <c r="BV37" s="55"/>
      <c r="BW37" s="55"/>
      <c r="BX37" s="55"/>
      <c r="BY37" s="115"/>
      <c r="BZ37" s="55"/>
      <c r="CA37" s="135"/>
    </row>
    <row r="38" spans="1:79" ht="15.6" x14ac:dyDescent="0.3">
      <c r="A38" s="136">
        <v>6</v>
      </c>
      <c r="B38" s="106" t="s">
        <v>304</v>
      </c>
      <c r="C38" s="43"/>
      <c r="D38" s="43"/>
      <c r="E38" s="43"/>
      <c r="F38" s="115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115"/>
      <c r="T38" s="122">
        <v>5</v>
      </c>
      <c r="U38" s="122">
        <v>5.5</v>
      </c>
      <c r="V38" s="122">
        <v>5</v>
      </c>
      <c r="W38" s="122">
        <v>5.5</v>
      </c>
      <c r="X38" s="122">
        <v>5</v>
      </c>
      <c r="Y38" s="122">
        <v>4.8</v>
      </c>
      <c r="Z38" s="122">
        <v>5.7</v>
      </c>
      <c r="AA38" s="122">
        <v>5.2</v>
      </c>
      <c r="AB38" s="33">
        <f t="shared" si="6"/>
        <v>41.7</v>
      </c>
      <c r="AC38" s="123"/>
      <c r="AD38" s="115"/>
      <c r="AE38" s="122">
        <v>5</v>
      </c>
      <c r="AF38" s="122">
        <v>6</v>
      </c>
      <c r="AG38" s="122">
        <v>4</v>
      </c>
      <c r="AH38" s="122">
        <v>5.5</v>
      </c>
      <c r="AI38" s="122">
        <v>5</v>
      </c>
      <c r="AJ38" s="122">
        <v>5</v>
      </c>
      <c r="AK38" s="122">
        <v>5.3</v>
      </c>
      <c r="AL38" s="122">
        <v>5.3</v>
      </c>
      <c r="AM38" s="33">
        <f t="shared" si="7"/>
        <v>41.099999999999994</v>
      </c>
      <c r="AN38" s="123"/>
      <c r="AO38" s="115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131"/>
      <c r="BC38" s="135"/>
      <c r="BD38" s="135"/>
      <c r="BE38" s="135"/>
      <c r="BF38" s="115"/>
      <c r="BG38" s="135"/>
      <c r="BH38" s="135"/>
      <c r="BI38" s="135"/>
      <c r="BJ38" s="135"/>
      <c r="BK38" s="135"/>
      <c r="BL38" s="55"/>
      <c r="BM38" s="115"/>
      <c r="BN38" s="154"/>
      <c r="BO38" s="55"/>
      <c r="BP38" s="55"/>
      <c r="BQ38" s="55"/>
      <c r="BR38" s="55"/>
      <c r="BS38" s="115"/>
      <c r="BT38" s="154"/>
      <c r="BU38" s="55"/>
      <c r="BV38" s="55"/>
      <c r="BW38" s="55"/>
      <c r="BX38" s="55"/>
      <c r="BY38" s="115"/>
      <c r="BZ38" s="55"/>
      <c r="CA38" s="135"/>
    </row>
    <row r="39" spans="1:79" ht="14.4" x14ac:dyDescent="0.3">
      <c r="A39" s="138"/>
      <c r="B39" s="137"/>
      <c r="C39" s="476" t="s">
        <v>306</v>
      </c>
      <c r="D39" s="476" t="s">
        <v>307</v>
      </c>
      <c r="E39" s="476" t="s">
        <v>266</v>
      </c>
      <c r="F39" s="144"/>
      <c r="G39" s="222">
        <v>5.5</v>
      </c>
      <c r="H39" s="222">
        <v>6.5</v>
      </c>
      <c r="I39" s="222">
        <v>5.5</v>
      </c>
      <c r="J39" s="222">
        <v>4</v>
      </c>
      <c r="K39" s="223">
        <f>(G39+H39+I39+J39)/4</f>
        <v>5.375</v>
      </c>
      <c r="L39" s="222">
        <v>6.5</v>
      </c>
      <c r="M39" s="222"/>
      <c r="N39" s="223">
        <f>L39-M39</f>
        <v>6.5</v>
      </c>
      <c r="O39" s="222">
        <v>6.8</v>
      </c>
      <c r="P39" s="222"/>
      <c r="Q39" s="223">
        <f>O39-P39</f>
        <v>6.8</v>
      </c>
      <c r="R39" s="167">
        <f>((K39*0.4)+(N39*0.4)+(Q39*0.2))</f>
        <v>6.11</v>
      </c>
      <c r="S39" s="140"/>
      <c r="T39" s="147"/>
      <c r="U39" s="147"/>
      <c r="V39" s="147"/>
      <c r="W39" s="147"/>
      <c r="X39" s="147"/>
      <c r="Y39" s="147"/>
      <c r="Z39" s="530" t="s">
        <v>20</v>
      </c>
      <c r="AA39" s="530"/>
      <c r="AB39" s="142">
        <f>SUM(AB33:AB38)</f>
        <v>288.09999999999997</v>
      </c>
      <c r="AC39" s="142">
        <f>(AB39/6)/8</f>
        <v>6.0020833333333323</v>
      </c>
      <c r="AD39" s="144"/>
      <c r="AE39" s="147"/>
      <c r="AF39" s="147"/>
      <c r="AG39" s="147"/>
      <c r="AH39" s="147"/>
      <c r="AI39" s="147"/>
      <c r="AJ39" s="147"/>
      <c r="AK39" s="530" t="s">
        <v>20</v>
      </c>
      <c r="AL39" s="530"/>
      <c r="AM39" s="142">
        <f>SUM(AM33:AM38)</f>
        <v>290.60000000000002</v>
      </c>
      <c r="AN39" s="142">
        <f>(AM39/6)/8</f>
        <v>6.0541666666666671</v>
      </c>
      <c r="AO39" s="144"/>
      <c r="AP39" s="222">
        <v>6.3</v>
      </c>
      <c r="AQ39" s="222">
        <v>5.7</v>
      </c>
      <c r="AR39" s="222">
        <v>5.3</v>
      </c>
      <c r="AS39" s="222">
        <v>5</v>
      </c>
      <c r="AT39" s="223">
        <f>(AP39+AQ39+AR39+AS39)/4</f>
        <v>5.5750000000000002</v>
      </c>
      <c r="AU39" s="222">
        <v>5.8</v>
      </c>
      <c r="AV39" s="222"/>
      <c r="AW39" s="223">
        <f>AU39-AV39</f>
        <v>5.8</v>
      </c>
      <c r="AX39" s="222">
        <v>6.3</v>
      </c>
      <c r="AY39" s="222">
        <v>0.5</v>
      </c>
      <c r="AZ39" s="223">
        <f>AX39-AY39</f>
        <v>5.8</v>
      </c>
      <c r="BA39" s="167">
        <f>((AT39*0.4)+(AW39*0.4)+(AZ39*0.2))</f>
        <v>5.71</v>
      </c>
      <c r="BB39" s="134"/>
      <c r="BC39" s="350">
        <v>7</v>
      </c>
      <c r="BD39" s="141">
        <v>0.4</v>
      </c>
      <c r="BE39" s="142">
        <f>BC39-BD39</f>
        <v>6.6</v>
      </c>
      <c r="BF39" s="143"/>
      <c r="BG39" s="141">
        <v>7</v>
      </c>
      <c r="BH39" s="141">
        <v>7</v>
      </c>
      <c r="BI39" s="141">
        <v>6</v>
      </c>
      <c r="BJ39" s="141">
        <v>7</v>
      </c>
      <c r="BK39" s="142">
        <v>1</v>
      </c>
      <c r="BL39" s="142">
        <f>SUM((BG39*0.25),(BH39*0.25),(BI39*0.3),(BJ39*0.2))-BK39</f>
        <v>5.7</v>
      </c>
      <c r="BM39" s="144"/>
      <c r="BN39" s="153">
        <f>R39</f>
        <v>6.11</v>
      </c>
      <c r="BO39" s="150">
        <f>AC39</f>
        <v>6.0020833333333323</v>
      </c>
      <c r="BP39" s="150">
        <f>AN39</f>
        <v>6.0541666666666671</v>
      </c>
      <c r="BQ39" s="459"/>
      <c r="BR39" s="461">
        <f>SUM((BN39*0.25)+(BO39*0.375)+(BP39*0.375))</f>
        <v>6.0485937500000002</v>
      </c>
      <c r="BS39" s="148"/>
      <c r="BT39" s="153">
        <f>BA39</f>
        <v>5.71</v>
      </c>
      <c r="BU39" s="150">
        <f>BE39</f>
        <v>6.6</v>
      </c>
      <c r="BV39" s="150">
        <f>BL39</f>
        <v>5.7</v>
      </c>
      <c r="BW39" s="150"/>
      <c r="BX39" s="461">
        <f>SUM((BT39*0.25)+(BU39*0.5)+(BV39*0.25))</f>
        <v>6.1524999999999999</v>
      </c>
      <c r="BY39" s="148"/>
      <c r="BZ39" s="142">
        <f>(BR39+BX39)/2</f>
        <v>6.100546875</v>
      </c>
      <c r="CA39" s="145">
        <v>4</v>
      </c>
    </row>
    <row r="40" spans="1:79" ht="15.6" x14ac:dyDescent="0.3">
      <c r="A40" s="136">
        <v>1</v>
      </c>
      <c r="B40" s="106" t="s">
        <v>308</v>
      </c>
      <c r="C40" s="43"/>
      <c r="D40" s="43"/>
      <c r="E40" s="43"/>
      <c r="F40" s="115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115"/>
      <c r="T40" s="122">
        <v>6</v>
      </c>
      <c r="U40" s="122">
        <v>6.5</v>
      </c>
      <c r="V40" s="122">
        <v>5.5</v>
      </c>
      <c r="W40" s="122">
        <v>6</v>
      </c>
      <c r="X40" s="122">
        <v>5.5</v>
      </c>
      <c r="Y40" s="133">
        <v>5.5</v>
      </c>
      <c r="Z40" s="122">
        <v>4.5</v>
      </c>
      <c r="AA40" s="122">
        <v>5.2</v>
      </c>
      <c r="AB40" s="33">
        <f t="shared" ref="AB40:AB45" si="8">SUM(T40:AA40)</f>
        <v>44.7</v>
      </c>
      <c r="AC40" s="123"/>
      <c r="AD40" s="115"/>
      <c r="AE40" s="122">
        <v>7</v>
      </c>
      <c r="AF40" s="122">
        <v>5</v>
      </c>
      <c r="AG40" s="122">
        <v>5.5</v>
      </c>
      <c r="AH40" s="122">
        <v>5</v>
      </c>
      <c r="AI40" s="122">
        <v>5</v>
      </c>
      <c r="AJ40" s="122">
        <v>5</v>
      </c>
      <c r="AK40" s="122">
        <v>5.3</v>
      </c>
      <c r="AL40" s="122">
        <v>4.8</v>
      </c>
      <c r="AM40" s="33">
        <f>SUM(AE40:AL40)</f>
        <v>42.599999999999994</v>
      </c>
      <c r="AN40" s="123"/>
      <c r="AO40" s="115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131"/>
      <c r="BC40" s="124"/>
      <c r="BD40" s="124"/>
      <c r="BE40" s="124"/>
      <c r="BF40" s="125"/>
      <c r="BG40" s="124"/>
      <c r="BH40" s="124"/>
      <c r="BI40" s="124"/>
      <c r="BJ40" s="124"/>
      <c r="BK40" s="123"/>
      <c r="BL40" s="55"/>
      <c r="BM40" s="115"/>
      <c r="BN40" s="154"/>
      <c r="BO40" s="55"/>
      <c r="BP40" s="55"/>
      <c r="BQ40" s="55"/>
      <c r="BR40" s="55"/>
      <c r="BS40" s="126"/>
      <c r="BT40" s="154"/>
      <c r="BU40" s="55"/>
      <c r="BV40" s="55"/>
      <c r="BW40" s="55"/>
      <c r="BX40" s="55"/>
      <c r="BY40" s="126"/>
      <c r="BZ40" s="55"/>
      <c r="CA40" s="135"/>
    </row>
    <row r="41" spans="1:79" ht="15.6" x14ac:dyDescent="0.3">
      <c r="A41" s="136">
        <v>2</v>
      </c>
      <c r="B41" s="106" t="s">
        <v>309</v>
      </c>
      <c r="C41" s="43"/>
      <c r="D41" s="43"/>
      <c r="E41" s="43"/>
      <c r="F41" s="115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115"/>
      <c r="T41" s="122">
        <v>6</v>
      </c>
      <c r="U41" s="122">
        <v>6</v>
      </c>
      <c r="V41" s="122">
        <v>6.2</v>
      </c>
      <c r="W41" s="122">
        <v>6.2</v>
      </c>
      <c r="X41" s="122">
        <v>6.5</v>
      </c>
      <c r="Y41" s="122">
        <v>6</v>
      </c>
      <c r="Z41" s="122">
        <v>6.3</v>
      </c>
      <c r="AA41" s="122">
        <v>6</v>
      </c>
      <c r="AB41" s="33">
        <f t="shared" si="8"/>
        <v>49.199999999999996</v>
      </c>
      <c r="AC41" s="123"/>
      <c r="AD41" s="115"/>
      <c r="AE41" s="122">
        <v>6.5</v>
      </c>
      <c r="AF41" s="122">
        <v>6.5</v>
      </c>
      <c r="AG41" s="122">
        <v>6.5</v>
      </c>
      <c r="AH41" s="122">
        <v>5</v>
      </c>
      <c r="AI41" s="122">
        <v>5.3</v>
      </c>
      <c r="AJ41" s="122">
        <v>4.8</v>
      </c>
      <c r="AK41" s="122">
        <v>7</v>
      </c>
      <c r="AL41" s="122">
        <v>5</v>
      </c>
      <c r="AM41" s="33">
        <f t="shared" ref="AM41:AM45" si="9">SUM(AE41:AL41)</f>
        <v>46.6</v>
      </c>
      <c r="AN41" s="123"/>
      <c r="AO41" s="115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131"/>
      <c r="BC41" s="135"/>
      <c r="BD41" s="135"/>
      <c r="BE41" s="135"/>
      <c r="BF41" s="115"/>
      <c r="BG41" s="135"/>
      <c r="BH41" s="135"/>
      <c r="BI41" s="135"/>
      <c r="BJ41" s="135"/>
      <c r="BK41" s="135"/>
      <c r="BL41" s="55"/>
      <c r="BM41" s="115"/>
      <c r="BN41" s="154"/>
      <c r="BO41" s="55"/>
      <c r="BP41" s="55"/>
      <c r="BQ41" s="55"/>
      <c r="BR41" s="55"/>
      <c r="BS41" s="115"/>
      <c r="BT41" s="154"/>
      <c r="BU41" s="55"/>
      <c r="BV41" s="55"/>
      <c r="BW41" s="55"/>
      <c r="BX41" s="55"/>
      <c r="BY41" s="115"/>
      <c r="BZ41" s="55"/>
      <c r="CA41" s="135"/>
    </row>
    <row r="42" spans="1:79" ht="15.6" x14ac:dyDescent="0.3">
      <c r="A42" s="136">
        <v>3</v>
      </c>
      <c r="B42" s="106" t="s">
        <v>310</v>
      </c>
      <c r="C42" s="43"/>
      <c r="D42" s="43"/>
      <c r="E42" s="43"/>
      <c r="F42" s="115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115"/>
      <c r="T42" s="122">
        <v>6</v>
      </c>
      <c r="U42" s="122">
        <v>5</v>
      </c>
      <c r="V42" s="122">
        <v>5.3</v>
      </c>
      <c r="W42" s="122">
        <v>5.5</v>
      </c>
      <c r="X42" s="122">
        <v>5.5</v>
      </c>
      <c r="Y42" s="122">
        <v>5.3</v>
      </c>
      <c r="Z42" s="122">
        <v>4.2</v>
      </c>
      <c r="AA42" s="122">
        <v>5</v>
      </c>
      <c r="AB42" s="33">
        <f t="shared" si="8"/>
        <v>41.800000000000004</v>
      </c>
      <c r="AC42" s="123"/>
      <c r="AD42" s="115"/>
      <c r="AE42" s="122">
        <v>6</v>
      </c>
      <c r="AF42" s="122">
        <v>6</v>
      </c>
      <c r="AG42" s="122">
        <v>5</v>
      </c>
      <c r="AH42" s="122">
        <v>4.8</v>
      </c>
      <c r="AI42" s="122">
        <v>4.8</v>
      </c>
      <c r="AJ42" s="122">
        <v>4.5</v>
      </c>
      <c r="AK42" s="122">
        <v>4</v>
      </c>
      <c r="AL42" s="122">
        <v>5</v>
      </c>
      <c r="AM42" s="33">
        <f t="shared" si="9"/>
        <v>40.1</v>
      </c>
      <c r="AN42" s="123"/>
      <c r="AO42" s="115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131"/>
      <c r="BC42" s="135"/>
      <c r="BD42" s="135"/>
      <c r="BE42" s="135"/>
      <c r="BF42" s="115"/>
      <c r="BG42" s="135"/>
      <c r="BH42" s="135"/>
      <c r="BI42" s="135"/>
      <c r="BJ42" s="135"/>
      <c r="BK42" s="135"/>
      <c r="BL42" s="55"/>
      <c r="BM42" s="115"/>
      <c r="BN42" s="154"/>
      <c r="BO42" s="55"/>
      <c r="BP42" s="55"/>
      <c r="BQ42" s="55"/>
      <c r="BR42" s="55"/>
      <c r="BS42" s="115"/>
      <c r="BT42" s="154"/>
      <c r="BU42" s="55"/>
      <c r="BV42" s="55"/>
      <c r="BW42" s="55"/>
      <c r="BX42" s="55"/>
      <c r="BY42" s="115"/>
      <c r="BZ42" s="55"/>
      <c r="CA42" s="135"/>
    </row>
    <row r="43" spans="1:79" ht="15.6" x14ac:dyDescent="0.3">
      <c r="A43" s="136">
        <v>4</v>
      </c>
      <c r="B43" s="106" t="s">
        <v>311</v>
      </c>
      <c r="C43" s="43"/>
      <c r="D43" s="43"/>
      <c r="E43" s="43"/>
      <c r="F43" s="115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115"/>
      <c r="T43" s="122">
        <v>5.5</v>
      </c>
      <c r="U43" s="122">
        <v>6.2</v>
      </c>
      <c r="V43" s="122">
        <v>6.2</v>
      </c>
      <c r="W43" s="122">
        <v>7</v>
      </c>
      <c r="X43" s="122">
        <v>6.5</v>
      </c>
      <c r="Y43" s="122">
        <v>6.3</v>
      </c>
      <c r="Z43" s="122">
        <v>6.5</v>
      </c>
      <c r="AA43" s="122">
        <v>6.3</v>
      </c>
      <c r="AB43" s="33">
        <f t="shared" si="8"/>
        <v>50.499999999999993</v>
      </c>
      <c r="AC43" s="123"/>
      <c r="AD43" s="115"/>
      <c r="AE43" s="122">
        <v>6</v>
      </c>
      <c r="AF43" s="122">
        <v>6.5</v>
      </c>
      <c r="AG43" s="122">
        <v>8</v>
      </c>
      <c r="AH43" s="122">
        <v>7</v>
      </c>
      <c r="AI43" s="122">
        <v>6</v>
      </c>
      <c r="AJ43" s="122">
        <v>6</v>
      </c>
      <c r="AK43" s="122">
        <v>7</v>
      </c>
      <c r="AL43" s="122">
        <v>6</v>
      </c>
      <c r="AM43" s="33">
        <f t="shared" si="9"/>
        <v>52.5</v>
      </c>
      <c r="AN43" s="123"/>
      <c r="AO43" s="115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131"/>
      <c r="BC43" s="135"/>
      <c r="BD43" s="135"/>
      <c r="BE43" s="135"/>
      <c r="BF43" s="115"/>
      <c r="BG43" s="135"/>
      <c r="BH43" s="135"/>
      <c r="BI43" s="135"/>
      <c r="BJ43" s="135"/>
      <c r="BK43" s="135"/>
      <c r="BL43" s="55"/>
      <c r="BM43" s="115"/>
      <c r="BN43" s="154"/>
      <c r="BO43" s="55"/>
      <c r="BP43" s="55"/>
      <c r="BQ43" s="55"/>
      <c r="BR43" s="55"/>
      <c r="BS43" s="115"/>
      <c r="BT43" s="154"/>
      <c r="BU43" s="55"/>
      <c r="BV43" s="55"/>
      <c r="BW43" s="55"/>
      <c r="BX43" s="55"/>
      <c r="BY43" s="115"/>
      <c r="BZ43" s="55"/>
      <c r="CA43" s="135"/>
    </row>
    <row r="44" spans="1:79" ht="15.6" x14ac:dyDescent="0.3">
      <c r="A44" s="136">
        <v>5</v>
      </c>
      <c r="B44" s="106" t="s">
        <v>312</v>
      </c>
      <c r="C44" s="43"/>
      <c r="D44" s="43"/>
      <c r="E44" s="43"/>
      <c r="F44" s="115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115"/>
      <c r="T44" s="122">
        <v>4</v>
      </c>
      <c r="U44" s="122">
        <v>4.8</v>
      </c>
      <c r="V44" s="122">
        <v>5.2</v>
      </c>
      <c r="W44" s="122">
        <v>6</v>
      </c>
      <c r="X44" s="122">
        <v>4.5</v>
      </c>
      <c r="Y44" s="122">
        <v>4.7</v>
      </c>
      <c r="Z44" s="122">
        <v>5</v>
      </c>
      <c r="AA44" s="122">
        <v>5.2</v>
      </c>
      <c r="AB44" s="33">
        <f t="shared" si="8"/>
        <v>39.400000000000006</v>
      </c>
      <c r="AC44" s="123"/>
      <c r="AD44" s="115"/>
      <c r="AE44" s="122">
        <v>4</v>
      </c>
      <c r="AF44" s="122">
        <v>5</v>
      </c>
      <c r="AG44" s="122">
        <v>4</v>
      </c>
      <c r="AH44" s="122">
        <v>4.5</v>
      </c>
      <c r="AI44" s="122">
        <v>4.5</v>
      </c>
      <c r="AJ44" s="122">
        <v>4.5</v>
      </c>
      <c r="AK44" s="122">
        <v>4</v>
      </c>
      <c r="AL44" s="122">
        <v>4</v>
      </c>
      <c r="AM44" s="33">
        <f t="shared" si="9"/>
        <v>34.5</v>
      </c>
      <c r="AN44" s="123"/>
      <c r="AO44" s="115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131"/>
      <c r="BC44" s="135"/>
      <c r="BD44" s="135"/>
      <c r="BE44" s="135"/>
      <c r="BF44" s="115"/>
      <c r="BG44" s="135"/>
      <c r="BH44" s="135"/>
      <c r="BI44" s="135"/>
      <c r="BJ44" s="135"/>
      <c r="BK44" s="135"/>
      <c r="BL44" s="55"/>
      <c r="BM44" s="115"/>
      <c r="BN44" s="154"/>
      <c r="BO44" s="55"/>
      <c r="BP44" s="55"/>
      <c r="BQ44" s="55"/>
      <c r="BR44" s="55"/>
      <c r="BS44" s="115"/>
      <c r="BT44" s="154"/>
      <c r="BU44" s="55"/>
      <c r="BV44" s="55"/>
      <c r="BW44" s="55"/>
      <c r="BX44" s="55"/>
      <c r="BY44" s="115"/>
      <c r="BZ44" s="55"/>
      <c r="CA44" s="135"/>
    </row>
    <row r="45" spans="1:79" ht="15.6" x14ac:dyDescent="0.3">
      <c r="A45" s="136">
        <v>6</v>
      </c>
      <c r="B45" s="106" t="s">
        <v>313</v>
      </c>
      <c r="C45" s="43"/>
      <c r="D45" s="43"/>
      <c r="E45" s="106" t="s">
        <v>315</v>
      </c>
      <c r="F45" s="115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115"/>
      <c r="T45" s="122">
        <v>5</v>
      </c>
      <c r="U45" s="122">
        <v>5.3</v>
      </c>
      <c r="V45" s="122">
        <v>5</v>
      </c>
      <c r="W45" s="122">
        <v>5</v>
      </c>
      <c r="X45" s="122">
        <v>5</v>
      </c>
      <c r="Y45" s="122">
        <v>5.7</v>
      </c>
      <c r="Z45" s="122">
        <v>6</v>
      </c>
      <c r="AA45" s="122">
        <v>5.3</v>
      </c>
      <c r="AB45" s="33">
        <f t="shared" si="8"/>
        <v>42.3</v>
      </c>
      <c r="AC45" s="123"/>
      <c r="AD45" s="115"/>
      <c r="AE45" s="122">
        <v>4</v>
      </c>
      <c r="AF45" s="122">
        <v>5</v>
      </c>
      <c r="AG45" s="122">
        <v>6</v>
      </c>
      <c r="AH45" s="122">
        <v>5</v>
      </c>
      <c r="AI45" s="122">
        <v>4.8</v>
      </c>
      <c r="AJ45" s="122">
        <v>4.5</v>
      </c>
      <c r="AK45" s="122">
        <v>5.5</v>
      </c>
      <c r="AL45" s="122">
        <v>4.5</v>
      </c>
      <c r="AM45" s="33">
        <f t="shared" si="9"/>
        <v>39.299999999999997</v>
      </c>
      <c r="AN45" s="123"/>
      <c r="AO45" s="115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131"/>
      <c r="BC45" s="135"/>
      <c r="BD45" s="135"/>
      <c r="BE45" s="135"/>
      <c r="BF45" s="115"/>
      <c r="BG45" s="135"/>
      <c r="BH45" s="135"/>
      <c r="BI45" s="135"/>
      <c r="BJ45" s="135"/>
      <c r="BK45" s="135"/>
      <c r="BL45" s="55"/>
      <c r="BM45" s="115"/>
      <c r="BN45" s="154"/>
      <c r="BO45" s="55"/>
      <c r="BP45" s="55"/>
      <c r="BQ45" s="55"/>
      <c r="BR45" s="55"/>
      <c r="BS45" s="115"/>
      <c r="BT45" s="154"/>
      <c r="BU45" s="55"/>
      <c r="BV45" s="55"/>
      <c r="BW45" s="55"/>
      <c r="BX45" s="55"/>
      <c r="BY45" s="115"/>
      <c r="BZ45" s="55"/>
      <c r="CA45" s="135"/>
    </row>
    <row r="46" spans="1:79" ht="14.4" x14ac:dyDescent="0.3">
      <c r="A46" s="138"/>
      <c r="B46" s="137"/>
      <c r="C46" s="511" t="s">
        <v>411</v>
      </c>
      <c r="D46" s="476" t="s">
        <v>314</v>
      </c>
      <c r="E46" s="476" t="s">
        <v>316</v>
      </c>
      <c r="F46" s="144"/>
      <c r="G46" s="222">
        <v>4</v>
      </c>
      <c r="H46" s="222">
        <v>4.5</v>
      </c>
      <c r="I46" s="222">
        <v>5</v>
      </c>
      <c r="J46" s="222">
        <v>3</v>
      </c>
      <c r="K46" s="223">
        <f>(G46+H46+I46+J46)/4</f>
        <v>4.125</v>
      </c>
      <c r="L46" s="222">
        <v>6</v>
      </c>
      <c r="M46" s="222">
        <v>2</v>
      </c>
      <c r="N46" s="223">
        <f>L46-M46</f>
        <v>4</v>
      </c>
      <c r="O46" s="222">
        <v>3.5</v>
      </c>
      <c r="P46" s="222">
        <v>1</v>
      </c>
      <c r="Q46" s="223">
        <f>O46-P46</f>
        <v>2.5</v>
      </c>
      <c r="R46" s="167">
        <f>((K46*0.4)+(N46*0.4)+(Q46*0.2))</f>
        <v>3.75</v>
      </c>
      <c r="S46" s="140"/>
      <c r="T46" s="147"/>
      <c r="U46" s="147"/>
      <c r="V46" s="147"/>
      <c r="W46" s="147"/>
      <c r="X46" s="147"/>
      <c r="Y46" s="147"/>
      <c r="Z46" s="530" t="s">
        <v>20</v>
      </c>
      <c r="AA46" s="530"/>
      <c r="AB46" s="142">
        <f>SUM(AB40:AB45)</f>
        <v>267.90000000000003</v>
      </c>
      <c r="AC46" s="142">
        <f>(AB46/6)/8</f>
        <v>5.5812500000000007</v>
      </c>
      <c r="AD46" s="144"/>
      <c r="AE46" s="147"/>
      <c r="AF46" s="147"/>
      <c r="AG46" s="147"/>
      <c r="AH46" s="147"/>
      <c r="AI46" s="147"/>
      <c r="AJ46" s="147"/>
      <c r="AK46" s="530" t="s">
        <v>20</v>
      </c>
      <c r="AL46" s="530"/>
      <c r="AM46" s="142">
        <f>SUM(AM40:AM45)</f>
        <v>255.59999999999997</v>
      </c>
      <c r="AN46" s="142">
        <f>(AM46/6)/8</f>
        <v>5.3249999999999993</v>
      </c>
      <c r="AO46" s="144"/>
      <c r="AP46" s="222">
        <v>4.5</v>
      </c>
      <c r="AQ46" s="222">
        <v>4</v>
      </c>
      <c r="AR46" s="222">
        <v>3</v>
      </c>
      <c r="AS46" s="222">
        <v>3</v>
      </c>
      <c r="AT46" s="223">
        <f>(AP46+AQ46+AR46+AS46)/4</f>
        <v>3.625</v>
      </c>
      <c r="AU46" s="222">
        <v>4</v>
      </c>
      <c r="AV46" s="222">
        <v>4</v>
      </c>
      <c r="AW46" s="223">
        <f>AU46-AV46</f>
        <v>0</v>
      </c>
      <c r="AX46" s="222">
        <v>4</v>
      </c>
      <c r="AY46" s="222">
        <v>0.1</v>
      </c>
      <c r="AZ46" s="223">
        <f>AX46-AY46</f>
        <v>3.9</v>
      </c>
      <c r="BA46" s="167">
        <f>((AT46*0.4)+(AW46*0.4)+(AZ46*0.2))</f>
        <v>2.2300000000000004</v>
      </c>
      <c r="BB46" s="134"/>
      <c r="BC46" s="350">
        <v>6.7</v>
      </c>
      <c r="BD46" s="141">
        <v>1.6</v>
      </c>
      <c r="BE46" s="142">
        <f>BC46-BD46</f>
        <v>5.0999999999999996</v>
      </c>
      <c r="BF46" s="143"/>
      <c r="BG46" s="141">
        <v>4</v>
      </c>
      <c r="BH46" s="141">
        <v>5.5</v>
      </c>
      <c r="BI46" s="141">
        <v>4</v>
      </c>
      <c r="BJ46" s="141">
        <v>3</v>
      </c>
      <c r="BK46" s="142">
        <v>1</v>
      </c>
      <c r="BL46" s="142">
        <f>SUM((BG46*0.25),(BH46*0.25),(BI46*0.3),(BJ46*0.2))-BK46</f>
        <v>3.1750000000000007</v>
      </c>
      <c r="BM46" s="144"/>
      <c r="BN46" s="153">
        <f>R46</f>
        <v>3.75</v>
      </c>
      <c r="BO46" s="150">
        <f>AC46</f>
        <v>5.5812500000000007</v>
      </c>
      <c r="BP46" s="150">
        <f>AN46</f>
        <v>5.3249999999999993</v>
      </c>
      <c r="BQ46" s="459"/>
      <c r="BR46" s="461">
        <f>SUM((BN46*0.25)+(BO46*0.375)+(BP46*0.375))</f>
        <v>5.02734375</v>
      </c>
      <c r="BS46" s="148"/>
      <c r="BT46" s="153">
        <f>BA46</f>
        <v>2.2300000000000004</v>
      </c>
      <c r="BU46" s="150">
        <f>BE46</f>
        <v>5.0999999999999996</v>
      </c>
      <c r="BV46" s="150">
        <f>BL46</f>
        <v>3.1750000000000007</v>
      </c>
      <c r="BW46" s="150"/>
      <c r="BX46" s="461">
        <f>SUM((BT46*0.25)+(BU46*0.5)+(BV46*0.25))</f>
        <v>3.9012500000000001</v>
      </c>
      <c r="BY46" s="148"/>
      <c r="BZ46" s="142">
        <f>(BR46+BX46)/2</f>
        <v>4.4642968750000005</v>
      </c>
      <c r="CA46" s="145">
        <v>5</v>
      </c>
    </row>
    <row r="47" spans="1:79" ht="15.6" x14ac:dyDescent="0.3">
      <c r="A47" s="136">
        <v>1</v>
      </c>
      <c r="B47" s="106" t="s">
        <v>188</v>
      </c>
      <c r="C47" s="43"/>
      <c r="D47" s="43"/>
      <c r="E47" s="43"/>
      <c r="F47" s="115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115"/>
      <c r="T47" s="122">
        <v>6</v>
      </c>
      <c r="U47" s="122">
        <v>6.5</v>
      </c>
      <c r="V47" s="122">
        <v>6.3</v>
      </c>
      <c r="W47" s="122">
        <v>5.3</v>
      </c>
      <c r="X47" s="122">
        <v>2</v>
      </c>
      <c r="Y47" s="133">
        <v>5.8</v>
      </c>
      <c r="Z47" s="122">
        <v>5.2</v>
      </c>
      <c r="AA47" s="122">
        <v>5.3</v>
      </c>
      <c r="AB47" s="33">
        <f t="shared" ref="AB47:AB52" si="10">SUM(T47:AA47)</f>
        <v>42.4</v>
      </c>
      <c r="AC47" s="123"/>
      <c r="AD47" s="115"/>
      <c r="AE47" s="122">
        <v>6.5</v>
      </c>
      <c r="AF47" s="122">
        <v>6.5</v>
      </c>
      <c r="AG47" s="122">
        <v>8</v>
      </c>
      <c r="AH47" s="122">
        <v>6.5</v>
      </c>
      <c r="AI47" s="122">
        <v>3.5</v>
      </c>
      <c r="AJ47" s="122">
        <v>5.5</v>
      </c>
      <c r="AK47" s="122">
        <v>6</v>
      </c>
      <c r="AL47" s="122">
        <v>5.5</v>
      </c>
      <c r="AM47" s="33">
        <f>SUM(AE47:AL47)</f>
        <v>48</v>
      </c>
      <c r="AN47" s="123"/>
      <c r="AO47" s="115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131"/>
      <c r="BC47" s="124"/>
      <c r="BD47" s="124"/>
      <c r="BE47" s="124"/>
      <c r="BF47" s="125"/>
      <c r="BG47" s="124"/>
      <c r="BH47" s="124"/>
      <c r="BI47" s="124"/>
      <c r="BJ47" s="124"/>
      <c r="BK47" s="123"/>
      <c r="BL47" s="55"/>
      <c r="BM47" s="115"/>
      <c r="BN47" s="154"/>
      <c r="BO47" s="55"/>
      <c r="BP47" s="55"/>
      <c r="BQ47" s="55"/>
      <c r="BR47" s="55"/>
      <c r="BS47" s="126"/>
      <c r="BT47" s="154"/>
      <c r="BU47" s="55"/>
      <c r="BV47" s="55"/>
      <c r="BW47" s="55"/>
      <c r="BX47" s="55"/>
      <c r="BY47" s="126"/>
      <c r="BZ47" s="55"/>
      <c r="CA47" s="135"/>
    </row>
    <row r="48" spans="1:79" ht="15.6" x14ac:dyDescent="0.3">
      <c r="A48" s="136">
        <v>2</v>
      </c>
      <c r="B48" s="106" t="s">
        <v>283</v>
      </c>
      <c r="C48" s="43"/>
      <c r="D48" s="43"/>
      <c r="E48" s="43"/>
      <c r="F48" s="115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115"/>
      <c r="T48" s="122">
        <v>5</v>
      </c>
      <c r="U48" s="122">
        <v>5.8</v>
      </c>
      <c r="V48" s="122">
        <v>5.2</v>
      </c>
      <c r="W48" s="122">
        <v>5.2</v>
      </c>
      <c r="X48" s="122">
        <v>4</v>
      </c>
      <c r="Y48" s="122">
        <v>6</v>
      </c>
      <c r="Z48" s="122">
        <v>6.2</v>
      </c>
      <c r="AA48" s="122">
        <v>5.3</v>
      </c>
      <c r="AB48" s="33">
        <f t="shared" si="10"/>
        <v>42.699999999999996</v>
      </c>
      <c r="AC48" s="123"/>
      <c r="AD48" s="115"/>
      <c r="AE48" s="122">
        <v>4.5</v>
      </c>
      <c r="AF48" s="122">
        <v>5.5</v>
      </c>
      <c r="AG48" s="122">
        <v>6</v>
      </c>
      <c r="AH48" s="122">
        <v>5.5</v>
      </c>
      <c r="AI48" s="122">
        <v>3.5</v>
      </c>
      <c r="AJ48" s="122">
        <v>5.5</v>
      </c>
      <c r="AK48" s="122">
        <v>5</v>
      </c>
      <c r="AL48" s="122">
        <v>5</v>
      </c>
      <c r="AM48" s="33">
        <f t="shared" ref="AM48:AM52" si="11">SUM(AE48:AL48)</f>
        <v>40.5</v>
      </c>
      <c r="AN48" s="123"/>
      <c r="AO48" s="115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131"/>
      <c r="BC48" s="135"/>
      <c r="BD48" s="135"/>
      <c r="BE48" s="135"/>
      <c r="BF48" s="115"/>
      <c r="BG48" s="135"/>
      <c r="BH48" s="135"/>
      <c r="BI48" s="135"/>
      <c r="BJ48" s="135"/>
      <c r="BK48" s="135"/>
      <c r="BL48" s="55"/>
      <c r="BM48" s="115"/>
      <c r="BN48" s="154"/>
      <c r="BO48" s="55"/>
      <c r="BP48" s="55"/>
      <c r="BQ48" s="55"/>
      <c r="BR48" s="55"/>
      <c r="BS48" s="115"/>
      <c r="BT48" s="154"/>
      <c r="BU48" s="55"/>
      <c r="BV48" s="55"/>
      <c r="BW48" s="55"/>
      <c r="BX48" s="55"/>
      <c r="BY48" s="115"/>
      <c r="BZ48" s="55"/>
      <c r="CA48" s="135"/>
    </row>
    <row r="49" spans="1:79" ht="15.6" x14ac:dyDescent="0.3">
      <c r="A49" s="136">
        <v>3</v>
      </c>
      <c r="B49" s="106" t="s">
        <v>265</v>
      </c>
      <c r="C49" s="43"/>
      <c r="D49" s="43"/>
      <c r="E49" s="43"/>
      <c r="F49" s="115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115"/>
      <c r="T49" s="122">
        <v>6.5</v>
      </c>
      <c r="U49" s="122">
        <v>7.2</v>
      </c>
      <c r="V49" s="122">
        <v>6.5</v>
      </c>
      <c r="W49" s="122">
        <v>7</v>
      </c>
      <c r="X49" s="122">
        <v>7</v>
      </c>
      <c r="Y49" s="122">
        <v>7.2</v>
      </c>
      <c r="Z49" s="122">
        <v>7.5</v>
      </c>
      <c r="AA49" s="122">
        <v>6.2</v>
      </c>
      <c r="AB49" s="33">
        <f t="shared" si="10"/>
        <v>55.100000000000009</v>
      </c>
      <c r="AC49" s="123"/>
      <c r="AD49" s="115"/>
      <c r="AE49" s="122">
        <v>4.5</v>
      </c>
      <c r="AF49" s="122">
        <v>4.5</v>
      </c>
      <c r="AG49" s="122">
        <v>5</v>
      </c>
      <c r="AH49" s="122">
        <v>5</v>
      </c>
      <c r="AI49" s="122">
        <v>6</v>
      </c>
      <c r="AJ49" s="122">
        <v>6</v>
      </c>
      <c r="AK49" s="122">
        <v>6</v>
      </c>
      <c r="AL49" s="122">
        <v>5.5</v>
      </c>
      <c r="AM49" s="33">
        <f t="shared" si="11"/>
        <v>42.5</v>
      </c>
      <c r="AN49" s="123"/>
      <c r="AO49" s="115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131"/>
      <c r="BC49" s="135"/>
      <c r="BD49" s="135"/>
      <c r="BE49" s="135"/>
      <c r="BF49" s="115"/>
      <c r="BG49" s="135"/>
      <c r="BH49" s="135"/>
      <c r="BI49" s="135"/>
      <c r="BJ49" s="135"/>
      <c r="BK49" s="135"/>
      <c r="BL49" s="55"/>
      <c r="BM49" s="115"/>
      <c r="BN49" s="154"/>
      <c r="BO49" s="55"/>
      <c r="BP49" s="55"/>
      <c r="BQ49" s="55"/>
      <c r="BR49" s="55"/>
      <c r="BS49" s="115"/>
      <c r="BT49" s="154"/>
      <c r="BU49" s="55"/>
      <c r="BV49" s="55"/>
      <c r="BW49" s="55"/>
      <c r="BX49" s="55"/>
      <c r="BY49" s="115"/>
      <c r="BZ49" s="55"/>
      <c r="CA49" s="135"/>
    </row>
    <row r="50" spans="1:79" ht="15.6" x14ac:dyDescent="0.3">
      <c r="A50" s="136">
        <v>4</v>
      </c>
      <c r="B50" s="106" t="s">
        <v>253</v>
      </c>
      <c r="C50" s="43"/>
      <c r="D50" s="43"/>
      <c r="E50" s="43"/>
      <c r="F50" s="115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115"/>
      <c r="T50" s="122">
        <v>4.2</v>
      </c>
      <c r="U50" s="122">
        <v>4.8</v>
      </c>
      <c r="V50" s="122">
        <v>5</v>
      </c>
      <c r="W50" s="122">
        <v>5</v>
      </c>
      <c r="X50" s="122">
        <v>4.2</v>
      </c>
      <c r="Y50" s="122">
        <v>0.7</v>
      </c>
      <c r="Z50" s="122">
        <v>2</v>
      </c>
      <c r="AA50" s="122">
        <v>4.5</v>
      </c>
      <c r="AB50" s="33">
        <f t="shared" si="10"/>
        <v>30.4</v>
      </c>
      <c r="AC50" s="123"/>
      <c r="AD50" s="115"/>
      <c r="AE50" s="122">
        <v>5</v>
      </c>
      <c r="AF50" s="122">
        <v>4.5</v>
      </c>
      <c r="AG50" s="122">
        <v>5.5</v>
      </c>
      <c r="AH50" s="122">
        <v>5</v>
      </c>
      <c r="AI50" s="122">
        <v>5.5</v>
      </c>
      <c r="AJ50" s="122">
        <v>4.5</v>
      </c>
      <c r="AK50" s="122">
        <v>5</v>
      </c>
      <c r="AL50" s="122">
        <v>4.5</v>
      </c>
      <c r="AM50" s="33">
        <f t="shared" si="11"/>
        <v>39.5</v>
      </c>
      <c r="AN50" s="123"/>
      <c r="AO50" s="115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131"/>
      <c r="BC50" s="135"/>
      <c r="BD50" s="135"/>
      <c r="BE50" s="135"/>
      <c r="BF50" s="115"/>
      <c r="BG50" s="135"/>
      <c r="BH50" s="135"/>
      <c r="BI50" s="135"/>
      <c r="BJ50" s="135"/>
      <c r="BK50" s="135"/>
      <c r="BL50" s="55"/>
      <c r="BM50" s="115"/>
      <c r="BN50" s="154"/>
      <c r="BO50" s="55"/>
      <c r="BP50" s="55"/>
      <c r="BQ50" s="55"/>
      <c r="BR50" s="55"/>
      <c r="BS50" s="115"/>
      <c r="BT50" s="154"/>
      <c r="BU50" s="55"/>
      <c r="BV50" s="55"/>
      <c r="BW50" s="55"/>
      <c r="BX50" s="55"/>
      <c r="BY50" s="115"/>
      <c r="BZ50" s="55"/>
      <c r="CA50" s="135"/>
    </row>
    <row r="51" spans="1:79" ht="15.6" x14ac:dyDescent="0.3">
      <c r="A51" s="136">
        <v>5</v>
      </c>
      <c r="B51" s="106" t="s">
        <v>317</v>
      </c>
      <c r="C51" s="43"/>
      <c r="D51" s="43"/>
      <c r="E51" s="43"/>
      <c r="F51" s="115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115"/>
      <c r="T51" s="122">
        <v>4.8</v>
      </c>
      <c r="U51" s="122">
        <v>4.8</v>
      </c>
      <c r="V51" s="122">
        <v>4.5</v>
      </c>
      <c r="W51" s="122">
        <v>4</v>
      </c>
      <c r="X51" s="122">
        <v>4</v>
      </c>
      <c r="Y51" s="122">
        <v>4</v>
      </c>
      <c r="Z51" s="122">
        <v>2.8</v>
      </c>
      <c r="AA51" s="122">
        <v>4.5</v>
      </c>
      <c r="AB51" s="33">
        <f t="shared" si="10"/>
        <v>33.400000000000006</v>
      </c>
      <c r="AC51" s="123"/>
      <c r="AD51" s="115"/>
      <c r="AE51" s="122">
        <v>4</v>
      </c>
      <c r="AF51" s="122">
        <v>4.5</v>
      </c>
      <c r="AG51" s="122">
        <v>4</v>
      </c>
      <c r="AH51" s="122">
        <v>5</v>
      </c>
      <c r="AI51" s="122">
        <v>5.8</v>
      </c>
      <c r="AJ51" s="122">
        <v>4.8</v>
      </c>
      <c r="AK51" s="122">
        <v>2</v>
      </c>
      <c r="AL51" s="122">
        <v>4</v>
      </c>
      <c r="AM51" s="33">
        <f t="shared" si="11"/>
        <v>34.1</v>
      </c>
      <c r="AN51" s="123"/>
      <c r="AO51" s="115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131"/>
      <c r="BC51" s="135"/>
      <c r="BD51" s="135"/>
      <c r="BE51" s="135"/>
      <c r="BF51" s="115"/>
      <c r="BG51" s="135"/>
      <c r="BH51" s="135"/>
      <c r="BI51" s="135"/>
      <c r="BJ51" s="135"/>
      <c r="BK51" s="135"/>
      <c r="BL51" s="55"/>
      <c r="BM51" s="115"/>
      <c r="BN51" s="154"/>
      <c r="BO51" s="55"/>
      <c r="BP51" s="55"/>
      <c r="BQ51" s="55"/>
      <c r="BR51" s="55"/>
      <c r="BS51" s="115"/>
      <c r="BT51" s="154"/>
      <c r="BU51" s="55"/>
      <c r="BV51" s="55"/>
      <c r="BW51" s="55"/>
      <c r="BX51" s="55"/>
      <c r="BY51" s="115"/>
      <c r="BZ51" s="55"/>
      <c r="CA51" s="135"/>
    </row>
    <row r="52" spans="1:79" ht="15.6" x14ac:dyDescent="0.3">
      <c r="A52" s="136">
        <v>6</v>
      </c>
      <c r="B52" s="106" t="s">
        <v>318</v>
      </c>
      <c r="C52" s="43"/>
      <c r="D52" s="43"/>
      <c r="E52" s="106" t="s">
        <v>320</v>
      </c>
      <c r="F52" s="115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115"/>
      <c r="T52" s="122">
        <v>6.2</v>
      </c>
      <c r="U52" s="122">
        <v>6.5</v>
      </c>
      <c r="V52" s="122">
        <v>6.5</v>
      </c>
      <c r="W52" s="122">
        <v>5.6</v>
      </c>
      <c r="X52" s="122">
        <v>6.5</v>
      </c>
      <c r="Y52" s="122">
        <v>6.8</v>
      </c>
      <c r="Z52" s="122">
        <v>7.2</v>
      </c>
      <c r="AA52" s="122">
        <v>6</v>
      </c>
      <c r="AB52" s="33">
        <f t="shared" si="10"/>
        <v>51.3</v>
      </c>
      <c r="AC52" s="123"/>
      <c r="AD52" s="115"/>
      <c r="AE52" s="122">
        <v>4.5</v>
      </c>
      <c r="AF52" s="122">
        <v>5.5</v>
      </c>
      <c r="AG52" s="122">
        <v>6.5</v>
      </c>
      <c r="AH52" s="122">
        <v>6.5</v>
      </c>
      <c r="AI52" s="122">
        <v>6.8</v>
      </c>
      <c r="AJ52" s="122">
        <v>6</v>
      </c>
      <c r="AK52" s="122">
        <v>6</v>
      </c>
      <c r="AL52" s="122">
        <v>5.5</v>
      </c>
      <c r="AM52" s="33">
        <f t="shared" si="11"/>
        <v>47.3</v>
      </c>
      <c r="AN52" s="123"/>
      <c r="AO52" s="115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131"/>
      <c r="BC52" s="135"/>
      <c r="BD52" s="135"/>
      <c r="BE52" s="135"/>
      <c r="BF52" s="115"/>
      <c r="BG52" s="135"/>
      <c r="BH52" s="135"/>
      <c r="BI52" s="135"/>
      <c r="BJ52" s="135"/>
      <c r="BK52" s="135"/>
      <c r="BL52" s="55"/>
      <c r="BM52" s="115"/>
      <c r="BN52" s="154"/>
      <c r="BO52" s="55"/>
      <c r="BP52" s="55"/>
      <c r="BQ52" s="55"/>
      <c r="BR52" s="55"/>
      <c r="BS52" s="115"/>
      <c r="BT52" s="154"/>
      <c r="BU52" s="55"/>
      <c r="BV52" s="55"/>
      <c r="BW52" s="55"/>
      <c r="BX52" s="55"/>
      <c r="BY52" s="115"/>
      <c r="BZ52" s="55"/>
      <c r="CA52" s="135"/>
    </row>
    <row r="53" spans="1:79" ht="14.4" x14ac:dyDescent="0.3">
      <c r="A53" s="138" t="s">
        <v>238</v>
      </c>
      <c r="B53" s="137" t="s">
        <v>246</v>
      </c>
      <c r="C53" s="512" t="s">
        <v>187</v>
      </c>
      <c r="D53" s="512" t="s">
        <v>319</v>
      </c>
      <c r="E53" s="512" t="s">
        <v>254</v>
      </c>
      <c r="F53" s="144"/>
      <c r="G53" s="222">
        <v>2</v>
      </c>
      <c r="H53" s="222">
        <v>2</v>
      </c>
      <c r="I53" s="222">
        <v>3</v>
      </c>
      <c r="J53" s="222">
        <v>2</v>
      </c>
      <c r="K53" s="223">
        <f>(G53+H53+I53+J53)/4</f>
        <v>2.25</v>
      </c>
      <c r="L53" s="222">
        <v>4</v>
      </c>
      <c r="M53" s="222">
        <v>4</v>
      </c>
      <c r="N53" s="223">
        <f>L53-M53</f>
        <v>0</v>
      </c>
      <c r="O53" s="222">
        <v>3</v>
      </c>
      <c r="P53" s="222">
        <v>0.2</v>
      </c>
      <c r="Q53" s="223">
        <f>O53-P53</f>
        <v>2.8</v>
      </c>
      <c r="R53" s="167">
        <f>((K53*0.4)+(N53*0.4)+(Q53*0.2))</f>
        <v>1.46</v>
      </c>
      <c r="S53" s="140"/>
      <c r="T53" s="147"/>
      <c r="U53" s="147"/>
      <c r="V53" s="147"/>
      <c r="W53" s="147"/>
      <c r="X53" s="147"/>
      <c r="Y53" s="147"/>
      <c r="Z53" s="530" t="s">
        <v>20</v>
      </c>
      <c r="AA53" s="530"/>
      <c r="AB53" s="142">
        <f>SUM(AB47:AB52)</f>
        <v>255.3</v>
      </c>
      <c r="AC53" s="142">
        <f>(AB53/6)/8</f>
        <v>5.3187500000000005</v>
      </c>
      <c r="AD53" s="144"/>
      <c r="AE53" s="147"/>
      <c r="AF53" s="147"/>
      <c r="AG53" s="147"/>
      <c r="AH53" s="147"/>
      <c r="AI53" s="147"/>
      <c r="AJ53" s="147"/>
      <c r="AK53" s="530" t="s">
        <v>20</v>
      </c>
      <c r="AL53" s="530"/>
      <c r="AM53" s="142">
        <f>SUM(AM47:AM52)</f>
        <v>251.89999999999998</v>
      </c>
      <c r="AN53" s="142">
        <f>(AM53/6)/8</f>
        <v>5.2479166666666659</v>
      </c>
      <c r="AO53" s="144"/>
      <c r="AP53" s="222"/>
      <c r="AQ53" s="222"/>
      <c r="AR53" s="222"/>
      <c r="AS53" s="222"/>
      <c r="AT53" s="223">
        <f>(AP53+AQ53+AR53+AS53)/4</f>
        <v>0</v>
      </c>
      <c r="AU53" s="222"/>
      <c r="AV53" s="222"/>
      <c r="AW53" s="223">
        <f>AU53-AV53</f>
        <v>0</v>
      </c>
      <c r="AX53" s="222"/>
      <c r="AY53" s="222"/>
      <c r="AZ53" s="223">
        <f>AX53-AY53</f>
        <v>0</v>
      </c>
      <c r="BA53" s="167">
        <f>((AT53*0.4)+(AW53*0.4)+(AZ53*0.2))</f>
        <v>0</v>
      </c>
      <c r="BB53" s="134"/>
      <c r="BC53" s="350"/>
      <c r="BD53" s="141"/>
      <c r="BE53" s="142">
        <f>BC53-BD53</f>
        <v>0</v>
      </c>
      <c r="BF53" s="143"/>
      <c r="BG53" s="141"/>
      <c r="BH53" s="141"/>
      <c r="BI53" s="141"/>
      <c r="BJ53" s="141"/>
      <c r="BK53" s="142">
        <v>0</v>
      </c>
      <c r="BL53" s="142">
        <f>SUM((BG53*0.25),(BH53*0.25),(BI53*0.3),(BJ53*0.2))-BK53</f>
        <v>0</v>
      </c>
      <c r="BM53" s="144"/>
      <c r="BN53" s="153">
        <f>R53</f>
        <v>1.46</v>
      </c>
      <c r="BO53" s="150">
        <f>AC53</f>
        <v>5.3187500000000005</v>
      </c>
      <c r="BP53" s="150">
        <f>AN53</f>
        <v>5.2479166666666659</v>
      </c>
      <c r="BQ53" s="459"/>
      <c r="BR53" s="461">
        <f>SUM((BN53*0.25)+(BO53*0.375)+(BP53*0.375))</f>
        <v>4.3274999999999997</v>
      </c>
      <c r="BS53" s="148"/>
      <c r="BT53" s="153">
        <f>BA53</f>
        <v>0</v>
      </c>
      <c r="BU53" s="150">
        <f>BE53</f>
        <v>0</v>
      </c>
      <c r="BV53" s="150">
        <f>BL53</f>
        <v>0</v>
      </c>
      <c r="BW53" s="150"/>
      <c r="BX53" s="461">
        <f>SUM((BT53*0.25)+(BU53*0.5)+(BV53*0.25))</f>
        <v>0</v>
      </c>
      <c r="BY53" s="148"/>
      <c r="BZ53" s="142">
        <f>(BR53+BX53)/2</f>
        <v>2.1637499999999998</v>
      </c>
      <c r="CA53" s="513" t="s">
        <v>402</v>
      </c>
    </row>
    <row r="54" spans="1:79" ht="14.4" x14ac:dyDescent="0.3">
      <c r="B54" s="479"/>
      <c r="C54" s="479"/>
      <c r="D54" s="479"/>
      <c r="E54" s="479"/>
      <c r="AO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79" ht="14.4" x14ac:dyDescent="0.3">
      <c r="AO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79" ht="14.4" x14ac:dyDescent="0.3">
      <c r="AO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79" ht="14.4" x14ac:dyDescent="0.3">
      <c r="AO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79" ht="14.4" x14ac:dyDescent="0.3">
      <c r="AO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66" spans="41:63" ht="14.4" x14ac:dyDescent="0.3">
      <c r="AO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41:63" ht="14.4" x14ac:dyDescent="0.3">
      <c r="AO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41:63" ht="14.4" x14ac:dyDescent="0.3">
      <c r="AO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41:63" ht="14.4" x14ac:dyDescent="0.3">
      <c r="AO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41:63" ht="14.4" x14ac:dyDescent="0.3">
      <c r="AO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41:63" ht="14.4" x14ac:dyDescent="0.3">
      <c r="AO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41:63" ht="14.4" x14ac:dyDescent="0.3">
      <c r="AO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41:63" ht="14.4" x14ac:dyDescent="0.3">
      <c r="AO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41:63" ht="14.4" x14ac:dyDescent="0.3">
      <c r="AO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41:63" ht="14.4" x14ac:dyDescent="0.3">
      <c r="AO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41:63" ht="14.4" x14ac:dyDescent="0.3">
      <c r="AO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41:63" ht="14.4" x14ac:dyDescent="0.3">
      <c r="AO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41:63" ht="14.4" x14ac:dyDescent="0.3">
      <c r="AO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41:63" ht="14.4" x14ac:dyDescent="0.3">
      <c r="AO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41:63" ht="14.4" x14ac:dyDescent="0.3">
      <c r="AO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41:63" ht="14.4" x14ac:dyDescent="0.3">
      <c r="AO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41:63" ht="14.4" x14ac:dyDescent="0.3">
      <c r="AO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41:63" ht="14.4" x14ac:dyDescent="0.3">
      <c r="AO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41:63" ht="14.4" x14ac:dyDescent="0.3">
      <c r="AO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41:63" ht="14.4" x14ac:dyDescent="0.3">
      <c r="AO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41:63" ht="14.4" x14ac:dyDescent="0.3">
      <c r="AO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41:63" ht="14.4" x14ac:dyDescent="0.3">
      <c r="AO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41:63" ht="14.4" x14ac:dyDescent="0.3">
      <c r="AO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41:63" ht="14.4" x14ac:dyDescent="0.3">
      <c r="AO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41:63" ht="14.4" x14ac:dyDescent="0.3">
      <c r="AO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spans="41:63" ht="14.4" x14ac:dyDescent="0.3">
      <c r="AO91" s="1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spans="41:63" ht="14.4" x14ac:dyDescent="0.3">
      <c r="AO92" s="1"/>
      <c r="BB92" s="1"/>
      <c r="BC92" s="1"/>
      <c r="BD92" s="1"/>
      <c r="BE92" s="1"/>
      <c r="BF92" s="1"/>
      <c r="BG92" s="1"/>
      <c r="BH92" s="1"/>
      <c r="BI92" s="1"/>
      <c r="BJ92" s="1"/>
      <c r="BK92" s="1"/>
    </row>
    <row r="93" spans="41:63" ht="14.4" x14ac:dyDescent="0.3">
      <c r="AO93" s="1"/>
      <c r="BB93" s="1"/>
      <c r="BC93" s="1"/>
      <c r="BD93" s="1"/>
      <c r="BE93" s="1"/>
      <c r="BF93" s="1"/>
      <c r="BG93" s="1"/>
      <c r="BH93" s="1"/>
      <c r="BI93" s="1"/>
      <c r="BJ93" s="1"/>
      <c r="BK93" s="1"/>
    </row>
    <row r="94" spans="41:63" ht="14.4" x14ac:dyDescent="0.3">
      <c r="AO94" s="1"/>
      <c r="BB94" s="1"/>
      <c r="BC94" s="1"/>
      <c r="BD94" s="1"/>
      <c r="BE94" s="1"/>
      <c r="BF94" s="1"/>
      <c r="BG94" s="1"/>
      <c r="BH94" s="1"/>
      <c r="BI94" s="1"/>
      <c r="BJ94" s="1"/>
      <c r="BK94" s="1"/>
    </row>
    <row r="95" spans="41:63" ht="14.4" x14ac:dyDescent="0.3">
      <c r="AO95" s="1"/>
      <c r="BB95" s="1"/>
      <c r="BC95" s="1"/>
      <c r="BD95" s="1"/>
      <c r="BE95" s="1"/>
      <c r="BF95" s="1"/>
      <c r="BG95" s="1"/>
      <c r="BH95" s="1"/>
      <c r="BI95" s="1"/>
      <c r="BJ95" s="1"/>
      <c r="BK95" s="1"/>
    </row>
    <row r="96" spans="41:63" ht="14.4" x14ac:dyDescent="0.3">
      <c r="AO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</row>
    <row r="97" spans="41:63" ht="14.4" x14ac:dyDescent="0.3">
      <c r="AO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</row>
    <row r="98" spans="41:63" ht="14.4" x14ac:dyDescent="0.3">
      <c r="AO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</row>
    <row r="99" spans="41:63" ht="14.4" x14ac:dyDescent="0.3">
      <c r="AO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</row>
    <row r="100" spans="41:63" ht="14.4" x14ac:dyDescent="0.3">
      <c r="AO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</row>
    <row r="101" spans="41:63" ht="14.4" x14ac:dyDescent="0.3">
      <c r="AO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</row>
    <row r="102" spans="41:63" ht="14.4" x14ac:dyDescent="0.3">
      <c r="AO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</row>
    <row r="103" spans="41:63" ht="14.4" x14ac:dyDescent="0.3">
      <c r="AO103" s="106"/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</row>
    <row r="104" spans="41:63" ht="14.4" x14ac:dyDescent="0.3">
      <c r="AO104" s="106"/>
      <c r="BB104" s="106"/>
      <c r="BC104" s="106"/>
      <c r="BD104" s="106"/>
      <c r="BE104" s="106"/>
      <c r="BF104" s="106"/>
      <c r="BG104" s="106"/>
      <c r="BH104" s="106"/>
      <c r="BI104" s="106"/>
      <c r="BJ104" s="106"/>
      <c r="BK104" s="106"/>
    </row>
    <row r="105" spans="41:63" ht="14.4" x14ac:dyDescent="0.3">
      <c r="AO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</row>
    <row r="106" spans="41:63" ht="14.4" x14ac:dyDescent="0.3">
      <c r="AO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</row>
    <row r="107" spans="41:63" ht="14.4" x14ac:dyDescent="0.3">
      <c r="AO107" s="106"/>
      <c r="BB107" s="106"/>
      <c r="BC107" s="106"/>
      <c r="BD107" s="106"/>
      <c r="BE107" s="106"/>
      <c r="BF107" s="106"/>
      <c r="BG107" s="106"/>
      <c r="BH107" s="106"/>
      <c r="BI107" s="106"/>
      <c r="BJ107" s="106"/>
      <c r="BK107" s="106"/>
    </row>
  </sheetData>
  <mergeCells count="14">
    <mergeCell ref="BG10:BH10"/>
    <mergeCell ref="A3:B3"/>
    <mergeCell ref="Z32:AA32"/>
    <mergeCell ref="AK32:AL32"/>
    <mergeCell ref="Z25:AA25"/>
    <mergeCell ref="AK25:AL25"/>
    <mergeCell ref="Z53:AA53"/>
    <mergeCell ref="AK53:AL53"/>
    <mergeCell ref="Z18:AA18"/>
    <mergeCell ref="AK18:AL18"/>
    <mergeCell ref="Z39:AA39"/>
    <mergeCell ref="AK39:AL39"/>
    <mergeCell ref="Z46:AA46"/>
    <mergeCell ref="AK46:AL46"/>
  </mergeCells>
  <pageMargins left="0.23622047244094491" right="0.23622047244094491" top="0.74803149606299213" bottom="0.74803149606299213" header="0.31496062992125984" footer="0.31496062992125984"/>
  <pageSetup paperSize="9" scale="51" orientation="landscape" r:id="rId1"/>
  <headerFooter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121"/>
  <sheetViews>
    <sheetView workbookViewId="0">
      <selection activeCell="B12" sqref="B12:B17"/>
    </sheetView>
  </sheetViews>
  <sheetFormatPr defaultColWidth="8.88671875" defaultRowHeight="13.2" x14ac:dyDescent="0.25"/>
  <cols>
    <col min="1" max="1" width="5.44140625" customWidth="1"/>
    <col min="2" max="2" width="21.33203125" customWidth="1"/>
    <col min="3" max="3" width="21.44140625" customWidth="1"/>
    <col min="4" max="4" width="22.88671875" customWidth="1"/>
    <col min="5" max="5" width="14.88671875" customWidth="1"/>
    <col min="6" max="6" width="3.33203125" customWidth="1"/>
    <col min="7" max="7" width="7.5546875" customWidth="1"/>
    <col min="8" max="8" width="10.6640625" customWidth="1"/>
    <col min="9" max="9" width="10.33203125" customWidth="1"/>
    <col min="10" max="10" width="9.33203125" customWidth="1"/>
    <col min="11" max="11" width="11" customWidth="1"/>
    <col min="12" max="12" width="9" customWidth="1"/>
    <col min="21" max="21" width="2.88671875" customWidth="1"/>
    <col min="31" max="31" width="2.88671875" customWidth="1"/>
    <col min="41" max="41" width="3.33203125" customWidth="1"/>
    <col min="42" max="42" width="7.5546875" customWidth="1"/>
    <col min="43" max="43" width="10.6640625" customWidth="1"/>
    <col min="44" max="44" width="9.33203125" customWidth="1"/>
    <col min="45" max="45" width="11" customWidth="1"/>
    <col min="54" max="54" width="3.44140625" customWidth="1"/>
    <col min="55" max="56" width="7.6640625" customWidth="1"/>
    <col min="57" max="57" width="9.33203125" customWidth="1"/>
    <col min="58" max="62" width="7.6640625" customWidth="1"/>
    <col min="63" max="63" width="8.6640625" customWidth="1"/>
    <col min="64" max="64" width="2.6640625" customWidth="1"/>
    <col min="65" max="65" width="9.88671875" customWidth="1"/>
    <col min="66" max="66" width="10.88671875" customWidth="1"/>
    <col min="67" max="67" width="8" customWidth="1"/>
    <col min="68" max="68" width="3.109375" customWidth="1"/>
    <col min="69" max="69" width="9.88671875" customWidth="1"/>
    <col min="70" max="70" width="3" customWidth="1"/>
    <col min="71" max="71" width="9.88671875" customWidth="1"/>
    <col min="72" max="72" width="10.88671875" customWidth="1"/>
    <col min="73" max="73" width="8" customWidth="1"/>
    <col min="74" max="74" width="3.109375" customWidth="1"/>
    <col min="75" max="75" width="9.88671875" customWidth="1"/>
    <col min="76" max="76" width="3" customWidth="1"/>
    <col min="77" max="77" width="11.33203125" customWidth="1"/>
    <col min="78" max="82" width="7.6640625" customWidth="1"/>
    <col min="83" max="83" width="3" customWidth="1"/>
    <col min="87" max="87" width="2.88671875" customWidth="1"/>
    <col min="88" max="93" width="7.6640625" customWidth="1"/>
    <col min="94" max="94" width="2.88671875" customWidth="1"/>
    <col min="96" max="96" width="2.88671875" customWidth="1"/>
    <col min="97" max="102" width="7.109375" style="129" customWidth="1"/>
    <col min="104" max="104" width="3" customWidth="1"/>
    <col min="106" max="106" width="3.109375" customWidth="1"/>
    <col min="108" max="108" width="2.6640625" customWidth="1"/>
  </cols>
  <sheetData>
    <row r="1" spans="1:109" s="106" customFormat="1" ht="15.6" x14ac:dyDescent="0.3">
      <c r="A1" s="99" t="str">
        <f>'Comp Detail'!A1</f>
        <v>2022 Australian National Championships</v>
      </c>
      <c r="B1" s="3"/>
      <c r="C1" s="105"/>
      <c r="D1" s="1" t="s">
        <v>71</v>
      </c>
      <c r="E1" s="1" t="s">
        <v>116</v>
      </c>
      <c r="F1" s="1"/>
      <c r="G1" s="1"/>
      <c r="H1" s="1"/>
      <c r="I1" s="1"/>
      <c r="J1" s="1"/>
      <c r="K1" s="1"/>
      <c r="L1" s="1"/>
      <c r="AO1" s="1"/>
      <c r="AP1" s="1"/>
      <c r="AQ1" s="1"/>
      <c r="AR1" s="1"/>
      <c r="AS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00"/>
      <c r="CT1" s="100"/>
      <c r="CU1" s="100"/>
      <c r="CV1" s="100"/>
      <c r="CW1" s="100"/>
      <c r="CX1" s="100"/>
      <c r="CY1" s="1"/>
      <c r="CZ1" s="1"/>
      <c r="DA1" s="1"/>
      <c r="DB1" s="1"/>
      <c r="DC1" s="1"/>
      <c r="DD1" s="1"/>
      <c r="DE1" s="1"/>
    </row>
    <row r="2" spans="1:109" s="106" customFormat="1" ht="15.6" x14ac:dyDescent="0.3">
      <c r="A2" s="28"/>
      <c r="B2" s="3"/>
      <c r="C2" s="105"/>
      <c r="D2" s="1"/>
      <c r="E2" s="1" t="s">
        <v>102</v>
      </c>
      <c r="F2" s="1"/>
      <c r="G2" s="1"/>
      <c r="H2" s="1"/>
      <c r="I2" s="1"/>
      <c r="J2" s="1"/>
      <c r="K2" s="1"/>
      <c r="L2" s="1"/>
      <c r="AO2" s="1"/>
      <c r="AP2" s="1"/>
      <c r="AQ2" s="1"/>
      <c r="AR2" s="1"/>
      <c r="AS2" s="1"/>
      <c r="BC2" s="1"/>
      <c r="BD2" s="1"/>
      <c r="BE2" s="1"/>
      <c r="BF2" s="1"/>
      <c r="BG2" s="1"/>
      <c r="BH2" s="1"/>
      <c r="BI2" s="1"/>
      <c r="BJ2" s="107"/>
      <c r="BK2" s="1"/>
      <c r="BL2" s="1"/>
      <c r="BM2" s="1"/>
      <c r="BN2" s="1"/>
      <c r="BO2" s="1"/>
      <c r="BP2" s="107"/>
      <c r="BQ2" s="1"/>
      <c r="BR2" s="1"/>
      <c r="BS2" s="1"/>
      <c r="BT2" s="1"/>
      <c r="BU2" s="1"/>
      <c r="BV2" s="107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00"/>
      <c r="CT2" s="100"/>
      <c r="CU2" s="100"/>
      <c r="CV2" s="100"/>
      <c r="CW2" s="100"/>
      <c r="CX2" s="100"/>
      <c r="CY2" s="1"/>
      <c r="CZ2" s="1"/>
      <c r="DA2" s="1"/>
      <c r="DB2" s="1"/>
      <c r="DC2" s="1"/>
      <c r="DD2" s="1"/>
      <c r="DE2" s="1"/>
    </row>
    <row r="3" spans="1:109" s="106" customFormat="1" ht="15.6" x14ac:dyDescent="0.3">
      <c r="A3" s="524" t="str">
        <f>'Comp Detail'!A3</f>
        <v>3rd to 6th October 2022</v>
      </c>
      <c r="B3" s="525"/>
      <c r="C3" s="105"/>
      <c r="D3" s="1"/>
      <c r="E3" s="1" t="s">
        <v>117</v>
      </c>
      <c r="F3" s="1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 s="1"/>
      <c r="AP3"/>
      <c r="AQ3"/>
      <c r="AR3"/>
      <c r="AS3"/>
      <c r="AT3"/>
      <c r="AU3"/>
      <c r="AV3"/>
      <c r="AW3"/>
      <c r="AX3"/>
      <c r="AY3"/>
      <c r="AZ3"/>
      <c r="BA3"/>
      <c r="BB3"/>
      <c r="BC3" s="1"/>
      <c r="BD3" s="1"/>
      <c r="BE3" s="1"/>
      <c r="BF3" s="1"/>
      <c r="BG3" s="1"/>
      <c r="BH3" s="1"/>
      <c r="BI3" s="1"/>
      <c r="BJ3" s="107"/>
      <c r="BK3" s="1"/>
      <c r="BL3" s="1"/>
      <c r="BM3" s="1"/>
      <c r="BN3" s="1"/>
      <c r="BO3" s="1"/>
      <c r="BP3" s="107"/>
      <c r="BQ3" s="1"/>
      <c r="BR3" s="1"/>
      <c r="BS3" s="1"/>
      <c r="BT3" s="1"/>
      <c r="BU3" s="1"/>
      <c r="BV3" s="107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00"/>
      <c r="CT3" s="100"/>
      <c r="CU3" s="100"/>
      <c r="CV3" s="100"/>
      <c r="CW3" s="100"/>
      <c r="CX3" s="100"/>
      <c r="CY3" s="1"/>
      <c r="CZ3" s="1"/>
      <c r="DA3" s="1"/>
      <c r="DB3" s="1"/>
      <c r="DC3" s="1"/>
      <c r="DD3" s="1"/>
      <c r="DE3" s="1"/>
    </row>
    <row r="4" spans="1:109" s="106" customFormat="1" ht="15.6" x14ac:dyDescent="0.3">
      <c r="A4" s="62"/>
      <c r="B4" s="59"/>
      <c r="C4" s="105"/>
      <c r="D4" s="1"/>
      <c r="E4" s="1"/>
      <c r="F4" s="1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 s="1"/>
      <c r="AP4"/>
      <c r="AQ4"/>
      <c r="AR4"/>
      <c r="AS4"/>
      <c r="AT4"/>
      <c r="AU4"/>
      <c r="AV4"/>
      <c r="AW4"/>
      <c r="AX4"/>
      <c r="AY4"/>
      <c r="AZ4"/>
      <c r="BA4"/>
      <c r="BB4"/>
      <c r="BC4" s="1"/>
      <c r="BD4" s="1"/>
      <c r="BE4" s="1"/>
      <c r="BF4" s="1"/>
      <c r="BG4" s="1"/>
      <c r="BH4" s="1"/>
      <c r="BI4" s="1"/>
      <c r="BJ4" s="107"/>
      <c r="BK4" s="1"/>
      <c r="BL4" s="1"/>
      <c r="BM4" s="1"/>
      <c r="BN4" s="1"/>
      <c r="BO4" s="1"/>
      <c r="BP4" s="107"/>
      <c r="BQ4" s="1"/>
      <c r="BR4" s="1"/>
      <c r="BS4" s="1"/>
      <c r="BT4" s="1"/>
      <c r="BU4" s="1"/>
      <c r="BV4" s="107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00"/>
      <c r="CT4" s="100"/>
      <c r="CU4" s="100"/>
      <c r="CV4" s="100"/>
      <c r="CW4" s="100"/>
      <c r="CX4" s="100"/>
      <c r="CY4" s="1"/>
      <c r="CZ4" s="1"/>
      <c r="DA4" s="1"/>
      <c r="DB4" s="1"/>
      <c r="DC4" s="1"/>
      <c r="DD4" s="1"/>
      <c r="DE4" s="1"/>
    </row>
    <row r="5" spans="1:109" s="106" customFormat="1" ht="21" x14ac:dyDescent="0.4">
      <c r="A5" s="99" t="s">
        <v>153</v>
      </c>
      <c r="B5" s="99"/>
      <c r="D5" s="225"/>
      <c r="E5" s="1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 s="149"/>
      <c r="AP5"/>
      <c r="AQ5"/>
      <c r="AR5"/>
      <c r="AS5"/>
      <c r="AT5"/>
      <c r="AU5"/>
      <c r="AV5"/>
      <c r="AW5"/>
      <c r="AX5"/>
      <c r="AY5"/>
      <c r="AZ5"/>
      <c r="BA5"/>
      <c r="BB5"/>
      <c r="BC5" s="149"/>
      <c r="BD5" s="149"/>
      <c r="BE5" s="149"/>
      <c r="BF5" s="149"/>
      <c r="BG5" s="149"/>
      <c r="BH5" s="149"/>
      <c r="BI5" s="149"/>
      <c r="BJ5" s="149"/>
      <c r="BK5" s="149"/>
      <c r="BL5" s="98"/>
      <c r="BM5" s="98"/>
      <c r="BN5" s="98"/>
      <c r="BO5" s="98"/>
      <c r="BP5" s="149"/>
      <c r="BQ5" s="149"/>
      <c r="BR5" s="1"/>
      <c r="BS5" s="98"/>
      <c r="BT5" s="98"/>
      <c r="BU5" s="98"/>
      <c r="BV5" s="149"/>
      <c r="BW5" s="149"/>
      <c r="BX5" s="1"/>
      <c r="BY5" s="1"/>
      <c r="BZ5" s="1"/>
    </row>
    <row r="6" spans="1:109" s="106" customFormat="1" ht="15.6" x14ac:dyDescent="0.3">
      <c r="A6" s="99" t="s">
        <v>53</v>
      </c>
      <c r="B6" s="99">
        <v>18</v>
      </c>
      <c r="C6" s="1"/>
      <c r="D6" s="1"/>
      <c r="E6" s="1"/>
      <c r="G6" s="186" t="s">
        <v>79</v>
      </c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 t="s">
        <v>79</v>
      </c>
      <c r="W6" s="194"/>
      <c r="X6" s="194"/>
      <c r="Y6" s="194"/>
      <c r="Z6" s="194"/>
      <c r="AA6" s="194"/>
      <c r="AB6" s="194"/>
      <c r="AC6" s="194"/>
      <c r="AD6" s="194"/>
      <c r="AE6" s="186"/>
      <c r="AF6" s="186" t="s">
        <v>79</v>
      </c>
      <c r="AG6" s="194"/>
      <c r="AH6" s="194"/>
      <c r="AI6" s="194"/>
      <c r="AJ6" s="194"/>
      <c r="AK6" s="194"/>
      <c r="AL6" s="194"/>
      <c r="AM6" s="194"/>
      <c r="AN6" s="194"/>
      <c r="AO6" s="1"/>
      <c r="AP6" s="193" t="s">
        <v>51</v>
      </c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532"/>
      <c r="BD6" s="532"/>
      <c r="BE6" s="532"/>
      <c r="BF6" s="532"/>
      <c r="BG6" s="532"/>
      <c r="BH6" s="532"/>
      <c r="BI6" s="532"/>
      <c r="BJ6" s="532"/>
      <c r="BK6" s="466"/>
      <c r="BL6" s="1"/>
      <c r="BM6" s="107" t="s">
        <v>79</v>
      </c>
      <c r="BN6" s="1"/>
      <c r="BO6" s="1"/>
      <c r="BP6" s="1"/>
      <c r="BQ6" s="1"/>
      <c r="BR6" s="1"/>
      <c r="BS6" s="107" t="s">
        <v>51</v>
      </c>
      <c r="BT6" s="1"/>
      <c r="BU6" s="1"/>
      <c r="BV6" s="1"/>
      <c r="BW6" s="1"/>
      <c r="BX6" s="1"/>
      <c r="BY6" s="1"/>
      <c r="BZ6" s="1"/>
    </row>
    <row r="7" spans="1:109" s="106" customFormat="1" ht="14.4" x14ac:dyDescent="0.3">
      <c r="C7" s="1"/>
      <c r="D7" s="1"/>
      <c r="E7" s="1"/>
      <c r="F7" s="1"/>
      <c r="G7" s="175" t="s">
        <v>47</v>
      </c>
      <c r="H7" s="106" t="str">
        <f>E1</f>
        <v>Tristyn Lowe</v>
      </c>
      <c r="M7"/>
      <c r="N7" s="175"/>
      <c r="O7" s="175"/>
      <c r="P7" s="175"/>
      <c r="V7" s="175" t="s">
        <v>46</v>
      </c>
      <c r="W7" s="106" t="str">
        <f>E2</f>
        <v>Robyn Bruderer</v>
      </c>
      <c r="AF7" s="175" t="s">
        <v>48</v>
      </c>
      <c r="AG7" s="106" t="str">
        <f>E3</f>
        <v>Angie Deeks</v>
      </c>
      <c r="AO7" s="107"/>
      <c r="AP7" s="175" t="s">
        <v>47</v>
      </c>
      <c r="AQ7" s="106" t="str">
        <f>E2</f>
        <v>Robyn Bruderer</v>
      </c>
      <c r="AT7"/>
      <c r="AU7" s="175"/>
      <c r="AV7" s="175"/>
      <c r="AW7" s="175"/>
      <c r="BC7" s="107" t="s">
        <v>46</v>
      </c>
      <c r="BD7" s="1" t="str">
        <f>E1</f>
        <v>Tristyn Lowe</v>
      </c>
      <c r="BE7" s="1"/>
      <c r="BF7" s="1"/>
      <c r="BG7" s="107" t="s">
        <v>48</v>
      </c>
      <c r="BH7" s="1" t="str">
        <f>E3</f>
        <v>Angie Deeks</v>
      </c>
      <c r="BI7" s="1"/>
      <c r="BJ7" s="1"/>
      <c r="BK7" s="1"/>
      <c r="BL7" s="107"/>
      <c r="BM7" s="107"/>
      <c r="BN7" s="107"/>
      <c r="BO7" s="107"/>
      <c r="BP7" s="1"/>
      <c r="BQ7" s="1"/>
      <c r="BR7" s="1"/>
      <c r="BS7" s="107"/>
      <c r="BT7" s="107"/>
      <c r="BU7" s="107"/>
      <c r="BV7" s="1"/>
      <c r="BW7" s="1"/>
      <c r="BX7" s="1"/>
      <c r="BY7" s="1"/>
      <c r="BZ7" s="1"/>
    </row>
    <row r="8" spans="1:109" s="106" customFormat="1" ht="14.4" x14ac:dyDescent="0.3">
      <c r="C8" s="1"/>
      <c r="D8" s="1"/>
      <c r="E8" s="1"/>
      <c r="F8" s="1"/>
      <c r="G8" s="175" t="s">
        <v>26</v>
      </c>
      <c r="M8"/>
      <c r="AO8" s="1"/>
      <c r="AP8" s="175" t="s">
        <v>26</v>
      </c>
      <c r="AT8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</row>
    <row r="9" spans="1:109" s="106" customFormat="1" ht="14.4" x14ac:dyDescent="0.3">
      <c r="A9" s="1"/>
      <c r="B9" s="1"/>
      <c r="C9" s="1"/>
      <c r="D9" s="1"/>
      <c r="E9" s="1"/>
      <c r="F9" s="1"/>
      <c r="G9" s="175" t="s">
        <v>1</v>
      </c>
      <c r="M9" s="187" t="s">
        <v>1</v>
      </c>
      <c r="N9" s="188"/>
      <c r="O9" s="188"/>
      <c r="P9" s="188" t="s">
        <v>2</v>
      </c>
      <c r="Q9"/>
      <c r="R9" s="188"/>
      <c r="S9" s="188" t="s">
        <v>3</v>
      </c>
      <c r="T9" s="188" t="s">
        <v>86</v>
      </c>
      <c r="U9" s="464"/>
      <c r="AE9" s="136"/>
      <c r="AO9" s="1"/>
      <c r="AP9" s="175" t="s">
        <v>1</v>
      </c>
      <c r="AT9" s="187" t="s">
        <v>1</v>
      </c>
      <c r="AU9" s="188"/>
      <c r="AV9" s="188"/>
      <c r="AW9" s="188" t="s">
        <v>2</v>
      </c>
      <c r="AX9"/>
      <c r="AY9" s="188"/>
      <c r="AZ9" s="188" t="s">
        <v>3</v>
      </c>
      <c r="BA9" s="188" t="s">
        <v>86</v>
      </c>
      <c r="BB9" s="467"/>
      <c r="BC9" s="107" t="s">
        <v>13</v>
      </c>
      <c r="BD9" s="1"/>
      <c r="BE9" s="116" t="s">
        <v>13</v>
      </c>
      <c r="BF9" s="115"/>
      <c r="BG9" s="1"/>
      <c r="BH9" s="1"/>
      <c r="BI9" s="1"/>
      <c r="BJ9" s="1"/>
      <c r="BK9" s="1"/>
      <c r="BL9" s="115"/>
      <c r="BM9" s="151" t="s">
        <v>47</v>
      </c>
      <c r="BN9" s="1" t="s">
        <v>46</v>
      </c>
      <c r="BO9" s="1" t="s">
        <v>48</v>
      </c>
      <c r="BP9" s="119"/>
      <c r="BQ9" s="114" t="s">
        <v>8</v>
      </c>
      <c r="BR9" s="146"/>
      <c r="BS9" s="151" t="s">
        <v>47</v>
      </c>
      <c r="BT9" s="1" t="s">
        <v>46</v>
      </c>
      <c r="BU9" s="1" t="s">
        <v>48</v>
      </c>
      <c r="BV9" s="119"/>
      <c r="BW9" s="114" t="s">
        <v>51</v>
      </c>
      <c r="BX9" s="146"/>
      <c r="BY9" s="114" t="s">
        <v>154</v>
      </c>
      <c r="BZ9" s="1"/>
    </row>
    <row r="10" spans="1:109" s="106" customFormat="1" ht="14.4" x14ac:dyDescent="0.3">
      <c r="A10" s="112" t="s">
        <v>24</v>
      </c>
      <c r="B10" s="112" t="s">
        <v>25</v>
      </c>
      <c r="C10" s="112" t="s">
        <v>26</v>
      </c>
      <c r="D10" s="112" t="s">
        <v>27</v>
      </c>
      <c r="E10" s="112" t="s">
        <v>54</v>
      </c>
      <c r="F10" s="113"/>
      <c r="G10" s="177" t="s">
        <v>87</v>
      </c>
      <c r="H10" s="177" t="s">
        <v>88</v>
      </c>
      <c r="I10" s="177" t="s">
        <v>89</v>
      </c>
      <c r="J10" s="177" t="s">
        <v>90</v>
      </c>
      <c r="K10" s="177" t="s">
        <v>91</v>
      </c>
      <c r="L10" s="177" t="s">
        <v>92</v>
      </c>
      <c r="M10" s="189" t="s">
        <v>34</v>
      </c>
      <c r="N10" s="171" t="s">
        <v>2</v>
      </c>
      <c r="O10" s="171" t="s">
        <v>93</v>
      </c>
      <c r="P10" s="189" t="s">
        <v>34</v>
      </c>
      <c r="Q10" s="190" t="s">
        <v>3</v>
      </c>
      <c r="R10" s="171" t="s">
        <v>93</v>
      </c>
      <c r="S10" s="189" t="s">
        <v>34</v>
      </c>
      <c r="T10" s="189" t="s">
        <v>34</v>
      </c>
      <c r="U10" s="464"/>
      <c r="V10" s="138" t="s">
        <v>29</v>
      </c>
      <c r="W10" s="138" t="s">
        <v>30</v>
      </c>
      <c r="X10" s="138" t="s">
        <v>42</v>
      </c>
      <c r="Y10" s="138" t="s">
        <v>39</v>
      </c>
      <c r="Z10" s="138" t="s">
        <v>100</v>
      </c>
      <c r="AA10" s="138" t="s">
        <v>43</v>
      </c>
      <c r="AB10" s="138" t="s">
        <v>101</v>
      </c>
      <c r="AC10" s="138" t="s">
        <v>49</v>
      </c>
      <c r="AD10" s="138"/>
      <c r="AE10" s="464"/>
      <c r="AF10" s="138" t="s">
        <v>29</v>
      </c>
      <c r="AG10" s="138" t="s">
        <v>30</v>
      </c>
      <c r="AH10" s="138" t="s">
        <v>42</v>
      </c>
      <c r="AI10" s="138" t="s">
        <v>39</v>
      </c>
      <c r="AJ10" s="138" t="s">
        <v>100</v>
      </c>
      <c r="AK10" s="138" t="s">
        <v>43</v>
      </c>
      <c r="AL10" s="138" t="s">
        <v>101</v>
      </c>
      <c r="AM10" s="138" t="s">
        <v>49</v>
      </c>
      <c r="AN10" s="138"/>
      <c r="AO10" s="130"/>
      <c r="AP10" s="177" t="s">
        <v>87</v>
      </c>
      <c r="AQ10" s="177" t="s">
        <v>90</v>
      </c>
      <c r="AR10" s="177" t="s">
        <v>88</v>
      </c>
      <c r="AS10" s="177" t="s">
        <v>91</v>
      </c>
      <c r="AT10" s="189" t="s">
        <v>34</v>
      </c>
      <c r="AU10" s="171" t="s">
        <v>2</v>
      </c>
      <c r="AV10" s="171" t="s">
        <v>93</v>
      </c>
      <c r="AW10" s="189" t="s">
        <v>34</v>
      </c>
      <c r="AX10" s="190" t="s">
        <v>3</v>
      </c>
      <c r="AY10" s="171" t="s">
        <v>93</v>
      </c>
      <c r="AZ10" s="189" t="s">
        <v>34</v>
      </c>
      <c r="BA10" s="189" t="s">
        <v>34</v>
      </c>
      <c r="BB10" s="468"/>
      <c r="BC10" s="117" t="s">
        <v>36</v>
      </c>
      <c r="BD10" s="118" t="s">
        <v>10</v>
      </c>
      <c r="BE10" s="116" t="s">
        <v>15</v>
      </c>
      <c r="BF10" s="113"/>
      <c r="BG10" s="531" t="s">
        <v>14</v>
      </c>
      <c r="BH10" s="531"/>
      <c r="BI10" s="1"/>
      <c r="BJ10" s="1"/>
      <c r="BK10" s="1"/>
      <c r="BL10" s="113"/>
      <c r="BM10" s="152"/>
      <c r="BN10" s="112"/>
      <c r="BO10" s="112"/>
      <c r="BP10" s="119"/>
      <c r="BQ10" s="116" t="s">
        <v>32</v>
      </c>
      <c r="BR10" s="146"/>
      <c r="BS10" s="152"/>
      <c r="BT10" s="112"/>
      <c r="BU10" s="112"/>
      <c r="BV10" s="119"/>
      <c r="BW10" s="116" t="s">
        <v>32</v>
      </c>
      <c r="BX10" s="146"/>
      <c r="BY10" s="114" t="s">
        <v>32</v>
      </c>
      <c r="BZ10" s="114" t="s">
        <v>35</v>
      </c>
    </row>
    <row r="11" spans="1:109" s="106" customFormat="1" ht="14.4" x14ac:dyDescent="0.3">
      <c r="A11" s="1"/>
      <c r="B11" s="1"/>
      <c r="C11" s="1"/>
      <c r="D11" s="1"/>
      <c r="E11" s="1"/>
      <c r="F11" s="115"/>
      <c r="G11" s="41"/>
      <c r="H11" s="41"/>
      <c r="I11" s="41"/>
      <c r="J11" s="41"/>
      <c r="K11" s="41"/>
      <c r="L11" s="41"/>
      <c r="M11" s="191"/>
      <c r="N11" s="191"/>
      <c r="O11" s="191"/>
      <c r="P11" s="191"/>
      <c r="Q11" s="191"/>
      <c r="R11" s="191"/>
      <c r="S11" s="191"/>
      <c r="T11" s="191"/>
      <c r="U11" s="464"/>
      <c r="V11" s="136"/>
      <c r="W11" s="136"/>
      <c r="X11" s="136"/>
      <c r="Y11" s="136"/>
      <c r="Z11" s="136"/>
      <c r="AA11" s="136"/>
      <c r="AB11" s="136"/>
      <c r="AC11" s="136"/>
      <c r="AD11" s="136"/>
      <c r="AE11" s="464"/>
      <c r="AF11" s="136"/>
      <c r="AG11" s="136"/>
      <c r="AH11" s="136"/>
      <c r="AI11" s="136"/>
      <c r="AJ11" s="136"/>
      <c r="AK11" s="136"/>
      <c r="AL11" s="136"/>
      <c r="AM11" s="136"/>
      <c r="AN11" s="136"/>
      <c r="AO11" s="131"/>
      <c r="AP11" s="41"/>
      <c r="AQ11" s="41"/>
      <c r="AR11" s="41"/>
      <c r="AS11" s="41"/>
      <c r="AT11" s="191"/>
      <c r="AU11" s="191"/>
      <c r="AV11" s="191"/>
      <c r="AW11" s="191"/>
      <c r="AX11" s="191"/>
      <c r="AY11" s="191"/>
      <c r="AZ11" s="191"/>
      <c r="BA11" s="191"/>
      <c r="BB11" s="469"/>
      <c r="BC11" s="121"/>
      <c r="BD11" s="120" t="s">
        <v>9</v>
      </c>
      <c r="BE11" s="137"/>
      <c r="BF11" s="115"/>
      <c r="BG11" s="120" t="s">
        <v>4</v>
      </c>
      <c r="BH11" s="120" t="s">
        <v>5</v>
      </c>
      <c r="BI11" s="120" t="s">
        <v>6</v>
      </c>
      <c r="BJ11" s="120" t="s">
        <v>7</v>
      </c>
      <c r="BK11" s="120" t="s">
        <v>33</v>
      </c>
      <c r="BL11" s="115"/>
      <c r="BM11" s="151"/>
      <c r="BN11" s="1"/>
      <c r="BO11" s="1"/>
      <c r="BP11" s="132"/>
      <c r="BQ11" s="116"/>
      <c r="BR11" s="115"/>
      <c r="BS11" s="151"/>
      <c r="BT11" s="1"/>
      <c r="BU11" s="1"/>
      <c r="BV11" s="132"/>
      <c r="BW11" s="116"/>
      <c r="BX11" s="115"/>
      <c r="BY11" s="1"/>
      <c r="BZ11" s="1"/>
    </row>
    <row r="12" spans="1:109" s="106" customFormat="1" ht="14.4" x14ac:dyDescent="0.3">
      <c r="A12" s="128">
        <v>1</v>
      </c>
      <c r="B12" s="474" t="s">
        <v>234</v>
      </c>
      <c r="C12" s="43"/>
      <c r="D12" s="43"/>
      <c r="E12" s="43"/>
      <c r="F12" s="115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65"/>
      <c r="V12" s="196">
        <v>6.8</v>
      </c>
      <c r="W12" s="196">
        <v>7</v>
      </c>
      <c r="X12" s="196">
        <v>6.5</v>
      </c>
      <c r="Y12" s="196">
        <v>8</v>
      </c>
      <c r="Z12" s="196">
        <v>7.2</v>
      </c>
      <c r="AA12" s="196">
        <v>6.5</v>
      </c>
      <c r="AB12" s="196">
        <v>7</v>
      </c>
      <c r="AC12" s="462">
        <f>SUM(V12:AB12)</f>
        <v>49</v>
      </c>
      <c r="AD12" s="135"/>
      <c r="AE12" s="465"/>
      <c r="AF12" s="196">
        <v>6</v>
      </c>
      <c r="AG12" s="196">
        <v>7</v>
      </c>
      <c r="AH12" s="196">
        <v>6</v>
      </c>
      <c r="AI12" s="196">
        <v>7</v>
      </c>
      <c r="AJ12" s="196">
        <v>6</v>
      </c>
      <c r="AK12" s="196">
        <v>7</v>
      </c>
      <c r="AL12" s="196">
        <v>6</v>
      </c>
      <c r="AM12" s="462">
        <f>SUM(AF12:AL12)</f>
        <v>45</v>
      </c>
      <c r="AN12" s="135"/>
      <c r="AO12" s="131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465"/>
      <c r="BC12" s="124"/>
      <c r="BD12" s="124"/>
      <c r="BE12" s="124"/>
      <c r="BF12" s="125"/>
      <c r="BG12" s="124"/>
      <c r="BH12" s="124"/>
      <c r="BI12" s="124"/>
      <c r="BJ12" s="124"/>
      <c r="BK12" s="123"/>
      <c r="BL12" s="115"/>
      <c r="BM12" s="154"/>
      <c r="BN12" s="55"/>
      <c r="BO12" s="55"/>
      <c r="BP12" s="125"/>
      <c r="BQ12" s="124"/>
      <c r="BR12" s="126"/>
      <c r="BS12" s="154"/>
      <c r="BT12" s="55"/>
      <c r="BU12" s="55"/>
      <c r="BV12" s="125"/>
      <c r="BW12" s="124"/>
      <c r="BX12" s="126"/>
      <c r="BY12" s="124"/>
      <c r="BZ12" s="135"/>
    </row>
    <row r="13" spans="1:109" s="106" customFormat="1" ht="14.4" x14ac:dyDescent="0.3">
      <c r="A13" s="128">
        <v>2</v>
      </c>
      <c r="B13" s="474" t="s">
        <v>205</v>
      </c>
      <c r="C13" s="43"/>
      <c r="D13" s="43"/>
      <c r="E13" s="43"/>
      <c r="F13" s="115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64"/>
      <c r="V13" s="196">
        <v>6.2</v>
      </c>
      <c r="W13" s="196">
        <v>6.5</v>
      </c>
      <c r="X13" s="196">
        <v>6.2</v>
      </c>
      <c r="Y13" s="196">
        <v>7.5</v>
      </c>
      <c r="Z13" s="196">
        <v>5.2</v>
      </c>
      <c r="AA13" s="196">
        <v>5.5</v>
      </c>
      <c r="AB13" s="196">
        <v>6.2</v>
      </c>
      <c r="AC13" s="462">
        <f>SUM(V13:AB13)</f>
        <v>43.3</v>
      </c>
      <c r="AD13" s="135"/>
      <c r="AE13" s="464"/>
      <c r="AF13" s="196">
        <v>5.8</v>
      </c>
      <c r="AG13" s="196">
        <v>6.5</v>
      </c>
      <c r="AH13" s="196">
        <v>6</v>
      </c>
      <c r="AI13" s="196">
        <v>6.8</v>
      </c>
      <c r="AJ13" s="196">
        <v>5</v>
      </c>
      <c r="AK13" s="196">
        <v>6.5</v>
      </c>
      <c r="AL13" s="196">
        <v>6.3</v>
      </c>
      <c r="AM13" s="462">
        <f>SUM(AF13:AL13)</f>
        <v>42.9</v>
      </c>
      <c r="AN13" s="135"/>
      <c r="AO13" s="131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470"/>
      <c r="BC13" s="135"/>
      <c r="BD13" s="135"/>
      <c r="BE13" s="135"/>
      <c r="BF13" s="115"/>
      <c r="BG13" s="135"/>
      <c r="BH13" s="135"/>
      <c r="BI13" s="135"/>
      <c r="BJ13" s="135"/>
      <c r="BK13" s="135"/>
      <c r="BL13" s="115"/>
      <c r="BM13" s="154"/>
      <c r="BN13" s="55"/>
      <c r="BO13" s="55"/>
      <c r="BP13" s="115"/>
      <c r="BQ13" s="135"/>
      <c r="BR13" s="115"/>
      <c r="BS13" s="154"/>
      <c r="BT13" s="55"/>
      <c r="BU13" s="55"/>
      <c r="BV13" s="115"/>
      <c r="BW13" s="135"/>
      <c r="BX13" s="115"/>
      <c r="BY13" s="124"/>
      <c r="BZ13" s="135"/>
    </row>
    <row r="14" spans="1:109" s="106" customFormat="1" ht="14.4" x14ac:dyDescent="0.3">
      <c r="A14" s="128">
        <v>3</v>
      </c>
      <c r="B14" s="474" t="s">
        <v>235</v>
      </c>
      <c r="C14" s="43"/>
      <c r="D14" s="43"/>
      <c r="E14" s="43"/>
      <c r="F14" s="115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64"/>
      <c r="V14" s="196">
        <v>6</v>
      </c>
      <c r="W14" s="196">
        <v>6</v>
      </c>
      <c r="X14" s="196">
        <v>5.5</v>
      </c>
      <c r="Y14" s="196">
        <v>4</v>
      </c>
      <c r="Z14" s="196">
        <v>5</v>
      </c>
      <c r="AA14" s="196">
        <v>5</v>
      </c>
      <c r="AB14" s="196">
        <v>5</v>
      </c>
      <c r="AC14" s="462">
        <f t="shared" ref="AC14:AC17" si="0">SUM(V14:AB14)</f>
        <v>36.5</v>
      </c>
      <c r="AD14" s="135"/>
      <c r="AE14" s="464"/>
      <c r="AF14" s="196">
        <v>5.5</v>
      </c>
      <c r="AG14" s="196">
        <v>5.8</v>
      </c>
      <c r="AH14" s="196">
        <v>5.5</v>
      </c>
      <c r="AI14" s="196">
        <v>4.5</v>
      </c>
      <c r="AJ14" s="196">
        <v>6</v>
      </c>
      <c r="AK14" s="196">
        <v>6</v>
      </c>
      <c r="AL14" s="196">
        <v>5</v>
      </c>
      <c r="AM14" s="462">
        <f t="shared" ref="AM14:AM17" si="1">SUM(AF14:AL14)</f>
        <v>38.299999999999997</v>
      </c>
      <c r="AN14" s="135"/>
      <c r="AO14" s="131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470"/>
      <c r="BC14" s="135"/>
      <c r="BD14" s="135"/>
      <c r="BE14" s="135"/>
      <c r="BF14" s="115"/>
      <c r="BG14" s="135"/>
      <c r="BH14" s="135"/>
      <c r="BI14" s="135"/>
      <c r="BJ14" s="135"/>
      <c r="BK14" s="135"/>
      <c r="BL14" s="115"/>
      <c r="BM14" s="154"/>
      <c r="BN14" s="55"/>
      <c r="BO14" s="55"/>
      <c r="BP14" s="115"/>
      <c r="BQ14" s="135"/>
      <c r="BR14" s="115"/>
      <c r="BS14" s="154"/>
      <c r="BT14" s="55"/>
      <c r="BU14" s="55"/>
      <c r="BV14" s="115"/>
      <c r="BW14" s="135"/>
      <c r="BX14" s="115"/>
      <c r="BY14" s="124"/>
      <c r="BZ14" s="135"/>
    </row>
    <row r="15" spans="1:109" s="106" customFormat="1" ht="14.4" x14ac:dyDescent="0.3">
      <c r="A15" s="128">
        <v>4</v>
      </c>
      <c r="B15" s="474" t="s">
        <v>209</v>
      </c>
      <c r="C15" s="43"/>
      <c r="D15" s="43"/>
      <c r="E15" s="43"/>
      <c r="F15" s="115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64"/>
      <c r="V15" s="196">
        <v>6</v>
      </c>
      <c r="W15" s="196">
        <v>6.5</v>
      </c>
      <c r="X15" s="196">
        <v>6.5</v>
      </c>
      <c r="Y15" s="196">
        <v>7</v>
      </c>
      <c r="Z15" s="196">
        <v>6.2</v>
      </c>
      <c r="AA15" s="196">
        <v>6.5</v>
      </c>
      <c r="AB15" s="196">
        <v>6.5</v>
      </c>
      <c r="AC15" s="462">
        <f t="shared" si="0"/>
        <v>45.2</v>
      </c>
      <c r="AD15" s="135"/>
      <c r="AE15" s="464"/>
      <c r="AF15" s="196">
        <v>5.5</v>
      </c>
      <c r="AG15" s="196">
        <v>6.5</v>
      </c>
      <c r="AH15" s="196">
        <v>6</v>
      </c>
      <c r="AI15" s="196">
        <v>6.8</v>
      </c>
      <c r="AJ15" s="196">
        <v>6.5</v>
      </c>
      <c r="AK15" s="196">
        <v>7</v>
      </c>
      <c r="AL15" s="196">
        <v>6.5</v>
      </c>
      <c r="AM15" s="462">
        <f t="shared" si="1"/>
        <v>44.8</v>
      </c>
      <c r="AN15" s="135"/>
      <c r="AO15" s="131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470"/>
      <c r="BC15" s="135"/>
      <c r="BD15" s="135"/>
      <c r="BE15" s="135"/>
      <c r="BF15" s="115"/>
      <c r="BG15" s="135"/>
      <c r="BH15" s="135"/>
      <c r="BI15" s="135"/>
      <c r="BJ15" s="135"/>
      <c r="BK15" s="135"/>
      <c r="BL15" s="115"/>
      <c r="BM15" s="154"/>
      <c r="BN15" s="55"/>
      <c r="BO15" s="55"/>
      <c r="BP15" s="115"/>
      <c r="BQ15" s="135"/>
      <c r="BR15" s="115"/>
      <c r="BS15" s="154"/>
      <c r="BT15" s="55"/>
      <c r="BU15" s="55"/>
      <c r="BV15" s="115"/>
      <c r="BW15" s="135"/>
      <c r="BX15" s="115"/>
      <c r="BY15" s="124"/>
      <c r="BZ15" s="135"/>
    </row>
    <row r="16" spans="1:109" s="106" customFormat="1" ht="14.4" x14ac:dyDescent="0.3">
      <c r="A16" s="128">
        <v>5</v>
      </c>
      <c r="B16" s="474" t="s">
        <v>236</v>
      </c>
      <c r="C16" s="43"/>
      <c r="D16" s="43"/>
      <c r="E16" s="43"/>
      <c r="F16" s="115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64"/>
      <c r="V16" s="196">
        <v>5.3</v>
      </c>
      <c r="W16" s="196">
        <v>5.3</v>
      </c>
      <c r="X16" s="196">
        <v>5</v>
      </c>
      <c r="Y16" s="196">
        <v>7</v>
      </c>
      <c r="Z16" s="196">
        <v>6.5</v>
      </c>
      <c r="AA16" s="196">
        <v>6.2</v>
      </c>
      <c r="AB16" s="196">
        <v>6.5</v>
      </c>
      <c r="AC16" s="462">
        <f t="shared" si="0"/>
        <v>41.800000000000004</v>
      </c>
      <c r="AD16" s="135"/>
      <c r="AE16" s="464"/>
      <c r="AF16" s="196">
        <v>5</v>
      </c>
      <c r="AG16" s="196">
        <v>6</v>
      </c>
      <c r="AH16" s="196">
        <v>5.8</v>
      </c>
      <c r="AI16" s="196">
        <v>6.5</v>
      </c>
      <c r="AJ16" s="196">
        <v>6.8</v>
      </c>
      <c r="AK16" s="196">
        <v>6.5</v>
      </c>
      <c r="AL16" s="196">
        <v>6</v>
      </c>
      <c r="AM16" s="462">
        <f t="shared" si="1"/>
        <v>42.6</v>
      </c>
      <c r="AN16" s="135"/>
      <c r="AO16" s="131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470"/>
      <c r="BC16" s="135"/>
      <c r="BD16" s="135"/>
      <c r="BE16" s="135"/>
      <c r="BF16" s="115"/>
      <c r="BG16" s="135"/>
      <c r="BH16" s="135"/>
      <c r="BI16" s="135"/>
      <c r="BJ16" s="135"/>
      <c r="BK16" s="135"/>
      <c r="BL16" s="115"/>
      <c r="BM16" s="154"/>
      <c r="BN16" s="55"/>
      <c r="BO16" s="55"/>
      <c r="BP16" s="115"/>
      <c r="BQ16" s="135"/>
      <c r="BR16" s="115"/>
      <c r="BS16" s="154"/>
      <c r="BT16" s="55"/>
      <c r="BU16" s="55"/>
      <c r="BV16" s="115"/>
      <c r="BW16" s="135"/>
      <c r="BX16" s="115"/>
      <c r="BY16" s="124"/>
      <c r="BZ16" s="135"/>
    </row>
    <row r="17" spans="1:109" s="106" customFormat="1" ht="14.4" x14ac:dyDescent="0.3">
      <c r="A17" s="128">
        <v>6</v>
      </c>
      <c r="B17" s="474" t="s">
        <v>208</v>
      </c>
      <c r="C17" s="43"/>
      <c r="D17" s="43"/>
      <c r="E17" s="43"/>
      <c r="F17" s="115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64"/>
      <c r="V17" s="196">
        <v>6.5</v>
      </c>
      <c r="W17" s="196">
        <v>7.5</v>
      </c>
      <c r="X17" s="196">
        <v>6.8</v>
      </c>
      <c r="Y17" s="196">
        <v>6.8</v>
      </c>
      <c r="Z17" s="196">
        <v>6.2</v>
      </c>
      <c r="AA17" s="196">
        <v>6.3</v>
      </c>
      <c r="AB17" s="196">
        <v>6.5</v>
      </c>
      <c r="AC17" s="462">
        <f t="shared" si="0"/>
        <v>46.6</v>
      </c>
      <c r="AD17" s="135"/>
      <c r="AE17" s="464"/>
      <c r="AF17" s="196">
        <v>6</v>
      </c>
      <c r="AG17" s="196">
        <v>6.5</v>
      </c>
      <c r="AH17" s="196">
        <v>5.8</v>
      </c>
      <c r="AI17" s="196">
        <v>5.5</v>
      </c>
      <c r="AJ17" s="196">
        <v>6</v>
      </c>
      <c r="AK17" s="196">
        <v>7</v>
      </c>
      <c r="AL17" s="196">
        <v>6</v>
      </c>
      <c r="AM17" s="462">
        <f t="shared" si="1"/>
        <v>42.8</v>
      </c>
      <c r="AN17" s="135"/>
      <c r="AO17" s="131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470"/>
      <c r="BC17" s="135"/>
      <c r="BD17" s="135"/>
      <c r="BE17" s="135"/>
      <c r="BF17" s="115"/>
      <c r="BG17" s="135"/>
      <c r="BH17" s="135"/>
      <c r="BI17" s="135"/>
      <c r="BJ17" s="135"/>
      <c r="BK17" s="135"/>
      <c r="BL17" s="115"/>
      <c r="BM17" s="154"/>
      <c r="BN17" s="55"/>
      <c r="BO17" s="55"/>
      <c r="BP17" s="115"/>
      <c r="BQ17" s="135"/>
      <c r="BR17" s="115"/>
      <c r="BS17" s="154"/>
      <c r="BT17" s="55"/>
      <c r="BU17" s="55"/>
      <c r="BV17" s="115"/>
      <c r="BW17" s="135"/>
      <c r="BX17" s="115"/>
      <c r="BY17" s="124"/>
      <c r="BZ17" s="135"/>
    </row>
    <row r="18" spans="1:109" s="106" customFormat="1" ht="14.4" x14ac:dyDescent="0.3">
      <c r="A18" s="475" t="s">
        <v>238</v>
      </c>
      <c r="B18" s="476" t="s">
        <v>237</v>
      </c>
      <c r="C18" s="476" t="s">
        <v>239</v>
      </c>
      <c r="D18" s="476" t="s">
        <v>146</v>
      </c>
      <c r="E18" s="476" t="s">
        <v>207</v>
      </c>
      <c r="F18" s="144"/>
      <c r="G18" s="222">
        <v>7</v>
      </c>
      <c r="H18" s="222">
        <v>6.5</v>
      </c>
      <c r="I18" s="222">
        <v>6.5</v>
      </c>
      <c r="J18" s="222">
        <v>7</v>
      </c>
      <c r="K18" s="222">
        <v>7</v>
      </c>
      <c r="L18" s="222">
        <v>6.5</v>
      </c>
      <c r="M18" s="223">
        <f>SUM(G18:L18)/6</f>
        <v>6.75</v>
      </c>
      <c r="N18" s="222">
        <v>7</v>
      </c>
      <c r="O18" s="222">
        <v>1</v>
      </c>
      <c r="P18" s="223">
        <f>N18-O18</f>
        <v>6</v>
      </c>
      <c r="Q18" s="222">
        <v>7</v>
      </c>
      <c r="R18" s="222"/>
      <c r="S18" s="223">
        <f>Q18-R18</f>
        <v>7</v>
      </c>
      <c r="T18" s="167">
        <f>SUM((M18*0.6),(P18*0.25),(S18*0.15))</f>
        <v>6.6</v>
      </c>
      <c r="U18" s="464"/>
      <c r="V18" s="43"/>
      <c r="W18" s="43"/>
      <c r="X18" s="43"/>
      <c r="Y18" s="43"/>
      <c r="Z18" s="43"/>
      <c r="AA18" s="43"/>
      <c r="AB18" s="43"/>
      <c r="AC18" s="463">
        <f>SUM(AC12:AC17)</f>
        <v>262.40000000000003</v>
      </c>
      <c r="AD18" s="463">
        <f>(AC18/7)/6</f>
        <v>6.2476190476190476</v>
      </c>
      <c r="AE18" s="464"/>
      <c r="AF18" s="43"/>
      <c r="AG18" s="43"/>
      <c r="AH18" s="43"/>
      <c r="AI18" s="43"/>
      <c r="AJ18" s="43"/>
      <c r="AK18" s="43"/>
      <c r="AL18" s="43"/>
      <c r="AM18" s="463">
        <f>SUM(AM12:AM17)</f>
        <v>256.39999999999998</v>
      </c>
      <c r="AN18" s="463">
        <f>(AM18/7)/6</f>
        <v>6.1047619047619044</v>
      </c>
      <c r="AO18" s="134"/>
      <c r="AP18" s="172">
        <v>6.5</v>
      </c>
      <c r="AQ18" s="172">
        <v>6.3</v>
      </c>
      <c r="AR18" s="172">
        <v>6.5</v>
      </c>
      <c r="AS18" s="172">
        <v>6</v>
      </c>
      <c r="AT18" s="192">
        <f>(AP18+AQ18+AR18+AS18)/4</f>
        <v>6.3250000000000002</v>
      </c>
      <c r="AU18" s="172">
        <v>6</v>
      </c>
      <c r="AV18" s="172"/>
      <c r="AW18" s="192">
        <f>AU18-AV18</f>
        <v>6</v>
      </c>
      <c r="AX18" s="172">
        <v>7.2</v>
      </c>
      <c r="AY18" s="172"/>
      <c r="AZ18" s="192">
        <f>AX18-AY18</f>
        <v>7.2</v>
      </c>
      <c r="BA18" s="21">
        <f>((AT18*0.4)+(AW18*0.4)+(AZ18*0.2))</f>
        <v>6.370000000000001</v>
      </c>
      <c r="BB18" s="471"/>
      <c r="BC18" s="350">
        <v>6.9139999999999997</v>
      </c>
      <c r="BD18" s="141"/>
      <c r="BE18" s="142">
        <f>BC18-BD18</f>
        <v>6.9139999999999997</v>
      </c>
      <c r="BF18" s="143"/>
      <c r="BG18" s="141">
        <v>8</v>
      </c>
      <c r="BH18" s="141">
        <v>8</v>
      </c>
      <c r="BI18" s="141">
        <v>6.8</v>
      </c>
      <c r="BJ18" s="141">
        <v>6</v>
      </c>
      <c r="BK18" s="142">
        <f>SUM((BG18*0.25),(BH18*0.25),(BI18*0.3),(BJ18*0.2))</f>
        <v>7.24</v>
      </c>
      <c r="BL18" s="140"/>
      <c r="BM18" s="153">
        <f>T18</f>
        <v>6.6</v>
      </c>
      <c r="BN18" s="150">
        <f>AD18</f>
        <v>6.2476190476190476</v>
      </c>
      <c r="BO18" s="150">
        <f>AN18</f>
        <v>6.1047619047619044</v>
      </c>
      <c r="BP18" s="126"/>
      <c r="BQ18" s="142">
        <f>SUM((BM18*0.25)+(BN18*0.375)+BO18*0.375)</f>
        <v>6.2821428571428566</v>
      </c>
      <c r="BR18" s="148"/>
      <c r="BS18" s="153">
        <f>BA18</f>
        <v>6.370000000000001</v>
      </c>
      <c r="BT18" s="150">
        <f>BE18</f>
        <v>6.9139999999999997</v>
      </c>
      <c r="BU18" s="150">
        <f>BK18</f>
        <v>7.24</v>
      </c>
      <c r="BV18" s="126"/>
      <c r="BW18" s="142">
        <f>SUM((BS18*0.25)+(BT18*0.5)+(BU18*0.25))</f>
        <v>6.8595000000000006</v>
      </c>
      <c r="BX18" s="148"/>
      <c r="BY18" s="142">
        <f>(BQ18+BU18)/2</f>
        <v>6.7610714285714284</v>
      </c>
      <c r="BZ18" s="145">
        <v>1</v>
      </c>
    </row>
    <row r="19" spans="1:109" s="106" customFormat="1" ht="14.4" x14ac:dyDescent="0.3">
      <c r="A19" s="1"/>
      <c r="B19" s="1"/>
      <c r="C19" s="1"/>
      <c r="D19" s="1"/>
      <c r="E19" s="1"/>
      <c r="F19" s="1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 s="1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 s="1"/>
      <c r="BD19" s="1"/>
      <c r="BE19" s="1"/>
      <c r="BF19" s="1"/>
      <c r="BG19" s="1"/>
      <c r="BH19" s="1"/>
      <c r="BI19" s="1"/>
      <c r="BJ19" s="1"/>
      <c r="BK19" s="1"/>
      <c r="BL19"/>
      <c r="BM19"/>
      <c r="BN19"/>
      <c r="BO19"/>
      <c r="BP19" s="1"/>
      <c r="BQ19" s="1"/>
      <c r="BR19" s="1"/>
      <c r="BS19"/>
      <c r="BT19"/>
      <c r="BU19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Y19" s="1"/>
      <c r="CZ19" s="1"/>
      <c r="DA19" s="1"/>
      <c r="DB19" s="1"/>
      <c r="DC19" s="1"/>
      <c r="DD19" s="1"/>
      <c r="DE19" s="1"/>
    </row>
    <row r="20" spans="1:109" s="106" customFormat="1" ht="14.4" x14ac:dyDescent="0.3">
      <c r="A20" s="1"/>
      <c r="C20" s="1"/>
      <c r="D20" s="1"/>
      <c r="E20" s="1"/>
      <c r="F20" s="1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 s="1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 s="1"/>
      <c r="BD20" s="1"/>
      <c r="BE20" s="1"/>
      <c r="BF20" s="1"/>
      <c r="BG20" s="1"/>
      <c r="BH20" s="1"/>
      <c r="BI20" s="1"/>
      <c r="BJ20" s="1"/>
      <c r="BK20" s="1"/>
      <c r="BL20"/>
      <c r="BM20"/>
      <c r="BN20"/>
      <c r="BO20"/>
      <c r="BP20" s="1"/>
      <c r="BQ20" s="1"/>
      <c r="BR20" s="1"/>
      <c r="BS20"/>
      <c r="BT20"/>
      <c r="BU20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00"/>
      <c r="CT20" s="100"/>
      <c r="CU20" s="100"/>
      <c r="CV20" s="100"/>
      <c r="CW20" s="100"/>
      <c r="CX20" s="100"/>
      <c r="CY20" s="1"/>
      <c r="CZ20" s="1"/>
      <c r="DA20" s="1"/>
      <c r="DB20" s="1"/>
      <c r="DC20" s="1"/>
      <c r="DD20" s="1"/>
      <c r="DE20" s="1"/>
    </row>
    <row r="21" spans="1:109" s="106" customFormat="1" ht="14.4" x14ac:dyDescent="0.3">
      <c r="A21" s="1"/>
      <c r="B21" s="1"/>
      <c r="C21" s="1"/>
      <c r="D21" s="1"/>
      <c r="E21" s="1"/>
      <c r="F21" s="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 s="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 s="1"/>
      <c r="BD21" s="1"/>
      <c r="BE21" s="1"/>
      <c r="BF21" s="1"/>
      <c r="BG21" s="1"/>
      <c r="BH21" s="1"/>
      <c r="BI21" s="1"/>
      <c r="BJ21" s="1"/>
      <c r="BK21" s="1"/>
      <c r="BL21"/>
      <c r="BM21"/>
      <c r="BN21"/>
      <c r="BO21"/>
      <c r="BP21" s="1"/>
      <c r="BQ21" s="1"/>
      <c r="BR21" s="1"/>
      <c r="BS21"/>
      <c r="BT21"/>
      <c r="BU2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00"/>
      <c r="CT21" s="100"/>
      <c r="CU21" s="100"/>
      <c r="CV21" s="100"/>
      <c r="CW21" s="100"/>
      <c r="CX21" s="100"/>
      <c r="CY21" s="1"/>
      <c r="CZ21" s="1"/>
      <c r="DA21" s="1"/>
      <c r="DB21" s="1"/>
      <c r="DC21" s="1"/>
      <c r="DD21" s="1"/>
      <c r="DE21" s="1"/>
    </row>
    <row r="22" spans="1:109" s="106" customFormat="1" ht="14.4" x14ac:dyDescent="0.3">
      <c r="A22" s="1"/>
      <c r="B22" s="1"/>
      <c r="C22" s="1"/>
      <c r="D22" s="1"/>
      <c r="E22" s="1"/>
      <c r="F22" s="1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 s="1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 s="1"/>
      <c r="BD22" s="1"/>
      <c r="BE22" s="1"/>
      <c r="BF22" s="1"/>
      <c r="BG22" s="1"/>
      <c r="BH22" s="1"/>
      <c r="BI22" s="1"/>
      <c r="BJ22" s="1"/>
      <c r="BK22" s="1"/>
      <c r="BL22"/>
      <c r="BM22"/>
      <c r="BN22"/>
      <c r="BO22"/>
      <c r="BP22" s="1"/>
      <c r="BQ22" s="1"/>
      <c r="BR22" s="1"/>
      <c r="BS22"/>
      <c r="BT22"/>
      <c r="BU22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00"/>
      <c r="CT22" s="100"/>
      <c r="CU22" s="100"/>
      <c r="CV22" s="100"/>
      <c r="CW22" s="100"/>
      <c r="CX22" s="100"/>
      <c r="CY22" s="1"/>
      <c r="CZ22" s="1"/>
      <c r="DA22" s="1"/>
      <c r="DB22" s="1"/>
      <c r="DC22" s="1"/>
      <c r="DD22" s="1"/>
      <c r="DE22" s="1"/>
    </row>
    <row r="23" spans="1:109" s="106" customFormat="1" ht="14.4" x14ac:dyDescent="0.3">
      <c r="A23" s="1"/>
      <c r="B23"/>
      <c r="C23" s="33"/>
      <c r="D23" s="1"/>
      <c r="E23" s="33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 s="1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 s="1"/>
      <c r="BD23" s="1"/>
      <c r="BE23" s="1"/>
      <c r="BF23" s="1"/>
      <c r="BG23" s="1"/>
      <c r="BH23" s="1"/>
      <c r="BI23" s="1"/>
      <c r="BJ23" s="1"/>
      <c r="BK23" s="1"/>
      <c r="BL23"/>
      <c r="BM23"/>
      <c r="BN23"/>
      <c r="BO23"/>
      <c r="BP23" s="1"/>
      <c r="BQ23" s="1"/>
      <c r="BR23" s="1"/>
      <c r="BS23"/>
      <c r="BT23"/>
      <c r="BU23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00"/>
      <c r="CT23" s="100"/>
      <c r="CU23" s="100"/>
      <c r="CV23" s="100"/>
      <c r="CW23" s="100"/>
      <c r="CX23" s="100"/>
      <c r="CY23" s="1"/>
      <c r="CZ23" s="1"/>
      <c r="DA23" s="1"/>
      <c r="DB23" s="1"/>
      <c r="DC23" s="1"/>
      <c r="DD23" s="1"/>
      <c r="DE23" s="1"/>
    </row>
    <row r="24" spans="1:109" s="106" customFormat="1" ht="14.4" x14ac:dyDescent="0.3">
      <c r="A24" s="1"/>
      <c r="B24"/>
      <c r="C24" s="1"/>
      <c r="D24" s="1"/>
      <c r="E24" s="1"/>
      <c r="F24" s="1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 s="1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 s="1"/>
      <c r="BD24" s="1"/>
      <c r="BE24" s="1"/>
      <c r="BF24" s="1"/>
      <c r="BG24" s="1"/>
      <c r="BH24" s="1"/>
      <c r="BI24" s="1"/>
      <c r="BJ24" s="1"/>
      <c r="BK24" s="1"/>
      <c r="BL24"/>
      <c r="BM24"/>
      <c r="BN24"/>
      <c r="BO24"/>
      <c r="BP24" s="1"/>
      <c r="BQ24" s="1"/>
      <c r="BR24" s="1"/>
      <c r="BS24"/>
      <c r="BT24"/>
      <c r="BU24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00"/>
      <c r="CT24" s="100"/>
      <c r="CU24" s="100"/>
      <c r="CV24" s="100"/>
      <c r="CW24" s="100"/>
      <c r="CX24" s="100"/>
      <c r="CY24" s="1"/>
      <c r="CZ24" s="1"/>
      <c r="DA24" s="1"/>
      <c r="DB24" s="1"/>
      <c r="DC24" s="1"/>
      <c r="DD24" s="1"/>
      <c r="DE24" s="1"/>
    </row>
    <row r="25" spans="1:109" s="106" customFormat="1" ht="14.4" x14ac:dyDescent="0.3">
      <c r="A25" s="1"/>
      <c r="B25"/>
      <c r="C25" s="1"/>
      <c r="D25" s="1"/>
      <c r="E25" s="1"/>
      <c r="F25" s="1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 s="1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 s="1"/>
      <c r="BD25" s="1"/>
      <c r="BE25" s="1"/>
      <c r="BF25" s="1"/>
      <c r="BG25" s="1"/>
      <c r="BH25" s="1"/>
      <c r="BI25" s="1"/>
      <c r="BJ25" s="1"/>
      <c r="BK25" s="1"/>
      <c r="BL25"/>
      <c r="BM25"/>
      <c r="BN25"/>
      <c r="BO25"/>
      <c r="BP25" s="1"/>
      <c r="BQ25" s="1"/>
      <c r="BR25" s="1"/>
      <c r="BS25"/>
      <c r="BT25"/>
      <c r="BU25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00"/>
      <c r="CT25" s="100"/>
      <c r="CU25" s="100"/>
      <c r="CV25" s="100"/>
      <c r="CW25" s="100"/>
      <c r="CX25" s="100"/>
      <c r="CY25" s="1"/>
      <c r="CZ25" s="1"/>
      <c r="DA25" s="1"/>
      <c r="DB25" s="1"/>
      <c r="DC25" s="1"/>
      <c r="DD25" s="1"/>
      <c r="DE25" s="1"/>
    </row>
    <row r="26" spans="1:109" s="106" customFormat="1" ht="14.4" x14ac:dyDescent="0.3">
      <c r="A26" s="1"/>
      <c r="B26"/>
      <c r="C26" s="1"/>
      <c r="D26" s="1"/>
      <c r="E26" s="1"/>
      <c r="F26" s="1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 s="1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 s="1"/>
      <c r="BD26" s="1"/>
      <c r="BE26" s="1"/>
      <c r="BF26" s="1"/>
      <c r="BG26" s="1"/>
      <c r="BH26" s="1"/>
      <c r="BI26" s="1"/>
      <c r="BJ26" s="1"/>
      <c r="BK26" s="1"/>
      <c r="BL26"/>
      <c r="BM26"/>
      <c r="BN26"/>
      <c r="BO26"/>
      <c r="BP26" s="1"/>
      <c r="BQ26" s="1"/>
      <c r="BR26" s="1"/>
      <c r="BS26"/>
      <c r="BT26"/>
      <c r="BU26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00"/>
      <c r="CT26" s="100"/>
      <c r="CU26" s="100"/>
      <c r="CV26" s="100"/>
      <c r="CW26" s="100"/>
      <c r="CX26" s="100"/>
      <c r="CY26" s="1"/>
      <c r="CZ26" s="1"/>
      <c r="DA26" s="1"/>
      <c r="DB26" s="1"/>
      <c r="DC26" s="1"/>
      <c r="DD26" s="1"/>
      <c r="DE26" s="1"/>
    </row>
    <row r="27" spans="1:109" s="106" customFormat="1" ht="14.4" x14ac:dyDescent="0.3">
      <c r="A27" s="1"/>
      <c r="B27"/>
      <c r="D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 s="1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 s="1"/>
      <c r="BD27" s="1"/>
      <c r="BE27" s="1"/>
      <c r="BF27" s="1"/>
      <c r="BG27" s="1"/>
      <c r="BH27" s="1"/>
      <c r="BI27" s="1"/>
      <c r="BJ27" s="1"/>
      <c r="BK27" s="1"/>
      <c r="BL27"/>
      <c r="BM27"/>
      <c r="BN27"/>
      <c r="BO27"/>
      <c r="BP27" s="1"/>
      <c r="BQ27" s="1"/>
      <c r="BR27" s="1"/>
      <c r="BS27"/>
      <c r="BT27"/>
      <c r="BU27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00"/>
      <c r="CT27" s="100"/>
      <c r="CU27" s="100"/>
      <c r="CV27" s="100"/>
      <c r="CW27" s="100"/>
      <c r="CX27" s="100"/>
      <c r="CY27" s="1"/>
      <c r="CZ27" s="1"/>
      <c r="DA27" s="1"/>
      <c r="DB27" s="1"/>
      <c r="DC27" s="1"/>
      <c r="DD27" s="1"/>
      <c r="DE27" s="1"/>
    </row>
    <row r="28" spans="1:109" s="106" customFormat="1" ht="14.4" x14ac:dyDescent="0.3">
      <c r="A28" s="1"/>
      <c r="B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 s="1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 s="1"/>
      <c r="BD28" s="1"/>
      <c r="BE28" s="1"/>
      <c r="BF28" s="1"/>
      <c r="BG28" s="1"/>
      <c r="BH28" s="1"/>
      <c r="BI28" s="1"/>
      <c r="BJ28" s="1"/>
      <c r="BK28" s="1"/>
      <c r="BL28"/>
      <c r="BM28"/>
      <c r="BN28"/>
      <c r="BO28"/>
      <c r="BP28" s="1"/>
      <c r="BQ28" s="1"/>
      <c r="BR28" s="1"/>
      <c r="BS28"/>
      <c r="BT28"/>
      <c r="BU28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27"/>
      <c r="CT28" s="127"/>
      <c r="CU28" s="127"/>
      <c r="CV28" s="127"/>
      <c r="CW28" s="127"/>
      <c r="CX28" s="127"/>
      <c r="CY28" s="1"/>
      <c r="CZ28" s="1"/>
      <c r="DA28" s="1"/>
      <c r="DB28" s="1"/>
      <c r="DC28" s="1"/>
      <c r="DD28" s="1"/>
      <c r="DE28" s="1"/>
    </row>
    <row r="29" spans="1:109" s="106" customFormat="1" ht="14.4" x14ac:dyDescent="0.3">
      <c r="A29" s="1"/>
      <c r="B29" s="1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 s="1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 s="1"/>
      <c r="BD29" s="1"/>
      <c r="BE29" s="1"/>
      <c r="BF29" s="1"/>
      <c r="BG29" s="1"/>
      <c r="BH29" s="1"/>
      <c r="BI29" s="1"/>
      <c r="BJ29" s="1"/>
      <c r="BK29" s="1"/>
      <c r="BL29"/>
      <c r="BM29"/>
      <c r="BN29"/>
      <c r="BO29"/>
      <c r="BP29" s="1"/>
      <c r="BQ29" s="1"/>
      <c r="BR29" s="1"/>
      <c r="BS29"/>
      <c r="BT29"/>
      <c r="BU29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00"/>
      <c r="CT29" s="100"/>
      <c r="CU29" s="100"/>
      <c r="CV29" s="100"/>
      <c r="CW29" s="100"/>
      <c r="CX29" s="100"/>
      <c r="CY29" s="1"/>
      <c r="CZ29" s="1"/>
      <c r="DA29" s="1"/>
      <c r="DB29" s="1"/>
      <c r="DC29" s="1"/>
      <c r="DD29" s="1"/>
      <c r="DE29" s="1"/>
    </row>
    <row r="30" spans="1:109" s="106" customFormat="1" ht="14.4" x14ac:dyDescent="0.3">
      <c r="A30" s="1"/>
      <c r="B30" s="1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 s="1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 s="1"/>
      <c r="BD30" s="1"/>
      <c r="BE30" s="1"/>
      <c r="BF30" s="1"/>
      <c r="BG30" s="1"/>
      <c r="BH30" s="1"/>
      <c r="BI30" s="1"/>
      <c r="BJ30" s="1"/>
      <c r="BK30" s="1"/>
      <c r="BL30"/>
      <c r="BM30"/>
      <c r="BN30"/>
      <c r="BO30"/>
      <c r="BP30" s="1"/>
      <c r="BQ30" s="1"/>
      <c r="BR30" s="1"/>
      <c r="BS30"/>
      <c r="BT30"/>
      <c r="BU30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00"/>
      <c r="CT30" s="100"/>
      <c r="CU30" s="100"/>
      <c r="CV30" s="100"/>
      <c r="CW30" s="100"/>
      <c r="CX30" s="100"/>
      <c r="CY30" s="1"/>
      <c r="CZ30" s="1"/>
      <c r="DA30" s="1"/>
      <c r="DB30" s="1"/>
      <c r="DC30" s="1"/>
      <c r="DD30" s="1"/>
      <c r="DE30" s="1"/>
    </row>
    <row r="31" spans="1:109" s="106" customFormat="1" ht="14.4" x14ac:dyDescent="0.3">
      <c r="A31" s="1"/>
      <c r="B31" s="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 s="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 s="1"/>
      <c r="BD31" s="1"/>
      <c r="BE31" s="1"/>
      <c r="BF31" s="1"/>
      <c r="BG31" s="1"/>
      <c r="BH31" s="1"/>
      <c r="BI31" s="1"/>
      <c r="BJ31" s="1"/>
      <c r="BK31" s="1"/>
      <c r="BL31"/>
      <c r="BM31"/>
      <c r="BN31"/>
      <c r="BO31"/>
      <c r="BP31" s="1"/>
      <c r="BQ31" s="1"/>
      <c r="BR31" s="1"/>
      <c r="BS31"/>
      <c r="BT31"/>
      <c r="BU3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00"/>
      <c r="CT31" s="100"/>
      <c r="CU31" s="100"/>
      <c r="CV31" s="100"/>
      <c r="CW31" s="100"/>
      <c r="CX31" s="100"/>
      <c r="CY31" s="1"/>
      <c r="CZ31" s="1"/>
      <c r="DA31" s="1"/>
      <c r="DB31" s="1"/>
      <c r="DC31" s="1"/>
      <c r="DD31" s="1"/>
      <c r="DE31" s="1"/>
    </row>
    <row r="32" spans="1:109" s="106" customFormat="1" ht="14.4" x14ac:dyDescent="0.3">
      <c r="A32" s="1"/>
      <c r="B32" s="1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 s="1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 s="1"/>
      <c r="BD32" s="1"/>
      <c r="BE32" s="1"/>
      <c r="BF32" s="1"/>
      <c r="BG32" s="1"/>
      <c r="BH32" s="1"/>
      <c r="BI32" s="1"/>
      <c r="BJ32" s="1"/>
      <c r="BK32" s="1"/>
      <c r="BL32"/>
      <c r="BM32"/>
      <c r="BN32"/>
      <c r="BO32"/>
      <c r="BP32" s="1"/>
      <c r="BQ32" s="1"/>
      <c r="BR32" s="1"/>
      <c r="BS32"/>
      <c r="BT32"/>
      <c r="BU32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00"/>
      <c r="CT32" s="100"/>
      <c r="CU32" s="100"/>
      <c r="CV32" s="100"/>
      <c r="CW32" s="100"/>
      <c r="CX32" s="100"/>
      <c r="CY32" s="1"/>
      <c r="CZ32" s="1"/>
      <c r="DA32" s="1"/>
      <c r="DB32" s="1"/>
      <c r="DC32" s="1"/>
      <c r="DD32" s="1"/>
      <c r="DE32" s="1"/>
    </row>
    <row r="33" spans="1:109" s="106" customFormat="1" ht="14.4" x14ac:dyDescent="0.3">
      <c r="A33" s="1"/>
      <c r="B33" s="1"/>
      <c r="C33" s="1"/>
      <c r="D33" s="1"/>
      <c r="E33" s="1"/>
      <c r="F33" s="1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 s="1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 s="1"/>
      <c r="BD33" s="1"/>
      <c r="BE33" s="1"/>
      <c r="BF33" s="1"/>
      <c r="BG33" s="1"/>
      <c r="BH33" s="1"/>
      <c r="BI33" s="1"/>
      <c r="BJ33" s="1"/>
      <c r="BK33" s="1"/>
      <c r="BL33"/>
      <c r="BM33"/>
      <c r="BN33"/>
      <c r="BO33"/>
      <c r="BP33" s="1"/>
      <c r="BQ33" s="1"/>
      <c r="BR33" s="1"/>
      <c r="BS33"/>
      <c r="BT33"/>
      <c r="BU33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00"/>
      <c r="CT33" s="100"/>
      <c r="CU33" s="100"/>
      <c r="CV33" s="100"/>
      <c r="CW33" s="100"/>
      <c r="CX33" s="100"/>
      <c r="CY33" s="1"/>
      <c r="CZ33" s="1"/>
      <c r="DA33" s="1"/>
      <c r="DB33" s="1"/>
      <c r="DC33" s="1"/>
      <c r="DD33" s="1"/>
      <c r="DE33" s="1"/>
    </row>
    <row r="34" spans="1:109" s="106" customFormat="1" ht="14.4" x14ac:dyDescent="0.3">
      <c r="A34" s="1"/>
      <c r="B34" s="1"/>
      <c r="C34" s="1"/>
      <c r="D34" s="1"/>
      <c r="E34" s="1"/>
      <c r="F34" s="1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 s="1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 s="1"/>
      <c r="BD34" s="1"/>
      <c r="BE34" s="1"/>
      <c r="BF34" s="1"/>
      <c r="BG34" s="1"/>
      <c r="BH34" s="1"/>
      <c r="BI34" s="1"/>
      <c r="BJ34" s="1"/>
      <c r="BK34" s="1"/>
      <c r="BL34"/>
      <c r="BM34"/>
      <c r="BN34"/>
      <c r="BO34"/>
      <c r="BP34" s="1"/>
      <c r="BQ34" s="1"/>
      <c r="BR34" s="1"/>
      <c r="BS34"/>
      <c r="BT34"/>
      <c r="BU34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00"/>
      <c r="CT34" s="100"/>
      <c r="CU34" s="100"/>
      <c r="CV34" s="100"/>
      <c r="CW34" s="100"/>
      <c r="CX34" s="100"/>
      <c r="CY34" s="1"/>
      <c r="CZ34" s="1"/>
      <c r="DA34" s="1"/>
      <c r="DB34" s="1"/>
      <c r="DC34" s="1"/>
      <c r="DD34" s="1"/>
      <c r="DE34" s="1"/>
    </row>
    <row r="35" spans="1:109" s="106" customFormat="1" ht="14.4" x14ac:dyDescent="0.3">
      <c r="A35" s="1"/>
      <c r="B35" s="1"/>
      <c r="C35" s="1"/>
      <c r="D35" s="1"/>
      <c r="E35" s="1"/>
      <c r="F35" s="1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 s="1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 s="1"/>
      <c r="BD35" s="1"/>
      <c r="BE35" s="1"/>
      <c r="BF35" s="1"/>
      <c r="BG35" s="1"/>
      <c r="BH35" s="1"/>
      <c r="BI35" s="1"/>
      <c r="BJ35" s="1"/>
      <c r="BK35" s="1"/>
      <c r="BL35"/>
      <c r="BM35"/>
      <c r="BN35"/>
      <c r="BO35"/>
      <c r="BP35" s="1"/>
      <c r="BQ35" s="1"/>
      <c r="BR35" s="1"/>
      <c r="BS35"/>
      <c r="BT35"/>
      <c r="BU35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00"/>
      <c r="CT35" s="100"/>
      <c r="CU35" s="100"/>
      <c r="CV35" s="100"/>
      <c r="CW35" s="100"/>
      <c r="CX35" s="100"/>
      <c r="CY35" s="1"/>
      <c r="CZ35" s="1"/>
      <c r="DA35" s="1"/>
      <c r="DB35" s="1"/>
      <c r="DC35" s="1"/>
      <c r="DD35" s="1"/>
      <c r="DE35" s="1"/>
    </row>
    <row r="36" spans="1:109" s="106" customFormat="1" ht="14.4" x14ac:dyDescent="0.3">
      <c r="A36" s="1"/>
      <c r="B36" s="1"/>
      <c r="C36" s="1"/>
      <c r="D36" s="1"/>
      <c r="E36" s="1"/>
      <c r="F36" s="1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 s="1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 s="1"/>
      <c r="BD36" s="1"/>
      <c r="BE36" s="1"/>
      <c r="BF36" s="1"/>
      <c r="BG36" s="1"/>
      <c r="BH36" s="1"/>
      <c r="BI36" s="1"/>
      <c r="BJ36" s="1"/>
      <c r="BK36" s="1"/>
      <c r="BL36"/>
      <c r="BM36"/>
      <c r="BN36"/>
      <c r="BO36"/>
      <c r="BP36" s="1"/>
      <c r="BQ36" s="1"/>
      <c r="BR36" s="1"/>
      <c r="BS36"/>
      <c r="BT36"/>
      <c r="BU36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00"/>
      <c r="CT36" s="100"/>
      <c r="CU36" s="100"/>
      <c r="CV36" s="100"/>
      <c r="CW36" s="100"/>
      <c r="CX36" s="100"/>
      <c r="CY36" s="1"/>
      <c r="CZ36" s="1"/>
      <c r="DA36" s="1"/>
      <c r="DB36" s="1"/>
      <c r="DC36" s="1"/>
      <c r="DD36" s="1"/>
      <c r="DE36" s="1"/>
    </row>
    <row r="37" spans="1:109" s="106" customFormat="1" ht="14.4" x14ac:dyDescent="0.3">
      <c r="A37" s="1"/>
      <c r="B37" s="1"/>
      <c r="C37" s="1"/>
      <c r="D37" s="1"/>
      <c r="E37" s="1"/>
      <c r="F37" s="1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 s="1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 s="1"/>
      <c r="BD37" s="1"/>
      <c r="BE37" s="1"/>
      <c r="BF37" s="1"/>
      <c r="BG37" s="1"/>
      <c r="BH37" s="1"/>
      <c r="BI37" s="1"/>
      <c r="BJ37" s="1"/>
      <c r="BK37" s="1"/>
      <c r="BL37"/>
      <c r="BM37"/>
      <c r="BN37"/>
      <c r="BO37"/>
      <c r="BP37" s="1"/>
      <c r="BQ37" s="1"/>
      <c r="BR37" s="1"/>
      <c r="BS37"/>
      <c r="BT37"/>
      <c r="BU37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27"/>
      <c r="CT37" s="127"/>
      <c r="CU37" s="127"/>
      <c r="CV37" s="127"/>
      <c r="CW37" s="127"/>
      <c r="CX37" s="127"/>
      <c r="CY37" s="1"/>
      <c r="CZ37" s="1"/>
      <c r="DA37" s="1"/>
      <c r="DB37" s="1"/>
      <c r="DC37" s="1"/>
      <c r="DD37" s="1"/>
      <c r="DE37" s="1"/>
    </row>
    <row r="38" spans="1:109" s="106" customFormat="1" ht="14.4" x14ac:dyDescent="0.3">
      <c r="A38" s="1"/>
      <c r="B38" s="1"/>
      <c r="C38" s="1"/>
      <c r="D38" s="1"/>
      <c r="E38" s="1"/>
      <c r="F38" s="1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 s="1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 s="1"/>
      <c r="BD38" s="1"/>
      <c r="BE38" s="1"/>
      <c r="BF38" s="1"/>
      <c r="BG38" s="1"/>
      <c r="BH38" s="1"/>
      <c r="BI38" s="1"/>
      <c r="BJ38" s="1"/>
      <c r="BK38" s="1"/>
      <c r="BL38"/>
      <c r="BM38"/>
      <c r="BN38"/>
      <c r="BO38"/>
      <c r="BP38" s="1"/>
      <c r="BQ38" s="1"/>
      <c r="BR38" s="1"/>
      <c r="BS38"/>
      <c r="BT38"/>
      <c r="BU38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00"/>
      <c r="CT38" s="100"/>
      <c r="CU38" s="100"/>
      <c r="CV38" s="100"/>
      <c r="CW38" s="100"/>
      <c r="CX38" s="100"/>
      <c r="CY38" s="1"/>
      <c r="CZ38" s="1"/>
      <c r="DA38" s="1"/>
      <c r="DB38" s="1"/>
      <c r="DC38" s="1"/>
      <c r="DD38" s="1"/>
      <c r="DE38" s="1"/>
    </row>
    <row r="39" spans="1:109" s="106" customFormat="1" ht="14.4" x14ac:dyDescent="0.3">
      <c r="A39" s="1"/>
      <c r="B39" s="1"/>
      <c r="C39" s="1"/>
      <c r="D39" s="1"/>
      <c r="E39" s="1"/>
      <c r="F39" s="1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 s="1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 s="1"/>
      <c r="BD39" s="1"/>
      <c r="BE39" s="1"/>
      <c r="BF39" s="1"/>
      <c r="BG39" s="1"/>
      <c r="BH39" s="1"/>
      <c r="BI39" s="1"/>
      <c r="BJ39" s="1"/>
      <c r="BK39" s="1"/>
      <c r="BL39"/>
      <c r="BM39"/>
      <c r="BN39"/>
      <c r="BO39"/>
      <c r="BP39" s="1"/>
      <c r="BQ39" s="1"/>
      <c r="BR39" s="1"/>
      <c r="BS39"/>
      <c r="BT39"/>
      <c r="BU39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00"/>
      <c r="CT39" s="100"/>
      <c r="CU39" s="100"/>
      <c r="CV39" s="100"/>
      <c r="CW39" s="100"/>
      <c r="CX39" s="100"/>
      <c r="CY39" s="1"/>
      <c r="CZ39" s="1"/>
      <c r="DA39" s="1"/>
      <c r="DB39" s="1"/>
      <c r="DC39" s="1"/>
      <c r="DD39" s="1"/>
      <c r="DE39" s="1"/>
    </row>
    <row r="40" spans="1:109" s="106" customFormat="1" ht="14.4" x14ac:dyDescent="0.3">
      <c r="A40" s="1"/>
      <c r="B40" s="1"/>
      <c r="C40" s="1"/>
      <c r="D40" s="1"/>
      <c r="E40" s="1"/>
      <c r="F40" s="1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 s="1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 s="1"/>
      <c r="BD40" s="1"/>
      <c r="BE40" s="1"/>
      <c r="BF40" s="1"/>
      <c r="BG40" s="1"/>
      <c r="BH40" s="1"/>
      <c r="BI40" s="1"/>
      <c r="BJ40" s="1"/>
      <c r="BK40" s="1"/>
      <c r="BL40"/>
      <c r="BM40"/>
      <c r="BN40"/>
      <c r="BO40"/>
      <c r="BP40" s="1"/>
      <c r="BQ40" s="1"/>
      <c r="BR40" s="1"/>
      <c r="BS40"/>
      <c r="BT40"/>
      <c r="BU40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00"/>
      <c r="CT40" s="100"/>
      <c r="CU40" s="100"/>
      <c r="CV40" s="100"/>
      <c r="CW40" s="100"/>
      <c r="CX40" s="100"/>
      <c r="CY40" s="1"/>
      <c r="CZ40" s="1"/>
      <c r="DA40" s="1"/>
      <c r="DB40" s="1"/>
      <c r="DC40" s="1"/>
      <c r="DD40" s="1"/>
      <c r="DE40" s="1"/>
    </row>
    <row r="41" spans="1:109" s="106" customFormat="1" ht="14.4" x14ac:dyDescent="0.3">
      <c r="A41" s="1"/>
      <c r="B41" s="1"/>
      <c r="C41" s="1"/>
      <c r="D41" s="1"/>
      <c r="E41" s="1"/>
      <c r="F41" s="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 s="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 s="1"/>
      <c r="BD41" s="1"/>
      <c r="BE41" s="1"/>
      <c r="BF41" s="1"/>
      <c r="BG41" s="1"/>
      <c r="BH41" s="1"/>
      <c r="BI41" s="1"/>
      <c r="BJ41" s="1"/>
      <c r="BK41" s="1"/>
      <c r="BL41"/>
      <c r="BM41"/>
      <c r="BN41"/>
      <c r="BO41"/>
      <c r="BP41" s="1"/>
      <c r="BQ41" s="1"/>
      <c r="BR41" s="1"/>
      <c r="BS41"/>
      <c r="BT41"/>
      <c r="BU4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00"/>
      <c r="CT41" s="100"/>
      <c r="CU41" s="100"/>
      <c r="CV41" s="100"/>
      <c r="CW41" s="100"/>
      <c r="CX41" s="100"/>
      <c r="CY41" s="1"/>
      <c r="CZ41" s="1"/>
      <c r="DA41" s="1"/>
      <c r="DB41" s="1"/>
      <c r="DC41" s="1"/>
      <c r="DD41" s="1"/>
      <c r="DE41" s="1"/>
    </row>
    <row r="42" spans="1:109" s="106" customFormat="1" ht="14.4" x14ac:dyDescent="0.3">
      <c r="A42" s="1"/>
      <c r="B42" s="1"/>
      <c r="C42" s="1"/>
      <c r="D42" s="1"/>
      <c r="E42" s="1"/>
      <c r="F42" s="1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 s="1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 s="1"/>
      <c r="BD42" s="1"/>
      <c r="BE42" s="1"/>
      <c r="BF42" s="1"/>
      <c r="BG42" s="1"/>
      <c r="BH42" s="1"/>
      <c r="BI42" s="1"/>
      <c r="BJ42" s="1"/>
      <c r="BK42" s="1"/>
      <c r="BL42"/>
      <c r="BM42"/>
      <c r="BN42"/>
      <c r="BO42"/>
      <c r="BP42" s="1"/>
      <c r="BQ42" s="1"/>
      <c r="BR42" s="1"/>
      <c r="BS42"/>
      <c r="BT42"/>
      <c r="BU42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00"/>
      <c r="CT42" s="100"/>
      <c r="CU42" s="100"/>
      <c r="CV42" s="100"/>
      <c r="CW42" s="100"/>
      <c r="CX42" s="100"/>
      <c r="CY42" s="1"/>
      <c r="CZ42" s="1"/>
      <c r="DA42" s="1"/>
      <c r="DB42" s="1"/>
      <c r="DC42" s="1"/>
      <c r="DD42" s="1"/>
      <c r="DE42" s="1"/>
    </row>
    <row r="43" spans="1:109" s="106" customFormat="1" ht="14.4" x14ac:dyDescent="0.3">
      <c r="A43" s="1"/>
      <c r="B43" s="1"/>
      <c r="C43" s="1"/>
      <c r="D43" s="1"/>
      <c r="E43" s="1"/>
      <c r="F43" s="1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 s="1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 s="1"/>
      <c r="BD43" s="1"/>
      <c r="BE43" s="1"/>
      <c r="BF43" s="1"/>
      <c r="BG43" s="1"/>
      <c r="BH43" s="1"/>
      <c r="BI43" s="1"/>
      <c r="BJ43" s="1"/>
      <c r="BK43" s="1"/>
      <c r="BL43"/>
      <c r="BM43"/>
      <c r="BN43"/>
      <c r="BO43"/>
      <c r="BP43" s="1"/>
      <c r="BQ43" s="1"/>
      <c r="BR43" s="1"/>
      <c r="BS43"/>
      <c r="BT43"/>
      <c r="BU43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00"/>
      <c r="CT43" s="100"/>
      <c r="CU43" s="100"/>
      <c r="CV43" s="100"/>
      <c r="CW43" s="100"/>
      <c r="CX43" s="100"/>
      <c r="CY43" s="1"/>
      <c r="CZ43" s="1"/>
      <c r="DA43" s="1"/>
      <c r="DB43" s="1"/>
      <c r="DC43" s="1"/>
      <c r="DD43" s="1"/>
      <c r="DE43" s="1"/>
    </row>
    <row r="44" spans="1:109" s="106" customFormat="1" ht="14.4" x14ac:dyDescent="0.3">
      <c r="A44" s="1"/>
      <c r="B44" s="1"/>
      <c r="C44" s="1"/>
      <c r="D44" s="1"/>
      <c r="E44" s="1"/>
      <c r="F44" s="1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 s="1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 s="1"/>
      <c r="BD44" s="1"/>
      <c r="BE44" s="1"/>
      <c r="BF44" s="1"/>
      <c r="BG44" s="1"/>
      <c r="BH44" s="1"/>
      <c r="BI44" s="1"/>
      <c r="BJ44" s="1"/>
      <c r="BK44" s="1"/>
      <c r="BL44"/>
      <c r="BM44"/>
      <c r="BN44"/>
      <c r="BO44"/>
      <c r="BP44" s="1"/>
      <c r="BQ44" s="1"/>
      <c r="BR44" s="1"/>
      <c r="BS44"/>
      <c r="BT44"/>
      <c r="BU44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00"/>
      <c r="CT44" s="100"/>
      <c r="CU44" s="100"/>
      <c r="CV44" s="100"/>
      <c r="CW44" s="100"/>
      <c r="CX44" s="100"/>
      <c r="CY44" s="1"/>
      <c r="CZ44" s="1"/>
      <c r="DA44" s="1"/>
      <c r="DB44" s="1"/>
      <c r="DC44" s="1"/>
      <c r="DD44" s="1"/>
      <c r="DE44" s="1"/>
    </row>
    <row r="45" spans="1:109" s="106" customFormat="1" ht="14.4" x14ac:dyDescent="0.3">
      <c r="A45" s="1"/>
      <c r="B45" s="1"/>
      <c r="C45" s="1"/>
      <c r="D45" s="1"/>
      <c r="E45" s="1"/>
      <c r="F45" s="1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 s="1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 s="1"/>
      <c r="BD45" s="1"/>
      <c r="BE45" s="1"/>
      <c r="BF45" s="1"/>
      <c r="BG45" s="1"/>
      <c r="BH45" s="1"/>
      <c r="BI45" s="1"/>
      <c r="BJ45" s="1"/>
      <c r="BK45" s="1"/>
      <c r="BL45"/>
      <c r="BM45"/>
      <c r="BN45"/>
      <c r="BO45"/>
      <c r="BP45" s="1"/>
      <c r="BQ45" s="1"/>
      <c r="BR45" s="1"/>
      <c r="BS45"/>
      <c r="BT45"/>
      <c r="BU45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00"/>
      <c r="CT45" s="100"/>
      <c r="CU45" s="100"/>
      <c r="CV45" s="100"/>
      <c r="CW45" s="100"/>
      <c r="CX45" s="100"/>
      <c r="CY45" s="1"/>
      <c r="CZ45" s="1"/>
      <c r="DA45" s="1"/>
      <c r="DB45" s="1"/>
      <c r="DC45" s="1"/>
      <c r="DD45" s="1"/>
      <c r="DE45" s="1"/>
    </row>
    <row r="46" spans="1:109" s="106" customFormat="1" ht="14.4" x14ac:dyDescent="0.3">
      <c r="A46" s="1"/>
      <c r="B46" s="1"/>
      <c r="C46" s="1"/>
      <c r="D46" s="1"/>
      <c r="E46" s="1"/>
      <c r="F46" s="1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 s="1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 s="1"/>
      <c r="BD46" s="1"/>
      <c r="BE46" s="1"/>
      <c r="BF46" s="1"/>
      <c r="BG46" s="1"/>
      <c r="BH46" s="1"/>
      <c r="BI46" s="1"/>
      <c r="BJ46" s="1"/>
      <c r="BK46" s="1"/>
      <c r="BL46"/>
      <c r="BM46"/>
      <c r="BN46"/>
      <c r="BO46"/>
      <c r="BP46" s="1"/>
      <c r="BQ46" s="1"/>
      <c r="BR46" s="1"/>
      <c r="BS46"/>
      <c r="BT46"/>
      <c r="BU46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00"/>
      <c r="CT46" s="100"/>
      <c r="CU46" s="100"/>
      <c r="CV46" s="100"/>
      <c r="CW46" s="100"/>
      <c r="CX46" s="100"/>
      <c r="CY46" s="1"/>
      <c r="CZ46" s="1"/>
      <c r="DA46" s="1"/>
      <c r="DB46" s="1"/>
      <c r="DC46" s="1"/>
      <c r="DD46" s="1"/>
      <c r="DE46" s="1"/>
    </row>
    <row r="47" spans="1:109" s="106" customFormat="1" ht="14.4" x14ac:dyDescent="0.3">
      <c r="A47" s="1"/>
      <c r="B47" s="1"/>
      <c r="C47" s="1"/>
      <c r="D47" s="1"/>
      <c r="E47" s="1"/>
      <c r="F47" s="1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 s="1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 s="1"/>
      <c r="BD47" s="1"/>
      <c r="BE47" s="1"/>
      <c r="BF47" s="1"/>
      <c r="BG47" s="1"/>
      <c r="BH47" s="1"/>
      <c r="BI47" s="1"/>
      <c r="BJ47" s="1"/>
      <c r="BK47" s="1"/>
      <c r="BL47"/>
      <c r="BM47"/>
      <c r="BN47"/>
      <c r="BO47"/>
      <c r="BP47" s="1"/>
      <c r="BQ47" s="1"/>
      <c r="BR47" s="1"/>
      <c r="BS47"/>
      <c r="BT47"/>
      <c r="BU47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00"/>
      <c r="CT47" s="100"/>
      <c r="CU47" s="100"/>
      <c r="CV47" s="100"/>
      <c r="CW47" s="100"/>
      <c r="CX47" s="100"/>
      <c r="CY47" s="1"/>
      <c r="CZ47" s="1"/>
      <c r="DA47" s="1"/>
      <c r="DB47" s="1"/>
      <c r="DC47" s="1"/>
      <c r="DD47" s="1"/>
      <c r="DE47" s="1"/>
    </row>
    <row r="48" spans="1:109" s="106" customFormat="1" ht="14.4" x14ac:dyDescent="0.3">
      <c r="A48" s="1"/>
      <c r="B48" s="1"/>
      <c r="C48" s="1"/>
      <c r="D48" s="1"/>
      <c r="E48" s="1"/>
      <c r="F48" s="1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 s="1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 s="1"/>
      <c r="BD48" s="1"/>
      <c r="BE48" s="1"/>
      <c r="BF48" s="1"/>
      <c r="BG48" s="1"/>
      <c r="BH48" s="1"/>
      <c r="BI48" s="1"/>
      <c r="BJ48" s="1"/>
      <c r="BK48" s="1"/>
      <c r="BL48"/>
      <c r="BM48"/>
      <c r="BN48"/>
      <c r="BO48"/>
      <c r="BP48" s="1"/>
      <c r="BQ48" s="1"/>
      <c r="BR48" s="1"/>
      <c r="BS48"/>
      <c r="BT48"/>
      <c r="BU48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00"/>
      <c r="CT48" s="100"/>
      <c r="CU48" s="100"/>
      <c r="CV48" s="100"/>
      <c r="CW48" s="100"/>
      <c r="CX48" s="100"/>
      <c r="CY48" s="1"/>
      <c r="CZ48" s="1"/>
      <c r="DA48" s="1"/>
      <c r="DB48" s="1"/>
      <c r="DC48" s="1"/>
      <c r="DD48" s="1"/>
      <c r="DE48" s="1"/>
    </row>
    <row r="49" spans="1:109" s="106" customFormat="1" ht="14.4" x14ac:dyDescent="0.3">
      <c r="A49" s="1"/>
      <c r="B49" s="1"/>
      <c r="C49" s="1"/>
      <c r="D49" s="1"/>
      <c r="E49" s="1"/>
      <c r="F49" s="1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 s="1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 s="1"/>
      <c r="BD49" s="1"/>
      <c r="BE49" s="1"/>
      <c r="BF49" s="1"/>
      <c r="BG49" s="1"/>
      <c r="BH49" s="1"/>
      <c r="BI49" s="1"/>
      <c r="BJ49" s="1"/>
      <c r="BK49" s="1"/>
      <c r="BL49"/>
      <c r="BM49"/>
      <c r="BN49"/>
      <c r="BO49"/>
      <c r="BP49" s="1"/>
      <c r="BQ49" s="1"/>
      <c r="BR49" s="1"/>
      <c r="BS49"/>
      <c r="BT49"/>
      <c r="BU49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00"/>
      <c r="CT49" s="100"/>
      <c r="CU49" s="100"/>
      <c r="CV49" s="100"/>
      <c r="CW49" s="100"/>
      <c r="CX49" s="100"/>
      <c r="CY49" s="1"/>
      <c r="CZ49" s="1"/>
      <c r="DA49" s="1"/>
      <c r="DB49" s="1"/>
      <c r="DC49" s="1"/>
      <c r="DD49" s="1"/>
      <c r="DE49" s="1"/>
    </row>
    <row r="50" spans="1:109" s="106" customFormat="1" ht="14.4" x14ac:dyDescent="0.3">
      <c r="A50" s="1"/>
      <c r="B50" s="1"/>
      <c r="C50" s="1"/>
      <c r="D50" s="1"/>
      <c r="E50" s="1"/>
      <c r="F50" s="1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 s="1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 s="1"/>
      <c r="BD50" s="1"/>
      <c r="BE50" s="1"/>
      <c r="BF50" s="1"/>
      <c r="BG50" s="1"/>
      <c r="BH50" s="1"/>
      <c r="BI50" s="1"/>
      <c r="BJ50" s="1"/>
      <c r="BK50" s="1"/>
      <c r="BL50"/>
      <c r="BM50"/>
      <c r="BN50"/>
      <c r="BO50"/>
      <c r="BP50" s="1"/>
      <c r="BQ50" s="1"/>
      <c r="BR50" s="1"/>
      <c r="BS50"/>
      <c r="BT50"/>
      <c r="BU50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00"/>
      <c r="CT50" s="100"/>
      <c r="CU50" s="100"/>
      <c r="CV50" s="100"/>
      <c r="CW50" s="100"/>
      <c r="CX50" s="100"/>
      <c r="CY50" s="1"/>
      <c r="CZ50" s="1"/>
      <c r="DA50" s="1"/>
      <c r="DB50" s="1"/>
      <c r="DC50" s="1"/>
      <c r="DD50" s="1"/>
      <c r="DE50" s="1"/>
    </row>
    <row r="51" spans="1:109" s="106" customFormat="1" ht="14.4" x14ac:dyDescent="0.3">
      <c r="A51" s="1"/>
      <c r="B51" s="1"/>
      <c r="C51" s="1"/>
      <c r="D51" s="1"/>
      <c r="E51" s="1"/>
      <c r="F51" s="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 s="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 s="1"/>
      <c r="BD51" s="1"/>
      <c r="BE51" s="1"/>
      <c r="BF51" s="1"/>
      <c r="BG51" s="1"/>
      <c r="BH51" s="1"/>
      <c r="BI51" s="1"/>
      <c r="BJ51" s="1"/>
      <c r="BK51" s="1"/>
      <c r="BL51"/>
      <c r="BM51"/>
      <c r="BN51"/>
      <c r="BO51"/>
      <c r="BP51" s="1"/>
      <c r="BQ51" s="1"/>
      <c r="BR51" s="1"/>
      <c r="BS51"/>
      <c r="BT51"/>
      <c r="BU5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00"/>
      <c r="CT51" s="100"/>
      <c r="CU51" s="100"/>
      <c r="CV51" s="100"/>
      <c r="CW51" s="100"/>
      <c r="CX51" s="100"/>
      <c r="CY51" s="1"/>
      <c r="CZ51" s="1"/>
      <c r="DA51" s="1"/>
      <c r="DB51" s="1"/>
      <c r="DC51" s="1"/>
      <c r="DD51" s="1"/>
      <c r="DE51" s="1"/>
    </row>
    <row r="52" spans="1:109" s="106" customFormat="1" ht="14.4" x14ac:dyDescent="0.3">
      <c r="A52" s="1"/>
      <c r="B52" s="1"/>
      <c r="C52" s="1"/>
      <c r="D52" s="1"/>
      <c r="E52" s="1"/>
      <c r="F52" s="1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 s="1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 s="1"/>
      <c r="BD52" s="1"/>
      <c r="BE52" s="1"/>
      <c r="BF52" s="1"/>
      <c r="BG52" s="1"/>
      <c r="BH52" s="1"/>
      <c r="BI52" s="1"/>
      <c r="BJ52" s="1"/>
      <c r="BK52" s="1"/>
      <c r="BL52"/>
      <c r="BM52"/>
      <c r="BN52"/>
      <c r="BO52"/>
      <c r="BP52" s="1"/>
      <c r="BQ52" s="1"/>
      <c r="BR52" s="1"/>
      <c r="BS52"/>
      <c r="BT52"/>
      <c r="BU52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00"/>
      <c r="CT52" s="100"/>
      <c r="CU52" s="100"/>
      <c r="CV52" s="100"/>
      <c r="CW52" s="100"/>
      <c r="CX52" s="100"/>
      <c r="CY52" s="1"/>
      <c r="CZ52" s="1"/>
      <c r="DA52" s="1"/>
      <c r="DB52" s="1"/>
      <c r="DC52" s="1"/>
      <c r="DD52" s="1"/>
      <c r="DE52" s="1"/>
    </row>
    <row r="53" spans="1:109" s="106" customFormat="1" ht="14.4" x14ac:dyDescent="0.3">
      <c r="A53" s="1"/>
      <c r="B53" s="1"/>
      <c r="C53" s="1"/>
      <c r="D53" s="1"/>
      <c r="E53" s="1"/>
      <c r="F53" s="1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 s="1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 s="1"/>
      <c r="BD53" s="1"/>
      <c r="BE53" s="1"/>
      <c r="BF53" s="1"/>
      <c r="BG53" s="1"/>
      <c r="BH53" s="1"/>
      <c r="BI53" s="1"/>
      <c r="BJ53" s="1"/>
      <c r="BK53" s="1"/>
      <c r="BL53"/>
      <c r="BM53"/>
      <c r="BN53"/>
      <c r="BO53"/>
      <c r="BP53" s="1"/>
      <c r="BQ53" s="1"/>
      <c r="BR53" s="1"/>
      <c r="BS53"/>
      <c r="BT53"/>
      <c r="BU53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00"/>
      <c r="CT53" s="100"/>
      <c r="CU53" s="100"/>
      <c r="CV53" s="100"/>
      <c r="CW53" s="100"/>
      <c r="CX53" s="100"/>
      <c r="CY53" s="1"/>
      <c r="CZ53" s="1"/>
      <c r="DA53" s="1"/>
      <c r="DB53" s="1"/>
      <c r="DC53" s="1"/>
      <c r="DD53" s="1"/>
      <c r="DE53" s="1"/>
    </row>
    <row r="54" spans="1:109" s="106" customFormat="1" ht="14.4" x14ac:dyDescent="0.3">
      <c r="A54" s="1"/>
      <c r="B54" s="1"/>
      <c r="C54" s="1"/>
      <c r="D54" s="1"/>
      <c r="E54" s="1"/>
      <c r="F54" s="1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 s="1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 s="1"/>
      <c r="BD54" s="1"/>
      <c r="BE54" s="1"/>
      <c r="BF54" s="1"/>
      <c r="BG54" s="1"/>
      <c r="BH54" s="1"/>
      <c r="BI54" s="1"/>
      <c r="BJ54" s="1"/>
      <c r="BK54" s="1"/>
      <c r="BL54"/>
      <c r="BM54"/>
      <c r="BN54"/>
      <c r="BO54"/>
      <c r="BP54" s="1"/>
      <c r="BQ54" s="1"/>
      <c r="BR54" s="1"/>
      <c r="BS54"/>
      <c r="BT54"/>
      <c r="BU54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00"/>
      <c r="CT54" s="100"/>
      <c r="CU54" s="100"/>
      <c r="CV54" s="100"/>
      <c r="CW54" s="100"/>
      <c r="CX54" s="100"/>
      <c r="CY54" s="1"/>
      <c r="CZ54" s="1"/>
      <c r="DA54" s="1"/>
      <c r="DB54" s="1"/>
      <c r="DC54" s="1"/>
      <c r="DD54" s="1"/>
      <c r="DE54" s="1"/>
    </row>
    <row r="55" spans="1:109" s="106" customFormat="1" ht="14.4" x14ac:dyDescent="0.3">
      <c r="A55" s="1"/>
      <c r="B55" s="1"/>
      <c r="C55" s="1"/>
      <c r="D55" s="1"/>
      <c r="E55" s="1"/>
      <c r="F55" s="1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 s="1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 s="1"/>
      <c r="BD55" s="1"/>
      <c r="BE55" s="1"/>
      <c r="BF55" s="1"/>
      <c r="BG55" s="1"/>
      <c r="BH55" s="1"/>
      <c r="BI55" s="1"/>
      <c r="BJ55" s="1"/>
      <c r="BK55" s="1"/>
      <c r="BL55"/>
      <c r="BM55"/>
      <c r="BN55"/>
      <c r="BO55"/>
      <c r="BP55" s="1"/>
      <c r="BQ55" s="1"/>
      <c r="BR55" s="1"/>
      <c r="BS55"/>
      <c r="BT55"/>
      <c r="BU55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00"/>
      <c r="CT55" s="100"/>
      <c r="CU55" s="100"/>
      <c r="CV55" s="100"/>
      <c r="CW55" s="100"/>
      <c r="CX55" s="100"/>
      <c r="CY55" s="1"/>
      <c r="CZ55" s="1"/>
      <c r="DA55" s="1"/>
      <c r="DB55" s="1"/>
      <c r="DC55" s="1"/>
      <c r="DD55" s="1"/>
      <c r="DE55" s="1"/>
    </row>
    <row r="56" spans="1:109" s="106" customFormat="1" ht="14.4" x14ac:dyDescent="0.3">
      <c r="A56" s="1"/>
      <c r="B56" s="1"/>
      <c r="C56" s="1"/>
      <c r="D56" s="1"/>
      <c r="E56" s="1"/>
      <c r="F56" s="1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 s="1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 s="1"/>
      <c r="BD56" s="1"/>
      <c r="BE56" s="1"/>
      <c r="BF56" s="1"/>
      <c r="BG56" s="1"/>
      <c r="BH56" s="1"/>
      <c r="BI56" s="1"/>
      <c r="BJ56" s="1"/>
      <c r="BK56" s="1"/>
      <c r="BL56"/>
      <c r="BM56"/>
      <c r="BN56"/>
      <c r="BO56"/>
      <c r="BP56" s="1"/>
      <c r="BQ56" s="1"/>
      <c r="BR56" s="1"/>
      <c r="BS56"/>
      <c r="BT56"/>
      <c r="BU56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00"/>
      <c r="CT56" s="100"/>
      <c r="CU56" s="100"/>
      <c r="CV56" s="100"/>
      <c r="CW56" s="100"/>
      <c r="CX56" s="100"/>
      <c r="CY56" s="1"/>
      <c r="CZ56" s="1"/>
      <c r="DA56" s="1"/>
      <c r="DB56" s="1"/>
      <c r="DC56" s="1"/>
      <c r="DD56" s="1"/>
      <c r="DE56" s="1"/>
    </row>
    <row r="57" spans="1:109" s="106" customFormat="1" ht="14.4" x14ac:dyDescent="0.3">
      <c r="A57" s="1"/>
      <c r="B57" s="1"/>
      <c r="C57" s="1"/>
      <c r="D57" s="1"/>
      <c r="E57" s="1"/>
      <c r="F57" s="1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 s="1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 s="1"/>
      <c r="BD57" s="1"/>
      <c r="BE57" s="1"/>
      <c r="BF57" s="1"/>
      <c r="BG57" s="1"/>
      <c r="BH57" s="1"/>
      <c r="BI57" s="1"/>
      <c r="BJ57" s="1"/>
      <c r="BK57" s="1"/>
      <c r="BL57"/>
      <c r="BM57"/>
      <c r="BN57"/>
      <c r="BO57"/>
      <c r="BP57" s="1"/>
      <c r="BQ57" s="1"/>
      <c r="BR57" s="1"/>
      <c r="BS57"/>
      <c r="BT57"/>
      <c r="BU57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00"/>
      <c r="CT57" s="100"/>
      <c r="CU57" s="100"/>
      <c r="CV57" s="100"/>
      <c r="CW57" s="100"/>
      <c r="CX57" s="100"/>
      <c r="CY57" s="1"/>
      <c r="CZ57" s="1"/>
      <c r="DA57" s="1"/>
      <c r="DB57" s="1"/>
      <c r="DC57" s="1"/>
      <c r="DD57" s="1"/>
      <c r="DE57" s="1"/>
    </row>
    <row r="58" spans="1:109" s="106" customFormat="1" ht="14.4" x14ac:dyDescent="0.3">
      <c r="A58" s="1"/>
      <c r="B58" s="1"/>
      <c r="C58" s="1"/>
      <c r="D58" s="1"/>
      <c r="E58" s="1"/>
      <c r="F58" s="1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 s="1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 s="1"/>
      <c r="BD58" s="1"/>
      <c r="BE58" s="1"/>
      <c r="BF58" s="1"/>
      <c r="BG58" s="1"/>
      <c r="BH58" s="1"/>
      <c r="BI58" s="1"/>
      <c r="BJ58" s="1"/>
      <c r="BK58" s="1"/>
      <c r="BL58"/>
      <c r="BM58"/>
      <c r="BN58"/>
      <c r="BO58"/>
      <c r="BP58" s="1"/>
      <c r="BQ58" s="1"/>
      <c r="BR58" s="1"/>
      <c r="BS58"/>
      <c r="BT58"/>
      <c r="BU58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00"/>
      <c r="CT58" s="100"/>
      <c r="CU58" s="100"/>
      <c r="CV58" s="100"/>
      <c r="CW58" s="100"/>
      <c r="CX58" s="100"/>
      <c r="CY58" s="1"/>
      <c r="CZ58" s="1"/>
      <c r="DA58" s="1"/>
      <c r="DB58" s="1"/>
      <c r="DC58" s="1"/>
      <c r="DD58" s="1"/>
      <c r="DE58" s="1"/>
    </row>
    <row r="59" spans="1:109" s="106" customFormat="1" ht="14.4" x14ac:dyDescent="0.3">
      <c r="A59" s="1"/>
      <c r="B59" s="1"/>
      <c r="C59" s="1"/>
      <c r="D59" s="1"/>
      <c r="E59" s="1"/>
      <c r="F59" s="1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 s="1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 s="1"/>
      <c r="BD59" s="1"/>
      <c r="BE59" s="1"/>
      <c r="BF59" s="1"/>
      <c r="BG59" s="1"/>
      <c r="BH59" s="1"/>
      <c r="BI59" s="1"/>
      <c r="BJ59" s="1"/>
      <c r="BK59" s="1"/>
      <c r="BL59"/>
      <c r="BM59"/>
      <c r="BN59"/>
      <c r="BO59"/>
      <c r="BP59" s="1"/>
      <c r="BQ59" s="1"/>
      <c r="BR59" s="1"/>
      <c r="BS59"/>
      <c r="BT59"/>
      <c r="BU59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00"/>
      <c r="CT59" s="100"/>
      <c r="CU59" s="100"/>
      <c r="CV59" s="100"/>
      <c r="CW59" s="100"/>
      <c r="CX59" s="100"/>
      <c r="CY59" s="1"/>
      <c r="CZ59" s="1"/>
      <c r="DA59" s="1"/>
      <c r="DB59" s="1"/>
      <c r="DC59" s="1"/>
      <c r="DD59" s="1"/>
      <c r="DE59" s="1"/>
    </row>
    <row r="60" spans="1:109" s="106" customFormat="1" ht="14.4" x14ac:dyDescent="0.3">
      <c r="A60" s="1"/>
      <c r="B60" s="1"/>
      <c r="C60" s="1"/>
      <c r="D60" s="1"/>
      <c r="E60" s="1"/>
      <c r="F60" s="1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 s="1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 s="1"/>
      <c r="BD60" s="1"/>
      <c r="BE60" s="1"/>
      <c r="BF60" s="1"/>
      <c r="BG60" s="1"/>
      <c r="BH60" s="1"/>
      <c r="BI60" s="1"/>
      <c r="BJ60" s="1"/>
      <c r="BK60" s="1"/>
      <c r="BL60"/>
      <c r="BM60"/>
      <c r="BN60"/>
      <c r="BO60"/>
      <c r="BP60" s="1"/>
      <c r="BQ60" s="1"/>
      <c r="BR60" s="1"/>
      <c r="BS60"/>
      <c r="BT60"/>
      <c r="BU60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00"/>
      <c r="CT60" s="100"/>
      <c r="CU60" s="100"/>
      <c r="CV60" s="100"/>
      <c r="CW60" s="100"/>
      <c r="CX60" s="100"/>
      <c r="CY60" s="1"/>
      <c r="CZ60" s="1"/>
      <c r="DA60" s="1"/>
      <c r="DB60" s="1"/>
      <c r="DC60" s="1"/>
      <c r="DD60" s="1"/>
      <c r="DE60" s="1"/>
    </row>
    <row r="61" spans="1:109" s="106" customFormat="1" ht="14.4" x14ac:dyDescent="0.3">
      <c r="A61" s="1"/>
      <c r="B61" s="1"/>
      <c r="C61" s="1"/>
      <c r="D61" s="1"/>
      <c r="E61" s="1"/>
      <c r="F61" s="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 s="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 s="1"/>
      <c r="BD61" s="1"/>
      <c r="BE61" s="1"/>
      <c r="BF61" s="1"/>
      <c r="BG61" s="1"/>
      <c r="BH61" s="1"/>
      <c r="BI61" s="1"/>
      <c r="BJ61" s="1"/>
      <c r="BK61" s="1"/>
      <c r="BL61"/>
      <c r="BM61"/>
      <c r="BN61"/>
      <c r="BO61"/>
      <c r="BP61" s="1"/>
      <c r="BQ61" s="1"/>
      <c r="BR61" s="1"/>
      <c r="BS61"/>
      <c r="BT61"/>
      <c r="BU6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00"/>
      <c r="CT61" s="100"/>
      <c r="CU61" s="100"/>
      <c r="CV61" s="100"/>
      <c r="CW61" s="100"/>
      <c r="CX61" s="100"/>
      <c r="CY61" s="1"/>
      <c r="CZ61" s="1"/>
      <c r="DA61" s="1"/>
      <c r="DB61" s="1"/>
      <c r="DC61" s="1"/>
      <c r="DD61" s="1"/>
      <c r="DE61" s="1"/>
    </row>
    <row r="62" spans="1:109" s="106" customFormat="1" ht="14.4" x14ac:dyDescent="0.3">
      <c r="A62" s="1"/>
      <c r="B62" s="1"/>
      <c r="C62" s="1"/>
      <c r="D62" s="1"/>
      <c r="E62" s="1"/>
      <c r="F62" s="1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 s="1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 s="1"/>
      <c r="BD62" s="1"/>
      <c r="BE62" s="1"/>
      <c r="BF62" s="1"/>
      <c r="BG62" s="1"/>
      <c r="BH62" s="1"/>
      <c r="BI62" s="1"/>
      <c r="BJ62" s="1"/>
      <c r="BK62" s="1"/>
      <c r="BL62"/>
      <c r="BM62"/>
      <c r="BN62"/>
      <c r="BO62"/>
      <c r="BP62" s="1"/>
      <c r="BQ62" s="1"/>
      <c r="BR62" s="1"/>
      <c r="BS62"/>
      <c r="BT62"/>
      <c r="BU62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00"/>
      <c r="CT62" s="100"/>
      <c r="CU62" s="100"/>
      <c r="CV62" s="100"/>
      <c r="CW62" s="100"/>
      <c r="CX62" s="100"/>
      <c r="CY62" s="1"/>
      <c r="CZ62" s="1"/>
      <c r="DA62" s="1"/>
      <c r="DB62" s="1"/>
      <c r="DC62" s="1"/>
      <c r="DD62" s="1"/>
      <c r="DE62" s="1"/>
    </row>
    <row r="63" spans="1:109" s="106" customFormat="1" ht="14.4" x14ac:dyDescent="0.3">
      <c r="A63" s="1"/>
      <c r="B63" s="1"/>
      <c r="C63" s="1"/>
      <c r="D63" s="1"/>
      <c r="E63" s="1"/>
      <c r="F63" s="1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 s="1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 s="1"/>
      <c r="BD63" s="1"/>
      <c r="BE63" s="1"/>
      <c r="BF63" s="1"/>
      <c r="BG63" s="1"/>
      <c r="BH63" s="1"/>
      <c r="BI63" s="1"/>
      <c r="BJ63" s="1"/>
      <c r="BK63" s="1"/>
      <c r="BL63"/>
      <c r="BM63"/>
      <c r="BN63"/>
      <c r="BO63"/>
      <c r="BP63" s="1"/>
      <c r="BQ63" s="1"/>
      <c r="BR63" s="1"/>
      <c r="BS63"/>
      <c r="BT63"/>
      <c r="BU63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00"/>
      <c r="CT63" s="100"/>
      <c r="CU63" s="100"/>
      <c r="CV63" s="100"/>
      <c r="CW63" s="100"/>
      <c r="CX63" s="100"/>
      <c r="CY63" s="1"/>
      <c r="CZ63" s="1"/>
      <c r="DA63" s="1"/>
      <c r="DB63" s="1"/>
      <c r="DC63" s="1"/>
      <c r="DD63" s="1"/>
      <c r="DE63" s="1"/>
    </row>
    <row r="64" spans="1:109" s="106" customFormat="1" ht="14.4" x14ac:dyDescent="0.3">
      <c r="A64" s="1"/>
      <c r="B64" s="1"/>
      <c r="C64" s="1"/>
      <c r="D64" s="1"/>
      <c r="E64" s="1"/>
      <c r="F64" s="1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 s="1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 s="1"/>
      <c r="BD64" s="1"/>
      <c r="BE64" s="1"/>
      <c r="BF64" s="1"/>
      <c r="BG64" s="1"/>
      <c r="BH64" s="1"/>
      <c r="BI64" s="1"/>
      <c r="BJ64" s="1"/>
      <c r="BK64" s="1"/>
      <c r="BL64"/>
      <c r="BM64"/>
      <c r="BN64"/>
      <c r="BO64"/>
      <c r="BP64" s="1"/>
      <c r="BQ64" s="1"/>
      <c r="BR64" s="1"/>
      <c r="BS64"/>
      <c r="BT64"/>
      <c r="BU64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00"/>
      <c r="CT64" s="100"/>
      <c r="CU64" s="100"/>
      <c r="CV64" s="100"/>
      <c r="CW64" s="100"/>
      <c r="CX64" s="100"/>
      <c r="CY64" s="1"/>
      <c r="CZ64" s="1"/>
      <c r="DA64" s="1"/>
      <c r="DB64" s="1"/>
      <c r="DC64" s="1"/>
      <c r="DD64" s="1"/>
      <c r="DE64" s="1"/>
    </row>
    <row r="65" spans="1:109" s="106" customFormat="1" ht="14.4" x14ac:dyDescent="0.3">
      <c r="A65" s="1"/>
      <c r="B65" s="1"/>
      <c r="C65" s="1"/>
      <c r="D65" s="1"/>
      <c r="E65" s="1"/>
      <c r="F65" s="1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 s="1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 s="1"/>
      <c r="BD65" s="1"/>
      <c r="BE65" s="1"/>
      <c r="BF65" s="1"/>
      <c r="BG65" s="1"/>
      <c r="BH65" s="1"/>
      <c r="BI65" s="1"/>
      <c r="BJ65" s="1"/>
      <c r="BK65" s="1"/>
      <c r="BL65"/>
      <c r="BM65"/>
      <c r="BN65"/>
      <c r="BO65"/>
      <c r="BP65" s="1"/>
      <c r="BQ65" s="1"/>
      <c r="BR65" s="1"/>
      <c r="BS65"/>
      <c r="BT65"/>
      <c r="BU65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00"/>
      <c r="CT65" s="100"/>
      <c r="CU65" s="100"/>
      <c r="CV65" s="100"/>
      <c r="CW65" s="100"/>
      <c r="CX65" s="100"/>
      <c r="CY65" s="1"/>
      <c r="CZ65" s="1"/>
      <c r="DA65" s="1"/>
      <c r="DB65" s="1"/>
      <c r="DC65" s="1"/>
      <c r="DD65" s="1"/>
      <c r="DE65" s="1"/>
    </row>
    <row r="66" spans="1:109" s="106" customFormat="1" ht="14.4" x14ac:dyDescent="0.3">
      <c r="A66" s="1"/>
      <c r="B66" s="1"/>
      <c r="C66" s="1"/>
      <c r="D66" s="1"/>
      <c r="E66" s="1"/>
      <c r="F66" s="1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 s="1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 s="1"/>
      <c r="BD66" s="1"/>
      <c r="BE66" s="1"/>
      <c r="BF66" s="1"/>
      <c r="BG66" s="1"/>
      <c r="BH66" s="1"/>
      <c r="BI66" s="1"/>
      <c r="BJ66" s="1"/>
      <c r="BK66" s="1"/>
      <c r="BL66"/>
      <c r="BM66"/>
      <c r="BN66"/>
      <c r="BO66"/>
      <c r="BP66" s="1"/>
      <c r="BQ66" s="1"/>
      <c r="BR66" s="1"/>
      <c r="BS66"/>
      <c r="BT66"/>
      <c r="BU66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00"/>
      <c r="CT66" s="100"/>
      <c r="CU66" s="100"/>
      <c r="CV66" s="100"/>
      <c r="CW66" s="100"/>
      <c r="CX66" s="100"/>
      <c r="CY66" s="1"/>
      <c r="CZ66" s="1"/>
      <c r="DA66" s="1"/>
      <c r="DB66" s="1"/>
      <c r="DC66" s="1"/>
      <c r="DD66" s="1"/>
      <c r="DE66" s="1"/>
    </row>
    <row r="67" spans="1:109" s="106" customFormat="1" ht="14.4" x14ac:dyDescent="0.3">
      <c r="A67" s="1"/>
      <c r="B67" s="1"/>
      <c r="C67" s="1"/>
      <c r="D67" s="1"/>
      <c r="E67" s="1"/>
      <c r="F67" s="1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 s="1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 s="1"/>
      <c r="BD67" s="1"/>
      <c r="BE67" s="1"/>
      <c r="BF67" s="1"/>
      <c r="BG67" s="1"/>
      <c r="BH67" s="1"/>
      <c r="BI67" s="1"/>
      <c r="BJ67" s="1"/>
      <c r="BK67" s="1"/>
      <c r="BL67"/>
      <c r="BM67"/>
      <c r="BN67"/>
      <c r="BO67"/>
      <c r="BP67" s="1"/>
      <c r="BQ67" s="1"/>
      <c r="BR67" s="1"/>
      <c r="BS67"/>
      <c r="BT67"/>
      <c r="BU67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00"/>
      <c r="CT67" s="100"/>
      <c r="CU67" s="100"/>
      <c r="CV67" s="100"/>
      <c r="CW67" s="100"/>
      <c r="CX67" s="100"/>
      <c r="CY67" s="1"/>
      <c r="CZ67" s="1"/>
      <c r="DA67" s="1"/>
      <c r="DB67" s="1"/>
      <c r="DC67" s="1"/>
      <c r="DD67" s="1"/>
      <c r="DE67" s="1"/>
    </row>
    <row r="68" spans="1:109" s="106" customFormat="1" ht="14.4" x14ac:dyDescent="0.3">
      <c r="A68" s="1"/>
      <c r="B68" s="1"/>
      <c r="C68" s="1"/>
      <c r="D68" s="1"/>
      <c r="E68" s="1"/>
      <c r="F68" s="1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 s="1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 s="1"/>
      <c r="BD68" s="1"/>
      <c r="BE68" s="1"/>
      <c r="BF68" s="1"/>
      <c r="BG68" s="1"/>
      <c r="BH68" s="1"/>
      <c r="BI68" s="1"/>
      <c r="BJ68" s="1"/>
      <c r="BK68" s="1"/>
      <c r="BL68"/>
      <c r="BM68"/>
      <c r="BN68"/>
      <c r="BO68"/>
      <c r="BP68" s="1"/>
      <c r="BQ68" s="1"/>
      <c r="BR68" s="1"/>
      <c r="BS68"/>
      <c r="BT68"/>
      <c r="BU68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00"/>
      <c r="CT68" s="100"/>
      <c r="CU68" s="100"/>
      <c r="CV68" s="100"/>
      <c r="CW68" s="100"/>
      <c r="CX68" s="100"/>
      <c r="CY68" s="1"/>
      <c r="CZ68" s="1"/>
      <c r="DA68" s="1"/>
      <c r="DB68" s="1"/>
      <c r="DC68" s="1"/>
      <c r="DD68" s="1"/>
      <c r="DE68" s="1"/>
    </row>
    <row r="69" spans="1:109" s="106" customFormat="1" ht="14.4" x14ac:dyDescent="0.3">
      <c r="A69" s="1"/>
      <c r="B69" s="1"/>
      <c r="C69" s="1"/>
      <c r="D69" s="1"/>
      <c r="E69" s="1"/>
      <c r="F69" s="1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 s="1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 s="1"/>
      <c r="BD69" s="1"/>
      <c r="BE69" s="1"/>
      <c r="BF69" s="1"/>
      <c r="BG69" s="1"/>
      <c r="BH69" s="1"/>
      <c r="BI69" s="1"/>
      <c r="BJ69" s="1"/>
      <c r="BK69" s="1"/>
      <c r="BL69"/>
      <c r="BM69"/>
      <c r="BN69"/>
      <c r="BO69"/>
      <c r="BP69" s="1"/>
      <c r="BQ69" s="1"/>
      <c r="BR69" s="1"/>
      <c r="BS69"/>
      <c r="BT69"/>
      <c r="BU69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00"/>
      <c r="CT69" s="100"/>
      <c r="CU69" s="100"/>
      <c r="CV69" s="100"/>
      <c r="CW69" s="100"/>
      <c r="CX69" s="100"/>
      <c r="CY69" s="1"/>
      <c r="CZ69" s="1"/>
      <c r="DA69" s="1"/>
      <c r="DB69" s="1"/>
      <c r="DC69" s="1"/>
      <c r="DD69" s="1"/>
      <c r="DE69" s="1"/>
    </row>
    <row r="70" spans="1:109" s="106" customFormat="1" ht="14.4" x14ac:dyDescent="0.3">
      <c r="A70" s="1"/>
      <c r="B70" s="1"/>
      <c r="C70" s="1"/>
      <c r="D70" s="1"/>
      <c r="E70" s="1"/>
      <c r="F70" s="1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 s="1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 s="1"/>
      <c r="BD70" s="1"/>
      <c r="BE70" s="1"/>
      <c r="BF70" s="1"/>
      <c r="BG70" s="1"/>
      <c r="BH70" s="1"/>
      <c r="BI70" s="1"/>
      <c r="BJ70" s="1"/>
      <c r="BK70" s="1"/>
      <c r="BL70"/>
      <c r="BM70"/>
      <c r="BN70"/>
      <c r="BO70"/>
      <c r="BP70" s="1"/>
      <c r="BQ70" s="1"/>
      <c r="BR70" s="1"/>
      <c r="BS70"/>
      <c r="BT70"/>
      <c r="BU70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00"/>
      <c r="CT70" s="100"/>
      <c r="CU70" s="100"/>
      <c r="CV70" s="100"/>
      <c r="CW70" s="100"/>
      <c r="CX70" s="100"/>
      <c r="CY70" s="1"/>
      <c r="CZ70" s="1"/>
      <c r="DA70" s="1"/>
      <c r="DB70" s="1"/>
      <c r="DC70" s="1"/>
      <c r="DD70" s="1"/>
      <c r="DE70" s="1"/>
    </row>
    <row r="71" spans="1:109" s="106" customFormat="1" ht="14.4" x14ac:dyDescent="0.3">
      <c r="A71" s="1"/>
      <c r="B71" s="1"/>
      <c r="C71" s="1"/>
      <c r="D71" s="1"/>
      <c r="E71" s="1"/>
      <c r="F71" s="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 s="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 s="1"/>
      <c r="BD71" s="1"/>
      <c r="BE71" s="1"/>
      <c r="BF71" s="1"/>
      <c r="BG71" s="1"/>
      <c r="BH71" s="1"/>
      <c r="BI71" s="1"/>
      <c r="BJ71" s="1"/>
      <c r="BK71" s="1"/>
      <c r="BL71"/>
      <c r="BM71"/>
      <c r="BN71"/>
      <c r="BO71"/>
      <c r="BP71" s="1"/>
      <c r="BQ71" s="1"/>
      <c r="BR71" s="1"/>
      <c r="BS71"/>
      <c r="BT71"/>
      <c r="BU7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00"/>
      <c r="CT71" s="100"/>
      <c r="CU71" s="100"/>
      <c r="CV71" s="100"/>
      <c r="CW71" s="100"/>
      <c r="CX71" s="100"/>
      <c r="CY71" s="1"/>
      <c r="CZ71" s="1"/>
      <c r="DA71" s="1"/>
      <c r="DB71" s="1"/>
      <c r="DC71" s="1"/>
      <c r="DD71" s="1"/>
      <c r="DE71" s="1"/>
    </row>
    <row r="72" spans="1:109" s="106" customFormat="1" ht="14.4" x14ac:dyDescent="0.3">
      <c r="A72" s="1"/>
      <c r="B72" s="1"/>
      <c r="C72" s="1"/>
      <c r="D72" s="1"/>
      <c r="E72" s="1"/>
      <c r="F72" s="1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 s="1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 s="1"/>
      <c r="BD72" s="1"/>
      <c r="BE72" s="1"/>
      <c r="BF72" s="1"/>
      <c r="BG72" s="1"/>
      <c r="BH72" s="1"/>
      <c r="BI72" s="1"/>
      <c r="BJ72" s="1"/>
      <c r="BK72" s="1"/>
      <c r="BL72"/>
      <c r="BM72"/>
      <c r="BN72"/>
      <c r="BO72"/>
      <c r="BP72" s="1"/>
      <c r="BQ72" s="1"/>
      <c r="BR72" s="1"/>
      <c r="BS72"/>
      <c r="BT72"/>
      <c r="BU72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00"/>
      <c r="CT72" s="100"/>
      <c r="CU72" s="100"/>
      <c r="CV72" s="100"/>
      <c r="CW72" s="100"/>
      <c r="CX72" s="100"/>
      <c r="CY72" s="1"/>
      <c r="CZ72" s="1"/>
      <c r="DA72" s="1"/>
      <c r="DB72" s="1"/>
      <c r="DC72" s="1"/>
      <c r="DD72" s="1"/>
      <c r="DE72" s="1"/>
    </row>
    <row r="73" spans="1:109" s="106" customFormat="1" ht="14.4" x14ac:dyDescent="0.3">
      <c r="A73" s="1"/>
      <c r="B73" s="1"/>
      <c r="C73" s="1"/>
      <c r="D73" s="1"/>
      <c r="E73" s="1"/>
      <c r="F73" s="1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 s="1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 s="1"/>
      <c r="BD73" s="1"/>
      <c r="BE73" s="1"/>
      <c r="BF73" s="1"/>
      <c r="BG73" s="1"/>
      <c r="BH73" s="1"/>
      <c r="BI73" s="1"/>
      <c r="BJ73" s="1"/>
      <c r="BK73" s="1"/>
      <c r="BL73"/>
      <c r="BM73"/>
      <c r="BN73"/>
      <c r="BO73"/>
      <c r="BP73" s="1"/>
      <c r="BQ73" s="1"/>
      <c r="BR73" s="1"/>
      <c r="BS73"/>
      <c r="BT73"/>
      <c r="BU73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00"/>
      <c r="CT73" s="100"/>
      <c r="CU73" s="100"/>
      <c r="CV73" s="100"/>
      <c r="CW73" s="100"/>
      <c r="CX73" s="100"/>
      <c r="CY73" s="1"/>
      <c r="CZ73" s="1"/>
      <c r="DA73" s="1"/>
      <c r="DB73" s="1"/>
      <c r="DC73" s="1"/>
      <c r="DD73" s="1"/>
      <c r="DE73" s="1"/>
    </row>
    <row r="74" spans="1:109" s="106" customFormat="1" ht="14.4" x14ac:dyDescent="0.3">
      <c r="A74" s="1"/>
      <c r="B74" s="1"/>
      <c r="C74" s="1"/>
      <c r="D74" s="1"/>
      <c r="E74" s="1"/>
      <c r="F74" s="1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 s="1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 s="1"/>
      <c r="BD74" s="1"/>
      <c r="BE74" s="1"/>
      <c r="BF74" s="1"/>
      <c r="BG74" s="1"/>
      <c r="BH74" s="1"/>
      <c r="BI74" s="1"/>
      <c r="BJ74" s="1"/>
      <c r="BK74" s="1"/>
      <c r="BL74"/>
      <c r="BM74"/>
      <c r="BN74"/>
      <c r="BO74"/>
      <c r="BP74" s="1"/>
      <c r="BQ74" s="1"/>
      <c r="BR74" s="1"/>
      <c r="BS74"/>
      <c r="BT74"/>
      <c r="BU74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00"/>
      <c r="CT74" s="100"/>
      <c r="CU74" s="100"/>
      <c r="CV74" s="100"/>
      <c r="CW74" s="100"/>
      <c r="CX74" s="100"/>
      <c r="CY74" s="1"/>
      <c r="CZ74" s="1"/>
      <c r="DA74" s="1"/>
      <c r="DB74" s="1"/>
      <c r="DC74" s="1"/>
      <c r="DD74" s="1"/>
      <c r="DE74" s="1"/>
    </row>
    <row r="75" spans="1:109" s="106" customFormat="1" ht="14.4" x14ac:dyDescent="0.3">
      <c r="A75" s="1"/>
      <c r="B75" s="1"/>
      <c r="C75" s="1"/>
      <c r="D75" s="1"/>
      <c r="E75" s="1"/>
      <c r="F75" s="1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 s="1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 s="1"/>
      <c r="BD75" s="1"/>
      <c r="BE75" s="1"/>
      <c r="BF75" s="1"/>
      <c r="BG75" s="1"/>
      <c r="BH75" s="1"/>
      <c r="BI75" s="1"/>
      <c r="BJ75" s="1"/>
      <c r="BK75" s="1"/>
      <c r="BL75"/>
      <c r="BM75"/>
      <c r="BN75"/>
      <c r="BO75"/>
      <c r="BP75" s="1"/>
      <c r="BQ75" s="1"/>
      <c r="BR75" s="1"/>
      <c r="BS75"/>
      <c r="BT75"/>
      <c r="BU75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00"/>
      <c r="CT75" s="100"/>
      <c r="CU75" s="100"/>
      <c r="CV75" s="100"/>
      <c r="CW75" s="100"/>
      <c r="CX75" s="100"/>
      <c r="CY75" s="1"/>
      <c r="CZ75" s="1"/>
      <c r="DA75" s="1"/>
      <c r="DB75" s="1"/>
      <c r="DC75" s="1"/>
      <c r="DD75" s="1"/>
      <c r="DE75" s="1"/>
    </row>
    <row r="76" spans="1:109" s="106" customFormat="1" ht="14.4" x14ac:dyDescent="0.3">
      <c r="A76" s="1"/>
      <c r="B76" s="1"/>
      <c r="C76" s="1"/>
      <c r="D76" s="1"/>
      <c r="E76" s="1"/>
      <c r="F76" s="1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 s="1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 s="1"/>
      <c r="BD76" s="1"/>
      <c r="BE76" s="1"/>
      <c r="BF76" s="1"/>
      <c r="BG76" s="1"/>
      <c r="BH76" s="1"/>
      <c r="BI76" s="1"/>
      <c r="BJ76" s="1"/>
      <c r="BK76" s="1"/>
      <c r="BL76"/>
      <c r="BM76"/>
      <c r="BN76"/>
      <c r="BO76"/>
      <c r="BP76" s="1"/>
      <c r="BQ76" s="1"/>
      <c r="BR76" s="1"/>
      <c r="BS76"/>
      <c r="BT76"/>
      <c r="BU76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00"/>
      <c r="CT76" s="100"/>
      <c r="CU76" s="100"/>
      <c r="CV76" s="100"/>
      <c r="CW76" s="100"/>
      <c r="CX76" s="100"/>
      <c r="CY76" s="1"/>
      <c r="CZ76" s="1"/>
      <c r="DA76" s="1"/>
      <c r="DB76" s="1"/>
      <c r="DC76" s="1"/>
      <c r="DD76" s="1"/>
      <c r="DE76" s="1"/>
    </row>
    <row r="77" spans="1:109" s="106" customFormat="1" ht="14.4" x14ac:dyDescent="0.3">
      <c r="A77" s="1"/>
      <c r="B77" s="1"/>
      <c r="C77" s="1"/>
      <c r="D77" s="1"/>
      <c r="E77" s="1"/>
      <c r="F77" s="1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 s="1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 s="1"/>
      <c r="BD77" s="1"/>
      <c r="BE77" s="1"/>
      <c r="BF77" s="1"/>
      <c r="BG77" s="1"/>
      <c r="BH77" s="1"/>
      <c r="BI77" s="1"/>
      <c r="BJ77" s="1"/>
      <c r="BK77" s="1"/>
      <c r="BL77"/>
      <c r="BM77"/>
      <c r="BN77"/>
      <c r="BO77"/>
      <c r="BP77" s="1"/>
      <c r="BQ77" s="1"/>
      <c r="BR77" s="1"/>
      <c r="BS77"/>
      <c r="BT77"/>
      <c r="BU77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00"/>
      <c r="CT77" s="100"/>
      <c r="CU77" s="100"/>
      <c r="CV77" s="100"/>
      <c r="CW77" s="100"/>
      <c r="CX77" s="100"/>
      <c r="CY77" s="1"/>
      <c r="CZ77" s="1"/>
      <c r="DA77" s="1"/>
      <c r="DB77" s="1"/>
      <c r="DC77" s="1"/>
      <c r="DD77" s="1"/>
      <c r="DE77" s="1"/>
    </row>
    <row r="78" spans="1:109" s="106" customFormat="1" ht="14.4" x14ac:dyDescent="0.3">
      <c r="A78" s="1"/>
      <c r="B78" s="1"/>
      <c r="C78" s="1"/>
      <c r="D78" s="1"/>
      <c r="E78" s="1"/>
      <c r="F78" s="1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 s="1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 s="1"/>
      <c r="BD78" s="1"/>
      <c r="BE78" s="1"/>
      <c r="BF78" s="1"/>
      <c r="BG78" s="1"/>
      <c r="BH78" s="1"/>
      <c r="BI78" s="1"/>
      <c r="BJ78" s="1"/>
      <c r="BK78" s="1"/>
      <c r="BL78"/>
      <c r="BM78"/>
      <c r="BN78"/>
      <c r="BO78"/>
      <c r="BP78" s="1"/>
      <c r="BQ78" s="1"/>
      <c r="BR78" s="1"/>
      <c r="BS78"/>
      <c r="BT78"/>
      <c r="BU78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00"/>
      <c r="CT78" s="100"/>
      <c r="CU78" s="100"/>
      <c r="CV78" s="100"/>
      <c r="CW78" s="100"/>
      <c r="CX78" s="100"/>
      <c r="CY78" s="1"/>
      <c r="CZ78" s="1"/>
      <c r="DA78" s="1"/>
      <c r="DB78" s="1"/>
      <c r="DC78" s="1"/>
      <c r="DD78" s="1"/>
      <c r="DE78" s="1"/>
    </row>
    <row r="79" spans="1:109" s="106" customFormat="1" ht="14.4" x14ac:dyDescent="0.3">
      <c r="A79" s="1"/>
      <c r="B79" s="1"/>
      <c r="C79" s="1"/>
      <c r="D79" s="1"/>
      <c r="E79" s="1"/>
      <c r="F79" s="1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 s="1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 s="1"/>
      <c r="BD79" s="1"/>
      <c r="BE79" s="1"/>
      <c r="BF79" s="1"/>
      <c r="BG79" s="1"/>
      <c r="BH79" s="1"/>
      <c r="BI79" s="1"/>
      <c r="BJ79" s="1"/>
      <c r="BK79" s="1"/>
      <c r="BL79"/>
      <c r="BM79"/>
      <c r="BN79"/>
      <c r="BO79"/>
      <c r="BP79" s="1"/>
      <c r="BQ79" s="1"/>
      <c r="BR79" s="1"/>
      <c r="BS79"/>
      <c r="BT79"/>
      <c r="BU79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00"/>
      <c r="CT79" s="100"/>
      <c r="CU79" s="100"/>
      <c r="CV79" s="100"/>
      <c r="CW79" s="100"/>
      <c r="CX79" s="100"/>
      <c r="CY79" s="1"/>
      <c r="CZ79" s="1"/>
      <c r="DA79" s="1"/>
      <c r="DB79" s="1"/>
      <c r="DC79" s="1"/>
      <c r="DD79" s="1"/>
      <c r="DE79" s="1"/>
    </row>
    <row r="80" spans="1:109" s="106" customFormat="1" ht="14.4" x14ac:dyDescent="0.3">
      <c r="A80" s="1"/>
      <c r="B80" s="1"/>
      <c r="C80" s="1"/>
      <c r="D80" s="1"/>
      <c r="E80" s="1"/>
      <c r="F80" s="1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 s="1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 s="1"/>
      <c r="BD80" s="1"/>
      <c r="BE80" s="1"/>
      <c r="BF80" s="1"/>
      <c r="BG80" s="1"/>
      <c r="BH80" s="1"/>
      <c r="BI80" s="1"/>
      <c r="BJ80" s="1"/>
      <c r="BK80" s="1"/>
      <c r="BL80"/>
      <c r="BM80"/>
      <c r="BN80"/>
      <c r="BO80"/>
      <c r="BP80" s="1"/>
      <c r="BQ80" s="1"/>
      <c r="BR80" s="1"/>
      <c r="BS80"/>
      <c r="BT80"/>
      <c r="BU80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00"/>
      <c r="CT80" s="100"/>
      <c r="CU80" s="100"/>
      <c r="CV80" s="100"/>
      <c r="CW80" s="100"/>
      <c r="CX80" s="100"/>
      <c r="CY80" s="1"/>
      <c r="CZ80" s="1"/>
      <c r="DA80" s="1"/>
      <c r="DB80" s="1"/>
      <c r="DC80" s="1"/>
      <c r="DD80" s="1"/>
      <c r="DE80" s="1"/>
    </row>
    <row r="81" spans="1:109" s="106" customFormat="1" ht="14.4" x14ac:dyDescent="0.3">
      <c r="A81" s="1"/>
      <c r="B81" s="1"/>
      <c r="C81" s="1"/>
      <c r="D81" s="1"/>
      <c r="E81" s="1"/>
      <c r="F81" s="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 s="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 s="1"/>
      <c r="BD81" s="1"/>
      <c r="BE81" s="1"/>
      <c r="BF81" s="1"/>
      <c r="BG81" s="1"/>
      <c r="BH81" s="1"/>
      <c r="BI81" s="1"/>
      <c r="BJ81" s="1"/>
      <c r="BK81" s="1"/>
      <c r="BL81"/>
      <c r="BM81"/>
      <c r="BN81"/>
      <c r="BO81"/>
      <c r="BP81" s="1"/>
      <c r="BQ81" s="1"/>
      <c r="BR81" s="1"/>
      <c r="BS81"/>
      <c r="BT81"/>
      <c r="BU8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00"/>
      <c r="CT81" s="100"/>
      <c r="CU81" s="100"/>
      <c r="CV81" s="100"/>
      <c r="CW81" s="100"/>
      <c r="CX81" s="100"/>
      <c r="CY81" s="1"/>
      <c r="CZ81" s="1"/>
      <c r="DA81" s="1"/>
      <c r="DB81" s="1"/>
      <c r="DC81" s="1"/>
      <c r="DD81" s="1"/>
      <c r="DE81" s="1"/>
    </row>
    <row r="82" spans="1:109" s="106" customFormat="1" ht="14.4" x14ac:dyDescent="0.3">
      <c r="A82" s="1"/>
      <c r="B82" s="1"/>
      <c r="C82" s="1"/>
      <c r="D82" s="1"/>
      <c r="E82" s="1"/>
      <c r="F82" s="1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 s="1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 s="1"/>
      <c r="BD82" s="1"/>
      <c r="BE82" s="1"/>
      <c r="BF82" s="1"/>
      <c r="BG82" s="1"/>
      <c r="BH82" s="1"/>
      <c r="BI82" s="1"/>
      <c r="BJ82" s="1"/>
      <c r="BK82" s="1"/>
      <c r="BL82"/>
      <c r="BM82"/>
      <c r="BN82"/>
      <c r="BO82"/>
      <c r="BP82" s="1"/>
      <c r="BQ82" s="1"/>
      <c r="BR82" s="1"/>
      <c r="BS82"/>
      <c r="BT82"/>
      <c r="BU82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00"/>
      <c r="CT82" s="100"/>
      <c r="CU82" s="100"/>
      <c r="CV82" s="100"/>
      <c r="CW82" s="100"/>
      <c r="CX82" s="100"/>
      <c r="CY82" s="1"/>
      <c r="CZ82" s="1"/>
      <c r="DA82" s="1"/>
      <c r="DB82" s="1"/>
      <c r="DC82" s="1"/>
      <c r="DD82" s="1"/>
      <c r="DE82" s="1"/>
    </row>
    <row r="83" spans="1:109" s="106" customFormat="1" ht="14.4" x14ac:dyDescent="0.3">
      <c r="A83" s="1"/>
      <c r="B83" s="1"/>
      <c r="C83" s="1"/>
      <c r="D83" s="1"/>
      <c r="E83" s="1"/>
      <c r="F83" s="1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 s="1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 s="1"/>
      <c r="BD83" s="1"/>
      <c r="BE83" s="1"/>
      <c r="BF83" s="1"/>
      <c r="BG83" s="1"/>
      <c r="BH83" s="1"/>
      <c r="BI83" s="1"/>
      <c r="BJ83" s="1"/>
      <c r="BK83" s="1"/>
      <c r="BL83"/>
      <c r="BM83"/>
      <c r="BN83"/>
      <c r="BO83"/>
      <c r="BP83" s="1"/>
      <c r="BQ83" s="1"/>
      <c r="BR83" s="1"/>
      <c r="BS83"/>
      <c r="BT83"/>
      <c r="BU83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00"/>
      <c r="CT83" s="100"/>
      <c r="CU83" s="100"/>
      <c r="CV83" s="100"/>
      <c r="CW83" s="100"/>
      <c r="CX83" s="100"/>
      <c r="CY83" s="1"/>
      <c r="CZ83" s="1"/>
      <c r="DA83" s="1"/>
      <c r="DB83" s="1"/>
      <c r="DC83" s="1"/>
      <c r="DD83" s="1"/>
      <c r="DE83" s="1"/>
    </row>
    <row r="84" spans="1:109" s="106" customFormat="1" ht="14.4" x14ac:dyDescent="0.3">
      <c r="A84" s="1"/>
      <c r="B84" s="1"/>
      <c r="C84" s="1"/>
      <c r="D84" s="1"/>
      <c r="E84" s="1"/>
      <c r="F84" s="1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 s="1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 s="1"/>
      <c r="BD84" s="1"/>
      <c r="BE84" s="1"/>
      <c r="BF84" s="1"/>
      <c r="BG84" s="1"/>
      <c r="BH84" s="1"/>
      <c r="BI84" s="1"/>
      <c r="BJ84" s="1"/>
      <c r="BK84" s="1"/>
      <c r="BL84"/>
      <c r="BM84"/>
      <c r="BN84"/>
      <c r="BO84"/>
      <c r="BP84" s="1"/>
      <c r="BQ84" s="1"/>
      <c r="BR84" s="1"/>
      <c r="BS84"/>
      <c r="BT84"/>
      <c r="BU84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00"/>
      <c r="CT84" s="100"/>
      <c r="CU84" s="100"/>
      <c r="CV84" s="100"/>
      <c r="CW84" s="100"/>
      <c r="CX84" s="100"/>
      <c r="CY84" s="1"/>
      <c r="CZ84" s="1"/>
      <c r="DA84" s="1"/>
      <c r="DB84" s="1"/>
      <c r="DC84" s="1"/>
      <c r="DD84" s="1"/>
      <c r="DE84" s="1"/>
    </row>
    <row r="85" spans="1:109" s="106" customFormat="1" ht="14.4" x14ac:dyDescent="0.3">
      <c r="A85" s="1"/>
      <c r="B85" s="1"/>
      <c r="C85" s="1"/>
      <c r="D85" s="1"/>
      <c r="E85" s="1"/>
      <c r="F85" s="1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 s="1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 s="1"/>
      <c r="BD85" s="1"/>
      <c r="BE85" s="1"/>
      <c r="BF85" s="1"/>
      <c r="BG85" s="1"/>
      <c r="BH85" s="1"/>
      <c r="BI85" s="1"/>
      <c r="BJ85" s="1"/>
      <c r="BK85" s="1"/>
      <c r="BL85"/>
      <c r="BM85"/>
      <c r="BN85"/>
      <c r="BO85"/>
      <c r="BP85" s="1"/>
      <c r="BQ85" s="1"/>
      <c r="BR85" s="1"/>
      <c r="BS85"/>
      <c r="BT85"/>
      <c r="BU85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00"/>
      <c r="CT85" s="100"/>
      <c r="CU85" s="100"/>
      <c r="CV85" s="100"/>
      <c r="CW85" s="100"/>
      <c r="CX85" s="100"/>
      <c r="CY85" s="1"/>
      <c r="CZ85" s="1"/>
      <c r="DA85" s="1"/>
      <c r="DB85" s="1"/>
      <c r="DC85" s="1"/>
      <c r="DD85" s="1"/>
      <c r="DE85" s="1"/>
    </row>
    <row r="86" spans="1:109" s="106" customFormat="1" ht="14.4" x14ac:dyDescent="0.3">
      <c r="A86" s="1"/>
      <c r="B86" s="1"/>
      <c r="C86" s="1"/>
      <c r="D86" s="1"/>
      <c r="E86" s="1"/>
      <c r="F86" s="1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 s="1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 s="1"/>
      <c r="BD86" s="1"/>
      <c r="BE86" s="1"/>
      <c r="BF86" s="1"/>
      <c r="BG86" s="1"/>
      <c r="BH86" s="1"/>
      <c r="BI86" s="1"/>
      <c r="BJ86" s="1"/>
      <c r="BK86" s="1"/>
      <c r="BL86"/>
      <c r="BM86"/>
      <c r="BN86"/>
      <c r="BO86"/>
      <c r="BP86" s="1"/>
      <c r="BQ86" s="1"/>
      <c r="BR86" s="1"/>
      <c r="BS86"/>
      <c r="BT86"/>
      <c r="BU86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00"/>
      <c r="CT86" s="100"/>
      <c r="CU86" s="100"/>
      <c r="CV86" s="100"/>
      <c r="CW86" s="100"/>
      <c r="CX86" s="100"/>
      <c r="CY86" s="1"/>
      <c r="CZ86" s="1"/>
      <c r="DA86" s="1"/>
      <c r="DB86" s="1"/>
      <c r="DC86" s="1"/>
      <c r="DD86" s="1"/>
      <c r="DE86" s="1"/>
    </row>
    <row r="87" spans="1:109" s="106" customFormat="1" ht="14.4" x14ac:dyDescent="0.3">
      <c r="A87" s="1"/>
      <c r="B87" s="1"/>
      <c r="C87" s="1"/>
      <c r="D87" s="1"/>
      <c r="E87" s="1"/>
      <c r="F87" s="1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 s="1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 s="1"/>
      <c r="BD87" s="1"/>
      <c r="BE87" s="1"/>
      <c r="BF87" s="1"/>
      <c r="BG87" s="1"/>
      <c r="BH87" s="1"/>
      <c r="BI87" s="1"/>
      <c r="BJ87" s="1"/>
      <c r="BK87" s="1"/>
      <c r="BL87"/>
      <c r="BM87"/>
      <c r="BN87"/>
      <c r="BO87"/>
      <c r="BP87" s="1"/>
      <c r="BQ87" s="1"/>
      <c r="BR87" s="1"/>
      <c r="BS87"/>
      <c r="BT87"/>
      <c r="BU87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00"/>
      <c r="CT87" s="100"/>
      <c r="CU87" s="100"/>
      <c r="CV87" s="100"/>
      <c r="CW87" s="100"/>
      <c r="CX87" s="100"/>
      <c r="CY87" s="1"/>
      <c r="CZ87" s="1"/>
      <c r="DA87" s="1"/>
      <c r="DB87" s="1"/>
      <c r="DC87" s="1"/>
      <c r="DD87" s="1"/>
      <c r="DE87" s="1"/>
    </row>
    <row r="88" spans="1:109" s="106" customFormat="1" ht="14.4" x14ac:dyDescent="0.3">
      <c r="A88" s="1"/>
      <c r="B88" s="1"/>
      <c r="C88" s="1"/>
      <c r="D88" s="1"/>
      <c r="E88" s="1"/>
      <c r="F88" s="1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 s="1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 s="1"/>
      <c r="BD88" s="1"/>
      <c r="BE88" s="1"/>
      <c r="BF88" s="1"/>
      <c r="BG88" s="1"/>
      <c r="BH88" s="1"/>
      <c r="BI88" s="1"/>
      <c r="BJ88" s="1"/>
      <c r="BK88" s="1"/>
      <c r="BL88"/>
      <c r="BM88"/>
      <c r="BN88"/>
      <c r="BO88"/>
      <c r="BP88" s="1"/>
      <c r="BQ88" s="1"/>
      <c r="BR88" s="1"/>
      <c r="BS88"/>
      <c r="BT88"/>
      <c r="BU88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00"/>
      <c r="CT88" s="100"/>
      <c r="CU88" s="100"/>
      <c r="CV88" s="100"/>
      <c r="CW88" s="100"/>
      <c r="CX88" s="100"/>
      <c r="CY88" s="1"/>
      <c r="CZ88" s="1"/>
      <c r="DA88" s="1"/>
      <c r="DB88" s="1"/>
      <c r="DC88" s="1"/>
      <c r="DD88" s="1"/>
      <c r="DE88" s="1"/>
    </row>
    <row r="89" spans="1:109" s="106" customFormat="1" ht="14.4" x14ac:dyDescent="0.3">
      <c r="A89" s="1"/>
      <c r="B89" s="1"/>
      <c r="C89" s="1"/>
      <c r="D89" s="1"/>
      <c r="E89" s="1"/>
      <c r="F89" s="1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 s="1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 s="1"/>
      <c r="BD89" s="1"/>
      <c r="BE89" s="1"/>
      <c r="BF89" s="1"/>
      <c r="BG89" s="1"/>
      <c r="BH89" s="1"/>
      <c r="BI89" s="1"/>
      <c r="BJ89" s="1"/>
      <c r="BK89" s="1"/>
      <c r="BL89"/>
      <c r="BM89"/>
      <c r="BN89"/>
      <c r="BO89"/>
      <c r="BP89" s="1"/>
      <c r="BQ89" s="1"/>
      <c r="BR89" s="1"/>
      <c r="BS89"/>
      <c r="BT89"/>
      <c r="BU89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00"/>
      <c r="CT89" s="100"/>
      <c r="CU89" s="100"/>
      <c r="CV89" s="100"/>
      <c r="CW89" s="100"/>
      <c r="CX89" s="100"/>
      <c r="CY89" s="1"/>
      <c r="CZ89" s="1"/>
      <c r="DA89" s="1"/>
      <c r="DB89" s="1"/>
      <c r="DC89" s="1"/>
      <c r="DD89" s="1"/>
      <c r="DE89" s="1"/>
    </row>
    <row r="90" spans="1:109" s="106" customFormat="1" ht="14.4" x14ac:dyDescent="0.3">
      <c r="A90" s="1"/>
      <c r="B90" s="1"/>
      <c r="C90" s="1"/>
      <c r="D90" s="1"/>
      <c r="E90" s="1"/>
      <c r="F90" s="1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 s="1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 s="1"/>
      <c r="BD90" s="1"/>
      <c r="BE90" s="1"/>
      <c r="BF90" s="1"/>
      <c r="BG90" s="1"/>
      <c r="BH90" s="1"/>
      <c r="BI90" s="1"/>
      <c r="BJ90" s="1"/>
      <c r="BK90" s="1"/>
      <c r="BL90"/>
      <c r="BM90"/>
      <c r="BN90"/>
      <c r="BO90"/>
      <c r="BP90" s="1"/>
      <c r="BQ90" s="1"/>
      <c r="BR90" s="1"/>
      <c r="BS90"/>
      <c r="BT90"/>
      <c r="BU90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00"/>
      <c r="CT90" s="100"/>
      <c r="CU90" s="100"/>
      <c r="CV90" s="100"/>
      <c r="CW90" s="100"/>
      <c r="CX90" s="100"/>
      <c r="CY90" s="1"/>
      <c r="CZ90" s="1"/>
      <c r="DA90" s="1"/>
      <c r="DB90" s="1"/>
      <c r="DC90" s="1"/>
      <c r="DD90" s="1"/>
      <c r="DE90" s="1"/>
    </row>
    <row r="91" spans="1:109" s="106" customFormat="1" ht="14.4" x14ac:dyDescent="0.3">
      <c r="A91" s="1"/>
      <c r="B91" s="1"/>
      <c r="C91" s="1"/>
      <c r="D91" s="1"/>
      <c r="E91" s="1"/>
      <c r="F91" s="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 s="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 s="1"/>
      <c r="BD91" s="1"/>
      <c r="BE91" s="1"/>
      <c r="BF91" s="1"/>
      <c r="BG91" s="1"/>
      <c r="BH91" s="1"/>
      <c r="BI91" s="1"/>
      <c r="BJ91" s="1"/>
      <c r="BK91" s="1"/>
      <c r="BL91"/>
      <c r="BM91"/>
      <c r="BN91"/>
      <c r="BO91"/>
      <c r="BP91" s="1"/>
      <c r="BQ91" s="1"/>
      <c r="BR91" s="1"/>
      <c r="BS91"/>
      <c r="BT91"/>
      <c r="BU9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00"/>
      <c r="CT91" s="100"/>
      <c r="CU91" s="100"/>
      <c r="CV91" s="100"/>
      <c r="CW91" s="100"/>
      <c r="CX91" s="100"/>
      <c r="CY91" s="1"/>
      <c r="CZ91" s="1"/>
      <c r="DA91" s="1"/>
      <c r="DB91" s="1"/>
      <c r="DC91" s="1"/>
      <c r="DD91" s="1"/>
      <c r="DE91" s="1"/>
    </row>
    <row r="92" spans="1:109" s="106" customFormat="1" ht="14.4" x14ac:dyDescent="0.3">
      <c r="A92" s="1"/>
      <c r="B92" s="1"/>
      <c r="C92" s="1"/>
      <c r="D92" s="1"/>
      <c r="E92" s="1"/>
      <c r="F92" s="1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 s="1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 s="1"/>
      <c r="BD92" s="1"/>
      <c r="BE92" s="1"/>
      <c r="BF92" s="1"/>
      <c r="BG92" s="1"/>
      <c r="BH92" s="1"/>
      <c r="BI92" s="1"/>
      <c r="BJ92" s="1"/>
      <c r="BK92" s="1"/>
      <c r="BL92"/>
      <c r="BM92"/>
      <c r="BN92"/>
      <c r="BO92"/>
      <c r="BP92" s="1"/>
      <c r="BQ92" s="1"/>
      <c r="BR92" s="1"/>
      <c r="BS92"/>
      <c r="BT92"/>
      <c r="BU92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00"/>
      <c r="CT92" s="100"/>
      <c r="CU92" s="100"/>
      <c r="CV92" s="100"/>
      <c r="CW92" s="100"/>
      <c r="CX92" s="100"/>
      <c r="CY92" s="1"/>
      <c r="CZ92" s="1"/>
      <c r="DA92" s="1"/>
      <c r="DB92" s="1"/>
      <c r="DC92" s="1"/>
      <c r="DD92" s="1"/>
      <c r="DE92" s="1"/>
    </row>
    <row r="93" spans="1:109" s="106" customFormat="1" ht="14.4" x14ac:dyDescent="0.3">
      <c r="A93" s="1"/>
      <c r="B93" s="1"/>
      <c r="C93" s="1"/>
      <c r="D93" s="1"/>
      <c r="E93" s="1"/>
      <c r="F93" s="1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 s="1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 s="1"/>
      <c r="BD93" s="1"/>
      <c r="BE93" s="1"/>
      <c r="BF93" s="1"/>
      <c r="BG93" s="1"/>
      <c r="BH93" s="1"/>
      <c r="BI93" s="1"/>
      <c r="BJ93" s="1"/>
      <c r="BK93" s="1"/>
      <c r="BL93"/>
      <c r="BM93"/>
      <c r="BN93"/>
      <c r="BO93"/>
      <c r="BP93" s="1"/>
      <c r="BQ93" s="1"/>
      <c r="BR93" s="1"/>
      <c r="BS93"/>
      <c r="BT93"/>
      <c r="BU93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00"/>
      <c r="CT93" s="100"/>
      <c r="CU93" s="100"/>
      <c r="CV93" s="100"/>
      <c r="CW93" s="100"/>
      <c r="CX93" s="100"/>
      <c r="CY93" s="1"/>
      <c r="CZ93" s="1"/>
      <c r="DA93" s="1"/>
      <c r="DB93" s="1"/>
      <c r="DC93" s="1"/>
      <c r="DD93" s="1"/>
      <c r="DE93" s="1"/>
    </row>
    <row r="94" spans="1:109" s="106" customFormat="1" ht="14.4" x14ac:dyDescent="0.3">
      <c r="A94" s="1"/>
      <c r="B94" s="1"/>
      <c r="C94" s="1"/>
      <c r="D94" s="1"/>
      <c r="E94" s="1"/>
      <c r="F94" s="1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 s="1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 s="1"/>
      <c r="BD94" s="1"/>
      <c r="BE94" s="1"/>
      <c r="BF94" s="1"/>
      <c r="BG94" s="1"/>
      <c r="BH94" s="1"/>
      <c r="BI94" s="1"/>
      <c r="BJ94" s="1"/>
      <c r="BK94" s="1"/>
      <c r="BL94"/>
      <c r="BM94"/>
      <c r="BN94"/>
      <c r="BO94"/>
      <c r="BP94" s="1"/>
      <c r="BQ94" s="1"/>
      <c r="BR94" s="1"/>
      <c r="BS94"/>
      <c r="BT94"/>
      <c r="BU94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00"/>
      <c r="CT94" s="100"/>
      <c r="CU94" s="100"/>
      <c r="CV94" s="100"/>
      <c r="CW94" s="100"/>
      <c r="CX94" s="100"/>
      <c r="CY94" s="1"/>
      <c r="CZ94" s="1"/>
      <c r="DA94" s="1"/>
      <c r="DB94" s="1"/>
      <c r="DC94" s="1"/>
      <c r="DD94" s="1"/>
      <c r="DE94" s="1"/>
    </row>
    <row r="95" spans="1:109" s="106" customFormat="1" ht="14.4" x14ac:dyDescent="0.3">
      <c r="A95" s="1"/>
      <c r="B95" s="1"/>
      <c r="C95" s="1"/>
      <c r="D95" s="1"/>
      <c r="E95" s="1"/>
      <c r="F95" s="1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 s="1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 s="1"/>
      <c r="BD95" s="1"/>
      <c r="BE95" s="1"/>
      <c r="BF95" s="1"/>
      <c r="BG95" s="1"/>
      <c r="BH95" s="1"/>
      <c r="BI95" s="1"/>
      <c r="BJ95" s="1"/>
      <c r="BK95" s="1"/>
      <c r="BL95"/>
      <c r="BM95"/>
      <c r="BN95"/>
      <c r="BO95"/>
      <c r="BP95" s="1"/>
      <c r="BQ95" s="1"/>
      <c r="BR95" s="1"/>
      <c r="BS95"/>
      <c r="BT95"/>
      <c r="BU95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00"/>
      <c r="CT95" s="100"/>
      <c r="CU95" s="100"/>
      <c r="CV95" s="100"/>
      <c r="CW95" s="100"/>
      <c r="CX95" s="100"/>
      <c r="CY95" s="1"/>
      <c r="CZ95" s="1"/>
      <c r="DA95" s="1"/>
      <c r="DB95" s="1"/>
      <c r="DC95" s="1"/>
      <c r="DD95" s="1"/>
      <c r="DE95" s="1"/>
    </row>
    <row r="96" spans="1:109" s="106" customFormat="1" ht="14.4" x14ac:dyDescent="0.3"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P96"/>
      <c r="AQ96"/>
      <c r="AR96"/>
      <c r="AS96"/>
      <c r="AT96"/>
      <c r="AU96"/>
      <c r="AV96"/>
      <c r="AW96"/>
      <c r="AX96"/>
      <c r="AY96"/>
      <c r="AZ96"/>
      <c r="BA96"/>
      <c r="BB96"/>
      <c r="BL96"/>
      <c r="BM96"/>
      <c r="BN96"/>
      <c r="BO96"/>
      <c r="BS96"/>
      <c r="BT96"/>
      <c r="BU96"/>
      <c r="CQ96" s="1"/>
      <c r="CR96" s="1"/>
      <c r="CS96" s="100"/>
      <c r="CT96" s="100"/>
      <c r="CU96" s="100"/>
      <c r="CV96" s="100"/>
      <c r="CW96" s="100"/>
      <c r="CX96" s="100"/>
      <c r="CY96" s="1"/>
      <c r="CZ96" s="1"/>
      <c r="DA96" s="1"/>
      <c r="DB96" s="1"/>
      <c r="DC96" s="1"/>
      <c r="DD96" s="1"/>
      <c r="DE96" s="1"/>
    </row>
    <row r="97" spans="7:109" s="106" customFormat="1" ht="14.4" x14ac:dyDescent="0.3"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P97"/>
      <c r="AQ97"/>
      <c r="AR97"/>
      <c r="AS97"/>
      <c r="AT97"/>
      <c r="AU97"/>
      <c r="AV97"/>
      <c r="AW97"/>
      <c r="AX97"/>
      <c r="AY97"/>
      <c r="AZ97"/>
      <c r="BA97"/>
      <c r="BB97"/>
      <c r="BL97"/>
      <c r="BM97"/>
      <c r="BN97"/>
      <c r="BO97"/>
      <c r="BS97"/>
      <c r="BT97"/>
      <c r="BU97"/>
      <c r="CQ97" s="1"/>
      <c r="CR97" s="1"/>
      <c r="CS97" s="100"/>
      <c r="CT97" s="100"/>
      <c r="CU97" s="100"/>
      <c r="CV97" s="100"/>
      <c r="CW97" s="100"/>
      <c r="CX97" s="100"/>
      <c r="CY97" s="1"/>
      <c r="CZ97" s="1"/>
      <c r="DA97" s="1"/>
      <c r="DB97" s="1"/>
      <c r="DC97" s="1"/>
      <c r="DD97" s="1"/>
      <c r="DE97" s="1"/>
    </row>
    <row r="98" spans="7:109" s="106" customFormat="1" ht="14.4" x14ac:dyDescent="0.3"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P98"/>
      <c r="AQ98"/>
      <c r="AR98"/>
      <c r="AS98"/>
      <c r="AT98"/>
      <c r="AU98"/>
      <c r="AV98"/>
      <c r="AW98"/>
      <c r="AX98"/>
      <c r="AY98"/>
      <c r="AZ98"/>
      <c r="BA98"/>
      <c r="BB98"/>
      <c r="BL98"/>
      <c r="BM98"/>
      <c r="BN98"/>
      <c r="BO98"/>
      <c r="BS98"/>
      <c r="BT98"/>
      <c r="BU98"/>
      <c r="CQ98" s="1"/>
      <c r="CR98" s="1"/>
      <c r="CS98" s="100"/>
      <c r="CT98" s="100"/>
      <c r="CU98" s="100"/>
      <c r="CV98" s="100"/>
      <c r="CW98" s="100"/>
      <c r="CX98" s="100"/>
      <c r="CY98" s="1"/>
      <c r="CZ98" s="1"/>
      <c r="DA98" s="1"/>
      <c r="DB98" s="1"/>
      <c r="DC98" s="1"/>
      <c r="DD98" s="1"/>
      <c r="DE98" s="1"/>
    </row>
    <row r="99" spans="7:109" s="106" customFormat="1" ht="14.4" x14ac:dyDescent="0.3"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P99"/>
      <c r="AQ99"/>
      <c r="AR99"/>
      <c r="AS99"/>
      <c r="AT99"/>
      <c r="AU99"/>
      <c r="AV99"/>
      <c r="AW99"/>
      <c r="AX99"/>
      <c r="AY99"/>
      <c r="AZ99"/>
      <c r="BA99"/>
      <c r="BB99"/>
      <c r="BL99"/>
      <c r="BM99"/>
      <c r="BN99"/>
      <c r="BO99"/>
      <c r="BS99"/>
      <c r="BT99"/>
      <c r="BU99"/>
      <c r="CQ99" s="1"/>
      <c r="CR99" s="1"/>
      <c r="CS99" s="100"/>
      <c r="CT99" s="100"/>
      <c r="CU99" s="100"/>
      <c r="CV99" s="100"/>
      <c r="CW99" s="100"/>
      <c r="CX99" s="100"/>
      <c r="CY99" s="1"/>
      <c r="CZ99" s="1"/>
      <c r="DA99" s="1"/>
      <c r="DB99" s="1"/>
      <c r="DC99" s="1"/>
      <c r="DD99" s="1"/>
      <c r="DE99" s="1"/>
    </row>
    <row r="100" spans="7:109" s="106" customFormat="1" ht="14.4" x14ac:dyDescent="0.3"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L100"/>
      <c r="BM100"/>
      <c r="BN100"/>
      <c r="BO100"/>
      <c r="BS100"/>
      <c r="BT100"/>
      <c r="BU100"/>
      <c r="CQ100" s="1"/>
      <c r="CR100" s="1"/>
      <c r="CS100" s="100"/>
      <c r="CT100" s="100"/>
      <c r="CU100" s="100"/>
      <c r="CV100" s="100"/>
      <c r="CW100" s="100"/>
      <c r="CX100" s="100"/>
      <c r="CY100" s="1"/>
      <c r="CZ100" s="1"/>
      <c r="DA100" s="1"/>
      <c r="DB100" s="1"/>
      <c r="DC100" s="1"/>
      <c r="DD100" s="1"/>
      <c r="DE100" s="1"/>
    </row>
    <row r="101" spans="7:109" s="106" customFormat="1" ht="14.4" x14ac:dyDescent="0.3"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L101"/>
      <c r="BM101"/>
      <c r="BN101"/>
      <c r="BO101"/>
      <c r="BS101"/>
      <c r="BT101"/>
      <c r="BU101"/>
      <c r="CQ101" s="1"/>
      <c r="CR101" s="1"/>
      <c r="CS101" s="129"/>
      <c r="CT101" s="129"/>
      <c r="CU101" s="129"/>
      <c r="CV101" s="129"/>
      <c r="CW101" s="129"/>
      <c r="CX101" s="129"/>
      <c r="CY101" s="1"/>
      <c r="CZ101" s="1"/>
      <c r="DA101" s="1"/>
      <c r="DB101" s="1"/>
      <c r="DC101" s="1"/>
      <c r="DD101" s="1"/>
      <c r="DE101" s="1"/>
    </row>
    <row r="102" spans="7:109" s="106" customFormat="1" ht="14.4" x14ac:dyDescent="0.3"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L102"/>
      <c r="BM102"/>
      <c r="BN102"/>
      <c r="BO102"/>
      <c r="BS102"/>
      <c r="BT102"/>
      <c r="BU102"/>
      <c r="CQ102" s="1"/>
      <c r="CR102" s="1"/>
      <c r="CS102" s="129"/>
      <c r="CT102" s="129"/>
      <c r="CU102" s="129"/>
      <c r="CV102" s="129"/>
      <c r="CW102" s="129"/>
      <c r="CX102" s="129"/>
      <c r="CY102" s="1"/>
      <c r="CZ102" s="1"/>
      <c r="DA102" s="1"/>
      <c r="DB102" s="1"/>
      <c r="DC102" s="1"/>
      <c r="DD102" s="1"/>
      <c r="DE102" s="1"/>
    </row>
    <row r="103" spans="7:109" s="106" customFormat="1" ht="14.4" x14ac:dyDescent="0.3"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L103"/>
      <c r="BM103"/>
      <c r="BN103"/>
      <c r="BO103"/>
      <c r="BS103"/>
      <c r="BT103"/>
      <c r="BU103"/>
      <c r="CQ103" s="1"/>
      <c r="CR103" s="1"/>
      <c r="CS103" s="129"/>
      <c r="CT103" s="129"/>
      <c r="CU103" s="129"/>
      <c r="CV103" s="129"/>
      <c r="CW103" s="129"/>
      <c r="CX103" s="129"/>
      <c r="CY103" s="1"/>
      <c r="CZ103" s="1"/>
      <c r="DA103" s="1"/>
      <c r="DB103" s="1"/>
      <c r="DC103" s="1"/>
      <c r="DD103" s="1"/>
      <c r="DE103" s="1"/>
    </row>
    <row r="104" spans="7:109" s="106" customFormat="1" ht="14.4" x14ac:dyDescent="0.3"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L104"/>
      <c r="BM104"/>
      <c r="BN104"/>
      <c r="BO104"/>
      <c r="BS104"/>
      <c r="BT104"/>
      <c r="BU104"/>
      <c r="CQ104" s="1"/>
      <c r="CR104" s="1"/>
      <c r="CS104" s="129"/>
      <c r="CT104" s="129"/>
      <c r="CU104" s="129"/>
      <c r="CV104" s="129"/>
      <c r="CW104" s="129"/>
      <c r="CX104" s="129"/>
      <c r="CY104" s="1"/>
      <c r="CZ104" s="1"/>
      <c r="DA104" s="1"/>
      <c r="DB104" s="1"/>
      <c r="DC104" s="1"/>
      <c r="DD104" s="1"/>
      <c r="DE104" s="1"/>
    </row>
    <row r="105" spans="7:109" s="106" customFormat="1" ht="14.4" x14ac:dyDescent="0.3"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L105"/>
      <c r="BM105"/>
      <c r="BN105"/>
      <c r="BO105"/>
      <c r="BS105"/>
      <c r="BT105"/>
      <c r="BU105"/>
      <c r="CQ105" s="1"/>
      <c r="CR105" s="1"/>
      <c r="CS105" s="129"/>
      <c r="CT105" s="129"/>
      <c r="CU105" s="129"/>
      <c r="CV105" s="129"/>
      <c r="CW105" s="129"/>
      <c r="CX105" s="129"/>
      <c r="CY105" s="1"/>
      <c r="CZ105" s="1"/>
      <c r="DA105" s="1"/>
      <c r="DB105" s="1"/>
      <c r="DC105" s="1"/>
      <c r="DD105" s="1"/>
      <c r="DE105" s="1"/>
    </row>
    <row r="106" spans="7:109" s="106" customFormat="1" ht="14.4" x14ac:dyDescent="0.3"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L106"/>
      <c r="BM106"/>
      <c r="BN106"/>
      <c r="BO106"/>
      <c r="BS106"/>
      <c r="BT106"/>
      <c r="BU106"/>
      <c r="CQ106" s="1"/>
      <c r="CR106" s="1"/>
      <c r="CS106" s="129"/>
      <c r="CT106" s="129"/>
      <c r="CU106" s="129"/>
      <c r="CV106" s="129"/>
      <c r="CW106" s="129"/>
      <c r="CX106" s="129"/>
      <c r="CY106" s="1"/>
      <c r="CZ106" s="1"/>
      <c r="DA106" s="1"/>
      <c r="DB106" s="1"/>
      <c r="DC106" s="1"/>
      <c r="DD106" s="1"/>
      <c r="DE106" s="1"/>
    </row>
    <row r="107" spans="7:109" s="106" customFormat="1" ht="14.4" x14ac:dyDescent="0.3"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L107"/>
      <c r="BM107"/>
      <c r="BN107"/>
      <c r="BO107"/>
      <c r="BS107"/>
      <c r="BT107"/>
      <c r="BU107"/>
      <c r="CQ107" s="1"/>
      <c r="CR107" s="1"/>
      <c r="CS107" s="129"/>
      <c r="CT107" s="129"/>
      <c r="CU107" s="129"/>
      <c r="CV107" s="129"/>
      <c r="CW107" s="129"/>
      <c r="CX107" s="129"/>
      <c r="CY107" s="1"/>
      <c r="CZ107" s="1"/>
      <c r="DA107" s="1"/>
      <c r="DB107" s="1"/>
      <c r="DC107" s="1"/>
      <c r="DD107" s="1"/>
      <c r="DE107" s="1"/>
    </row>
    <row r="108" spans="7:109" ht="14.4" x14ac:dyDescent="0.3">
      <c r="CQ108" s="1"/>
      <c r="CR108" s="1"/>
      <c r="CY108" s="1"/>
      <c r="CZ108" s="1"/>
      <c r="DA108" s="1"/>
      <c r="DB108" s="1"/>
      <c r="DC108" s="1"/>
      <c r="DD108" s="1"/>
      <c r="DE108" s="1"/>
    </row>
    <row r="109" spans="7:109" ht="14.4" x14ac:dyDescent="0.3">
      <c r="CQ109" s="1"/>
      <c r="CR109" s="1"/>
      <c r="CY109" s="1"/>
      <c r="CZ109" s="1"/>
      <c r="DA109" s="1"/>
      <c r="DB109" s="1"/>
      <c r="DC109" s="1"/>
      <c r="DD109" s="1"/>
      <c r="DE109" s="1"/>
    </row>
    <row r="110" spans="7:109" ht="14.4" x14ac:dyDescent="0.3">
      <c r="CQ110" s="106"/>
      <c r="CR110" s="106"/>
      <c r="CY110" s="106"/>
      <c r="CZ110" s="106"/>
      <c r="DA110" s="106"/>
      <c r="DB110" s="106"/>
      <c r="DC110" s="106"/>
      <c r="DD110" s="106"/>
      <c r="DE110" s="106"/>
    </row>
    <row r="111" spans="7:109" ht="14.4" x14ac:dyDescent="0.3">
      <c r="CQ111" s="106"/>
      <c r="CR111" s="106"/>
      <c r="CY111" s="106"/>
      <c r="CZ111" s="106"/>
      <c r="DA111" s="106"/>
      <c r="DB111" s="106"/>
      <c r="DC111" s="106"/>
      <c r="DD111" s="106"/>
      <c r="DE111" s="106"/>
    </row>
    <row r="112" spans="7:109" ht="14.4" x14ac:dyDescent="0.3">
      <c r="CQ112" s="106"/>
      <c r="CR112" s="106"/>
      <c r="CY112" s="106"/>
      <c r="CZ112" s="106"/>
      <c r="DA112" s="106"/>
      <c r="DB112" s="106"/>
      <c r="DC112" s="106"/>
      <c r="DD112" s="106"/>
      <c r="DE112" s="106"/>
    </row>
    <row r="113" spans="95:109" ht="14.4" x14ac:dyDescent="0.3">
      <c r="CQ113" s="106"/>
      <c r="CR113" s="106"/>
      <c r="CY113" s="106"/>
      <c r="CZ113" s="106"/>
      <c r="DA113" s="106"/>
      <c r="DB113" s="106"/>
      <c r="DC113" s="106"/>
      <c r="DD113" s="106"/>
      <c r="DE113" s="106"/>
    </row>
    <row r="114" spans="95:109" ht="14.4" x14ac:dyDescent="0.3">
      <c r="CQ114" s="106"/>
      <c r="CR114" s="106"/>
      <c r="CY114" s="106"/>
      <c r="CZ114" s="106"/>
      <c r="DA114" s="106"/>
      <c r="DB114" s="106"/>
      <c r="DC114" s="106"/>
      <c r="DD114" s="106"/>
      <c r="DE114" s="106"/>
    </row>
    <row r="115" spans="95:109" ht="14.4" x14ac:dyDescent="0.3">
      <c r="CQ115" s="106"/>
      <c r="CR115" s="106"/>
      <c r="CY115" s="106"/>
      <c r="CZ115" s="106"/>
      <c r="DA115" s="106"/>
      <c r="DB115" s="106"/>
      <c r="DC115" s="106"/>
      <c r="DD115" s="106"/>
      <c r="DE115" s="106"/>
    </row>
    <row r="116" spans="95:109" ht="14.4" x14ac:dyDescent="0.3">
      <c r="CQ116" s="106"/>
      <c r="CR116" s="106"/>
      <c r="CY116" s="106"/>
      <c r="CZ116" s="106"/>
      <c r="DA116" s="106"/>
      <c r="DB116" s="106"/>
      <c r="DC116" s="106"/>
      <c r="DD116" s="106"/>
      <c r="DE116" s="106"/>
    </row>
    <row r="117" spans="95:109" ht="14.4" x14ac:dyDescent="0.3">
      <c r="CQ117" s="106"/>
      <c r="CR117" s="106"/>
      <c r="CY117" s="106"/>
      <c r="CZ117" s="106"/>
      <c r="DA117" s="106"/>
      <c r="DB117" s="106"/>
      <c r="DC117" s="106"/>
      <c r="DD117" s="106"/>
      <c r="DE117" s="106"/>
    </row>
    <row r="118" spans="95:109" ht="14.4" x14ac:dyDescent="0.3">
      <c r="CQ118" s="106"/>
      <c r="CR118" s="106"/>
      <c r="CY118" s="106"/>
      <c r="CZ118" s="106"/>
      <c r="DA118" s="106"/>
      <c r="DB118" s="106"/>
      <c r="DC118" s="106"/>
      <c r="DD118" s="106"/>
      <c r="DE118" s="106"/>
    </row>
    <row r="119" spans="95:109" ht="14.4" x14ac:dyDescent="0.3">
      <c r="CQ119" s="106"/>
      <c r="CR119" s="106"/>
      <c r="CY119" s="106"/>
      <c r="CZ119" s="106"/>
      <c r="DA119" s="106"/>
      <c r="DB119" s="106"/>
      <c r="DC119" s="106"/>
      <c r="DD119" s="106"/>
      <c r="DE119" s="106"/>
    </row>
    <row r="120" spans="95:109" ht="14.4" x14ac:dyDescent="0.3">
      <c r="CQ120" s="106"/>
      <c r="CR120" s="106"/>
      <c r="CY120" s="106"/>
      <c r="CZ120" s="106"/>
      <c r="DA120" s="106"/>
      <c r="DB120" s="106"/>
      <c r="DC120" s="106"/>
      <c r="DD120" s="106"/>
      <c r="DE120" s="106"/>
    </row>
    <row r="121" spans="95:109" ht="14.4" x14ac:dyDescent="0.3">
      <c r="CQ121" s="106"/>
      <c r="CR121" s="106"/>
      <c r="CY121" s="106"/>
      <c r="CZ121" s="106"/>
      <c r="DA121" s="106"/>
      <c r="DB121" s="106"/>
      <c r="DC121" s="106"/>
      <c r="DD121" s="106"/>
      <c r="DE121" s="106"/>
    </row>
  </sheetData>
  <mergeCells count="6">
    <mergeCell ref="BI6:BJ6"/>
    <mergeCell ref="A3:B3"/>
    <mergeCell ref="BG10:BH10"/>
    <mergeCell ref="BC6:BD6"/>
    <mergeCell ref="BE6:BF6"/>
    <mergeCell ref="BG6:BH6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topLeftCell="A13" workbookViewId="0">
      <selection activeCell="D13" sqref="D13"/>
    </sheetView>
  </sheetViews>
  <sheetFormatPr defaultRowHeight="13.2" x14ac:dyDescent="0.25"/>
  <cols>
    <col min="1" max="1" width="13.33203125" customWidth="1"/>
    <col min="2" max="2" width="16.6640625" customWidth="1"/>
    <col min="3" max="3" width="15.44140625" customWidth="1"/>
    <col min="4" max="4" width="18.33203125" customWidth="1"/>
    <col min="5" max="5" width="21.33203125" customWidth="1"/>
  </cols>
  <sheetData>
    <row r="1" spans="1:6" ht="27.6" x14ac:dyDescent="0.45">
      <c r="A1" s="489" t="s">
        <v>421</v>
      </c>
      <c r="B1" s="489"/>
      <c r="C1" s="489"/>
      <c r="D1" s="489"/>
      <c r="E1" s="489"/>
    </row>
    <row r="2" spans="1:6" ht="24.6" x14ac:dyDescent="0.4">
      <c r="A2" s="523" t="s">
        <v>399</v>
      </c>
      <c r="B2" s="523"/>
      <c r="C2" s="523"/>
      <c r="D2" s="523"/>
      <c r="E2" s="523"/>
    </row>
    <row r="4" spans="1:6" ht="15" thickBot="1" x14ac:dyDescent="0.35">
      <c r="A4" s="490" t="s">
        <v>400</v>
      </c>
      <c r="B4" s="490" t="s">
        <v>401</v>
      </c>
      <c r="C4" s="490" t="s">
        <v>28</v>
      </c>
      <c r="D4" s="490" t="s">
        <v>26</v>
      </c>
      <c r="E4" s="490" t="s">
        <v>27</v>
      </c>
    </row>
    <row r="5" spans="1:6" ht="58.2" thickBot="1" x14ac:dyDescent="0.35">
      <c r="A5" s="516" t="s">
        <v>412</v>
      </c>
      <c r="B5" s="517" t="s">
        <v>241</v>
      </c>
      <c r="C5" s="518" t="s">
        <v>243</v>
      </c>
      <c r="D5" s="518" t="s">
        <v>418</v>
      </c>
      <c r="E5" s="518" t="s">
        <v>289</v>
      </c>
    </row>
    <row r="6" spans="1:6" ht="58.2" thickBot="1" x14ac:dyDescent="0.35">
      <c r="A6" s="516" t="s">
        <v>413</v>
      </c>
      <c r="B6" s="517" t="s">
        <v>284</v>
      </c>
      <c r="C6" s="518" t="s">
        <v>212</v>
      </c>
      <c r="D6" s="518" t="s">
        <v>191</v>
      </c>
      <c r="E6" s="518" t="s">
        <v>173</v>
      </c>
    </row>
    <row r="7" spans="1:6" ht="58.2" thickBot="1" x14ac:dyDescent="0.35">
      <c r="A7" s="516" t="s">
        <v>414</v>
      </c>
      <c r="B7" s="517" t="s">
        <v>196</v>
      </c>
      <c r="C7" s="518" t="s">
        <v>199</v>
      </c>
      <c r="D7" s="518" t="s">
        <v>197</v>
      </c>
      <c r="E7" s="515" t="s">
        <v>236</v>
      </c>
    </row>
    <row r="8" spans="1:6" ht="58.2" thickBot="1" x14ac:dyDescent="0.35">
      <c r="A8" s="516" t="s">
        <v>415</v>
      </c>
      <c r="B8" s="515" t="s">
        <v>236</v>
      </c>
      <c r="C8" s="518" t="s">
        <v>207</v>
      </c>
      <c r="D8" s="515" t="s">
        <v>323</v>
      </c>
      <c r="E8" s="518" t="s">
        <v>234</v>
      </c>
    </row>
    <row r="9" spans="1:6" ht="58.2" thickBot="1" x14ac:dyDescent="0.35">
      <c r="A9" s="516" t="s">
        <v>417</v>
      </c>
      <c r="B9" s="519" t="s">
        <v>419</v>
      </c>
      <c r="C9" s="520" t="s">
        <v>266</v>
      </c>
      <c r="D9" s="520" t="s">
        <v>306</v>
      </c>
      <c r="E9" s="520" t="s">
        <v>307</v>
      </c>
    </row>
    <row r="10" spans="1:6" ht="87" thickBot="1" x14ac:dyDescent="0.35">
      <c r="A10" s="516" t="s">
        <v>416</v>
      </c>
      <c r="B10" s="535" t="s">
        <v>422</v>
      </c>
      <c r="C10" s="520" t="s">
        <v>207</v>
      </c>
      <c r="D10" s="515" t="s">
        <v>323</v>
      </c>
      <c r="E10" s="521" t="s">
        <v>146</v>
      </c>
      <c r="F10" s="491"/>
    </row>
    <row r="11" spans="1:6" ht="14.4" x14ac:dyDescent="0.3">
      <c r="B11" s="474"/>
    </row>
    <row r="12" spans="1:6" ht="14.4" x14ac:dyDescent="0.3">
      <c r="B12" s="474"/>
    </row>
    <row r="13" spans="1:6" ht="14.4" x14ac:dyDescent="0.3">
      <c r="B13" s="474"/>
    </row>
    <row r="14" spans="1:6" ht="14.4" x14ac:dyDescent="0.3">
      <c r="B14" s="474"/>
    </row>
    <row r="15" spans="1:6" ht="14.4" x14ac:dyDescent="0.3">
      <c r="B15" s="474"/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opLeftCell="E1" workbookViewId="0">
      <selection activeCell="R18" sqref="R18"/>
    </sheetView>
  </sheetViews>
  <sheetFormatPr defaultRowHeight="13.2" x14ac:dyDescent="0.25"/>
  <cols>
    <col min="1" max="1" width="6.88671875" customWidth="1"/>
    <col min="2" max="2" width="17.44140625" customWidth="1"/>
    <col min="3" max="3" width="20.109375" customWidth="1"/>
    <col min="4" max="4" width="19.33203125" customWidth="1"/>
    <col min="5" max="5" width="21.88671875" customWidth="1"/>
    <col min="6" max="6" width="3.33203125" customWidth="1"/>
    <col min="9" max="9" width="12" customWidth="1"/>
    <col min="10" max="10" width="3.33203125" customWidth="1"/>
    <col min="13" max="13" width="12" customWidth="1"/>
    <col min="14" max="14" width="4" customWidth="1"/>
    <col min="18" max="18" width="11.33203125" customWidth="1"/>
  </cols>
  <sheetData>
    <row r="1" spans="1:18" ht="15.6" x14ac:dyDescent="0.3">
      <c r="A1" s="99" t="str">
        <f>'Comp Detail'!A1</f>
        <v>2022 Australian National Championships</v>
      </c>
      <c r="B1" s="3"/>
      <c r="C1" s="41"/>
      <c r="D1" s="174" t="s">
        <v>82</v>
      </c>
      <c r="E1" s="41" t="s">
        <v>116</v>
      </c>
      <c r="F1" s="41"/>
      <c r="R1" s="207">
        <f ca="1">NOW()</f>
        <v>44856.599301851849</v>
      </c>
    </row>
    <row r="2" spans="1:18" ht="15.6" x14ac:dyDescent="0.3">
      <c r="A2" s="28"/>
      <c r="B2" s="3"/>
      <c r="C2" s="41"/>
      <c r="D2" s="174" t="s">
        <v>83</v>
      </c>
      <c r="E2" s="284" t="s">
        <v>102</v>
      </c>
      <c r="R2" s="208">
        <f ca="1">NOW()</f>
        <v>44856.599301851849</v>
      </c>
    </row>
    <row r="3" spans="1:18" ht="15.6" x14ac:dyDescent="0.3">
      <c r="A3" s="524" t="str">
        <f>'Comp Detail'!A3</f>
        <v>3rd to 6th October 2022</v>
      </c>
      <c r="B3" s="525"/>
      <c r="C3" s="41"/>
      <c r="D3" s="174"/>
      <c r="E3" s="41"/>
      <c r="F3" s="41"/>
    </row>
    <row r="4" spans="1:18" ht="15.6" x14ac:dyDescent="0.3">
      <c r="A4" s="108"/>
      <c r="B4" s="106"/>
      <c r="C4" s="106"/>
      <c r="D4" s="174"/>
    </row>
    <row r="5" spans="1:18" ht="14.4" x14ac:dyDescent="0.3">
      <c r="A5" s="274"/>
      <c r="B5" s="275"/>
      <c r="C5" s="3"/>
      <c r="D5" s="4"/>
      <c r="E5" s="4"/>
      <c r="F5" s="4"/>
    </row>
    <row r="6" spans="1:18" ht="15.6" x14ac:dyDescent="0.3">
      <c r="A6" s="58" t="s">
        <v>106</v>
      </c>
      <c r="B6" s="69"/>
      <c r="C6" s="59"/>
      <c r="D6" s="69"/>
      <c r="E6" s="59"/>
      <c r="F6" s="59"/>
    </row>
    <row r="7" spans="1:18" x14ac:dyDescent="0.25">
      <c r="A7" s="276" t="s">
        <v>155</v>
      </c>
    </row>
    <row r="8" spans="1:18" ht="15.6" x14ac:dyDescent="0.3">
      <c r="A8" s="58"/>
      <c r="B8" s="69"/>
      <c r="C8" s="59"/>
      <c r="D8" s="59"/>
      <c r="E8" s="59"/>
      <c r="F8" s="277"/>
      <c r="G8" s="69" t="s">
        <v>47</v>
      </c>
      <c r="H8" s="69"/>
      <c r="I8" s="59"/>
      <c r="J8" s="277"/>
      <c r="K8" s="69" t="s">
        <v>46</v>
      </c>
      <c r="L8" s="69"/>
      <c r="M8" s="59"/>
      <c r="N8" s="277"/>
    </row>
    <row r="9" spans="1:18" ht="15.6" x14ac:dyDescent="0.3">
      <c r="A9" s="62"/>
      <c r="B9" s="70"/>
      <c r="C9" s="59"/>
      <c r="D9" s="59"/>
      <c r="E9" s="59"/>
      <c r="F9" s="277"/>
      <c r="G9" s="59" t="str">
        <f>E1</f>
        <v>Tristyn Lowe</v>
      </c>
      <c r="H9" s="59"/>
      <c r="I9" s="59"/>
      <c r="J9" s="278"/>
      <c r="K9" s="59" t="str">
        <f>E2</f>
        <v>Robyn Bruderer</v>
      </c>
      <c r="L9" s="59"/>
      <c r="M9" s="59"/>
      <c r="N9" s="278"/>
    </row>
    <row r="10" spans="1:18" ht="14.4" x14ac:dyDescent="0.3">
      <c r="A10" s="59"/>
      <c r="B10" s="59"/>
      <c r="C10" s="59"/>
      <c r="D10" s="59"/>
      <c r="E10" s="59"/>
      <c r="F10" s="277"/>
      <c r="G10" s="69" t="s">
        <v>26</v>
      </c>
      <c r="H10" s="69"/>
      <c r="I10" s="59"/>
      <c r="J10" s="277"/>
      <c r="K10" s="69" t="s">
        <v>26</v>
      </c>
      <c r="L10" s="69"/>
      <c r="M10" s="59"/>
      <c r="N10" s="277"/>
    </row>
    <row r="11" spans="1:18" ht="14.4" x14ac:dyDescent="0.3">
      <c r="F11" s="277"/>
      <c r="G11" s="175"/>
      <c r="H11" s="188"/>
      <c r="I11" s="188" t="s">
        <v>86</v>
      </c>
      <c r="J11" s="279"/>
      <c r="K11" s="175"/>
      <c r="L11" s="188"/>
      <c r="M11" s="188" t="s">
        <v>86</v>
      </c>
      <c r="N11" s="279"/>
      <c r="O11" s="59"/>
      <c r="P11" s="59"/>
      <c r="Q11" s="73" t="s">
        <v>52</v>
      </c>
      <c r="R11" s="74"/>
    </row>
    <row r="12" spans="1:18" ht="14.4" x14ac:dyDescent="0.3">
      <c r="A12" s="280" t="s">
        <v>24</v>
      </c>
      <c r="B12" s="280" t="s">
        <v>25</v>
      </c>
      <c r="C12" s="280" t="s">
        <v>26</v>
      </c>
      <c r="D12" s="280" t="s">
        <v>27</v>
      </c>
      <c r="E12" s="280" t="s">
        <v>28</v>
      </c>
      <c r="F12" s="277"/>
      <c r="G12" s="177"/>
      <c r="H12" s="171" t="s">
        <v>93</v>
      </c>
      <c r="I12" s="189" t="s">
        <v>34</v>
      </c>
      <c r="J12" s="279"/>
      <c r="K12" s="177"/>
      <c r="L12" s="171" t="s">
        <v>93</v>
      </c>
      <c r="M12" s="189" t="s">
        <v>34</v>
      </c>
      <c r="N12" s="279"/>
      <c r="O12" s="280" t="s">
        <v>47</v>
      </c>
      <c r="P12" s="280" t="s">
        <v>46</v>
      </c>
      <c r="Q12" s="328" t="s">
        <v>32</v>
      </c>
      <c r="R12" s="328" t="s">
        <v>35</v>
      </c>
    </row>
    <row r="13" spans="1:18" ht="14.4" x14ac:dyDescent="0.3">
      <c r="F13" s="277"/>
      <c r="G13" s="41"/>
      <c r="H13" s="191"/>
      <c r="I13" s="191"/>
      <c r="J13" s="279"/>
      <c r="K13" s="41"/>
      <c r="L13" s="191"/>
      <c r="M13" s="191"/>
      <c r="N13" s="279"/>
      <c r="O13" s="71"/>
      <c r="P13" s="71"/>
      <c r="Q13" s="71"/>
      <c r="R13" s="73"/>
    </row>
    <row r="14" spans="1:18" ht="14.4" x14ac:dyDescent="0.3">
      <c r="A14" s="474">
        <v>24</v>
      </c>
      <c r="B14" s="474" t="s">
        <v>222</v>
      </c>
      <c r="C14" s="474" t="s">
        <v>223</v>
      </c>
      <c r="D14" s="474" t="s">
        <v>222</v>
      </c>
      <c r="E14" s="474" t="s">
        <v>185</v>
      </c>
      <c r="F14" s="277"/>
      <c r="G14" s="281">
        <v>7.5</v>
      </c>
      <c r="H14" s="172"/>
      <c r="I14" s="21">
        <f>G14-H14</f>
        <v>7.5</v>
      </c>
      <c r="J14" s="279"/>
      <c r="K14" s="281">
        <v>7.5</v>
      </c>
      <c r="L14" s="172"/>
      <c r="M14" s="21">
        <f>K14-L14</f>
        <v>7.5</v>
      </c>
      <c r="N14" s="279"/>
      <c r="O14" s="96">
        <f>I14</f>
        <v>7.5</v>
      </c>
      <c r="P14" s="96">
        <f>M14</f>
        <v>7.5</v>
      </c>
      <c r="Q14" s="83">
        <f>SUM(O14+P14)/2</f>
        <v>7.5</v>
      </c>
      <c r="R14" s="32">
        <v>1</v>
      </c>
    </row>
    <row r="15" spans="1:18" ht="14.4" x14ac:dyDescent="0.3">
      <c r="A15" s="474">
        <v>28</v>
      </c>
      <c r="B15" s="474" t="s">
        <v>224</v>
      </c>
      <c r="C15" s="474" t="s">
        <v>225</v>
      </c>
      <c r="D15" s="474" t="s">
        <v>226</v>
      </c>
      <c r="E15" s="474" t="s">
        <v>185</v>
      </c>
      <c r="F15" s="277"/>
      <c r="G15" s="281">
        <v>6.5</v>
      </c>
      <c r="H15" s="172">
        <v>0.4</v>
      </c>
      <c r="I15" s="21">
        <f t="shared" ref="I15:I17" si="0">G15-H15</f>
        <v>6.1</v>
      </c>
      <c r="J15" s="279"/>
      <c r="K15" s="281">
        <v>8.3000000000000007</v>
      </c>
      <c r="L15" s="172"/>
      <c r="M15" s="21">
        <f t="shared" ref="M15:M17" si="1">K15-L15</f>
        <v>8.3000000000000007</v>
      </c>
      <c r="N15" s="279"/>
      <c r="O15" s="96">
        <f t="shared" ref="O15:O17" si="2">I15</f>
        <v>6.1</v>
      </c>
      <c r="P15" s="96">
        <f t="shared" ref="P15:P17" si="3">M15</f>
        <v>8.3000000000000007</v>
      </c>
      <c r="Q15" s="83">
        <f t="shared" ref="Q15:Q17" si="4">SUM(O15+P15)/2</f>
        <v>7.2</v>
      </c>
      <c r="R15" s="32">
        <v>2</v>
      </c>
    </row>
    <row r="16" spans="1:18" ht="14.4" x14ac:dyDescent="0.3">
      <c r="A16" s="474">
        <v>121</v>
      </c>
      <c r="B16" s="474" t="s">
        <v>227</v>
      </c>
      <c r="C16" s="474" t="s">
        <v>228</v>
      </c>
      <c r="D16" s="474" t="s">
        <v>229</v>
      </c>
      <c r="E16" s="474" t="s">
        <v>199</v>
      </c>
      <c r="F16" s="277"/>
      <c r="G16" s="281">
        <v>6</v>
      </c>
      <c r="H16" s="172">
        <v>0.2</v>
      </c>
      <c r="I16" s="21">
        <f t="shared" si="0"/>
        <v>5.8</v>
      </c>
      <c r="J16" s="279"/>
      <c r="K16" s="281">
        <v>6.5</v>
      </c>
      <c r="L16" s="172"/>
      <c r="M16" s="21">
        <f t="shared" si="1"/>
        <v>6.5</v>
      </c>
      <c r="N16" s="279"/>
      <c r="O16" s="96">
        <f t="shared" si="2"/>
        <v>5.8</v>
      </c>
      <c r="P16" s="96">
        <f t="shared" si="3"/>
        <v>6.5</v>
      </c>
      <c r="Q16" s="83">
        <f t="shared" si="4"/>
        <v>6.15</v>
      </c>
      <c r="R16" s="32">
        <v>3</v>
      </c>
    </row>
    <row r="17" spans="1:18" ht="14.4" x14ac:dyDescent="0.3">
      <c r="A17" s="474">
        <v>69</v>
      </c>
      <c r="B17" s="474" t="s">
        <v>230</v>
      </c>
      <c r="C17" s="474" t="s">
        <v>231</v>
      </c>
      <c r="D17" s="474" t="s">
        <v>232</v>
      </c>
      <c r="E17" s="474" t="s">
        <v>233</v>
      </c>
      <c r="F17" s="277"/>
      <c r="G17" s="281">
        <v>5</v>
      </c>
      <c r="H17" s="172">
        <v>0.2</v>
      </c>
      <c r="I17" s="21">
        <f t="shared" si="0"/>
        <v>4.8</v>
      </c>
      <c r="J17" s="279"/>
      <c r="K17" s="281">
        <v>6.8</v>
      </c>
      <c r="L17" s="172"/>
      <c r="M17" s="21">
        <f t="shared" si="1"/>
        <v>6.8</v>
      </c>
      <c r="N17" s="279"/>
      <c r="O17" s="96">
        <f t="shared" si="2"/>
        <v>4.8</v>
      </c>
      <c r="P17" s="96">
        <f t="shared" si="3"/>
        <v>6.8</v>
      </c>
      <c r="Q17" s="83">
        <f t="shared" si="4"/>
        <v>5.8</v>
      </c>
      <c r="R17" s="32">
        <v>4</v>
      </c>
    </row>
    <row r="18" spans="1:18" ht="21" x14ac:dyDescent="0.4">
      <c r="E18" s="282"/>
    </row>
    <row r="20" spans="1:18" ht="21" x14ac:dyDescent="0.4">
      <c r="E20" s="282"/>
    </row>
  </sheetData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opLeftCell="A3" workbookViewId="0">
      <selection activeCell="R18" sqref="R18:R20"/>
    </sheetView>
  </sheetViews>
  <sheetFormatPr defaultRowHeight="13.2" x14ac:dyDescent="0.25"/>
  <cols>
    <col min="1" max="1" width="6.88671875" customWidth="1"/>
    <col min="2" max="2" width="15.6640625" customWidth="1"/>
    <col min="3" max="3" width="20.109375" customWidth="1"/>
    <col min="4" max="4" width="19.33203125" customWidth="1"/>
    <col min="5" max="5" width="21.88671875" customWidth="1"/>
    <col min="6" max="6" width="3.33203125" customWidth="1"/>
    <col min="9" max="9" width="12" customWidth="1"/>
    <col min="10" max="10" width="3.33203125" customWidth="1"/>
    <col min="13" max="13" width="12" customWidth="1"/>
    <col min="14" max="14" width="4" customWidth="1"/>
    <col min="18" max="18" width="11.33203125" customWidth="1"/>
  </cols>
  <sheetData>
    <row r="1" spans="1:18" ht="15.6" x14ac:dyDescent="0.3">
      <c r="A1" s="99" t="str">
        <f>'Comp Detail'!A1</f>
        <v>2022 Australian National Championships</v>
      </c>
      <c r="B1" s="3"/>
      <c r="C1" s="41"/>
      <c r="D1" s="174" t="s">
        <v>82</v>
      </c>
      <c r="E1" s="41" t="s">
        <v>140</v>
      </c>
      <c r="F1" s="41"/>
      <c r="R1" s="207">
        <f ca="1">NOW()</f>
        <v>44856.599301851849</v>
      </c>
    </row>
    <row r="2" spans="1:18" ht="15.6" x14ac:dyDescent="0.3">
      <c r="A2" s="28"/>
      <c r="B2" s="3"/>
      <c r="C2" s="41"/>
      <c r="D2" s="174" t="s">
        <v>83</v>
      </c>
      <c r="E2" s="284" t="s">
        <v>118</v>
      </c>
      <c r="R2" s="208">
        <f ca="1">NOW()</f>
        <v>44856.599301851849</v>
      </c>
    </row>
    <row r="3" spans="1:18" ht="15.6" x14ac:dyDescent="0.3">
      <c r="A3" s="524" t="str">
        <f>'Comp Detail'!A3</f>
        <v>3rd to 6th October 2022</v>
      </c>
      <c r="B3" s="525"/>
      <c r="C3" s="41"/>
      <c r="D3" s="174"/>
      <c r="E3" s="41"/>
      <c r="F3" s="41"/>
    </row>
    <row r="4" spans="1:18" ht="15.6" x14ac:dyDescent="0.3">
      <c r="A4" s="108"/>
      <c r="B4" s="106"/>
      <c r="C4" s="106"/>
      <c r="D4" s="174"/>
    </row>
    <row r="5" spans="1:18" ht="14.4" x14ac:dyDescent="0.3">
      <c r="A5" s="274"/>
      <c r="B5" s="275"/>
      <c r="C5" s="3"/>
      <c r="D5" s="4"/>
      <c r="E5" s="4"/>
      <c r="F5" s="4"/>
    </row>
    <row r="6" spans="1:18" ht="15.6" x14ac:dyDescent="0.3">
      <c r="A6" s="58" t="s">
        <v>107</v>
      </c>
      <c r="B6" s="69"/>
      <c r="C6" s="59"/>
      <c r="D6" s="69"/>
      <c r="E6" s="59"/>
      <c r="F6" s="59"/>
    </row>
    <row r="7" spans="1:18" x14ac:dyDescent="0.25">
      <c r="A7" s="276" t="s">
        <v>108</v>
      </c>
    </row>
    <row r="8" spans="1:18" ht="15.6" x14ac:dyDescent="0.3">
      <c r="A8" s="58"/>
      <c r="B8" s="69"/>
      <c r="C8" s="59"/>
      <c r="D8" s="59"/>
      <c r="E8" s="59"/>
      <c r="F8" s="277"/>
      <c r="G8" s="69" t="s">
        <v>47</v>
      </c>
      <c r="H8" s="69"/>
      <c r="I8" s="59"/>
      <c r="J8" s="277"/>
      <c r="K8" s="69" t="s">
        <v>46</v>
      </c>
      <c r="L8" s="69"/>
      <c r="M8" s="59"/>
      <c r="N8" s="277"/>
    </row>
    <row r="9" spans="1:18" ht="15.6" x14ac:dyDescent="0.3">
      <c r="A9" s="62"/>
      <c r="B9" s="70"/>
      <c r="C9" s="59"/>
      <c r="D9" s="59"/>
      <c r="E9" s="59"/>
      <c r="F9" s="277"/>
      <c r="G9" s="59" t="str">
        <f>E1</f>
        <v>Nina Fritzell</v>
      </c>
      <c r="H9" s="59"/>
      <c r="I9" s="59"/>
      <c r="J9" s="278"/>
      <c r="K9" s="59" t="str">
        <f>E2</f>
        <v>Lise Berg</v>
      </c>
      <c r="L9" s="59"/>
      <c r="M9" s="59"/>
      <c r="N9" s="278"/>
    </row>
    <row r="10" spans="1:18" ht="14.4" x14ac:dyDescent="0.3">
      <c r="A10" s="59"/>
      <c r="B10" s="59"/>
      <c r="C10" s="59"/>
      <c r="D10" s="59"/>
      <c r="E10" s="59"/>
      <c r="F10" s="277"/>
      <c r="G10" s="69" t="s">
        <v>26</v>
      </c>
      <c r="H10" s="69"/>
      <c r="I10" s="59"/>
      <c r="J10" s="277"/>
      <c r="K10" s="69" t="s">
        <v>26</v>
      </c>
      <c r="L10" s="69"/>
      <c r="M10" s="59"/>
      <c r="N10" s="277"/>
    </row>
    <row r="11" spans="1:18" ht="14.4" x14ac:dyDescent="0.3">
      <c r="F11" s="277"/>
      <c r="G11" s="175"/>
      <c r="H11" s="188"/>
      <c r="I11" s="188" t="s">
        <v>86</v>
      </c>
      <c r="J11" s="279"/>
      <c r="K11" s="175"/>
      <c r="L11" s="188"/>
      <c r="M11" s="188" t="s">
        <v>86</v>
      </c>
      <c r="N11" s="279"/>
      <c r="O11" s="59"/>
      <c r="P11" s="59"/>
      <c r="Q11" s="73" t="s">
        <v>52</v>
      </c>
      <c r="R11" s="74"/>
    </row>
    <row r="12" spans="1:18" ht="14.4" x14ac:dyDescent="0.3">
      <c r="A12" s="280" t="s">
        <v>24</v>
      </c>
      <c r="B12" s="280" t="s">
        <v>25</v>
      </c>
      <c r="C12" s="280" t="s">
        <v>26</v>
      </c>
      <c r="D12" s="280" t="s">
        <v>27</v>
      </c>
      <c r="E12" s="280" t="s">
        <v>28</v>
      </c>
      <c r="F12" s="277"/>
      <c r="G12" s="177"/>
      <c r="H12" s="171" t="s">
        <v>93</v>
      </c>
      <c r="I12" s="189" t="s">
        <v>34</v>
      </c>
      <c r="J12" s="279"/>
      <c r="K12" s="177"/>
      <c r="L12" s="171" t="s">
        <v>93</v>
      </c>
      <c r="M12" s="189" t="s">
        <v>34</v>
      </c>
      <c r="N12" s="279"/>
      <c r="O12" s="280" t="s">
        <v>47</v>
      </c>
      <c r="P12" s="280" t="s">
        <v>46</v>
      </c>
      <c r="Q12" s="328" t="s">
        <v>32</v>
      </c>
      <c r="R12" s="328" t="s">
        <v>35</v>
      </c>
    </row>
    <row r="13" spans="1:18" ht="14.4" x14ac:dyDescent="0.3">
      <c r="F13" s="277"/>
      <c r="G13" s="41"/>
      <c r="H13" s="191"/>
      <c r="I13" s="191"/>
      <c r="J13" s="279"/>
      <c r="K13" s="41"/>
      <c r="L13" s="191"/>
      <c r="M13" s="191"/>
      <c r="N13" s="279"/>
      <c r="O13" s="71"/>
      <c r="P13" s="71"/>
      <c r="Q13" s="71"/>
      <c r="R13" s="73"/>
    </row>
    <row r="14" spans="1:18" ht="14.4" x14ac:dyDescent="0.3">
      <c r="A14" s="483">
        <v>56</v>
      </c>
      <c r="B14" s="483" t="s">
        <v>311</v>
      </c>
      <c r="C14" s="483" t="s">
        <v>328</v>
      </c>
      <c r="D14" s="483" t="s">
        <v>329</v>
      </c>
      <c r="E14" s="483" t="s">
        <v>330</v>
      </c>
      <c r="F14" s="277"/>
      <c r="G14" s="281">
        <v>6.5</v>
      </c>
      <c r="H14" s="172"/>
      <c r="I14" s="21">
        <f t="shared" ref="I14:I20" si="0">G14-H14</f>
        <v>6.5</v>
      </c>
      <c r="J14" s="279"/>
      <c r="K14" s="281">
        <v>7.2</v>
      </c>
      <c r="L14" s="172"/>
      <c r="M14" s="21">
        <f t="shared" ref="M14:M20" si="1">K14-L14</f>
        <v>7.2</v>
      </c>
      <c r="N14" s="279"/>
      <c r="O14" s="96">
        <f t="shared" ref="O14:O20" si="2">I14</f>
        <v>6.5</v>
      </c>
      <c r="P14" s="96">
        <f t="shared" ref="P14:P20" si="3">M14</f>
        <v>7.2</v>
      </c>
      <c r="Q14" s="93">
        <f t="shared" ref="Q14:Q20" si="4">SUM(O14+P14)/2</f>
        <v>6.85</v>
      </c>
      <c r="R14" s="32">
        <v>1</v>
      </c>
    </row>
    <row r="15" spans="1:18" ht="14.4" x14ac:dyDescent="0.3">
      <c r="A15" s="483">
        <v>56</v>
      </c>
      <c r="B15" s="483" t="s">
        <v>311</v>
      </c>
      <c r="C15" s="483" t="s">
        <v>340</v>
      </c>
      <c r="D15" s="483" t="s">
        <v>329</v>
      </c>
      <c r="E15" s="483" t="s">
        <v>330</v>
      </c>
      <c r="F15" s="277"/>
      <c r="G15" s="281">
        <v>6.8</v>
      </c>
      <c r="H15" s="172"/>
      <c r="I15" s="21">
        <f t="shared" si="0"/>
        <v>6.8</v>
      </c>
      <c r="J15" s="279"/>
      <c r="K15" s="281">
        <v>6.5</v>
      </c>
      <c r="L15" s="172"/>
      <c r="M15" s="21">
        <f t="shared" si="1"/>
        <v>6.5</v>
      </c>
      <c r="N15" s="279"/>
      <c r="O15" s="96">
        <f t="shared" si="2"/>
        <v>6.8</v>
      </c>
      <c r="P15" s="96">
        <f t="shared" si="3"/>
        <v>6.5</v>
      </c>
      <c r="Q15" s="93">
        <f t="shared" si="4"/>
        <v>6.65</v>
      </c>
      <c r="R15" s="32">
        <v>2</v>
      </c>
    </row>
    <row r="16" spans="1:18" ht="14.4" x14ac:dyDescent="0.3">
      <c r="A16" s="483">
        <v>69</v>
      </c>
      <c r="B16" s="483" t="s">
        <v>230</v>
      </c>
      <c r="C16" s="483" t="s">
        <v>231</v>
      </c>
      <c r="D16" s="483" t="s">
        <v>232</v>
      </c>
      <c r="E16" s="483" t="s">
        <v>233</v>
      </c>
      <c r="F16" s="277"/>
      <c r="G16" s="281">
        <v>7.5</v>
      </c>
      <c r="H16" s="172">
        <v>0.2</v>
      </c>
      <c r="I16" s="21">
        <f t="shared" si="0"/>
        <v>7.3</v>
      </c>
      <c r="J16" s="279"/>
      <c r="K16" s="281">
        <v>6.2</v>
      </c>
      <c r="L16" s="172">
        <v>0.4</v>
      </c>
      <c r="M16" s="21">
        <f t="shared" si="1"/>
        <v>5.8</v>
      </c>
      <c r="N16" s="279"/>
      <c r="O16" s="96">
        <f t="shared" si="2"/>
        <v>7.3</v>
      </c>
      <c r="P16" s="96">
        <f t="shared" si="3"/>
        <v>5.8</v>
      </c>
      <c r="Q16" s="93">
        <f t="shared" si="4"/>
        <v>6.55</v>
      </c>
      <c r="R16" s="32">
        <v>3</v>
      </c>
    </row>
    <row r="17" spans="1:18" ht="14.4" x14ac:dyDescent="0.3">
      <c r="A17" s="483">
        <v>56</v>
      </c>
      <c r="B17" s="497" t="s">
        <v>311</v>
      </c>
      <c r="C17" s="497" t="s">
        <v>385</v>
      </c>
      <c r="D17" s="497" t="s">
        <v>329</v>
      </c>
      <c r="E17" s="497" t="s">
        <v>330</v>
      </c>
      <c r="F17" s="277"/>
      <c r="G17" s="281"/>
      <c r="H17" s="172"/>
      <c r="I17" s="21">
        <f t="shared" si="0"/>
        <v>0</v>
      </c>
      <c r="J17" s="279"/>
      <c r="K17" s="281"/>
      <c r="L17" s="172"/>
      <c r="M17" s="21">
        <f t="shared" si="1"/>
        <v>0</v>
      </c>
      <c r="N17" s="279"/>
      <c r="O17" s="96">
        <f t="shared" si="2"/>
        <v>0</v>
      </c>
      <c r="P17" s="96">
        <f t="shared" si="3"/>
        <v>0</v>
      </c>
      <c r="Q17" s="93">
        <f t="shared" si="4"/>
        <v>0</v>
      </c>
      <c r="R17" s="503" t="s">
        <v>402</v>
      </c>
    </row>
    <row r="18" spans="1:18" ht="14.4" x14ac:dyDescent="0.3">
      <c r="A18" s="483">
        <v>70</v>
      </c>
      <c r="B18" s="497" t="s">
        <v>349</v>
      </c>
      <c r="C18" s="497" t="s">
        <v>242</v>
      </c>
      <c r="D18" s="497" t="s">
        <v>357</v>
      </c>
      <c r="E18" s="497" t="s">
        <v>233</v>
      </c>
      <c r="F18" s="277"/>
      <c r="G18" s="281"/>
      <c r="H18" s="172"/>
      <c r="I18" s="21">
        <f t="shared" si="0"/>
        <v>0</v>
      </c>
      <c r="J18" s="279"/>
      <c r="K18" s="281"/>
      <c r="L18" s="172"/>
      <c r="M18" s="21">
        <f t="shared" si="1"/>
        <v>0</v>
      </c>
      <c r="N18" s="279"/>
      <c r="O18" s="96">
        <f t="shared" si="2"/>
        <v>0</v>
      </c>
      <c r="P18" s="96">
        <f t="shared" si="3"/>
        <v>0</v>
      </c>
      <c r="Q18" s="93">
        <f t="shared" si="4"/>
        <v>0</v>
      </c>
      <c r="R18" s="503" t="s">
        <v>402</v>
      </c>
    </row>
    <row r="19" spans="1:18" ht="14.4" x14ac:dyDescent="0.3">
      <c r="A19" s="483">
        <v>121</v>
      </c>
      <c r="B19" s="497" t="s">
        <v>227</v>
      </c>
      <c r="C19" s="497" t="s">
        <v>386</v>
      </c>
      <c r="D19" s="497" t="s">
        <v>198</v>
      </c>
      <c r="E19" s="497" t="s">
        <v>199</v>
      </c>
      <c r="F19" s="277"/>
      <c r="G19" s="281"/>
      <c r="H19" s="172"/>
      <c r="I19" s="21">
        <f t="shared" si="0"/>
        <v>0</v>
      </c>
      <c r="J19" s="279"/>
      <c r="K19" s="281"/>
      <c r="L19" s="172"/>
      <c r="M19" s="21">
        <f t="shared" si="1"/>
        <v>0</v>
      </c>
      <c r="N19" s="279"/>
      <c r="O19" s="96">
        <f t="shared" si="2"/>
        <v>0</v>
      </c>
      <c r="P19" s="96">
        <f t="shared" si="3"/>
        <v>0</v>
      </c>
      <c r="Q19" s="93">
        <f t="shared" si="4"/>
        <v>0</v>
      </c>
      <c r="R19" s="503" t="s">
        <v>402</v>
      </c>
    </row>
    <row r="20" spans="1:18" ht="14.4" x14ac:dyDescent="0.3">
      <c r="A20" s="483">
        <v>24</v>
      </c>
      <c r="B20" s="497" t="s">
        <v>222</v>
      </c>
      <c r="C20" s="497" t="s">
        <v>223</v>
      </c>
      <c r="D20" s="497" t="s">
        <v>222</v>
      </c>
      <c r="E20" s="497" t="s">
        <v>185</v>
      </c>
      <c r="F20" s="277"/>
      <c r="G20" s="281"/>
      <c r="H20" s="172"/>
      <c r="I20" s="21">
        <f t="shared" si="0"/>
        <v>0</v>
      </c>
      <c r="J20" s="279"/>
      <c r="K20" s="281"/>
      <c r="L20" s="172"/>
      <c r="M20" s="21">
        <f t="shared" si="1"/>
        <v>0</v>
      </c>
      <c r="N20" s="279"/>
      <c r="O20" s="96">
        <f t="shared" si="2"/>
        <v>0</v>
      </c>
      <c r="P20" s="96">
        <f t="shared" si="3"/>
        <v>0</v>
      </c>
      <c r="Q20" s="93">
        <f t="shared" si="4"/>
        <v>0</v>
      </c>
      <c r="R20" s="503" t="s">
        <v>402</v>
      </c>
    </row>
  </sheetData>
  <sortState ref="A14:R20">
    <sortCondition descending="1" ref="Q14:Q20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>
      <selection activeCell="C20" sqref="C20"/>
    </sheetView>
  </sheetViews>
  <sheetFormatPr defaultRowHeight="13.95" customHeight="1" x14ac:dyDescent="0.25"/>
  <cols>
    <col min="2" max="2" width="28.5546875" customWidth="1"/>
    <col min="3" max="3" width="17.3320312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7" width="9.88671875" customWidth="1"/>
    <col min="18" max="18" width="11" customWidth="1"/>
  </cols>
  <sheetData>
    <row r="1" spans="1:18" ht="13.95" customHeight="1" x14ac:dyDescent="0.3">
      <c r="A1" s="99" t="str">
        <f>'Comp Detail'!A1</f>
        <v>2022 Australian National Championships</v>
      </c>
      <c r="B1" s="3"/>
      <c r="C1" s="105" t="s">
        <v>71</v>
      </c>
      <c r="K1" s="533"/>
      <c r="L1" s="533"/>
      <c r="M1" s="533"/>
      <c r="R1" s="207">
        <f ca="1">NOW()</f>
        <v>44856.599301851849</v>
      </c>
    </row>
    <row r="2" spans="1:18" ht="13.95" customHeight="1" x14ac:dyDescent="0.3">
      <c r="A2" s="28"/>
      <c r="B2" s="3"/>
      <c r="C2" s="41" t="s">
        <v>146</v>
      </c>
      <c r="K2" s="533"/>
      <c r="L2" s="533"/>
      <c r="M2" s="533"/>
      <c r="R2" s="208">
        <f ca="1">NOW()</f>
        <v>44856.599301851849</v>
      </c>
    </row>
    <row r="3" spans="1:18" ht="13.95" customHeight="1" x14ac:dyDescent="0.3">
      <c r="A3" s="524" t="str">
        <f>'Comp Detail'!A3</f>
        <v>3rd to 6th October 2022</v>
      </c>
      <c r="B3" s="525"/>
      <c r="C3" s="106" t="s">
        <v>140</v>
      </c>
      <c r="K3" s="1"/>
      <c r="L3" s="1"/>
      <c r="M3" s="1"/>
    </row>
    <row r="4" spans="1:18" ht="13.95" customHeight="1" x14ac:dyDescent="0.3">
      <c r="A4" s="108"/>
      <c r="B4" s="109"/>
      <c r="C4" s="1"/>
      <c r="K4" s="1"/>
      <c r="L4" s="1"/>
      <c r="M4" s="1"/>
    </row>
    <row r="5" spans="1:18" ht="13.95" customHeight="1" x14ac:dyDescent="0.3">
      <c r="A5" s="250" t="s">
        <v>156</v>
      </c>
      <c r="B5" s="2"/>
      <c r="C5" s="4"/>
      <c r="D5" s="251"/>
      <c r="E5" s="2" t="s">
        <v>47</v>
      </c>
      <c r="F5" s="4" t="str">
        <f>C2</f>
        <v>Darryn Fedrick</v>
      </c>
      <c r="G5" s="4"/>
      <c r="H5" s="2"/>
      <c r="I5" s="251"/>
      <c r="J5" s="251"/>
      <c r="K5" s="252" t="s">
        <v>46</v>
      </c>
      <c r="L5" s="253" t="str">
        <f>C3</f>
        <v>Nina Fritzell</v>
      </c>
      <c r="M5" s="251"/>
      <c r="N5" s="251"/>
      <c r="O5" s="251"/>
      <c r="P5" s="251"/>
      <c r="Q5" s="251"/>
      <c r="R5" s="251"/>
    </row>
    <row r="6" spans="1:18" ht="13.95" customHeight="1" x14ac:dyDescent="0.3">
      <c r="A6" s="250" t="s">
        <v>53</v>
      </c>
      <c r="B6" s="2">
        <v>20</v>
      </c>
      <c r="C6" s="4"/>
      <c r="D6" s="251"/>
      <c r="E6" s="4"/>
      <c r="F6" s="4"/>
      <c r="G6" s="4"/>
      <c r="H6" s="4"/>
      <c r="I6" s="251"/>
      <c r="J6" s="251"/>
      <c r="K6" s="251"/>
      <c r="L6" s="251"/>
      <c r="M6" s="251"/>
      <c r="N6" s="251"/>
      <c r="O6" s="251"/>
      <c r="P6" s="251"/>
      <c r="Q6" s="251"/>
      <c r="R6" s="251"/>
    </row>
    <row r="7" spans="1:18" ht="13.95" customHeight="1" x14ac:dyDescent="0.3">
      <c r="A7" s="4"/>
      <c r="B7" s="4"/>
      <c r="C7" s="4"/>
      <c r="D7" s="251"/>
      <c r="E7" s="2"/>
      <c r="F7" s="4"/>
      <c r="G7" s="4"/>
      <c r="H7" s="4"/>
      <c r="I7" s="254"/>
      <c r="J7" s="254"/>
      <c r="K7" s="251"/>
      <c r="L7" s="251"/>
      <c r="M7" s="254"/>
      <c r="N7" s="251"/>
      <c r="O7" s="251"/>
      <c r="P7" s="251"/>
      <c r="Q7" s="255"/>
      <c r="R7" s="251"/>
    </row>
    <row r="8" spans="1:18" ht="13.95" customHeight="1" x14ac:dyDescent="0.3">
      <c r="D8" s="256"/>
      <c r="E8" s="39" t="s">
        <v>14</v>
      </c>
      <c r="F8" s="30"/>
      <c r="G8" s="30"/>
      <c r="H8" s="30"/>
      <c r="I8" s="257" t="s">
        <v>14</v>
      </c>
      <c r="J8" s="258"/>
      <c r="K8" s="254"/>
      <c r="L8" s="254"/>
      <c r="M8" s="257" t="s">
        <v>56</v>
      </c>
      <c r="N8" s="256"/>
      <c r="O8" s="254"/>
      <c r="P8" s="254"/>
      <c r="Q8" s="289" t="s">
        <v>15</v>
      </c>
      <c r="R8" s="254"/>
    </row>
    <row r="9" spans="1:18" ht="13.95" customHeight="1" x14ac:dyDescent="0.3">
      <c r="A9" s="330" t="s">
        <v>24</v>
      </c>
      <c r="B9" s="330" t="s">
        <v>25</v>
      </c>
      <c r="C9" s="330" t="s">
        <v>28</v>
      </c>
      <c r="D9" s="266"/>
      <c r="E9" s="37" t="s">
        <v>4</v>
      </c>
      <c r="F9" s="37" t="s">
        <v>5</v>
      </c>
      <c r="G9" s="37" t="s">
        <v>6</v>
      </c>
      <c r="H9" s="37" t="s">
        <v>7</v>
      </c>
      <c r="I9" s="331" t="s">
        <v>15</v>
      </c>
      <c r="J9" s="332"/>
      <c r="K9" s="273" t="s">
        <v>36</v>
      </c>
      <c r="L9" s="273" t="s">
        <v>60</v>
      </c>
      <c r="M9" s="331" t="s">
        <v>15</v>
      </c>
      <c r="N9" s="266"/>
      <c r="O9" s="333" t="s">
        <v>68</v>
      </c>
      <c r="P9" s="333" t="s">
        <v>69</v>
      </c>
      <c r="Q9" s="334" t="s">
        <v>32</v>
      </c>
      <c r="R9" s="333" t="s">
        <v>35</v>
      </c>
    </row>
    <row r="10" spans="1:18" ht="13.95" customHeight="1" x14ac:dyDescent="0.3">
      <c r="C10" s="30"/>
      <c r="D10" s="260"/>
      <c r="E10" s="30"/>
      <c r="F10" s="30"/>
      <c r="G10" s="30"/>
      <c r="H10" s="30"/>
      <c r="I10" s="257"/>
      <c r="J10" s="258"/>
      <c r="K10" s="251"/>
      <c r="L10" s="251"/>
      <c r="M10" s="257"/>
      <c r="N10" s="260"/>
      <c r="O10" s="251"/>
      <c r="P10" s="251"/>
      <c r="Q10" s="289"/>
      <c r="R10" s="254"/>
    </row>
    <row r="11" spans="1:18" ht="13.95" customHeight="1" x14ac:dyDescent="0.3">
      <c r="A11" s="474">
        <v>27</v>
      </c>
      <c r="B11" s="474" t="s">
        <v>182</v>
      </c>
      <c r="C11" s="474" t="s">
        <v>185</v>
      </c>
      <c r="D11" s="260"/>
      <c r="E11" s="290">
        <v>6.5</v>
      </c>
      <c r="F11" s="290">
        <v>6</v>
      </c>
      <c r="G11" s="290">
        <v>6.5</v>
      </c>
      <c r="H11" s="290">
        <v>7</v>
      </c>
      <c r="I11" s="291">
        <f t="shared" ref="I11:I16" si="0">SUM((E11*0.25)+(F11*0.25)+(G11*0.3)+(H11*0.2))</f>
        <v>6.4750000000000005</v>
      </c>
      <c r="J11" s="292"/>
      <c r="K11" s="293">
        <v>9.11</v>
      </c>
      <c r="L11" s="293"/>
      <c r="M11" s="291">
        <f t="shared" ref="M11:M16" si="1">K11-L11</f>
        <v>9.11</v>
      </c>
      <c r="N11" s="294"/>
      <c r="O11" s="291">
        <f t="shared" ref="O11:O16" si="2">I11</f>
        <v>6.4750000000000005</v>
      </c>
      <c r="P11" s="291">
        <f t="shared" ref="P11:P16" si="3">M11</f>
        <v>9.11</v>
      </c>
      <c r="Q11" s="345">
        <f>(M11+I11)/2</f>
        <v>7.7925000000000004</v>
      </c>
      <c r="R11" s="257">
        <f>RANK(Q11,$Q$11:$Q$15)</f>
        <v>1</v>
      </c>
    </row>
    <row r="12" spans="1:18" ht="13.95" customHeight="1" x14ac:dyDescent="0.3">
      <c r="A12" s="474">
        <v>25</v>
      </c>
      <c r="B12" s="474" t="s">
        <v>258</v>
      </c>
      <c r="C12" s="474" t="s">
        <v>185</v>
      </c>
      <c r="D12" s="260"/>
      <c r="E12" s="290">
        <v>6.2</v>
      </c>
      <c r="F12" s="290">
        <v>6</v>
      </c>
      <c r="G12" s="290">
        <v>5.9</v>
      </c>
      <c r="H12" s="290">
        <v>5.7</v>
      </c>
      <c r="I12" s="291">
        <f t="shared" si="0"/>
        <v>5.9600000000000009</v>
      </c>
      <c r="J12" s="292"/>
      <c r="K12" s="293">
        <v>8.92</v>
      </c>
      <c r="L12" s="293"/>
      <c r="M12" s="291">
        <f t="shared" si="1"/>
        <v>8.92</v>
      </c>
      <c r="N12" s="294"/>
      <c r="O12" s="291">
        <f t="shared" si="2"/>
        <v>5.9600000000000009</v>
      </c>
      <c r="P12" s="291">
        <f t="shared" si="3"/>
        <v>8.92</v>
      </c>
      <c r="Q12" s="345">
        <f>(M12+I12)/2</f>
        <v>7.44</v>
      </c>
      <c r="R12" s="257">
        <f>RANK(Q12,$Q$11:$Q$15)</f>
        <v>2</v>
      </c>
    </row>
    <row r="13" spans="1:18" ht="13.95" customHeight="1" x14ac:dyDescent="0.3">
      <c r="A13" s="474">
        <v>95</v>
      </c>
      <c r="B13" s="474" t="s">
        <v>204</v>
      </c>
      <c r="C13" s="474" t="s">
        <v>203</v>
      </c>
      <c r="D13" s="260"/>
      <c r="E13" s="290">
        <v>6.2</v>
      </c>
      <c r="F13" s="290">
        <v>6</v>
      </c>
      <c r="G13" s="290">
        <v>5.6</v>
      </c>
      <c r="H13" s="290">
        <v>5.6</v>
      </c>
      <c r="I13" s="291">
        <f t="shared" si="0"/>
        <v>5.85</v>
      </c>
      <c r="J13" s="292"/>
      <c r="K13" s="293">
        <v>8.4600000000000009</v>
      </c>
      <c r="L13" s="293"/>
      <c r="M13" s="291">
        <f t="shared" si="1"/>
        <v>8.4600000000000009</v>
      </c>
      <c r="N13" s="294"/>
      <c r="O13" s="291">
        <f t="shared" si="2"/>
        <v>5.85</v>
      </c>
      <c r="P13" s="291">
        <f t="shared" si="3"/>
        <v>8.4600000000000009</v>
      </c>
      <c r="Q13" s="345">
        <f>(M13+I13)/2</f>
        <v>7.1550000000000002</v>
      </c>
      <c r="R13" s="257">
        <f>RANK(Q13,$Q$11:$Q$15)</f>
        <v>3</v>
      </c>
    </row>
    <row r="14" spans="1:18" ht="13.95" customHeight="1" x14ac:dyDescent="0.3">
      <c r="A14" s="474">
        <v>84</v>
      </c>
      <c r="B14" s="474" t="s">
        <v>257</v>
      </c>
      <c r="C14" s="474" t="s">
        <v>260</v>
      </c>
      <c r="D14" s="260"/>
      <c r="E14" s="290">
        <v>6.5</v>
      </c>
      <c r="F14" s="290">
        <v>6</v>
      </c>
      <c r="G14" s="290">
        <v>5.8</v>
      </c>
      <c r="H14" s="290">
        <v>5.7</v>
      </c>
      <c r="I14" s="291">
        <f t="shared" si="0"/>
        <v>6.0050000000000008</v>
      </c>
      <c r="J14" s="292"/>
      <c r="K14" s="293">
        <v>6.92</v>
      </c>
      <c r="L14" s="293"/>
      <c r="M14" s="291">
        <f t="shared" si="1"/>
        <v>6.92</v>
      </c>
      <c r="N14" s="294"/>
      <c r="O14" s="291">
        <f t="shared" si="2"/>
        <v>6.0050000000000008</v>
      </c>
      <c r="P14" s="291">
        <f t="shared" si="3"/>
        <v>6.92</v>
      </c>
      <c r="Q14" s="345">
        <f>(M14+I14)/2</f>
        <v>6.4625000000000004</v>
      </c>
      <c r="R14" s="257">
        <f>RANK(Q14,$Q$11:$Q$15)</f>
        <v>4</v>
      </c>
    </row>
    <row r="15" spans="1:18" ht="13.95" customHeight="1" x14ac:dyDescent="0.3">
      <c r="A15" s="474">
        <v>69</v>
      </c>
      <c r="B15" s="474" t="s">
        <v>230</v>
      </c>
      <c r="C15" s="474" t="s">
        <v>189</v>
      </c>
      <c r="D15" s="260"/>
      <c r="E15" s="290">
        <v>5.7</v>
      </c>
      <c r="F15" s="290">
        <v>6</v>
      </c>
      <c r="G15" s="290">
        <v>5.5</v>
      </c>
      <c r="H15" s="290">
        <v>6.2</v>
      </c>
      <c r="I15" s="291">
        <f t="shared" si="0"/>
        <v>5.8149999999999995</v>
      </c>
      <c r="J15" s="292"/>
      <c r="K15" s="293">
        <v>6.83</v>
      </c>
      <c r="L15" s="293"/>
      <c r="M15" s="291">
        <f t="shared" si="1"/>
        <v>6.83</v>
      </c>
      <c r="N15" s="294"/>
      <c r="O15" s="291">
        <f t="shared" si="2"/>
        <v>5.8149999999999995</v>
      </c>
      <c r="P15" s="291">
        <f t="shared" si="3"/>
        <v>6.83</v>
      </c>
      <c r="Q15" s="345">
        <f>(M15+I15)/2</f>
        <v>6.3224999999999998</v>
      </c>
      <c r="R15" s="257">
        <f>RANK(Q15,$Q$11:$Q$15)</f>
        <v>5</v>
      </c>
    </row>
    <row r="16" spans="1:18" ht="13.95" customHeight="1" x14ac:dyDescent="0.3">
      <c r="A16" s="497">
        <v>30</v>
      </c>
      <c r="B16" s="497" t="s">
        <v>259</v>
      </c>
      <c r="C16" s="497" t="s">
        <v>185</v>
      </c>
      <c r="D16" s="260"/>
      <c r="E16" s="290"/>
      <c r="F16" s="290"/>
      <c r="G16" s="290"/>
      <c r="H16" s="290"/>
      <c r="I16" s="291">
        <f t="shared" si="0"/>
        <v>0</v>
      </c>
      <c r="J16" s="292"/>
      <c r="K16" s="293"/>
      <c r="L16" s="293"/>
      <c r="M16" s="291">
        <f t="shared" si="1"/>
        <v>0</v>
      </c>
      <c r="N16" s="294"/>
      <c r="O16" s="291">
        <f t="shared" si="2"/>
        <v>0</v>
      </c>
      <c r="P16" s="291">
        <f t="shared" si="3"/>
        <v>0</v>
      </c>
      <c r="Q16" s="345" t="s">
        <v>402</v>
      </c>
      <c r="R16" s="289" t="s">
        <v>402</v>
      </c>
    </row>
  </sheetData>
  <sortState ref="A11:R15">
    <sortCondition descending="1" ref="Q11:Q15"/>
  </sortState>
  <mergeCells count="3">
    <mergeCell ref="K1:M1"/>
    <mergeCell ref="K2:M2"/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opLeftCell="A7" workbookViewId="0">
      <selection activeCell="G20" sqref="G20"/>
    </sheetView>
  </sheetViews>
  <sheetFormatPr defaultRowHeight="13.95" customHeight="1" x14ac:dyDescent="0.25"/>
  <cols>
    <col min="2" max="2" width="17.6640625" customWidth="1"/>
    <col min="3" max="3" width="31.554687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7" width="9.88671875" customWidth="1"/>
    <col min="18" max="18" width="11.88671875" customWidth="1"/>
  </cols>
  <sheetData>
    <row r="1" spans="1:18" ht="13.95" customHeight="1" x14ac:dyDescent="0.3">
      <c r="A1" s="99" t="str">
        <f>'Comp Detail'!A1</f>
        <v>2022 Australian National Championships</v>
      </c>
      <c r="B1" s="3"/>
      <c r="C1" s="105" t="s">
        <v>71</v>
      </c>
      <c r="K1" s="533"/>
      <c r="L1" s="533"/>
      <c r="M1" s="533"/>
      <c r="R1" s="207">
        <f ca="1">NOW()</f>
        <v>44856.599301851849</v>
      </c>
    </row>
    <row r="2" spans="1:18" ht="13.95" customHeight="1" x14ac:dyDescent="0.3">
      <c r="A2" s="28"/>
      <c r="B2" s="3"/>
      <c r="C2" s="106" t="s">
        <v>102</v>
      </c>
      <c r="K2" s="533"/>
      <c r="L2" s="533"/>
      <c r="M2" s="533"/>
      <c r="R2" s="208">
        <f ca="1">NOW()</f>
        <v>44856.599301851849</v>
      </c>
    </row>
    <row r="3" spans="1:18" ht="13.95" customHeight="1" x14ac:dyDescent="0.3">
      <c r="A3" s="524" t="str">
        <f>'Comp Detail'!A3</f>
        <v>3rd to 6th October 2022</v>
      </c>
      <c r="B3" s="525"/>
      <c r="C3" s="284" t="s">
        <v>117</v>
      </c>
      <c r="K3" s="1"/>
      <c r="L3" s="1"/>
      <c r="M3" s="1"/>
    </row>
    <row r="4" spans="1:18" ht="13.95" customHeight="1" x14ac:dyDescent="0.3">
      <c r="A4" s="108"/>
      <c r="B4" s="109"/>
      <c r="C4" s="1"/>
      <c r="K4" s="1"/>
      <c r="L4" s="1"/>
      <c r="M4" s="1"/>
    </row>
    <row r="5" spans="1:18" ht="13.95" customHeight="1" x14ac:dyDescent="0.3">
      <c r="A5" s="250" t="s">
        <v>157</v>
      </c>
      <c r="B5" s="2"/>
      <c r="C5" s="4"/>
      <c r="D5" s="251"/>
      <c r="E5" s="2"/>
      <c r="F5" s="253"/>
      <c r="G5" s="4"/>
      <c r="H5" s="2"/>
      <c r="I5" s="251"/>
      <c r="J5" s="251"/>
      <c r="K5" s="252"/>
      <c r="L5" s="41"/>
      <c r="M5" s="251"/>
      <c r="N5" s="251"/>
      <c r="O5" s="251"/>
      <c r="P5" s="251"/>
      <c r="Q5" s="251"/>
      <c r="R5" s="251"/>
    </row>
    <row r="6" spans="1:18" ht="13.95" customHeight="1" x14ac:dyDescent="0.3">
      <c r="A6" s="250" t="s">
        <v>53</v>
      </c>
      <c r="B6" s="2">
        <v>21</v>
      </c>
      <c r="C6" s="4"/>
      <c r="D6" s="251"/>
      <c r="E6" s="4"/>
      <c r="F6" s="4"/>
      <c r="G6" s="4"/>
      <c r="H6" s="4"/>
      <c r="I6" s="251"/>
      <c r="J6" s="251"/>
      <c r="K6" s="251"/>
      <c r="L6" s="251"/>
      <c r="M6" s="251"/>
      <c r="N6" s="251"/>
      <c r="O6" s="251"/>
      <c r="P6" s="251"/>
      <c r="Q6" s="251"/>
      <c r="R6" s="251"/>
    </row>
    <row r="7" spans="1:18" ht="13.95" customHeight="1" x14ac:dyDescent="0.3">
      <c r="A7" s="4"/>
      <c r="B7" s="4"/>
      <c r="C7" s="4"/>
      <c r="D7" s="251"/>
      <c r="E7" s="2"/>
      <c r="F7" s="4"/>
      <c r="G7" s="4"/>
      <c r="H7" s="4"/>
      <c r="I7" s="254"/>
      <c r="J7" s="254"/>
      <c r="K7" s="251"/>
      <c r="L7" s="251"/>
      <c r="M7" s="254"/>
      <c r="N7" s="251"/>
      <c r="O7" s="251"/>
      <c r="P7" s="251"/>
      <c r="Q7" s="255"/>
      <c r="R7" s="251"/>
    </row>
    <row r="8" spans="1:18" ht="13.95" customHeight="1" x14ac:dyDescent="0.3">
      <c r="D8" s="256"/>
      <c r="E8" s="39" t="s">
        <v>14</v>
      </c>
      <c r="F8" s="30"/>
      <c r="G8" s="30"/>
      <c r="H8" s="30"/>
      <c r="I8" s="257" t="s">
        <v>14</v>
      </c>
      <c r="J8" s="258"/>
      <c r="K8" s="254"/>
      <c r="L8" s="254"/>
      <c r="M8" s="257" t="s">
        <v>56</v>
      </c>
      <c r="N8" s="256"/>
      <c r="O8" s="254"/>
      <c r="P8" s="254"/>
      <c r="Q8" s="289" t="s">
        <v>15</v>
      </c>
      <c r="R8" s="254"/>
    </row>
    <row r="9" spans="1:18" ht="13.95" customHeight="1" x14ac:dyDescent="0.3">
      <c r="A9" s="330" t="s">
        <v>24</v>
      </c>
      <c r="B9" s="330" t="s">
        <v>25</v>
      </c>
      <c r="C9" s="330" t="s">
        <v>28</v>
      </c>
      <c r="D9" s="266"/>
      <c r="E9" s="37" t="s">
        <v>4</v>
      </c>
      <c r="F9" s="37" t="s">
        <v>5</v>
      </c>
      <c r="G9" s="37" t="s">
        <v>6</v>
      </c>
      <c r="H9" s="37" t="s">
        <v>7</v>
      </c>
      <c r="I9" s="331" t="s">
        <v>15</v>
      </c>
      <c r="J9" s="332"/>
      <c r="K9" s="273" t="s">
        <v>36</v>
      </c>
      <c r="L9" s="273" t="s">
        <v>60</v>
      </c>
      <c r="M9" s="331" t="s">
        <v>15</v>
      </c>
      <c r="N9" s="266"/>
      <c r="O9" s="333" t="s">
        <v>68</v>
      </c>
      <c r="P9" s="333" t="s">
        <v>69</v>
      </c>
      <c r="Q9" s="334" t="s">
        <v>32</v>
      </c>
      <c r="R9" s="333" t="s">
        <v>35</v>
      </c>
    </row>
    <row r="10" spans="1:18" ht="13.95" customHeight="1" x14ac:dyDescent="0.3">
      <c r="C10" s="30"/>
      <c r="D10" s="260"/>
      <c r="E10" s="30"/>
      <c r="F10" s="30"/>
      <c r="G10" s="30"/>
      <c r="H10" s="30"/>
      <c r="I10" s="257"/>
      <c r="J10" s="258"/>
      <c r="K10" s="251"/>
      <c r="L10" s="251"/>
      <c r="M10" s="257"/>
      <c r="N10" s="260"/>
      <c r="O10" s="251"/>
      <c r="P10" s="251"/>
      <c r="Q10" s="289"/>
      <c r="R10" s="254"/>
    </row>
    <row r="11" spans="1:18" ht="13.95" customHeight="1" x14ac:dyDescent="0.3">
      <c r="A11" s="474">
        <v>68</v>
      </c>
      <c r="B11" s="474" t="s">
        <v>331</v>
      </c>
      <c r="C11" s="474" t="s">
        <v>233</v>
      </c>
      <c r="D11" s="260"/>
      <c r="E11" s="290">
        <v>8.5</v>
      </c>
      <c r="F11" s="290">
        <v>9</v>
      </c>
      <c r="G11" s="290">
        <v>8</v>
      </c>
      <c r="H11" s="290">
        <v>7</v>
      </c>
      <c r="I11" s="291">
        <f t="shared" ref="I11:I20" si="0">SUM((E11*0.25)+(F11*0.25)+(G11*0.3)+(H11*0.2))</f>
        <v>8.1750000000000007</v>
      </c>
      <c r="J11" s="292"/>
      <c r="K11" s="293">
        <v>8.3339999999999996</v>
      </c>
      <c r="L11" s="293"/>
      <c r="M11" s="291">
        <f t="shared" ref="M11:M31" si="1">K11-L11</f>
        <v>8.3339999999999996</v>
      </c>
      <c r="N11" s="294"/>
      <c r="O11" s="291">
        <f t="shared" ref="O11:O31" si="2">I11</f>
        <v>8.1750000000000007</v>
      </c>
      <c r="P11" s="291">
        <f t="shared" ref="P11:P31" si="3">M11</f>
        <v>8.3339999999999996</v>
      </c>
      <c r="Q11" s="345">
        <f t="shared" ref="Q11:Q31" si="4">(M11+I11)/2</f>
        <v>8.2545000000000002</v>
      </c>
      <c r="R11" s="257">
        <f>RANK(Q11,$Q$11:Q31)</f>
        <v>1</v>
      </c>
    </row>
    <row r="12" spans="1:18" ht="13.95" customHeight="1" x14ac:dyDescent="0.3">
      <c r="A12" s="474">
        <v>87</v>
      </c>
      <c r="B12" s="474" t="s">
        <v>280</v>
      </c>
      <c r="C12" s="474" t="s">
        <v>256</v>
      </c>
      <c r="D12" s="260"/>
      <c r="E12" s="290">
        <v>8.3000000000000007</v>
      </c>
      <c r="F12" s="290">
        <v>9</v>
      </c>
      <c r="G12" s="290">
        <v>8.3000000000000007</v>
      </c>
      <c r="H12" s="290">
        <v>7.3</v>
      </c>
      <c r="I12" s="291">
        <f t="shared" si="0"/>
        <v>8.2750000000000004</v>
      </c>
      <c r="J12" s="292"/>
      <c r="K12" s="293">
        <v>8</v>
      </c>
      <c r="L12" s="293"/>
      <c r="M12" s="291">
        <f t="shared" si="1"/>
        <v>8</v>
      </c>
      <c r="N12" s="294"/>
      <c r="O12" s="291">
        <f t="shared" si="2"/>
        <v>8.2750000000000004</v>
      </c>
      <c r="P12" s="291">
        <f t="shared" si="3"/>
        <v>8</v>
      </c>
      <c r="Q12" s="345">
        <f t="shared" si="4"/>
        <v>8.1374999999999993</v>
      </c>
      <c r="R12" s="257">
        <f>RANK(Q12,$Q$11:Q32)</f>
        <v>2</v>
      </c>
    </row>
    <row r="13" spans="1:18" ht="13.95" customHeight="1" x14ac:dyDescent="0.3">
      <c r="A13" s="474">
        <v>44</v>
      </c>
      <c r="B13" s="474" t="s">
        <v>235</v>
      </c>
      <c r="C13" s="474" t="s">
        <v>207</v>
      </c>
      <c r="D13" s="260"/>
      <c r="E13" s="290">
        <v>8.1999999999999993</v>
      </c>
      <c r="F13" s="290">
        <v>8</v>
      </c>
      <c r="G13" s="290">
        <v>7</v>
      </c>
      <c r="H13" s="290">
        <v>6.2</v>
      </c>
      <c r="I13" s="291">
        <f t="shared" si="0"/>
        <v>7.3900000000000006</v>
      </c>
      <c r="J13" s="292"/>
      <c r="K13" s="293">
        <v>8.7690000000000001</v>
      </c>
      <c r="L13" s="293"/>
      <c r="M13" s="291">
        <f t="shared" si="1"/>
        <v>8.7690000000000001</v>
      </c>
      <c r="N13" s="294"/>
      <c r="O13" s="291">
        <f t="shared" si="2"/>
        <v>7.3900000000000006</v>
      </c>
      <c r="P13" s="291">
        <f t="shared" si="3"/>
        <v>8.7690000000000001</v>
      </c>
      <c r="Q13" s="345">
        <f t="shared" si="4"/>
        <v>8.0794999999999995</v>
      </c>
      <c r="R13" s="257">
        <f>RANK(Q13,$Q$11:Q33)</f>
        <v>3</v>
      </c>
    </row>
    <row r="14" spans="1:18" ht="13.95" customHeight="1" x14ac:dyDescent="0.3">
      <c r="A14" s="474">
        <v>5</v>
      </c>
      <c r="B14" s="474" t="s">
        <v>324</v>
      </c>
      <c r="C14" s="474" t="s">
        <v>327</v>
      </c>
      <c r="D14" s="260"/>
      <c r="E14" s="290">
        <v>8</v>
      </c>
      <c r="F14" s="290">
        <v>8.3000000000000007</v>
      </c>
      <c r="G14" s="290">
        <v>7</v>
      </c>
      <c r="H14" s="290">
        <v>6.8</v>
      </c>
      <c r="I14" s="291">
        <f t="shared" si="0"/>
        <v>7.535000000000001</v>
      </c>
      <c r="J14" s="292"/>
      <c r="K14" s="293">
        <v>8.4290000000000003</v>
      </c>
      <c r="L14" s="293"/>
      <c r="M14" s="291">
        <f t="shared" si="1"/>
        <v>8.4290000000000003</v>
      </c>
      <c r="N14" s="294"/>
      <c r="O14" s="291">
        <f t="shared" si="2"/>
        <v>7.535000000000001</v>
      </c>
      <c r="P14" s="291">
        <f t="shared" si="3"/>
        <v>8.4290000000000003</v>
      </c>
      <c r="Q14" s="345">
        <f t="shared" si="4"/>
        <v>7.9820000000000011</v>
      </c>
      <c r="R14" s="257">
        <f>RANK(Q14,$Q$11:Q34)</f>
        <v>4</v>
      </c>
    </row>
    <row r="15" spans="1:18" ht="13.95" customHeight="1" x14ac:dyDescent="0.3">
      <c r="A15" s="474">
        <v>86</v>
      </c>
      <c r="B15" s="474" t="s">
        <v>279</v>
      </c>
      <c r="C15" s="474" t="s">
        <v>256</v>
      </c>
      <c r="D15" s="260"/>
      <c r="E15" s="290">
        <v>7.2</v>
      </c>
      <c r="F15" s="290">
        <v>8</v>
      </c>
      <c r="G15" s="290">
        <v>7.2</v>
      </c>
      <c r="H15" s="290">
        <v>7</v>
      </c>
      <c r="I15" s="291">
        <f t="shared" si="0"/>
        <v>7.36</v>
      </c>
      <c r="J15" s="292"/>
      <c r="K15" s="293">
        <v>8.1820000000000004</v>
      </c>
      <c r="L15" s="293"/>
      <c r="M15" s="291">
        <f t="shared" si="1"/>
        <v>8.1820000000000004</v>
      </c>
      <c r="N15" s="294"/>
      <c r="O15" s="291">
        <f t="shared" si="2"/>
        <v>7.36</v>
      </c>
      <c r="P15" s="291">
        <f t="shared" si="3"/>
        <v>8.1820000000000004</v>
      </c>
      <c r="Q15" s="345">
        <f t="shared" si="4"/>
        <v>7.7710000000000008</v>
      </c>
      <c r="R15" s="257">
        <f>RANK(Q15,$Q$11:Q35)</f>
        <v>5</v>
      </c>
    </row>
    <row r="16" spans="1:18" ht="13.95" customHeight="1" x14ac:dyDescent="0.3">
      <c r="A16" s="474">
        <v>64</v>
      </c>
      <c r="B16" s="474" t="s">
        <v>262</v>
      </c>
      <c r="C16" s="474" t="s">
        <v>266</v>
      </c>
      <c r="D16" s="260"/>
      <c r="E16" s="290">
        <v>8</v>
      </c>
      <c r="F16" s="290">
        <v>8</v>
      </c>
      <c r="G16" s="290">
        <v>7</v>
      </c>
      <c r="H16" s="290">
        <v>6.8</v>
      </c>
      <c r="I16" s="291">
        <f t="shared" si="0"/>
        <v>7.46</v>
      </c>
      <c r="J16" s="292"/>
      <c r="K16" s="293">
        <v>8</v>
      </c>
      <c r="L16" s="293"/>
      <c r="M16" s="291">
        <f t="shared" si="1"/>
        <v>8</v>
      </c>
      <c r="N16" s="294"/>
      <c r="O16" s="291">
        <f t="shared" si="2"/>
        <v>7.46</v>
      </c>
      <c r="P16" s="291">
        <f t="shared" si="3"/>
        <v>8</v>
      </c>
      <c r="Q16" s="345">
        <f t="shared" si="4"/>
        <v>7.73</v>
      </c>
      <c r="R16" s="257">
        <f>RANK(Q16,$Q$11:Q36)</f>
        <v>6</v>
      </c>
    </row>
    <row r="17" spans="1:18" ht="13.95" customHeight="1" x14ac:dyDescent="0.3">
      <c r="A17" s="474">
        <v>70</v>
      </c>
      <c r="B17" s="474" t="s">
        <v>349</v>
      </c>
      <c r="C17" s="106" t="s">
        <v>233</v>
      </c>
      <c r="D17" s="260"/>
      <c r="E17" s="290">
        <v>8.3000000000000007</v>
      </c>
      <c r="F17" s="290">
        <v>8.3000000000000007</v>
      </c>
      <c r="G17" s="290">
        <v>7.3</v>
      </c>
      <c r="H17" s="290">
        <v>6.2</v>
      </c>
      <c r="I17" s="291">
        <f t="shared" si="0"/>
        <v>7.58</v>
      </c>
      <c r="J17" s="292"/>
      <c r="K17" s="293">
        <v>7.6669999999999998</v>
      </c>
      <c r="L17" s="293"/>
      <c r="M17" s="291">
        <f t="shared" si="1"/>
        <v>7.6669999999999998</v>
      </c>
      <c r="N17" s="294"/>
      <c r="O17" s="291">
        <f t="shared" si="2"/>
        <v>7.58</v>
      </c>
      <c r="P17" s="291">
        <f t="shared" si="3"/>
        <v>7.6669999999999998</v>
      </c>
      <c r="Q17" s="345">
        <f t="shared" si="4"/>
        <v>7.6234999999999999</v>
      </c>
      <c r="R17" s="257">
        <f>RANK(Q17,$Q$11:Q37)</f>
        <v>7</v>
      </c>
    </row>
    <row r="18" spans="1:18" ht="13.95" customHeight="1" x14ac:dyDescent="0.3">
      <c r="A18" s="474">
        <v>88</v>
      </c>
      <c r="B18" s="474" t="s">
        <v>277</v>
      </c>
      <c r="C18" s="474" t="s">
        <v>256</v>
      </c>
      <c r="D18" s="260"/>
      <c r="E18" s="290">
        <v>7.8</v>
      </c>
      <c r="F18" s="290">
        <v>7.8</v>
      </c>
      <c r="G18" s="290">
        <v>7</v>
      </c>
      <c r="H18" s="290">
        <v>6.8</v>
      </c>
      <c r="I18" s="291">
        <f t="shared" si="0"/>
        <v>7.36</v>
      </c>
      <c r="J18" s="292"/>
      <c r="K18" s="293">
        <v>7.8460000000000001</v>
      </c>
      <c r="L18" s="293"/>
      <c r="M18" s="291">
        <f t="shared" si="1"/>
        <v>7.8460000000000001</v>
      </c>
      <c r="N18" s="294"/>
      <c r="O18" s="291">
        <f t="shared" si="2"/>
        <v>7.36</v>
      </c>
      <c r="P18" s="291">
        <f t="shared" si="3"/>
        <v>7.8460000000000001</v>
      </c>
      <c r="Q18" s="345">
        <f t="shared" si="4"/>
        <v>7.6029999999999998</v>
      </c>
      <c r="R18" s="257">
        <f>RANK(Q18,$Q$11:Q38)</f>
        <v>8</v>
      </c>
    </row>
    <row r="19" spans="1:18" ht="13.95" customHeight="1" x14ac:dyDescent="0.3">
      <c r="A19" s="474">
        <v>65</v>
      </c>
      <c r="B19" s="474" t="s">
        <v>274</v>
      </c>
      <c r="C19" s="474" t="s">
        <v>266</v>
      </c>
      <c r="D19" s="260"/>
      <c r="E19" s="290">
        <v>7.2</v>
      </c>
      <c r="F19" s="290">
        <v>8</v>
      </c>
      <c r="G19" s="290">
        <v>6.3</v>
      </c>
      <c r="H19" s="290">
        <v>5.3</v>
      </c>
      <c r="I19" s="291">
        <f t="shared" si="0"/>
        <v>6.75</v>
      </c>
      <c r="J19" s="292"/>
      <c r="K19" s="293">
        <v>8.3079999999999998</v>
      </c>
      <c r="L19" s="293"/>
      <c r="M19" s="291">
        <f t="shared" si="1"/>
        <v>8.3079999999999998</v>
      </c>
      <c r="N19" s="294"/>
      <c r="O19" s="291">
        <f t="shared" si="2"/>
        <v>6.75</v>
      </c>
      <c r="P19" s="291">
        <f t="shared" si="3"/>
        <v>8.3079999999999998</v>
      </c>
      <c r="Q19" s="345">
        <f t="shared" si="4"/>
        <v>7.5289999999999999</v>
      </c>
      <c r="R19" s="257">
        <f>RANK(Q19,$Q$11:Q39)</f>
        <v>9</v>
      </c>
    </row>
    <row r="20" spans="1:18" ht="13.95" customHeight="1" x14ac:dyDescent="0.3">
      <c r="A20" s="474">
        <v>3</v>
      </c>
      <c r="B20" s="474" t="s">
        <v>261</v>
      </c>
      <c r="C20" s="474" t="s">
        <v>195</v>
      </c>
      <c r="D20" s="260"/>
      <c r="E20" s="290">
        <v>7.8</v>
      </c>
      <c r="F20" s="290">
        <v>7.2</v>
      </c>
      <c r="G20" s="290">
        <v>6.8</v>
      </c>
      <c r="H20" s="290">
        <v>5</v>
      </c>
      <c r="I20" s="291">
        <f t="shared" si="0"/>
        <v>6.79</v>
      </c>
      <c r="J20" s="292"/>
      <c r="K20" s="293">
        <v>8.1820000000000004</v>
      </c>
      <c r="L20" s="293"/>
      <c r="M20" s="291">
        <f t="shared" si="1"/>
        <v>8.1820000000000004</v>
      </c>
      <c r="N20" s="294"/>
      <c r="O20" s="291">
        <f t="shared" si="2"/>
        <v>6.79</v>
      </c>
      <c r="P20" s="291">
        <f t="shared" si="3"/>
        <v>8.1820000000000004</v>
      </c>
      <c r="Q20" s="345">
        <f t="shared" si="4"/>
        <v>7.4860000000000007</v>
      </c>
      <c r="R20" s="257">
        <f>RANK(Q20,$Q$11:Q40)</f>
        <v>10</v>
      </c>
    </row>
    <row r="21" spans="1:18" ht="13.95" customHeight="1" x14ac:dyDescent="0.3">
      <c r="A21" s="474">
        <v>31</v>
      </c>
      <c r="B21" s="474" t="s">
        <v>264</v>
      </c>
      <c r="C21" s="106" t="s">
        <v>185</v>
      </c>
      <c r="D21" s="260"/>
      <c r="E21" s="290">
        <v>8</v>
      </c>
      <c r="F21" s="290">
        <v>7.2</v>
      </c>
      <c r="G21" s="290">
        <v>6.9</v>
      </c>
      <c r="H21" s="290">
        <v>6.7</v>
      </c>
      <c r="I21" s="291">
        <f>SUM((E21*0.25)+(F21*0.25)+(G21*0.3)+(H21*0.2))-1</f>
        <v>6.2099999999999991</v>
      </c>
      <c r="J21" s="292"/>
      <c r="K21" s="293">
        <v>8.4290000000000003</v>
      </c>
      <c r="L21" s="293"/>
      <c r="M21" s="291">
        <f t="shared" si="1"/>
        <v>8.4290000000000003</v>
      </c>
      <c r="N21" s="294"/>
      <c r="O21" s="291">
        <f t="shared" si="2"/>
        <v>6.2099999999999991</v>
      </c>
      <c r="P21" s="291">
        <f t="shared" si="3"/>
        <v>8.4290000000000003</v>
      </c>
      <c r="Q21" s="345">
        <f t="shared" si="4"/>
        <v>7.3194999999999997</v>
      </c>
      <c r="R21" s="257">
        <f>RANK(Q21,$Q$11:Q41)</f>
        <v>11</v>
      </c>
    </row>
    <row r="22" spans="1:18" ht="13.95" customHeight="1" x14ac:dyDescent="0.3">
      <c r="A22" s="474">
        <v>62</v>
      </c>
      <c r="B22" s="474" t="s">
        <v>263</v>
      </c>
      <c r="C22" s="474" t="s">
        <v>266</v>
      </c>
      <c r="D22" s="260"/>
      <c r="E22" s="290">
        <v>7</v>
      </c>
      <c r="F22" s="290">
        <v>7</v>
      </c>
      <c r="G22" s="290">
        <v>6</v>
      </c>
      <c r="H22" s="290">
        <v>6</v>
      </c>
      <c r="I22" s="291">
        <f t="shared" ref="I22:I27" si="5">SUM((E22*0.25)+(F22*0.25)+(G22*0.3)+(H22*0.2))</f>
        <v>6.5</v>
      </c>
      <c r="J22" s="292"/>
      <c r="K22" s="293">
        <v>8</v>
      </c>
      <c r="L22" s="293"/>
      <c r="M22" s="291">
        <f t="shared" si="1"/>
        <v>8</v>
      </c>
      <c r="N22" s="294"/>
      <c r="O22" s="291">
        <f t="shared" si="2"/>
        <v>6.5</v>
      </c>
      <c r="P22" s="291">
        <f t="shared" si="3"/>
        <v>8</v>
      </c>
      <c r="Q22" s="345">
        <f t="shared" si="4"/>
        <v>7.25</v>
      </c>
      <c r="R22" s="257">
        <f>RANK(Q22,$Q$11:Q42)</f>
        <v>12</v>
      </c>
    </row>
    <row r="23" spans="1:18" ht="13.95" customHeight="1" x14ac:dyDescent="0.3">
      <c r="A23" s="474">
        <v>32</v>
      </c>
      <c r="B23" s="474" t="s">
        <v>218</v>
      </c>
      <c r="C23" s="474" t="s">
        <v>185</v>
      </c>
      <c r="D23" s="260"/>
      <c r="E23" s="290">
        <v>7.3</v>
      </c>
      <c r="F23" s="290">
        <v>7</v>
      </c>
      <c r="G23" s="290">
        <v>6.5</v>
      </c>
      <c r="H23" s="290">
        <v>5.2</v>
      </c>
      <c r="I23" s="291">
        <f t="shared" si="5"/>
        <v>6.5650000000000004</v>
      </c>
      <c r="J23" s="292"/>
      <c r="K23" s="293">
        <v>7.6</v>
      </c>
      <c r="L23" s="293"/>
      <c r="M23" s="291">
        <f t="shared" si="1"/>
        <v>7.6</v>
      </c>
      <c r="N23" s="294"/>
      <c r="O23" s="291">
        <f t="shared" si="2"/>
        <v>6.5650000000000004</v>
      </c>
      <c r="P23" s="291">
        <f t="shared" si="3"/>
        <v>7.6</v>
      </c>
      <c r="Q23" s="345">
        <f t="shared" si="4"/>
        <v>7.0824999999999996</v>
      </c>
      <c r="R23" s="257">
        <f>RANK(Q23,$Q$11:Q43)</f>
        <v>13</v>
      </c>
    </row>
    <row r="24" spans="1:18" ht="13.95" customHeight="1" x14ac:dyDescent="0.3">
      <c r="A24" s="474">
        <v>18</v>
      </c>
      <c r="B24" s="474" t="s">
        <v>348</v>
      </c>
      <c r="C24" s="474" t="s">
        <v>341</v>
      </c>
      <c r="D24" s="260"/>
      <c r="E24" s="290">
        <v>6.3</v>
      </c>
      <c r="F24" s="290">
        <v>6.3</v>
      </c>
      <c r="G24" s="290">
        <v>6</v>
      </c>
      <c r="H24" s="290">
        <v>6</v>
      </c>
      <c r="I24" s="291">
        <f t="shared" si="5"/>
        <v>6.1499999999999995</v>
      </c>
      <c r="J24" s="292"/>
      <c r="K24" s="293">
        <v>8</v>
      </c>
      <c r="L24" s="293"/>
      <c r="M24" s="291">
        <f t="shared" si="1"/>
        <v>8</v>
      </c>
      <c r="N24" s="294"/>
      <c r="O24" s="291">
        <f t="shared" si="2"/>
        <v>6.1499999999999995</v>
      </c>
      <c r="P24" s="291">
        <f t="shared" si="3"/>
        <v>8</v>
      </c>
      <c r="Q24" s="345">
        <f t="shared" si="4"/>
        <v>7.0749999999999993</v>
      </c>
      <c r="R24" s="257">
        <f>RANK(Q24,$Q$11:Q44)</f>
        <v>14</v>
      </c>
    </row>
    <row r="25" spans="1:18" ht="13.95" customHeight="1" x14ac:dyDescent="0.3">
      <c r="A25" s="474">
        <v>21</v>
      </c>
      <c r="B25" s="474" t="s">
        <v>346</v>
      </c>
      <c r="C25" s="474" t="s">
        <v>341</v>
      </c>
      <c r="D25" s="260"/>
      <c r="E25" s="290">
        <v>7</v>
      </c>
      <c r="F25" s="290">
        <v>7</v>
      </c>
      <c r="G25" s="290">
        <v>6.7</v>
      </c>
      <c r="H25" s="290">
        <v>5.8</v>
      </c>
      <c r="I25" s="291">
        <f t="shared" si="5"/>
        <v>6.67</v>
      </c>
      <c r="J25" s="292"/>
      <c r="K25" s="293">
        <v>7.3339999999999996</v>
      </c>
      <c r="L25" s="293"/>
      <c r="M25" s="291">
        <f t="shared" si="1"/>
        <v>7.3339999999999996</v>
      </c>
      <c r="N25" s="294"/>
      <c r="O25" s="291">
        <f t="shared" si="2"/>
        <v>6.67</v>
      </c>
      <c r="P25" s="291">
        <f t="shared" si="3"/>
        <v>7.3339999999999996</v>
      </c>
      <c r="Q25" s="345">
        <f t="shared" si="4"/>
        <v>7.0019999999999998</v>
      </c>
      <c r="R25" s="257">
        <f>RANK(Q25,$Q$11:Q45)</f>
        <v>15</v>
      </c>
    </row>
    <row r="26" spans="1:18" ht="13.95" customHeight="1" x14ac:dyDescent="0.3">
      <c r="A26" s="474">
        <v>98</v>
      </c>
      <c r="B26" s="474" t="s">
        <v>296</v>
      </c>
      <c r="C26" s="474" t="s">
        <v>203</v>
      </c>
      <c r="D26" s="260"/>
      <c r="E26" s="290">
        <v>6.8</v>
      </c>
      <c r="F26" s="290">
        <v>6.8</v>
      </c>
      <c r="G26" s="290">
        <v>5.3</v>
      </c>
      <c r="H26" s="290">
        <v>4.8</v>
      </c>
      <c r="I26" s="291">
        <f t="shared" si="5"/>
        <v>5.95</v>
      </c>
      <c r="J26" s="292"/>
      <c r="K26" s="293">
        <v>7.6360000000000001</v>
      </c>
      <c r="L26" s="293"/>
      <c r="M26" s="291">
        <f t="shared" si="1"/>
        <v>7.6360000000000001</v>
      </c>
      <c r="N26" s="294"/>
      <c r="O26" s="291">
        <f t="shared" si="2"/>
        <v>5.95</v>
      </c>
      <c r="P26" s="291">
        <f t="shared" si="3"/>
        <v>7.6360000000000001</v>
      </c>
      <c r="Q26" s="345">
        <f t="shared" si="4"/>
        <v>6.7930000000000001</v>
      </c>
      <c r="R26" s="257">
        <f>RANK(Q26,$Q$11:Q46)</f>
        <v>16</v>
      </c>
    </row>
    <row r="27" spans="1:18" ht="13.95" customHeight="1" x14ac:dyDescent="0.3">
      <c r="A27" s="474">
        <v>83</v>
      </c>
      <c r="B27" s="474" t="s">
        <v>278</v>
      </c>
      <c r="C27" s="474" t="s">
        <v>256</v>
      </c>
      <c r="D27" s="260"/>
      <c r="E27" s="290">
        <v>6</v>
      </c>
      <c r="F27" s="290">
        <v>6.5</v>
      </c>
      <c r="G27" s="290">
        <v>5</v>
      </c>
      <c r="H27" s="290">
        <v>4.8</v>
      </c>
      <c r="I27" s="291">
        <f t="shared" si="5"/>
        <v>5.585</v>
      </c>
      <c r="J27" s="292"/>
      <c r="K27" s="293">
        <v>8</v>
      </c>
      <c r="L27" s="293"/>
      <c r="M27" s="291">
        <f t="shared" si="1"/>
        <v>8</v>
      </c>
      <c r="N27" s="294"/>
      <c r="O27" s="291">
        <f t="shared" si="2"/>
        <v>5.585</v>
      </c>
      <c r="P27" s="291">
        <f t="shared" si="3"/>
        <v>8</v>
      </c>
      <c r="Q27" s="345">
        <f t="shared" si="4"/>
        <v>6.7925000000000004</v>
      </c>
      <c r="R27" s="257">
        <f>RANK(Q27,$Q$11:Q47)</f>
        <v>17</v>
      </c>
    </row>
    <row r="28" spans="1:18" ht="13.95" customHeight="1" x14ac:dyDescent="0.3">
      <c r="A28" s="474">
        <v>17</v>
      </c>
      <c r="B28" s="474" t="s">
        <v>347</v>
      </c>
      <c r="C28" s="474" t="s">
        <v>341</v>
      </c>
      <c r="D28" s="260"/>
      <c r="E28" s="290">
        <v>7</v>
      </c>
      <c r="F28" s="290">
        <v>7.3</v>
      </c>
      <c r="G28" s="290">
        <v>6.7</v>
      </c>
      <c r="H28" s="290">
        <v>6.8</v>
      </c>
      <c r="I28" s="291">
        <f>SUM((E28*0.25)+(F28*0.25)+(G28*0.3)+(H28*0.2))-1</f>
        <v>5.9450000000000003</v>
      </c>
      <c r="J28" s="292"/>
      <c r="K28" s="293">
        <v>7.5380000000000003</v>
      </c>
      <c r="L28" s="293"/>
      <c r="M28" s="291">
        <f t="shared" si="1"/>
        <v>7.5380000000000003</v>
      </c>
      <c r="N28" s="294"/>
      <c r="O28" s="291">
        <f t="shared" si="2"/>
        <v>5.9450000000000003</v>
      </c>
      <c r="P28" s="291">
        <f t="shared" si="3"/>
        <v>7.5380000000000003</v>
      </c>
      <c r="Q28" s="345">
        <f t="shared" si="4"/>
        <v>6.7415000000000003</v>
      </c>
      <c r="R28" s="257">
        <f>RANK(Q28,$Q$11:Q48)</f>
        <v>18</v>
      </c>
    </row>
    <row r="29" spans="1:18" ht="13.95" customHeight="1" x14ac:dyDescent="0.3">
      <c r="A29" s="474">
        <v>72</v>
      </c>
      <c r="B29" s="474" t="s">
        <v>350</v>
      </c>
      <c r="C29" s="474" t="s">
        <v>233</v>
      </c>
      <c r="D29" s="260"/>
      <c r="E29" s="290">
        <v>7.5</v>
      </c>
      <c r="F29" s="290">
        <v>7.2</v>
      </c>
      <c r="G29" s="290">
        <v>5</v>
      </c>
      <c r="H29" s="290">
        <v>5</v>
      </c>
      <c r="I29" s="291">
        <f>SUM((E29*0.25)+(F29*0.25)+(G29*0.3)+(H29*0.2))</f>
        <v>6.1749999999999998</v>
      </c>
      <c r="J29" s="292"/>
      <c r="K29" s="293">
        <v>7.1669999999999998</v>
      </c>
      <c r="L29" s="293"/>
      <c r="M29" s="291">
        <f t="shared" si="1"/>
        <v>7.1669999999999998</v>
      </c>
      <c r="N29" s="294"/>
      <c r="O29" s="291">
        <f t="shared" si="2"/>
        <v>6.1749999999999998</v>
      </c>
      <c r="P29" s="291">
        <f t="shared" si="3"/>
        <v>7.1669999999999998</v>
      </c>
      <c r="Q29" s="345">
        <f t="shared" si="4"/>
        <v>6.6709999999999994</v>
      </c>
      <c r="R29" s="257">
        <f>RANK(Q29,$Q$11:Q49)</f>
        <v>19</v>
      </c>
    </row>
    <row r="30" spans="1:18" ht="13.95" customHeight="1" x14ac:dyDescent="0.3">
      <c r="A30" s="474">
        <v>99</v>
      </c>
      <c r="B30" s="474" t="s">
        <v>298</v>
      </c>
      <c r="C30" s="474" t="s">
        <v>203</v>
      </c>
      <c r="D30" s="260"/>
      <c r="E30" s="290">
        <v>6.2</v>
      </c>
      <c r="F30" s="290">
        <v>5.7</v>
      </c>
      <c r="G30" s="290">
        <v>5</v>
      </c>
      <c r="H30" s="290">
        <v>4</v>
      </c>
      <c r="I30" s="291">
        <f>SUM((E30*0.25)+(F30*0.25)+(G30*0.3)+(H30*0.2))</f>
        <v>5.2749999999999995</v>
      </c>
      <c r="J30" s="292"/>
      <c r="K30" s="293">
        <v>7.4550000000000001</v>
      </c>
      <c r="L30" s="293"/>
      <c r="M30" s="291">
        <f t="shared" si="1"/>
        <v>7.4550000000000001</v>
      </c>
      <c r="N30" s="294"/>
      <c r="O30" s="291">
        <f t="shared" si="2"/>
        <v>5.2749999999999995</v>
      </c>
      <c r="P30" s="291">
        <f t="shared" si="3"/>
        <v>7.4550000000000001</v>
      </c>
      <c r="Q30" s="345">
        <f t="shared" si="4"/>
        <v>6.3650000000000002</v>
      </c>
      <c r="R30" s="257">
        <f>RANK(Q30,$Q$11:Q50)</f>
        <v>20</v>
      </c>
    </row>
    <row r="31" spans="1:18" ht="13.95" customHeight="1" x14ac:dyDescent="0.3">
      <c r="A31" s="474">
        <v>80</v>
      </c>
      <c r="B31" s="474" t="s">
        <v>293</v>
      </c>
      <c r="C31" s="474" t="s">
        <v>256</v>
      </c>
      <c r="D31" s="260"/>
      <c r="E31" s="290">
        <v>7.5</v>
      </c>
      <c r="F31" s="290">
        <v>8</v>
      </c>
      <c r="G31" s="290">
        <v>6.3</v>
      </c>
      <c r="H31" s="290">
        <v>5.3</v>
      </c>
      <c r="I31" s="291">
        <f>SUM((E31*0.25)+(F31*0.25)+(G31*0.3)+(H31*0.2))</f>
        <v>6.8249999999999993</v>
      </c>
      <c r="J31" s="292"/>
      <c r="K31" s="293">
        <v>7.6369999999999996</v>
      </c>
      <c r="L31" s="293">
        <v>2</v>
      </c>
      <c r="M31" s="291">
        <f t="shared" si="1"/>
        <v>5.6369999999999996</v>
      </c>
      <c r="N31" s="294"/>
      <c r="O31" s="291">
        <f t="shared" si="2"/>
        <v>6.8249999999999993</v>
      </c>
      <c r="P31" s="291">
        <f t="shared" si="3"/>
        <v>5.6369999999999996</v>
      </c>
      <c r="Q31" s="345">
        <f t="shared" si="4"/>
        <v>6.2309999999999999</v>
      </c>
      <c r="R31" s="257">
        <f>RANK(Q31,$Q$11:Q51)</f>
        <v>21</v>
      </c>
    </row>
  </sheetData>
  <sortState ref="A11:R31">
    <sortCondition descending="1" ref="Q11:Q31"/>
  </sortState>
  <mergeCells count="3">
    <mergeCell ref="K1:M1"/>
    <mergeCell ref="K2:M2"/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workbookViewId="0">
      <selection activeCell="R12" sqref="R12"/>
    </sheetView>
  </sheetViews>
  <sheetFormatPr defaultRowHeight="13.95" customHeight="1" x14ac:dyDescent="0.25"/>
  <cols>
    <col min="2" max="2" width="32.88671875" customWidth="1"/>
    <col min="3" max="3" width="17.3320312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7" width="9.88671875" customWidth="1"/>
    <col min="18" max="18" width="13.6640625" customWidth="1"/>
  </cols>
  <sheetData>
    <row r="1" spans="1:18" ht="13.95" customHeight="1" x14ac:dyDescent="0.3">
      <c r="A1" s="99" t="str">
        <f>'Comp Detail'!A1</f>
        <v>2022 Australian National Championships</v>
      </c>
      <c r="B1" s="3"/>
      <c r="C1" s="105" t="s">
        <v>71</v>
      </c>
      <c r="K1" s="533"/>
      <c r="L1" s="533"/>
      <c r="M1" s="533"/>
      <c r="R1" s="207">
        <f ca="1">NOW()</f>
        <v>44856.599301851849</v>
      </c>
    </row>
    <row r="2" spans="1:18" ht="13.95" customHeight="1" x14ac:dyDescent="0.3">
      <c r="A2" s="28"/>
      <c r="B2" s="3"/>
      <c r="C2" s="41" t="s">
        <v>146</v>
      </c>
      <c r="K2" s="533"/>
      <c r="L2" s="533"/>
      <c r="M2" s="533"/>
      <c r="R2" s="208">
        <f ca="1">NOW()</f>
        <v>44856.599301851849</v>
      </c>
    </row>
    <row r="3" spans="1:18" ht="13.95" customHeight="1" x14ac:dyDescent="0.3">
      <c r="A3" s="524" t="str">
        <f>'Comp Detail'!A3</f>
        <v>3rd to 6th October 2022</v>
      </c>
      <c r="B3" s="525"/>
      <c r="C3" s="106" t="s">
        <v>102</v>
      </c>
      <c r="K3" s="1"/>
      <c r="L3" s="1"/>
      <c r="M3" s="1"/>
    </row>
    <row r="4" spans="1:18" ht="13.95" customHeight="1" x14ac:dyDescent="0.3">
      <c r="A4" s="108"/>
      <c r="B4" s="109"/>
      <c r="C4" s="1"/>
      <c r="K4" s="1"/>
      <c r="L4" s="1"/>
      <c r="M4" s="1"/>
    </row>
    <row r="5" spans="1:18" ht="13.95" customHeight="1" x14ac:dyDescent="0.3">
      <c r="A5" s="250" t="s">
        <v>160</v>
      </c>
      <c r="B5" s="2"/>
      <c r="C5" s="4"/>
      <c r="D5" s="251"/>
      <c r="E5" s="2" t="s">
        <v>47</v>
      </c>
      <c r="F5" s="4" t="str">
        <f>C2</f>
        <v>Darryn Fedrick</v>
      </c>
      <c r="G5" s="4"/>
      <c r="H5" s="2"/>
      <c r="I5" s="251"/>
      <c r="J5" s="251"/>
      <c r="K5" s="252" t="s">
        <v>46</v>
      </c>
      <c r="L5" s="253" t="str">
        <f>C3</f>
        <v>Robyn Bruderer</v>
      </c>
      <c r="M5" s="251"/>
      <c r="N5" s="251"/>
      <c r="O5" s="251"/>
      <c r="P5" s="251"/>
      <c r="Q5" s="251"/>
      <c r="R5" s="251"/>
    </row>
    <row r="6" spans="1:18" ht="13.95" customHeight="1" x14ac:dyDescent="0.3">
      <c r="A6" s="250"/>
      <c r="B6" s="2" t="s">
        <v>158</v>
      </c>
      <c r="C6" s="4"/>
      <c r="D6" s="251"/>
      <c r="E6" s="2"/>
      <c r="F6" s="4"/>
      <c r="G6" s="4"/>
      <c r="H6" s="2"/>
      <c r="I6" s="251"/>
      <c r="J6" s="251"/>
      <c r="K6" s="252"/>
      <c r="L6" s="253"/>
      <c r="M6" s="251"/>
      <c r="N6" s="251"/>
      <c r="O6" s="251"/>
      <c r="P6" s="251"/>
      <c r="Q6" s="251"/>
      <c r="R6" s="251"/>
    </row>
    <row r="7" spans="1:18" ht="13.95" customHeight="1" x14ac:dyDescent="0.3">
      <c r="A7" s="250" t="s">
        <v>53</v>
      </c>
      <c r="B7" s="2">
        <v>22</v>
      </c>
      <c r="C7" s="4"/>
      <c r="D7" s="251"/>
      <c r="E7" s="4"/>
      <c r="F7" s="4"/>
      <c r="G7" s="4"/>
      <c r="H7" s="4"/>
      <c r="I7" s="251"/>
      <c r="J7" s="251"/>
      <c r="K7" s="251"/>
      <c r="L7" s="251"/>
      <c r="M7" s="251"/>
      <c r="N7" s="251"/>
      <c r="O7" s="251"/>
      <c r="P7" s="251"/>
      <c r="Q7" s="251"/>
      <c r="R7" s="251"/>
    </row>
    <row r="8" spans="1:18" ht="13.95" customHeight="1" x14ac:dyDescent="0.3">
      <c r="A8" s="4"/>
      <c r="B8" s="4"/>
      <c r="C8" s="4"/>
      <c r="D8" s="251"/>
      <c r="E8" s="2"/>
      <c r="F8" s="4"/>
      <c r="G8" s="4"/>
      <c r="H8" s="4"/>
      <c r="I8" s="254"/>
      <c r="J8" s="254"/>
      <c r="K8" s="251"/>
      <c r="L8" s="251"/>
      <c r="M8" s="254"/>
      <c r="N8" s="251"/>
      <c r="O8" s="251"/>
      <c r="P8" s="251"/>
      <c r="Q8" s="255"/>
      <c r="R8" s="251"/>
    </row>
    <row r="9" spans="1:18" ht="13.95" customHeight="1" x14ac:dyDescent="0.3">
      <c r="D9" s="256"/>
      <c r="E9" s="39" t="s">
        <v>14</v>
      </c>
      <c r="F9" s="30"/>
      <c r="G9" s="30"/>
      <c r="H9" s="30"/>
      <c r="I9" s="257" t="s">
        <v>14</v>
      </c>
      <c r="J9" s="258"/>
      <c r="K9" s="254"/>
      <c r="L9" s="254"/>
      <c r="M9" s="257" t="s">
        <v>56</v>
      </c>
      <c r="N9" s="256"/>
      <c r="O9" s="254"/>
      <c r="P9" s="254"/>
      <c r="Q9" s="289" t="s">
        <v>15</v>
      </c>
      <c r="R9" s="254"/>
    </row>
    <row r="10" spans="1:18" ht="13.95" customHeight="1" x14ac:dyDescent="0.3">
      <c r="A10" s="37" t="s">
        <v>24</v>
      </c>
      <c r="B10" s="37" t="s">
        <v>25</v>
      </c>
      <c r="C10" s="37" t="s">
        <v>28</v>
      </c>
      <c r="D10" s="266"/>
      <c r="E10" s="37" t="s">
        <v>4</v>
      </c>
      <c r="F10" s="37" t="s">
        <v>5</v>
      </c>
      <c r="G10" s="37" t="s">
        <v>6</v>
      </c>
      <c r="H10" s="37" t="s">
        <v>7</v>
      </c>
      <c r="I10" s="331" t="s">
        <v>15</v>
      </c>
      <c r="J10" s="332"/>
      <c r="K10" s="273" t="s">
        <v>36</v>
      </c>
      <c r="L10" s="273" t="s">
        <v>60</v>
      </c>
      <c r="M10" s="331" t="s">
        <v>15</v>
      </c>
      <c r="N10" s="266"/>
      <c r="O10" s="333" t="s">
        <v>68</v>
      </c>
      <c r="P10" s="333" t="s">
        <v>69</v>
      </c>
      <c r="Q10" s="334" t="s">
        <v>32</v>
      </c>
      <c r="R10" s="333" t="s">
        <v>35</v>
      </c>
    </row>
    <row r="11" spans="1:18" ht="13.95" customHeight="1" x14ac:dyDescent="0.3">
      <c r="C11" s="30"/>
      <c r="D11" s="260"/>
      <c r="E11" s="30"/>
      <c r="F11" s="30"/>
      <c r="G11" s="30"/>
      <c r="H11" s="30"/>
      <c r="I11" s="257"/>
      <c r="J11" s="258"/>
      <c r="K11" s="251"/>
      <c r="L11" s="251"/>
      <c r="M11" s="257"/>
      <c r="N11" s="260"/>
      <c r="O11" s="251"/>
      <c r="P11" s="251"/>
      <c r="Q11" s="289"/>
      <c r="R11" s="254"/>
    </row>
    <row r="12" spans="1:18" ht="13.95" customHeight="1" x14ac:dyDescent="0.3">
      <c r="A12" s="474">
        <v>4</v>
      </c>
      <c r="B12" s="474" t="s">
        <v>217</v>
      </c>
      <c r="C12" s="474" t="s">
        <v>195</v>
      </c>
      <c r="D12" s="260"/>
      <c r="E12" s="290">
        <v>5.6</v>
      </c>
      <c r="F12" s="290">
        <v>6</v>
      </c>
      <c r="G12" s="290">
        <v>5.7</v>
      </c>
      <c r="H12" s="290">
        <v>6</v>
      </c>
      <c r="I12" s="291">
        <f t="shared" ref="I12:I25" si="0">SUM((E12*0.25)+(F12*0.25)+(G12*0.3)+(H12*0.2))</f>
        <v>5.81</v>
      </c>
      <c r="J12" s="292"/>
      <c r="K12" s="293">
        <v>8</v>
      </c>
      <c r="L12" s="293"/>
      <c r="M12" s="291">
        <f t="shared" ref="M12:M25" si="1">K12-L12</f>
        <v>8</v>
      </c>
      <c r="N12" s="294"/>
      <c r="O12" s="291">
        <f t="shared" ref="O12:O25" si="2">I12</f>
        <v>5.81</v>
      </c>
      <c r="P12" s="291">
        <f t="shared" ref="P12:P25" si="3">M12</f>
        <v>8</v>
      </c>
      <c r="Q12" s="345">
        <f t="shared" ref="Q12:Q24" si="4">(M12+I12)/2</f>
        <v>6.9049999999999994</v>
      </c>
      <c r="R12" s="257">
        <f t="shared" ref="R12:R24" si="5">RANK(Q12,$Q$12:$Q$24)</f>
        <v>1</v>
      </c>
    </row>
    <row r="13" spans="1:18" ht="13.95" customHeight="1" x14ac:dyDescent="0.3">
      <c r="A13" s="474">
        <v>35</v>
      </c>
      <c r="B13" s="106" t="s">
        <v>220</v>
      </c>
      <c r="C13" s="474" t="s">
        <v>185</v>
      </c>
      <c r="D13" s="260"/>
      <c r="E13" s="290">
        <v>5</v>
      </c>
      <c r="F13" s="290">
        <v>5.4</v>
      </c>
      <c r="G13" s="290">
        <v>5.4</v>
      </c>
      <c r="H13" s="290">
        <v>5.6</v>
      </c>
      <c r="I13" s="291">
        <f t="shared" si="0"/>
        <v>5.3400000000000007</v>
      </c>
      <c r="J13" s="292"/>
      <c r="K13" s="293">
        <v>8</v>
      </c>
      <c r="L13" s="293"/>
      <c r="M13" s="291">
        <f t="shared" si="1"/>
        <v>8</v>
      </c>
      <c r="N13" s="294"/>
      <c r="O13" s="291">
        <f t="shared" si="2"/>
        <v>5.3400000000000007</v>
      </c>
      <c r="P13" s="291">
        <f t="shared" si="3"/>
        <v>8</v>
      </c>
      <c r="Q13" s="345">
        <f t="shared" si="4"/>
        <v>6.67</v>
      </c>
      <c r="R13" s="257">
        <f t="shared" si="5"/>
        <v>2</v>
      </c>
    </row>
    <row r="14" spans="1:18" ht="13.95" customHeight="1" x14ac:dyDescent="0.3">
      <c r="A14" s="474">
        <v>37</v>
      </c>
      <c r="B14" s="106" t="s">
        <v>248</v>
      </c>
      <c r="C14" s="474" t="s">
        <v>185</v>
      </c>
      <c r="D14" s="260"/>
      <c r="E14" s="290">
        <v>5.5</v>
      </c>
      <c r="F14" s="290">
        <v>5.5</v>
      </c>
      <c r="G14" s="290">
        <v>5.7</v>
      </c>
      <c r="H14" s="290">
        <v>5.6</v>
      </c>
      <c r="I14" s="291">
        <f t="shared" si="0"/>
        <v>5.58</v>
      </c>
      <c r="J14" s="292"/>
      <c r="K14" s="293">
        <v>7.33</v>
      </c>
      <c r="L14" s="293"/>
      <c r="M14" s="291">
        <f t="shared" si="1"/>
        <v>7.33</v>
      </c>
      <c r="N14" s="294"/>
      <c r="O14" s="291">
        <f t="shared" si="2"/>
        <v>5.58</v>
      </c>
      <c r="P14" s="291">
        <f t="shared" si="3"/>
        <v>7.33</v>
      </c>
      <c r="Q14" s="345">
        <f t="shared" si="4"/>
        <v>6.4550000000000001</v>
      </c>
      <c r="R14" s="257">
        <f t="shared" si="5"/>
        <v>3</v>
      </c>
    </row>
    <row r="15" spans="1:18" ht="13.95" customHeight="1" x14ac:dyDescent="0.3">
      <c r="A15" s="474">
        <v>115</v>
      </c>
      <c r="B15" s="474" t="s">
        <v>246</v>
      </c>
      <c r="C15" s="474" t="s">
        <v>255</v>
      </c>
      <c r="D15" s="260"/>
      <c r="E15" s="290">
        <v>5.5</v>
      </c>
      <c r="F15" s="290">
        <v>6.2</v>
      </c>
      <c r="G15" s="290">
        <v>5.6</v>
      </c>
      <c r="H15" s="290">
        <v>6</v>
      </c>
      <c r="I15" s="291">
        <f t="shared" si="0"/>
        <v>5.8049999999999997</v>
      </c>
      <c r="J15" s="292"/>
      <c r="K15" s="293">
        <v>7</v>
      </c>
      <c r="L15" s="293"/>
      <c r="M15" s="291">
        <f t="shared" si="1"/>
        <v>7</v>
      </c>
      <c r="N15" s="294"/>
      <c r="O15" s="291">
        <f t="shared" si="2"/>
        <v>5.8049999999999997</v>
      </c>
      <c r="P15" s="291">
        <f t="shared" si="3"/>
        <v>7</v>
      </c>
      <c r="Q15" s="345">
        <f t="shared" si="4"/>
        <v>6.4024999999999999</v>
      </c>
      <c r="R15" s="257">
        <f t="shared" si="5"/>
        <v>4</v>
      </c>
    </row>
    <row r="16" spans="1:18" ht="13.95" customHeight="1" x14ac:dyDescent="0.3">
      <c r="A16" s="474">
        <v>29</v>
      </c>
      <c r="B16" s="106" t="s">
        <v>250</v>
      </c>
      <c r="C16" s="474" t="s">
        <v>185</v>
      </c>
      <c r="D16" s="260"/>
      <c r="E16" s="290">
        <v>5.0999999999999996</v>
      </c>
      <c r="F16" s="290">
        <v>5.2</v>
      </c>
      <c r="G16" s="290">
        <v>5.4</v>
      </c>
      <c r="H16" s="290">
        <v>5.7</v>
      </c>
      <c r="I16" s="291">
        <f t="shared" si="0"/>
        <v>5.3350000000000009</v>
      </c>
      <c r="J16" s="292"/>
      <c r="K16" s="293">
        <v>7.33</v>
      </c>
      <c r="L16" s="293"/>
      <c r="M16" s="291">
        <f t="shared" si="1"/>
        <v>7.33</v>
      </c>
      <c r="N16" s="294"/>
      <c r="O16" s="291">
        <f t="shared" si="2"/>
        <v>5.3350000000000009</v>
      </c>
      <c r="P16" s="291">
        <f t="shared" si="3"/>
        <v>7.33</v>
      </c>
      <c r="Q16" s="345">
        <f t="shared" si="4"/>
        <v>6.3325000000000005</v>
      </c>
      <c r="R16" s="257">
        <f t="shared" si="5"/>
        <v>5</v>
      </c>
    </row>
    <row r="17" spans="1:18" ht="13.95" customHeight="1" x14ac:dyDescent="0.3">
      <c r="A17" s="474">
        <v>40</v>
      </c>
      <c r="B17" s="474" t="s">
        <v>245</v>
      </c>
      <c r="C17" s="474" t="s">
        <v>185</v>
      </c>
      <c r="D17" s="260"/>
      <c r="E17" s="290">
        <v>4.9000000000000004</v>
      </c>
      <c r="F17" s="290">
        <v>4.7</v>
      </c>
      <c r="G17" s="290">
        <v>5.2</v>
      </c>
      <c r="H17" s="290">
        <v>5</v>
      </c>
      <c r="I17" s="291">
        <f t="shared" si="0"/>
        <v>4.9600000000000009</v>
      </c>
      <c r="J17" s="292"/>
      <c r="K17" s="293">
        <v>7.6</v>
      </c>
      <c r="L17" s="293"/>
      <c r="M17" s="291">
        <f t="shared" si="1"/>
        <v>7.6</v>
      </c>
      <c r="N17" s="294"/>
      <c r="O17" s="291">
        <f t="shared" si="2"/>
        <v>4.9600000000000009</v>
      </c>
      <c r="P17" s="291">
        <f t="shared" si="3"/>
        <v>7.6</v>
      </c>
      <c r="Q17" s="345">
        <f t="shared" si="4"/>
        <v>6.28</v>
      </c>
      <c r="R17" s="257">
        <f t="shared" si="5"/>
        <v>6</v>
      </c>
    </row>
    <row r="18" spans="1:18" ht="13.95" customHeight="1" x14ac:dyDescent="0.3">
      <c r="A18" s="474">
        <v>33</v>
      </c>
      <c r="B18" s="106" t="s">
        <v>219</v>
      </c>
      <c r="C18" s="474" t="s">
        <v>185</v>
      </c>
      <c r="D18" s="260"/>
      <c r="E18" s="290">
        <v>5.2</v>
      </c>
      <c r="F18" s="290">
        <v>6</v>
      </c>
      <c r="G18" s="290">
        <v>5.8</v>
      </c>
      <c r="H18" s="290">
        <v>5.5</v>
      </c>
      <c r="I18" s="291">
        <f t="shared" si="0"/>
        <v>5.6400000000000006</v>
      </c>
      <c r="J18" s="292"/>
      <c r="K18" s="293">
        <v>6.71</v>
      </c>
      <c r="L18" s="293"/>
      <c r="M18" s="291">
        <f t="shared" si="1"/>
        <v>6.71</v>
      </c>
      <c r="N18" s="294"/>
      <c r="O18" s="291">
        <f t="shared" si="2"/>
        <v>5.6400000000000006</v>
      </c>
      <c r="P18" s="291">
        <f t="shared" si="3"/>
        <v>6.71</v>
      </c>
      <c r="Q18" s="345">
        <f t="shared" si="4"/>
        <v>6.1750000000000007</v>
      </c>
      <c r="R18" s="257">
        <f t="shared" si="5"/>
        <v>7</v>
      </c>
    </row>
    <row r="19" spans="1:18" ht="13.95" customHeight="1" x14ac:dyDescent="0.3">
      <c r="A19" s="474">
        <v>117</v>
      </c>
      <c r="B19" s="474" t="s">
        <v>244</v>
      </c>
      <c r="C19" s="474" t="s">
        <v>255</v>
      </c>
      <c r="D19" s="260"/>
      <c r="E19" s="290">
        <v>5</v>
      </c>
      <c r="F19" s="290">
        <v>5.7</v>
      </c>
      <c r="G19" s="290">
        <v>5.5</v>
      </c>
      <c r="H19" s="290">
        <v>5</v>
      </c>
      <c r="I19" s="291">
        <f t="shared" si="0"/>
        <v>5.3249999999999993</v>
      </c>
      <c r="J19" s="292"/>
      <c r="K19" s="293">
        <v>6.91</v>
      </c>
      <c r="L19" s="293"/>
      <c r="M19" s="291">
        <f t="shared" si="1"/>
        <v>6.91</v>
      </c>
      <c r="N19" s="294"/>
      <c r="O19" s="291">
        <f t="shared" si="2"/>
        <v>5.3249999999999993</v>
      </c>
      <c r="P19" s="291">
        <f t="shared" si="3"/>
        <v>6.91</v>
      </c>
      <c r="Q19" s="345">
        <f t="shared" si="4"/>
        <v>6.1174999999999997</v>
      </c>
      <c r="R19" s="257">
        <f t="shared" si="5"/>
        <v>8</v>
      </c>
    </row>
    <row r="20" spans="1:18" ht="13.95" customHeight="1" x14ac:dyDescent="0.3">
      <c r="A20" s="474">
        <v>38</v>
      </c>
      <c r="B20" s="106" t="s">
        <v>247</v>
      </c>
      <c r="C20" s="474" t="s">
        <v>185</v>
      </c>
      <c r="D20" s="260"/>
      <c r="E20" s="290">
        <v>5</v>
      </c>
      <c r="F20" s="290">
        <v>5.4</v>
      </c>
      <c r="G20" s="290">
        <v>5.6</v>
      </c>
      <c r="H20" s="290">
        <v>5.8</v>
      </c>
      <c r="I20" s="291">
        <f t="shared" si="0"/>
        <v>5.44</v>
      </c>
      <c r="J20" s="292"/>
      <c r="K20" s="293">
        <v>6.67</v>
      </c>
      <c r="L20" s="293"/>
      <c r="M20" s="291">
        <f t="shared" si="1"/>
        <v>6.67</v>
      </c>
      <c r="N20" s="294"/>
      <c r="O20" s="291">
        <f t="shared" si="2"/>
        <v>5.44</v>
      </c>
      <c r="P20" s="291">
        <f t="shared" si="3"/>
        <v>6.67</v>
      </c>
      <c r="Q20" s="345">
        <f t="shared" si="4"/>
        <v>6.0549999999999997</v>
      </c>
      <c r="R20" s="257">
        <f t="shared" si="5"/>
        <v>9</v>
      </c>
    </row>
    <row r="21" spans="1:18" ht="13.95" customHeight="1" x14ac:dyDescent="0.3">
      <c r="A21" s="474">
        <v>114</v>
      </c>
      <c r="B21" s="474" t="s">
        <v>253</v>
      </c>
      <c r="C21" s="474" t="s">
        <v>255</v>
      </c>
      <c r="D21" s="260"/>
      <c r="E21" s="290">
        <v>5.4</v>
      </c>
      <c r="F21" s="290">
        <v>6</v>
      </c>
      <c r="G21" s="290">
        <v>5.7</v>
      </c>
      <c r="H21" s="290">
        <v>5.7</v>
      </c>
      <c r="I21" s="291">
        <f t="shared" si="0"/>
        <v>5.7000000000000011</v>
      </c>
      <c r="J21" s="292"/>
      <c r="K21" s="293">
        <v>6.18</v>
      </c>
      <c r="L21" s="293"/>
      <c r="M21" s="291">
        <f t="shared" si="1"/>
        <v>6.18</v>
      </c>
      <c r="N21" s="294"/>
      <c r="O21" s="291">
        <f t="shared" si="2"/>
        <v>5.7000000000000011</v>
      </c>
      <c r="P21" s="291">
        <f t="shared" si="3"/>
        <v>6.18</v>
      </c>
      <c r="Q21" s="345">
        <f t="shared" si="4"/>
        <v>5.94</v>
      </c>
      <c r="R21" s="257">
        <f t="shared" si="5"/>
        <v>10</v>
      </c>
    </row>
    <row r="22" spans="1:18" ht="13.95" customHeight="1" x14ac:dyDescent="0.3">
      <c r="A22" s="474">
        <v>26</v>
      </c>
      <c r="B22" s="106" t="s">
        <v>252</v>
      </c>
      <c r="C22" s="474" t="s">
        <v>185</v>
      </c>
      <c r="D22" s="260"/>
      <c r="E22" s="290">
        <v>4.5</v>
      </c>
      <c r="F22" s="290">
        <v>4.7</v>
      </c>
      <c r="G22" s="290">
        <v>5.0999999999999996</v>
      </c>
      <c r="H22" s="290">
        <v>5.2</v>
      </c>
      <c r="I22" s="291">
        <f t="shared" si="0"/>
        <v>4.8699999999999992</v>
      </c>
      <c r="J22" s="292"/>
      <c r="K22" s="293">
        <v>6.83</v>
      </c>
      <c r="L22" s="293"/>
      <c r="M22" s="291">
        <f t="shared" si="1"/>
        <v>6.83</v>
      </c>
      <c r="N22" s="294"/>
      <c r="O22" s="291">
        <f t="shared" si="2"/>
        <v>4.8699999999999992</v>
      </c>
      <c r="P22" s="291">
        <f t="shared" si="3"/>
        <v>6.83</v>
      </c>
      <c r="Q22" s="345">
        <f t="shared" si="4"/>
        <v>5.85</v>
      </c>
      <c r="R22" s="257">
        <f t="shared" si="5"/>
        <v>11</v>
      </c>
    </row>
    <row r="23" spans="1:18" ht="13.95" customHeight="1" x14ac:dyDescent="0.3">
      <c r="A23" s="474">
        <v>79</v>
      </c>
      <c r="B23" s="474" t="s">
        <v>249</v>
      </c>
      <c r="C23" s="474" t="s">
        <v>256</v>
      </c>
      <c r="D23" s="260"/>
      <c r="E23" s="290">
        <v>5</v>
      </c>
      <c r="F23" s="290">
        <v>5</v>
      </c>
      <c r="G23" s="290">
        <v>5</v>
      </c>
      <c r="H23" s="290">
        <v>5</v>
      </c>
      <c r="I23" s="291">
        <f t="shared" si="0"/>
        <v>5</v>
      </c>
      <c r="J23" s="292"/>
      <c r="K23" s="293">
        <v>6.54</v>
      </c>
      <c r="L23" s="293"/>
      <c r="M23" s="291">
        <f t="shared" si="1"/>
        <v>6.54</v>
      </c>
      <c r="N23" s="294"/>
      <c r="O23" s="291">
        <f t="shared" si="2"/>
        <v>5</v>
      </c>
      <c r="P23" s="291">
        <f t="shared" si="3"/>
        <v>6.54</v>
      </c>
      <c r="Q23" s="345">
        <f t="shared" si="4"/>
        <v>5.77</v>
      </c>
      <c r="R23" s="257">
        <f t="shared" si="5"/>
        <v>12</v>
      </c>
    </row>
    <row r="24" spans="1:18" ht="13.95" customHeight="1" x14ac:dyDescent="0.3">
      <c r="A24" s="474">
        <v>82</v>
      </c>
      <c r="B24" s="474" t="s">
        <v>251</v>
      </c>
      <c r="C24" s="474" t="s">
        <v>256</v>
      </c>
      <c r="D24" s="260"/>
      <c r="E24" s="290">
        <v>4.4000000000000004</v>
      </c>
      <c r="F24" s="290">
        <v>4.7</v>
      </c>
      <c r="G24" s="290">
        <v>5.2</v>
      </c>
      <c r="H24" s="290">
        <v>5.4</v>
      </c>
      <c r="I24" s="291">
        <f t="shared" si="0"/>
        <v>4.9150000000000009</v>
      </c>
      <c r="J24" s="292"/>
      <c r="K24" s="293">
        <v>6.6</v>
      </c>
      <c r="L24" s="293"/>
      <c r="M24" s="291">
        <f t="shared" si="1"/>
        <v>6.6</v>
      </c>
      <c r="N24" s="294"/>
      <c r="O24" s="291">
        <f t="shared" si="2"/>
        <v>4.9150000000000009</v>
      </c>
      <c r="P24" s="291">
        <f t="shared" si="3"/>
        <v>6.6</v>
      </c>
      <c r="Q24" s="345">
        <f t="shared" si="4"/>
        <v>5.7575000000000003</v>
      </c>
      <c r="R24" s="257">
        <f t="shared" si="5"/>
        <v>13</v>
      </c>
    </row>
    <row r="25" spans="1:18" ht="13.95" customHeight="1" x14ac:dyDescent="0.3">
      <c r="A25" s="497">
        <v>105</v>
      </c>
      <c r="B25" s="497" t="s">
        <v>213</v>
      </c>
      <c r="C25" s="497" t="s">
        <v>221</v>
      </c>
      <c r="D25" s="260"/>
      <c r="E25" s="290"/>
      <c r="F25" s="290"/>
      <c r="G25" s="290"/>
      <c r="H25" s="290"/>
      <c r="I25" s="291">
        <f t="shared" si="0"/>
        <v>0</v>
      </c>
      <c r="J25" s="292"/>
      <c r="K25" s="293"/>
      <c r="L25" s="293"/>
      <c r="M25" s="291">
        <f t="shared" si="1"/>
        <v>0</v>
      </c>
      <c r="N25" s="294"/>
      <c r="O25" s="291">
        <f t="shared" si="2"/>
        <v>0</v>
      </c>
      <c r="P25" s="291">
        <f t="shared" si="3"/>
        <v>0</v>
      </c>
      <c r="Q25" s="345" t="s">
        <v>402</v>
      </c>
      <c r="R25" s="289" t="s">
        <v>402</v>
      </c>
    </row>
  </sheetData>
  <sortState ref="A12:R24">
    <sortCondition descending="1" ref="Q12:Q24"/>
  </sortState>
  <mergeCells count="3">
    <mergeCell ref="K1:M1"/>
    <mergeCell ref="K2:M2"/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topLeftCell="C9" workbookViewId="0">
      <selection activeCell="U29" sqref="U29"/>
    </sheetView>
  </sheetViews>
  <sheetFormatPr defaultRowHeight="13.95" customHeight="1" x14ac:dyDescent="0.25"/>
  <cols>
    <col min="2" max="2" width="30.5546875" customWidth="1"/>
    <col min="3" max="3" width="31.664062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7" width="9.88671875" customWidth="1"/>
    <col min="18" max="18" width="12.6640625" customWidth="1"/>
  </cols>
  <sheetData>
    <row r="1" spans="1:18" ht="13.95" customHeight="1" x14ac:dyDescent="0.3">
      <c r="A1" s="99" t="str">
        <f>'Comp Detail'!A1</f>
        <v>2022 Australian National Championships</v>
      </c>
      <c r="B1" s="3"/>
      <c r="C1" s="472" t="s">
        <v>71</v>
      </c>
      <c r="K1" s="533"/>
      <c r="L1" s="533"/>
      <c r="M1" s="533"/>
      <c r="R1" s="207">
        <f ca="1">NOW()</f>
        <v>44856.599301851849</v>
      </c>
    </row>
    <row r="2" spans="1:18" ht="13.95" customHeight="1" x14ac:dyDescent="0.3">
      <c r="A2" s="28"/>
      <c r="B2" s="3"/>
      <c r="C2" s="41" t="s">
        <v>102</v>
      </c>
      <c r="K2" s="533"/>
      <c r="L2" s="533"/>
      <c r="M2" s="533"/>
      <c r="R2" s="208">
        <f ca="1">NOW()</f>
        <v>44856.599301851849</v>
      </c>
    </row>
    <row r="3" spans="1:18" ht="13.95" customHeight="1" x14ac:dyDescent="0.3">
      <c r="A3" s="524" t="str">
        <f>'Comp Detail'!A3</f>
        <v>3rd to 6th October 2022</v>
      </c>
      <c r="B3" s="525"/>
      <c r="C3" s="41" t="s">
        <v>140</v>
      </c>
      <c r="K3" s="1"/>
      <c r="L3" s="1"/>
      <c r="M3" s="1"/>
    </row>
    <row r="4" spans="1:18" ht="13.95" customHeight="1" x14ac:dyDescent="0.3">
      <c r="A4" s="108"/>
      <c r="B4" s="109"/>
      <c r="K4" s="1"/>
      <c r="L4" s="1"/>
      <c r="M4" s="1"/>
    </row>
    <row r="5" spans="1:18" ht="13.95" customHeight="1" x14ac:dyDescent="0.3">
      <c r="A5" s="250" t="s">
        <v>161</v>
      </c>
      <c r="B5" s="2"/>
      <c r="C5" s="4"/>
      <c r="D5" s="251"/>
      <c r="E5" s="2" t="s">
        <v>47</v>
      </c>
      <c r="G5" s="4"/>
      <c r="H5" s="2"/>
      <c r="I5" s="251"/>
      <c r="J5" s="251"/>
      <c r="K5" s="252" t="s">
        <v>46</v>
      </c>
      <c r="M5" s="251"/>
      <c r="N5" s="251"/>
      <c r="O5" s="251"/>
      <c r="P5" s="251"/>
      <c r="Q5" s="251"/>
      <c r="R5" s="251"/>
    </row>
    <row r="6" spans="1:18" ht="13.95" customHeight="1" x14ac:dyDescent="0.3">
      <c r="A6" s="2" t="s">
        <v>159</v>
      </c>
      <c r="C6" s="4"/>
      <c r="D6" s="251"/>
      <c r="E6" t="str">
        <f>C2</f>
        <v>Robyn Bruderer</v>
      </c>
      <c r="F6" s="136"/>
      <c r="G6" s="4"/>
      <c r="H6" s="4"/>
      <c r="I6" s="251"/>
      <c r="J6" s="251"/>
      <c r="K6" s="136" t="str">
        <f>C3</f>
        <v>Nina Fritzell</v>
      </c>
      <c r="L6" s="251"/>
      <c r="M6" s="251"/>
      <c r="N6" s="251"/>
      <c r="O6" s="251"/>
      <c r="P6" s="251"/>
      <c r="Q6" s="251"/>
      <c r="R6" s="251"/>
    </row>
    <row r="7" spans="1:18" ht="13.95" customHeight="1" x14ac:dyDescent="0.3">
      <c r="A7" s="250"/>
      <c r="C7" s="4"/>
      <c r="D7" s="251"/>
      <c r="E7" s="4"/>
      <c r="F7" s="4"/>
      <c r="G7" s="4"/>
      <c r="H7" s="4"/>
      <c r="I7" s="251"/>
      <c r="J7" s="251"/>
      <c r="K7" s="251"/>
      <c r="L7" s="251"/>
      <c r="M7" s="251"/>
      <c r="N7" s="251"/>
      <c r="O7" s="251"/>
      <c r="P7" s="251"/>
      <c r="Q7" s="251"/>
      <c r="R7" s="251"/>
    </row>
    <row r="8" spans="1:18" ht="13.95" customHeight="1" x14ac:dyDescent="0.3">
      <c r="A8" s="250" t="s">
        <v>53</v>
      </c>
      <c r="B8" s="2">
        <v>22</v>
      </c>
      <c r="C8" s="4"/>
      <c r="D8" s="251"/>
      <c r="E8" s="2"/>
      <c r="F8" s="4"/>
      <c r="G8" s="4"/>
      <c r="H8" s="4"/>
      <c r="I8" s="254"/>
      <c r="J8" s="254"/>
      <c r="K8" s="251"/>
      <c r="L8" s="251"/>
      <c r="M8" s="254"/>
      <c r="N8" s="251"/>
      <c r="O8" s="251"/>
      <c r="P8" s="251"/>
      <c r="Q8" s="255"/>
      <c r="R8" s="251"/>
    </row>
    <row r="9" spans="1:18" ht="13.95" customHeight="1" x14ac:dyDescent="0.3">
      <c r="D9" s="256"/>
      <c r="E9" s="39" t="s">
        <v>14</v>
      </c>
      <c r="F9" s="30"/>
      <c r="G9" s="30"/>
      <c r="H9" s="30"/>
      <c r="I9" s="257" t="s">
        <v>14</v>
      </c>
      <c r="J9" s="258"/>
      <c r="K9" s="254"/>
      <c r="L9" s="254"/>
      <c r="M9" s="257" t="s">
        <v>56</v>
      </c>
      <c r="N9" s="256"/>
      <c r="O9" s="254"/>
      <c r="P9" s="254"/>
      <c r="Q9" s="289" t="s">
        <v>15</v>
      </c>
      <c r="R9" s="254"/>
    </row>
    <row r="10" spans="1:18" ht="13.95" customHeight="1" x14ac:dyDescent="0.3">
      <c r="A10" s="30" t="s">
        <v>24</v>
      </c>
      <c r="B10" s="30" t="s">
        <v>25</v>
      </c>
      <c r="C10" s="30" t="s">
        <v>28</v>
      </c>
      <c r="D10" s="260"/>
      <c r="E10" s="30" t="s">
        <v>4</v>
      </c>
      <c r="F10" s="30" t="s">
        <v>5</v>
      </c>
      <c r="G10" s="30" t="s">
        <v>6</v>
      </c>
      <c r="H10" s="30" t="s">
        <v>7</v>
      </c>
      <c r="I10" s="257" t="s">
        <v>15</v>
      </c>
      <c r="J10" s="258"/>
      <c r="K10" s="251" t="s">
        <v>36</v>
      </c>
      <c r="L10" s="251" t="s">
        <v>60</v>
      </c>
      <c r="M10" s="257" t="s">
        <v>15</v>
      </c>
      <c r="N10" s="260"/>
      <c r="O10" s="254" t="s">
        <v>68</v>
      </c>
      <c r="P10" s="254" t="s">
        <v>69</v>
      </c>
      <c r="Q10" s="289" t="s">
        <v>32</v>
      </c>
      <c r="R10" s="254" t="s">
        <v>35</v>
      </c>
    </row>
    <row r="11" spans="1:18" ht="13.95" customHeight="1" x14ac:dyDescent="0.3">
      <c r="C11" s="30"/>
      <c r="D11" s="260"/>
      <c r="E11" s="30"/>
      <c r="F11" s="30"/>
      <c r="G11" s="30"/>
      <c r="H11" s="30"/>
      <c r="I11" s="257"/>
      <c r="J11" s="258"/>
      <c r="K11" s="251"/>
      <c r="L11" s="251"/>
      <c r="M11" s="257"/>
      <c r="N11" s="260"/>
      <c r="O11" s="251"/>
      <c r="P11" s="251"/>
      <c r="Q11" s="289"/>
      <c r="R11" s="254"/>
    </row>
    <row r="12" spans="1:18" ht="13.95" customHeight="1" x14ac:dyDescent="0.3">
      <c r="A12" s="474">
        <v>109</v>
      </c>
      <c r="B12" s="474" t="s">
        <v>317</v>
      </c>
      <c r="C12" s="474" t="s">
        <v>254</v>
      </c>
      <c r="D12" s="260"/>
      <c r="E12" s="290">
        <v>8</v>
      </c>
      <c r="F12" s="290">
        <v>8</v>
      </c>
      <c r="G12" s="290">
        <v>7.5</v>
      </c>
      <c r="H12" s="290">
        <v>7</v>
      </c>
      <c r="I12" s="346">
        <f t="shared" ref="I12:I27" si="0">SUM((E12*0.25)+(F12*0.25)+(G12*0.3)+(H12*0.2))</f>
        <v>7.65</v>
      </c>
      <c r="J12" s="347"/>
      <c r="K12" s="348">
        <v>8.85</v>
      </c>
      <c r="L12" s="348"/>
      <c r="M12" s="346">
        <f t="shared" ref="M12:M27" si="1">K12-L12</f>
        <v>8.85</v>
      </c>
      <c r="N12" s="349"/>
      <c r="O12" s="346">
        <f t="shared" ref="O12:O27" si="2">I12</f>
        <v>7.65</v>
      </c>
      <c r="P12" s="346">
        <f t="shared" ref="P12:P27" si="3">M12</f>
        <v>8.85</v>
      </c>
      <c r="Q12" s="345">
        <f t="shared" ref="Q12:Q27" si="4">(M12+I12)/2</f>
        <v>8.25</v>
      </c>
      <c r="R12" s="257">
        <f>RANK(Q12,$Q$12:Q27)</f>
        <v>1</v>
      </c>
    </row>
    <row r="13" spans="1:18" ht="13.95" customHeight="1" x14ac:dyDescent="0.3">
      <c r="A13" s="474">
        <v>12</v>
      </c>
      <c r="B13" s="474" t="s">
        <v>272</v>
      </c>
      <c r="C13" s="474" t="s">
        <v>181</v>
      </c>
      <c r="D13" s="260"/>
      <c r="E13" s="290">
        <v>6</v>
      </c>
      <c r="F13" s="290">
        <v>8</v>
      </c>
      <c r="G13" s="290">
        <v>6</v>
      </c>
      <c r="H13" s="290">
        <v>5</v>
      </c>
      <c r="I13" s="346">
        <f t="shared" si="0"/>
        <v>6.3</v>
      </c>
      <c r="J13" s="347"/>
      <c r="K13" s="348">
        <v>8.83</v>
      </c>
      <c r="L13" s="348"/>
      <c r="M13" s="346">
        <f t="shared" si="1"/>
        <v>8.83</v>
      </c>
      <c r="N13" s="349"/>
      <c r="O13" s="346">
        <f t="shared" si="2"/>
        <v>6.3</v>
      </c>
      <c r="P13" s="346">
        <f t="shared" si="3"/>
        <v>8.83</v>
      </c>
      <c r="Q13" s="345">
        <f t="shared" si="4"/>
        <v>7.5649999999999995</v>
      </c>
      <c r="R13" s="257">
        <f>RANK(Q13,$Q$12:Q28)</f>
        <v>2</v>
      </c>
    </row>
    <row r="14" spans="1:18" ht="13.95" customHeight="1" x14ac:dyDescent="0.3">
      <c r="A14" s="474">
        <v>28</v>
      </c>
      <c r="B14" s="481" t="s">
        <v>224</v>
      </c>
      <c r="C14" s="474" t="s">
        <v>185</v>
      </c>
      <c r="D14" s="260"/>
      <c r="E14" s="290">
        <v>7</v>
      </c>
      <c r="F14" s="290">
        <v>9</v>
      </c>
      <c r="G14" s="290">
        <v>6.5</v>
      </c>
      <c r="H14" s="290">
        <v>5</v>
      </c>
      <c r="I14" s="346">
        <f t="shared" si="0"/>
        <v>6.95</v>
      </c>
      <c r="J14" s="347"/>
      <c r="K14" s="348">
        <v>8</v>
      </c>
      <c r="L14" s="348"/>
      <c r="M14" s="346">
        <f t="shared" si="1"/>
        <v>8</v>
      </c>
      <c r="N14" s="349"/>
      <c r="O14" s="346">
        <f t="shared" si="2"/>
        <v>6.95</v>
      </c>
      <c r="P14" s="346">
        <f t="shared" si="3"/>
        <v>8</v>
      </c>
      <c r="Q14" s="345">
        <f t="shared" si="4"/>
        <v>7.4749999999999996</v>
      </c>
      <c r="R14" s="257">
        <f>RANK(Q14,$Q$12:Q29)</f>
        <v>3</v>
      </c>
    </row>
    <row r="15" spans="1:18" ht="13.95" customHeight="1" x14ac:dyDescent="0.3">
      <c r="A15" s="474">
        <v>36</v>
      </c>
      <c r="B15" s="106" t="s">
        <v>343</v>
      </c>
      <c r="C15" s="474" t="s">
        <v>185</v>
      </c>
      <c r="D15" s="260"/>
      <c r="E15" s="290">
        <v>8</v>
      </c>
      <c r="F15" s="290">
        <v>8</v>
      </c>
      <c r="G15" s="290">
        <v>6</v>
      </c>
      <c r="H15" s="290">
        <v>4</v>
      </c>
      <c r="I15" s="346">
        <f t="shared" si="0"/>
        <v>6.6</v>
      </c>
      <c r="J15" s="347"/>
      <c r="K15" s="348">
        <v>7.83</v>
      </c>
      <c r="L15" s="348"/>
      <c r="M15" s="346">
        <f t="shared" si="1"/>
        <v>7.83</v>
      </c>
      <c r="N15" s="349"/>
      <c r="O15" s="346">
        <f t="shared" si="2"/>
        <v>6.6</v>
      </c>
      <c r="P15" s="346">
        <f t="shared" si="3"/>
        <v>7.83</v>
      </c>
      <c r="Q15" s="345">
        <f t="shared" si="4"/>
        <v>7.2149999999999999</v>
      </c>
      <c r="R15" s="257">
        <f>RANK(Q15,$Q$12:Q30)</f>
        <v>4</v>
      </c>
    </row>
    <row r="16" spans="1:18" ht="13.95" customHeight="1" x14ac:dyDescent="0.3">
      <c r="A16" s="474">
        <v>6</v>
      </c>
      <c r="B16" s="474" t="s">
        <v>344</v>
      </c>
      <c r="C16" s="474" t="s">
        <v>327</v>
      </c>
      <c r="D16" s="260"/>
      <c r="E16" s="290">
        <v>5</v>
      </c>
      <c r="F16" s="290">
        <v>6</v>
      </c>
      <c r="G16" s="290">
        <v>5.5</v>
      </c>
      <c r="H16" s="290">
        <v>4</v>
      </c>
      <c r="I16" s="346">
        <f t="shared" si="0"/>
        <v>5.2</v>
      </c>
      <c r="J16" s="347"/>
      <c r="K16" s="348">
        <v>8.57</v>
      </c>
      <c r="L16" s="348"/>
      <c r="M16" s="346">
        <f t="shared" si="1"/>
        <v>8.57</v>
      </c>
      <c r="N16" s="349"/>
      <c r="O16" s="346">
        <f t="shared" si="2"/>
        <v>5.2</v>
      </c>
      <c r="P16" s="346">
        <f t="shared" si="3"/>
        <v>8.57</v>
      </c>
      <c r="Q16" s="345">
        <f t="shared" si="4"/>
        <v>6.8849999999999998</v>
      </c>
      <c r="R16" s="257">
        <f>RANK(Q16,$Q$12:Q31)</f>
        <v>5</v>
      </c>
    </row>
    <row r="17" spans="1:18" ht="13.95" customHeight="1" x14ac:dyDescent="0.3">
      <c r="A17" s="474">
        <v>20</v>
      </c>
      <c r="B17" s="474" t="s">
        <v>342</v>
      </c>
      <c r="C17" s="474" t="s">
        <v>341</v>
      </c>
      <c r="D17" s="260"/>
      <c r="E17" s="290">
        <v>6.5</v>
      </c>
      <c r="F17" s="290">
        <v>8</v>
      </c>
      <c r="G17" s="290">
        <v>6</v>
      </c>
      <c r="H17" s="290">
        <v>6</v>
      </c>
      <c r="I17" s="346">
        <f t="shared" si="0"/>
        <v>6.625</v>
      </c>
      <c r="J17" s="347"/>
      <c r="K17" s="348">
        <v>7</v>
      </c>
      <c r="L17" s="348"/>
      <c r="M17" s="346">
        <f t="shared" si="1"/>
        <v>7</v>
      </c>
      <c r="N17" s="349"/>
      <c r="O17" s="346">
        <f t="shared" si="2"/>
        <v>6.625</v>
      </c>
      <c r="P17" s="346">
        <f t="shared" si="3"/>
        <v>7</v>
      </c>
      <c r="Q17" s="345">
        <f t="shared" si="4"/>
        <v>6.8125</v>
      </c>
      <c r="R17" s="257">
        <f>RANK(Q17,$Q$12:Q32)</f>
        <v>6</v>
      </c>
    </row>
    <row r="18" spans="1:18" ht="13.95" customHeight="1" x14ac:dyDescent="0.3">
      <c r="A18" s="474">
        <v>47</v>
      </c>
      <c r="B18" s="474" t="s">
        <v>237</v>
      </c>
      <c r="C18" s="474" t="s">
        <v>207</v>
      </c>
      <c r="D18" s="260"/>
      <c r="E18" s="290">
        <v>6.5</v>
      </c>
      <c r="F18" s="290">
        <v>7</v>
      </c>
      <c r="G18" s="290">
        <v>5.5</v>
      </c>
      <c r="H18" s="290">
        <v>3</v>
      </c>
      <c r="I18" s="346">
        <f t="shared" si="0"/>
        <v>5.625</v>
      </c>
      <c r="J18" s="347"/>
      <c r="K18" s="348">
        <v>7.6</v>
      </c>
      <c r="L18" s="348"/>
      <c r="M18" s="346">
        <f t="shared" si="1"/>
        <v>7.6</v>
      </c>
      <c r="N18" s="349"/>
      <c r="O18" s="346">
        <f t="shared" si="2"/>
        <v>5.625</v>
      </c>
      <c r="P18" s="346">
        <f t="shared" si="3"/>
        <v>7.6</v>
      </c>
      <c r="Q18" s="345">
        <f t="shared" si="4"/>
        <v>6.6124999999999998</v>
      </c>
      <c r="R18" s="257">
        <f>RANK(Q18,$Q$12:Q33)</f>
        <v>7</v>
      </c>
    </row>
    <row r="19" spans="1:18" ht="13.95" customHeight="1" x14ac:dyDescent="0.3">
      <c r="A19" s="474">
        <v>78</v>
      </c>
      <c r="B19" s="474" t="s">
        <v>354</v>
      </c>
      <c r="C19" s="474" t="s">
        <v>256</v>
      </c>
      <c r="D19" s="260"/>
      <c r="E19" s="290">
        <v>7</v>
      </c>
      <c r="F19" s="290">
        <v>7</v>
      </c>
      <c r="G19" s="290">
        <v>6</v>
      </c>
      <c r="H19" s="290">
        <v>3</v>
      </c>
      <c r="I19" s="346">
        <f t="shared" si="0"/>
        <v>5.9</v>
      </c>
      <c r="J19" s="347"/>
      <c r="K19" s="348">
        <v>6.75</v>
      </c>
      <c r="L19" s="348"/>
      <c r="M19" s="346">
        <f t="shared" si="1"/>
        <v>6.75</v>
      </c>
      <c r="N19" s="349"/>
      <c r="O19" s="346">
        <f t="shared" si="2"/>
        <v>5.9</v>
      </c>
      <c r="P19" s="346">
        <f t="shared" si="3"/>
        <v>6.75</v>
      </c>
      <c r="Q19" s="345">
        <f t="shared" si="4"/>
        <v>6.3250000000000002</v>
      </c>
      <c r="R19" s="257">
        <f>RANK(Q19,$Q$12:Q34)</f>
        <v>8</v>
      </c>
    </row>
    <row r="20" spans="1:18" ht="13.95" customHeight="1" x14ac:dyDescent="0.3">
      <c r="A20" s="474">
        <v>89</v>
      </c>
      <c r="B20" s="474" t="s">
        <v>295</v>
      </c>
      <c r="C20" s="474" t="s">
        <v>256</v>
      </c>
      <c r="D20" s="260"/>
      <c r="E20" s="290">
        <v>6.5</v>
      </c>
      <c r="F20" s="290">
        <v>6</v>
      </c>
      <c r="G20" s="290">
        <v>5</v>
      </c>
      <c r="H20" s="290">
        <v>4</v>
      </c>
      <c r="I20" s="346">
        <f t="shared" si="0"/>
        <v>5.4249999999999998</v>
      </c>
      <c r="J20" s="347"/>
      <c r="K20" s="348">
        <v>7</v>
      </c>
      <c r="L20" s="348"/>
      <c r="M20" s="346">
        <f t="shared" si="1"/>
        <v>7</v>
      </c>
      <c r="N20" s="349"/>
      <c r="O20" s="346">
        <f t="shared" si="2"/>
        <v>5.4249999999999998</v>
      </c>
      <c r="P20" s="346">
        <f t="shared" si="3"/>
        <v>7</v>
      </c>
      <c r="Q20" s="345">
        <f t="shared" si="4"/>
        <v>6.2125000000000004</v>
      </c>
      <c r="R20" s="257">
        <f>RANK(Q20,$Q$12:Q35)</f>
        <v>9</v>
      </c>
    </row>
    <row r="21" spans="1:18" ht="13.95" customHeight="1" x14ac:dyDescent="0.3">
      <c r="A21" s="474">
        <v>41</v>
      </c>
      <c r="B21" s="106" t="s">
        <v>352</v>
      </c>
      <c r="C21" s="474" t="s">
        <v>185</v>
      </c>
      <c r="D21" s="260"/>
      <c r="E21" s="290">
        <v>5</v>
      </c>
      <c r="F21" s="290">
        <v>6</v>
      </c>
      <c r="G21" s="290">
        <v>5</v>
      </c>
      <c r="H21" s="290">
        <v>4</v>
      </c>
      <c r="I21" s="346">
        <f t="shared" si="0"/>
        <v>5.05</v>
      </c>
      <c r="J21" s="347"/>
      <c r="K21" s="348">
        <v>7.25</v>
      </c>
      <c r="L21" s="348"/>
      <c r="M21" s="346">
        <f t="shared" si="1"/>
        <v>7.25</v>
      </c>
      <c r="N21" s="349"/>
      <c r="O21" s="346">
        <f t="shared" si="2"/>
        <v>5.05</v>
      </c>
      <c r="P21" s="346">
        <f t="shared" si="3"/>
        <v>7.25</v>
      </c>
      <c r="Q21" s="345">
        <f t="shared" si="4"/>
        <v>6.15</v>
      </c>
      <c r="R21" s="257">
        <f>RANK(Q21,$Q$12:Q36)</f>
        <v>10</v>
      </c>
    </row>
    <row r="22" spans="1:18" ht="13.95" customHeight="1" x14ac:dyDescent="0.3">
      <c r="A22" s="474">
        <v>7</v>
      </c>
      <c r="B22" s="474" t="s">
        <v>345</v>
      </c>
      <c r="C22" s="474" t="s">
        <v>327</v>
      </c>
      <c r="D22" s="260"/>
      <c r="E22" s="290">
        <v>6</v>
      </c>
      <c r="F22" s="290">
        <v>5</v>
      </c>
      <c r="G22" s="290">
        <v>4.5</v>
      </c>
      <c r="H22" s="290">
        <v>4.5</v>
      </c>
      <c r="I22" s="346">
        <f t="shared" si="0"/>
        <v>5</v>
      </c>
      <c r="J22" s="347"/>
      <c r="K22" s="348">
        <v>7</v>
      </c>
      <c r="L22" s="348"/>
      <c r="M22" s="346">
        <f t="shared" si="1"/>
        <v>7</v>
      </c>
      <c r="N22" s="349"/>
      <c r="O22" s="346">
        <f t="shared" si="2"/>
        <v>5</v>
      </c>
      <c r="P22" s="346">
        <f t="shared" si="3"/>
        <v>7</v>
      </c>
      <c r="Q22" s="345">
        <f t="shared" si="4"/>
        <v>6</v>
      </c>
      <c r="R22" s="257">
        <f>RANK(Q22,$Q$12:Q37)</f>
        <v>11</v>
      </c>
    </row>
    <row r="23" spans="1:18" ht="13.95" customHeight="1" x14ac:dyDescent="0.3">
      <c r="A23" s="474">
        <v>19</v>
      </c>
      <c r="B23" s="474" t="s">
        <v>339</v>
      </c>
      <c r="C23" s="474" t="s">
        <v>341</v>
      </c>
      <c r="D23" s="260"/>
      <c r="E23" s="290">
        <v>6.5</v>
      </c>
      <c r="F23" s="290">
        <v>6</v>
      </c>
      <c r="G23" s="290">
        <v>5</v>
      </c>
      <c r="H23" s="290">
        <v>3</v>
      </c>
      <c r="I23" s="346">
        <f t="shared" si="0"/>
        <v>5.2249999999999996</v>
      </c>
      <c r="J23" s="347"/>
      <c r="K23" s="348">
        <v>6.6</v>
      </c>
      <c r="L23" s="348"/>
      <c r="M23" s="346">
        <f t="shared" si="1"/>
        <v>6.6</v>
      </c>
      <c r="N23" s="349"/>
      <c r="O23" s="346">
        <f t="shared" si="2"/>
        <v>5.2249999999999996</v>
      </c>
      <c r="P23" s="346">
        <f t="shared" si="3"/>
        <v>6.6</v>
      </c>
      <c r="Q23" s="345">
        <f t="shared" si="4"/>
        <v>5.9124999999999996</v>
      </c>
      <c r="R23" s="257">
        <f>RANK(Q23,$Q$12:Q38)</f>
        <v>12</v>
      </c>
    </row>
    <row r="24" spans="1:18" ht="13.95" customHeight="1" x14ac:dyDescent="0.3">
      <c r="A24" s="474">
        <v>63</v>
      </c>
      <c r="B24" s="474" t="s">
        <v>304</v>
      </c>
      <c r="C24" s="474" t="s">
        <v>266</v>
      </c>
      <c r="D24" s="260"/>
      <c r="E24" s="290">
        <v>5</v>
      </c>
      <c r="F24" s="290">
        <v>6</v>
      </c>
      <c r="G24" s="290">
        <v>5</v>
      </c>
      <c r="H24" s="290">
        <v>4.5</v>
      </c>
      <c r="I24" s="346">
        <f t="shared" si="0"/>
        <v>5.15</v>
      </c>
      <c r="J24" s="347"/>
      <c r="K24" s="348">
        <v>6.6</v>
      </c>
      <c r="L24" s="348"/>
      <c r="M24" s="346">
        <f t="shared" si="1"/>
        <v>6.6</v>
      </c>
      <c r="N24" s="349"/>
      <c r="O24" s="346">
        <f t="shared" si="2"/>
        <v>5.15</v>
      </c>
      <c r="P24" s="346">
        <f t="shared" si="3"/>
        <v>6.6</v>
      </c>
      <c r="Q24" s="345">
        <f t="shared" si="4"/>
        <v>5.875</v>
      </c>
      <c r="R24" s="257">
        <f>RANK(Q24,$Q$12:Q39)</f>
        <v>13</v>
      </c>
    </row>
    <row r="25" spans="1:18" ht="13.95" customHeight="1" x14ac:dyDescent="0.3">
      <c r="A25" s="474">
        <v>15</v>
      </c>
      <c r="B25" s="474" t="s">
        <v>353</v>
      </c>
      <c r="C25" s="474" t="s">
        <v>181</v>
      </c>
      <c r="D25" s="260"/>
      <c r="E25" s="290">
        <v>5</v>
      </c>
      <c r="F25" s="290">
        <v>6</v>
      </c>
      <c r="G25" s="290">
        <v>6</v>
      </c>
      <c r="H25" s="290">
        <v>4</v>
      </c>
      <c r="I25" s="346">
        <f t="shared" si="0"/>
        <v>5.35</v>
      </c>
      <c r="J25" s="347"/>
      <c r="K25" s="348">
        <v>5.5</v>
      </c>
      <c r="L25" s="348"/>
      <c r="M25" s="346">
        <f t="shared" si="1"/>
        <v>5.5</v>
      </c>
      <c r="N25" s="349"/>
      <c r="O25" s="346">
        <f t="shared" si="2"/>
        <v>5.35</v>
      </c>
      <c r="P25" s="346">
        <f t="shared" si="3"/>
        <v>5.5</v>
      </c>
      <c r="Q25" s="345">
        <f t="shared" si="4"/>
        <v>5.4249999999999998</v>
      </c>
      <c r="R25" s="257">
        <f>RANK(Q25,$Q$12:Q40)</f>
        <v>14</v>
      </c>
    </row>
    <row r="26" spans="1:18" ht="13.95" customHeight="1" x14ac:dyDescent="0.3">
      <c r="A26" s="474">
        <v>14</v>
      </c>
      <c r="B26" s="474" t="s">
        <v>355</v>
      </c>
      <c r="C26" s="474" t="s">
        <v>181</v>
      </c>
      <c r="D26" s="260"/>
      <c r="E26" s="290">
        <v>4</v>
      </c>
      <c r="F26" s="290">
        <v>4</v>
      </c>
      <c r="G26" s="290">
        <v>4</v>
      </c>
      <c r="H26" s="290">
        <v>2</v>
      </c>
      <c r="I26" s="346">
        <f t="shared" si="0"/>
        <v>3.6</v>
      </c>
      <c r="J26" s="347"/>
      <c r="K26" s="348">
        <v>6.88</v>
      </c>
      <c r="L26" s="348"/>
      <c r="M26" s="346">
        <f t="shared" si="1"/>
        <v>6.88</v>
      </c>
      <c r="N26" s="349"/>
      <c r="O26" s="346">
        <f t="shared" si="2"/>
        <v>3.6</v>
      </c>
      <c r="P26" s="346">
        <f t="shared" si="3"/>
        <v>6.88</v>
      </c>
      <c r="Q26" s="345">
        <f t="shared" si="4"/>
        <v>5.24</v>
      </c>
      <c r="R26" s="257">
        <f>RANK(Q26,$Q$12:Q41)</f>
        <v>15</v>
      </c>
    </row>
    <row r="27" spans="1:18" ht="13.95" customHeight="1" x14ac:dyDescent="0.3">
      <c r="A27" s="474">
        <v>16</v>
      </c>
      <c r="B27" s="474" t="s">
        <v>351</v>
      </c>
      <c r="C27" s="474" t="s">
        <v>181</v>
      </c>
      <c r="D27" s="260"/>
      <c r="E27" s="290">
        <v>4</v>
      </c>
      <c r="F27" s="290">
        <v>4</v>
      </c>
      <c r="G27" s="290">
        <v>4</v>
      </c>
      <c r="H27" s="290">
        <v>2</v>
      </c>
      <c r="I27" s="346">
        <f t="shared" si="0"/>
        <v>3.6</v>
      </c>
      <c r="J27" s="347"/>
      <c r="K27" s="348">
        <v>6.4</v>
      </c>
      <c r="L27" s="348"/>
      <c r="M27" s="346">
        <f t="shared" si="1"/>
        <v>6.4</v>
      </c>
      <c r="N27" s="349"/>
      <c r="O27" s="346">
        <f t="shared" si="2"/>
        <v>3.6</v>
      </c>
      <c r="P27" s="346">
        <f t="shared" si="3"/>
        <v>6.4</v>
      </c>
      <c r="Q27" s="345">
        <f t="shared" si="4"/>
        <v>5</v>
      </c>
      <c r="R27" s="257">
        <f>RANK(Q27,$Q$12:Q42)</f>
        <v>16</v>
      </c>
    </row>
  </sheetData>
  <sortState ref="A12:R27">
    <sortCondition descending="1" ref="Q12:Q27"/>
  </sortState>
  <mergeCells count="3">
    <mergeCell ref="K1:M1"/>
    <mergeCell ref="K2:M2"/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opLeftCell="A10" workbookViewId="0">
      <selection activeCell="R30" sqref="R30"/>
    </sheetView>
  </sheetViews>
  <sheetFormatPr defaultRowHeight="13.95" customHeight="1" x14ac:dyDescent="0.25"/>
  <cols>
    <col min="2" max="2" width="30.5546875" customWidth="1"/>
    <col min="3" max="3" width="20.554687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7" width="9.88671875" customWidth="1"/>
    <col min="18" max="18" width="12.6640625" customWidth="1"/>
  </cols>
  <sheetData>
    <row r="1" spans="1:18" ht="13.95" customHeight="1" x14ac:dyDescent="0.3">
      <c r="A1" s="99" t="str">
        <f>'Comp Detail'!A1</f>
        <v>2022 Australian National Championships</v>
      </c>
      <c r="B1" s="3"/>
      <c r="C1" s="472" t="s">
        <v>71</v>
      </c>
      <c r="K1" s="533"/>
      <c r="L1" s="533"/>
      <c r="M1" s="533"/>
      <c r="R1" s="207">
        <f ca="1">NOW()</f>
        <v>44856.599301851849</v>
      </c>
    </row>
    <row r="2" spans="1:18" ht="13.95" customHeight="1" x14ac:dyDescent="0.3">
      <c r="A2" s="28"/>
      <c r="B2" s="3"/>
      <c r="C2" s="41" t="s">
        <v>140</v>
      </c>
      <c r="K2" s="533"/>
      <c r="L2" s="533"/>
      <c r="M2" s="533"/>
      <c r="R2" s="208">
        <f ca="1">NOW()</f>
        <v>44856.599301851849</v>
      </c>
    </row>
    <row r="3" spans="1:18" ht="13.95" customHeight="1" x14ac:dyDescent="0.3">
      <c r="A3" s="524" t="str">
        <f>'Comp Detail'!A3</f>
        <v>3rd to 6th October 2022</v>
      </c>
      <c r="B3" s="525"/>
      <c r="C3" t="s">
        <v>146</v>
      </c>
      <c r="K3" s="1"/>
      <c r="L3" s="1"/>
      <c r="M3" s="1"/>
    </row>
    <row r="4" spans="1:18" ht="13.95" customHeight="1" x14ac:dyDescent="0.3">
      <c r="A4" s="108"/>
      <c r="B4" s="109"/>
      <c r="K4" s="1"/>
      <c r="L4" s="1"/>
      <c r="M4" s="1"/>
    </row>
    <row r="5" spans="1:18" ht="13.95" customHeight="1" x14ac:dyDescent="0.3">
      <c r="A5" s="250" t="s">
        <v>161</v>
      </c>
      <c r="B5" s="2"/>
      <c r="C5" s="4"/>
      <c r="D5" s="251"/>
      <c r="E5" s="2" t="s">
        <v>47</v>
      </c>
      <c r="G5" s="4"/>
      <c r="H5" s="2"/>
      <c r="I5" s="251"/>
      <c r="J5" s="251"/>
      <c r="K5" s="252" t="s">
        <v>46</v>
      </c>
      <c r="M5" s="251"/>
      <c r="N5" s="251"/>
      <c r="O5" s="251"/>
      <c r="P5" s="251"/>
      <c r="Q5" s="251"/>
      <c r="R5" s="251"/>
    </row>
    <row r="6" spans="1:18" ht="13.95" customHeight="1" x14ac:dyDescent="0.3">
      <c r="A6" s="2" t="s">
        <v>162</v>
      </c>
      <c r="C6" s="4"/>
      <c r="D6" s="251"/>
      <c r="E6" t="str">
        <f>C2</f>
        <v>Nina Fritzell</v>
      </c>
      <c r="F6" s="136"/>
      <c r="G6" s="4"/>
      <c r="H6" s="4"/>
      <c r="I6" s="251"/>
      <c r="J6" s="251"/>
      <c r="K6" s="136" t="str">
        <f>C3</f>
        <v>Darryn Fedrick</v>
      </c>
      <c r="L6" s="251"/>
      <c r="M6" s="251"/>
      <c r="N6" s="251"/>
      <c r="O6" s="251"/>
      <c r="P6" s="251"/>
      <c r="Q6" s="251"/>
      <c r="R6" s="251"/>
    </row>
    <row r="7" spans="1:18" ht="13.95" customHeight="1" x14ac:dyDescent="0.3">
      <c r="A7" s="250"/>
      <c r="C7" s="4"/>
      <c r="D7" s="251"/>
      <c r="E7" s="4"/>
      <c r="F7" s="4"/>
      <c r="G7" s="4"/>
      <c r="H7" s="4"/>
      <c r="I7" s="251"/>
      <c r="J7" s="251"/>
      <c r="K7" s="251"/>
      <c r="L7" s="251"/>
      <c r="M7" s="251"/>
      <c r="N7" s="251"/>
      <c r="O7" s="251"/>
      <c r="P7" s="251"/>
      <c r="Q7" s="251"/>
      <c r="R7" s="251"/>
    </row>
    <row r="8" spans="1:18" ht="13.95" customHeight="1" x14ac:dyDescent="0.3">
      <c r="A8" s="250" t="s">
        <v>53</v>
      </c>
      <c r="B8" s="2">
        <v>22</v>
      </c>
      <c r="C8" s="4"/>
      <c r="D8" s="251"/>
      <c r="E8" s="2"/>
      <c r="F8" s="4"/>
      <c r="G8" s="4"/>
      <c r="H8" s="4"/>
      <c r="I8" s="254"/>
      <c r="J8" s="254"/>
      <c r="K8" s="251"/>
      <c r="L8" s="251"/>
      <c r="M8" s="254"/>
      <c r="N8" s="251"/>
      <c r="O8" s="251"/>
      <c r="P8" s="251"/>
      <c r="Q8" s="255"/>
      <c r="R8" s="251"/>
    </row>
    <row r="9" spans="1:18" ht="13.95" customHeight="1" x14ac:dyDescent="0.3">
      <c r="D9" s="256"/>
      <c r="E9" s="39" t="s">
        <v>14</v>
      </c>
      <c r="F9" s="30"/>
      <c r="G9" s="30"/>
      <c r="H9" s="30"/>
      <c r="I9" s="257" t="s">
        <v>14</v>
      </c>
      <c r="J9" s="258"/>
      <c r="K9" s="254"/>
      <c r="L9" s="254"/>
      <c r="M9" s="257" t="s">
        <v>56</v>
      </c>
      <c r="N9" s="256"/>
      <c r="O9" s="254"/>
      <c r="P9" s="254"/>
      <c r="Q9" s="289" t="s">
        <v>15</v>
      </c>
      <c r="R9" s="254"/>
    </row>
    <row r="10" spans="1:18" ht="13.95" customHeight="1" x14ac:dyDescent="0.3">
      <c r="A10" s="30" t="s">
        <v>24</v>
      </c>
      <c r="B10" s="30" t="s">
        <v>25</v>
      </c>
      <c r="C10" s="30" t="s">
        <v>28</v>
      </c>
      <c r="D10" s="260"/>
      <c r="E10" s="30" t="s">
        <v>4</v>
      </c>
      <c r="F10" s="30" t="s">
        <v>5</v>
      </c>
      <c r="G10" s="30" t="s">
        <v>6</v>
      </c>
      <c r="H10" s="30" t="s">
        <v>7</v>
      </c>
      <c r="I10" s="257" t="s">
        <v>15</v>
      </c>
      <c r="J10" s="258"/>
      <c r="K10" s="251" t="s">
        <v>36</v>
      </c>
      <c r="L10" s="251" t="s">
        <v>60</v>
      </c>
      <c r="M10" s="257" t="s">
        <v>15</v>
      </c>
      <c r="N10" s="260"/>
      <c r="O10" s="254" t="s">
        <v>68</v>
      </c>
      <c r="P10" s="254" t="s">
        <v>69</v>
      </c>
      <c r="Q10" s="289" t="s">
        <v>32</v>
      </c>
      <c r="R10" s="254" t="s">
        <v>35</v>
      </c>
    </row>
    <row r="11" spans="1:18" ht="13.95" customHeight="1" x14ac:dyDescent="0.3">
      <c r="C11" s="30"/>
      <c r="D11" s="260"/>
      <c r="E11" s="30"/>
      <c r="F11" s="30"/>
      <c r="G11" s="30"/>
      <c r="H11" s="30"/>
      <c r="I11" s="257"/>
      <c r="J11" s="258"/>
      <c r="K11" s="251"/>
      <c r="L11" s="251"/>
      <c r="M11" s="257"/>
      <c r="N11" s="260"/>
      <c r="O11" s="251"/>
      <c r="P11" s="251"/>
      <c r="Q11" s="289"/>
      <c r="R11" s="254"/>
    </row>
    <row r="12" spans="1:18" ht="13.95" customHeight="1" x14ac:dyDescent="0.3">
      <c r="A12" s="483">
        <v>71</v>
      </c>
      <c r="B12" s="483" t="s">
        <v>365</v>
      </c>
      <c r="C12" s="483" t="s">
        <v>189</v>
      </c>
      <c r="D12" s="260"/>
      <c r="E12" s="290">
        <v>9</v>
      </c>
      <c r="F12" s="290">
        <v>9</v>
      </c>
      <c r="G12" s="290">
        <v>8</v>
      </c>
      <c r="H12" s="290">
        <v>7</v>
      </c>
      <c r="I12" s="346">
        <f t="shared" ref="I12:I26" si="0">SUM((E12*0.25)+(F12*0.25)+(G12*0.3)+(H12*0.2))</f>
        <v>8.3000000000000007</v>
      </c>
      <c r="J12" s="347"/>
      <c r="K12" s="348">
        <v>8.1999999999999993</v>
      </c>
      <c r="L12" s="348"/>
      <c r="M12" s="346">
        <f t="shared" ref="M12:M26" si="1">K12-L12</f>
        <v>8.1999999999999993</v>
      </c>
      <c r="N12" s="349"/>
      <c r="O12" s="346">
        <f t="shared" ref="O12:O26" si="2">I12</f>
        <v>8.3000000000000007</v>
      </c>
      <c r="P12" s="346">
        <f t="shared" ref="P12:P26" si="3">M12</f>
        <v>8.1999999999999993</v>
      </c>
      <c r="Q12" s="345">
        <f t="shared" ref="Q12:Q26" si="4">(M12+I12)/2</f>
        <v>8.25</v>
      </c>
      <c r="R12" s="289">
        <f t="shared" ref="R12:R25" si="5">RANK(Q12,$Q$12:$Q$26)</f>
        <v>1</v>
      </c>
    </row>
    <row r="13" spans="1:18" ht="13.95" customHeight="1" x14ac:dyDescent="0.3">
      <c r="A13" s="483">
        <v>107</v>
      </c>
      <c r="B13" s="106" t="s">
        <v>364</v>
      </c>
      <c r="C13" s="483" t="s">
        <v>221</v>
      </c>
      <c r="D13" s="260"/>
      <c r="E13" s="290">
        <v>7.5</v>
      </c>
      <c r="F13" s="290">
        <v>8</v>
      </c>
      <c r="G13" s="290">
        <v>8</v>
      </c>
      <c r="H13" s="290">
        <v>8</v>
      </c>
      <c r="I13" s="346">
        <f t="shared" si="0"/>
        <v>7.875</v>
      </c>
      <c r="J13" s="347"/>
      <c r="K13" s="348">
        <v>8.6</v>
      </c>
      <c r="L13" s="348"/>
      <c r="M13" s="346">
        <f t="shared" si="1"/>
        <v>8.6</v>
      </c>
      <c r="N13" s="349"/>
      <c r="O13" s="346">
        <f t="shared" si="2"/>
        <v>7.875</v>
      </c>
      <c r="P13" s="346">
        <f t="shared" si="3"/>
        <v>8.6</v>
      </c>
      <c r="Q13" s="345">
        <f t="shared" si="4"/>
        <v>8.2375000000000007</v>
      </c>
      <c r="R13" s="289">
        <f t="shared" si="5"/>
        <v>2</v>
      </c>
    </row>
    <row r="14" spans="1:18" ht="13.95" customHeight="1" x14ac:dyDescent="0.3">
      <c r="A14" s="483">
        <v>11</v>
      </c>
      <c r="B14" s="483" t="s">
        <v>273</v>
      </c>
      <c r="C14" s="483" t="s">
        <v>181</v>
      </c>
      <c r="D14" s="260"/>
      <c r="E14" s="290">
        <v>8.5</v>
      </c>
      <c r="F14" s="290">
        <v>7.5</v>
      </c>
      <c r="G14" s="290">
        <v>6.5</v>
      </c>
      <c r="H14" s="290">
        <v>6.5</v>
      </c>
      <c r="I14" s="346">
        <f t="shared" si="0"/>
        <v>7.25</v>
      </c>
      <c r="J14" s="347"/>
      <c r="K14" s="348">
        <v>7.4</v>
      </c>
      <c r="L14" s="348"/>
      <c r="M14" s="346">
        <f t="shared" si="1"/>
        <v>7.4</v>
      </c>
      <c r="N14" s="349"/>
      <c r="O14" s="346">
        <f t="shared" si="2"/>
        <v>7.25</v>
      </c>
      <c r="P14" s="346">
        <f t="shared" si="3"/>
        <v>7.4</v>
      </c>
      <c r="Q14" s="345">
        <f t="shared" si="4"/>
        <v>7.3250000000000002</v>
      </c>
      <c r="R14" s="289">
        <f t="shared" si="5"/>
        <v>3</v>
      </c>
    </row>
    <row r="15" spans="1:18" ht="13.95" customHeight="1" x14ac:dyDescent="0.3">
      <c r="A15" s="483">
        <v>66</v>
      </c>
      <c r="B15" s="483" t="s">
        <v>303</v>
      </c>
      <c r="C15" s="483" t="s">
        <v>266</v>
      </c>
      <c r="D15" s="260"/>
      <c r="E15" s="290">
        <v>6</v>
      </c>
      <c r="F15" s="290">
        <v>7</v>
      </c>
      <c r="G15" s="290">
        <v>6.5</v>
      </c>
      <c r="H15" s="290">
        <v>7.5</v>
      </c>
      <c r="I15" s="346">
        <f t="shared" si="0"/>
        <v>6.7</v>
      </c>
      <c r="J15" s="347"/>
      <c r="K15" s="348">
        <v>7.6</v>
      </c>
      <c r="L15" s="348"/>
      <c r="M15" s="346">
        <f t="shared" si="1"/>
        <v>7.6</v>
      </c>
      <c r="N15" s="349"/>
      <c r="O15" s="346">
        <f t="shared" si="2"/>
        <v>6.7</v>
      </c>
      <c r="P15" s="346">
        <f t="shared" si="3"/>
        <v>7.6</v>
      </c>
      <c r="Q15" s="345">
        <f t="shared" si="4"/>
        <v>7.15</v>
      </c>
      <c r="R15" s="289">
        <f t="shared" si="5"/>
        <v>4</v>
      </c>
    </row>
    <row r="16" spans="1:18" ht="13.95" customHeight="1" x14ac:dyDescent="0.3">
      <c r="A16" s="483">
        <v>60</v>
      </c>
      <c r="B16" s="483" t="s">
        <v>305</v>
      </c>
      <c r="C16" s="483" t="s">
        <v>266</v>
      </c>
      <c r="D16" s="260"/>
      <c r="E16" s="290">
        <v>8</v>
      </c>
      <c r="F16" s="290">
        <v>7</v>
      </c>
      <c r="G16" s="290">
        <v>6</v>
      </c>
      <c r="H16" s="290">
        <v>6</v>
      </c>
      <c r="I16" s="346">
        <f t="shared" si="0"/>
        <v>6.75</v>
      </c>
      <c r="J16" s="347"/>
      <c r="K16" s="348">
        <v>7.2</v>
      </c>
      <c r="L16" s="348"/>
      <c r="M16" s="346">
        <f t="shared" si="1"/>
        <v>7.2</v>
      </c>
      <c r="N16" s="349"/>
      <c r="O16" s="346">
        <f t="shared" si="2"/>
        <v>6.75</v>
      </c>
      <c r="P16" s="346">
        <f t="shared" si="3"/>
        <v>7.2</v>
      </c>
      <c r="Q16" s="345">
        <f t="shared" si="4"/>
        <v>6.9749999999999996</v>
      </c>
      <c r="R16" s="289">
        <f t="shared" si="5"/>
        <v>5</v>
      </c>
    </row>
    <row r="17" spans="1:18" ht="13.95" customHeight="1" x14ac:dyDescent="0.3">
      <c r="A17" s="483">
        <v>112</v>
      </c>
      <c r="B17" s="483" t="s">
        <v>381</v>
      </c>
      <c r="C17" s="483" t="s">
        <v>255</v>
      </c>
      <c r="D17" s="260"/>
      <c r="E17" s="290">
        <v>7</v>
      </c>
      <c r="F17" s="290">
        <v>7</v>
      </c>
      <c r="G17" s="290">
        <v>6</v>
      </c>
      <c r="H17" s="290">
        <v>6</v>
      </c>
      <c r="I17" s="346">
        <f t="shared" si="0"/>
        <v>6.5</v>
      </c>
      <c r="J17" s="347"/>
      <c r="K17" s="348">
        <v>6.8</v>
      </c>
      <c r="L17" s="348"/>
      <c r="M17" s="346">
        <f t="shared" si="1"/>
        <v>6.8</v>
      </c>
      <c r="N17" s="349"/>
      <c r="O17" s="346">
        <f t="shared" si="2"/>
        <v>6.5</v>
      </c>
      <c r="P17" s="346">
        <f t="shared" si="3"/>
        <v>6.8</v>
      </c>
      <c r="Q17" s="345">
        <f t="shared" si="4"/>
        <v>6.65</v>
      </c>
      <c r="R17" s="289">
        <f t="shared" si="5"/>
        <v>6</v>
      </c>
    </row>
    <row r="18" spans="1:18" ht="13.95" customHeight="1" x14ac:dyDescent="0.3">
      <c r="A18" s="483">
        <v>59</v>
      </c>
      <c r="B18" s="483" t="s">
        <v>275</v>
      </c>
      <c r="C18" s="483" t="s">
        <v>266</v>
      </c>
      <c r="D18" s="260"/>
      <c r="E18" s="290">
        <v>6.5</v>
      </c>
      <c r="F18" s="290">
        <v>7</v>
      </c>
      <c r="G18" s="290">
        <v>5.5</v>
      </c>
      <c r="H18" s="290">
        <v>5</v>
      </c>
      <c r="I18" s="346">
        <f t="shared" si="0"/>
        <v>6.0250000000000004</v>
      </c>
      <c r="J18" s="347"/>
      <c r="K18" s="348">
        <v>6.8</v>
      </c>
      <c r="L18" s="348"/>
      <c r="M18" s="346">
        <f t="shared" si="1"/>
        <v>6.8</v>
      </c>
      <c r="N18" s="349"/>
      <c r="O18" s="346">
        <f t="shared" si="2"/>
        <v>6.0250000000000004</v>
      </c>
      <c r="P18" s="346">
        <f t="shared" si="3"/>
        <v>6.8</v>
      </c>
      <c r="Q18" s="345">
        <f t="shared" si="4"/>
        <v>6.4124999999999996</v>
      </c>
      <c r="R18" s="289">
        <f t="shared" si="5"/>
        <v>7</v>
      </c>
    </row>
    <row r="19" spans="1:18" ht="13.95" customHeight="1" x14ac:dyDescent="0.3">
      <c r="A19" s="483">
        <v>85</v>
      </c>
      <c r="B19" s="483" t="s">
        <v>294</v>
      </c>
      <c r="C19" s="483" t="s">
        <v>256</v>
      </c>
      <c r="D19" s="260"/>
      <c r="E19" s="290">
        <v>7</v>
      </c>
      <c r="F19" s="290">
        <v>7</v>
      </c>
      <c r="G19" s="290">
        <v>5.5</v>
      </c>
      <c r="H19" s="290">
        <v>4</v>
      </c>
      <c r="I19" s="346">
        <f t="shared" si="0"/>
        <v>5.95</v>
      </c>
      <c r="J19" s="347"/>
      <c r="K19" s="348">
        <v>6.4</v>
      </c>
      <c r="L19" s="348"/>
      <c r="M19" s="346">
        <f t="shared" si="1"/>
        <v>6.4</v>
      </c>
      <c r="N19" s="349"/>
      <c r="O19" s="346">
        <f t="shared" si="2"/>
        <v>5.95</v>
      </c>
      <c r="P19" s="346">
        <f t="shared" si="3"/>
        <v>6.4</v>
      </c>
      <c r="Q19" s="345">
        <f t="shared" si="4"/>
        <v>6.1750000000000007</v>
      </c>
      <c r="R19" s="289">
        <f t="shared" si="5"/>
        <v>8</v>
      </c>
    </row>
    <row r="20" spans="1:18" ht="13.95" customHeight="1" x14ac:dyDescent="0.3">
      <c r="A20" s="483">
        <v>42</v>
      </c>
      <c r="B20" s="106" t="s">
        <v>382</v>
      </c>
      <c r="C20" s="483" t="s">
        <v>185</v>
      </c>
      <c r="D20" s="260"/>
      <c r="E20" s="290">
        <v>4</v>
      </c>
      <c r="F20" s="290">
        <v>4</v>
      </c>
      <c r="G20" s="290">
        <v>5.5</v>
      </c>
      <c r="H20" s="290">
        <v>4.5</v>
      </c>
      <c r="I20" s="346">
        <f t="shared" si="0"/>
        <v>4.55</v>
      </c>
      <c r="J20" s="347"/>
      <c r="K20" s="348">
        <v>7.4</v>
      </c>
      <c r="L20" s="348"/>
      <c r="M20" s="346">
        <f t="shared" si="1"/>
        <v>7.4</v>
      </c>
      <c r="N20" s="349"/>
      <c r="O20" s="346">
        <f t="shared" si="2"/>
        <v>4.55</v>
      </c>
      <c r="P20" s="346">
        <f t="shared" si="3"/>
        <v>7.4</v>
      </c>
      <c r="Q20" s="345">
        <f t="shared" si="4"/>
        <v>5.9749999999999996</v>
      </c>
      <c r="R20" s="289">
        <f t="shared" si="5"/>
        <v>9</v>
      </c>
    </row>
    <row r="21" spans="1:18" ht="13.95" customHeight="1" x14ac:dyDescent="0.3">
      <c r="A21" s="483">
        <v>111</v>
      </c>
      <c r="B21" s="483" t="s">
        <v>367</v>
      </c>
      <c r="C21" s="483" t="s">
        <v>255</v>
      </c>
      <c r="D21" s="260"/>
      <c r="E21" s="290">
        <v>7</v>
      </c>
      <c r="F21" s="290">
        <v>4</v>
      </c>
      <c r="G21" s="290">
        <v>4</v>
      </c>
      <c r="H21" s="290">
        <v>6</v>
      </c>
      <c r="I21" s="346">
        <f t="shared" si="0"/>
        <v>5.15</v>
      </c>
      <c r="J21" s="347"/>
      <c r="K21" s="348">
        <v>6</v>
      </c>
      <c r="L21" s="348"/>
      <c r="M21" s="346">
        <f t="shared" si="1"/>
        <v>6</v>
      </c>
      <c r="N21" s="349"/>
      <c r="O21" s="346">
        <f t="shared" si="2"/>
        <v>5.15</v>
      </c>
      <c r="P21" s="346">
        <f t="shared" si="3"/>
        <v>6</v>
      </c>
      <c r="Q21" s="345">
        <f t="shared" si="4"/>
        <v>5.5750000000000002</v>
      </c>
      <c r="R21" s="289">
        <f t="shared" si="5"/>
        <v>10</v>
      </c>
    </row>
    <row r="22" spans="1:18" ht="13.95" customHeight="1" x14ac:dyDescent="0.3">
      <c r="A22" s="483">
        <v>81</v>
      </c>
      <c r="B22" s="106" t="s">
        <v>371</v>
      </c>
      <c r="C22" s="483" t="s">
        <v>256</v>
      </c>
      <c r="D22" s="260"/>
      <c r="E22" s="290">
        <v>5.5</v>
      </c>
      <c r="F22" s="290">
        <v>4</v>
      </c>
      <c r="G22" s="290">
        <v>4</v>
      </c>
      <c r="H22" s="290">
        <v>4</v>
      </c>
      <c r="I22" s="346">
        <f t="shared" si="0"/>
        <v>4.375</v>
      </c>
      <c r="J22" s="347"/>
      <c r="K22" s="348">
        <v>6.6</v>
      </c>
      <c r="L22" s="348"/>
      <c r="M22" s="346">
        <f t="shared" si="1"/>
        <v>6.6</v>
      </c>
      <c r="N22" s="349"/>
      <c r="O22" s="346">
        <f t="shared" si="2"/>
        <v>4.375</v>
      </c>
      <c r="P22" s="346">
        <f t="shared" si="3"/>
        <v>6.6</v>
      </c>
      <c r="Q22" s="345">
        <f t="shared" si="4"/>
        <v>5.4874999999999998</v>
      </c>
      <c r="R22" s="289">
        <f t="shared" si="5"/>
        <v>11</v>
      </c>
    </row>
    <row r="23" spans="1:18" ht="13.95" customHeight="1" x14ac:dyDescent="0.3">
      <c r="A23" s="483">
        <v>100</v>
      </c>
      <c r="B23" s="483" t="s">
        <v>363</v>
      </c>
      <c r="C23" s="483" t="s">
        <v>203</v>
      </c>
      <c r="D23" s="260"/>
      <c r="E23" s="290">
        <v>4.5</v>
      </c>
      <c r="F23" s="290">
        <v>4.5</v>
      </c>
      <c r="G23" s="290">
        <v>5.5</v>
      </c>
      <c r="H23" s="290">
        <v>5</v>
      </c>
      <c r="I23" s="346">
        <f t="shared" si="0"/>
        <v>4.9000000000000004</v>
      </c>
      <c r="J23" s="347"/>
      <c r="K23" s="348">
        <v>6</v>
      </c>
      <c r="L23" s="348"/>
      <c r="M23" s="346">
        <f t="shared" si="1"/>
        <v>6</v>
      </c>
      <c r="N23" s="349"/>
      <c r="O23" s="346">
        <f t="shared" si="2"/>
        <v>4.9000000000000004</v>
      </c>
      <c r="P23" s="346">
        <f t="shared" si="3"/>
        <v>6</v>
      </c>
      <c r="Q23" s="345">
        <f t="shared" si="4"/>
        <v>5.45</v>
      </c>
      <c r="R23" s="289">
        <f t="shared" si="5"/>
        <v>12</v>
      </c>
    </row>
    <row r="24" spans="1:18" ht="13.95" customHeight="1" x14ac:dyDescent="0.3">
      <c r="A24" s="483">
        <v>8</v>
      </c>
      <c r="B24" s="483" t="s">
        <v>369</v>
      </c>
      <c r="C24" s="483" t="s">
        <v>327</v>
      </c>
      <c r="D24" s="260"/>
      <c r="E24" s="290">
        <v>4</v>
      </c>
      <c r="F24" s="290">
        <v>4</v>
      </c>
      <c r="G24" s="290">
        <v>5</v>
      </c>
      <c r="H24" s="290">
        <v>4</v>
      </c>
      <c r="I24" s="346">
        <f t="shared" si="0"/>
        <v>4.3</v>
      </c>
      <c r="J24" s="347"/>
      <c r="K24" s="348">
        <v>6.6</v>
      </c>
      <c r="L24" s="348"/>
      <c r="M24" s="346">
        <f t="shared" si="1"/>
        <v>6.6</v>
      </c>
      <c r="N24" s="349"/>
      <c r="O24" s="346">
        <f t="shared" si="2"/>
        <v>4.3</v>
      </c>
      <c r="P24" s="346">
        <f t="shared" si="3"/>
        <v>6.6</v>
      </c>
      <c r="Q24" s="345">
        <f t="shared" si="4"/>
        <v>5.4499999999999993</v>
      </c>
      <c r="R24" s="289">
        <f t="shared" si="5"/>
        <v>13</v>
      </c>
    </row>
    <row r="25" spans="1:18" ht="13.95" customHeight="1" x14ac:dyDescent="0.3">
      <c r="A25" s="483">
        <v>39</v>
      </c>
      <c r="B25" s="106" t="s">
        <v>383</v>
      </c>
      <c r="C25" s="483" t="s">
        <v>185</v>
      </c>
      <c r="D25" s="260"/>
      <c r="E25" s="290">
        <v>6</v>
      </c>
      <c r="F25" s="290">
        <v>5</v>
      </c>
      <c r="G25" s="290">
        <v>5</v>
      </c>
      <c r="H25" s="290">
        <v>4</v>
      </c>
      <c r="I25" s="346">
        <f t="shared" si="0"/>
        <v>5.05</v>
      </c>
      <c r="J25" s="347"/>
      <c r="K25" s="348">
        <v>5.8</v>
      </c>
      <c r="L25" s="348"/>
      <c r="M25" s="346">
        <f t="shared" si="1"/>
        <v>5.8</v>
      </c>
      <c r="N25" s="349"/>
      <c r="O25" s="346">
        <f t="shared" si="2"/>
        <v>5.05</v>
      </c>
      <c r="P25" s="346">
        <f t="shared" si="3"/>
        <v>5.8</v>
      </c>
      <c r="Q25" s="345">
        <f t="shared" si="4"/>
        <v>5.4249999999999998</v>
      </c>
      <c r="R25" s="289">
        <f t="shared" si="5"/>
        <v>14</v>
      </c>
    </row>
    <row r="26" spans="1:18" ht="13.95" customHeight="1" x14ac:dyDescent="0.3">
      <c r="A26" s="483">
        <v>90</v>
      </c>
      <c r="B26" s="497" t="s">
        <v>372</v>
      </c>
      <c r="C26" s="497" t="s">
        <v>256</v>
      </c>
      <c r="D26" s="260"/>
      <c r="E26" s="290"/>
      <c r="F26" s="290"/>
      <c r="G26" s="290"/>
      <c r="H26" s="290"/>
      <c r="I26" s="346">
        <f t="shared" si="0"/>
        <v>0</v>
      </c>
      <c r="J26" s="347"/>
      <c r="K26" s="348"/>
      <c r="L26" s="348"/>
      <c r="M26" s="346">
        <f t="shared" si="1"/>
        <v>0</v>
      </c>
      <c r="N26" s="349"/>
      <c r="O26" s="346">
        <f t="shared" si="2"/>
        <v>0</v>
      </c>
      <c r="P26" s="346">
        <f t="shared" si="3"/>
        <v>0</v>
      </c>
      <c r="Q26" s="345">
        <f t="shared" si="4"/>
        <v>0</v>
      </c>
      <c r="R26" s="289" t="s">
        <v>402</v>
      </c>
    </row>
  </sheetData>
  <sortState ref="A12:R26">
    <sortCondition descending="1" ref="Q12:Q26"/>
  </sortState>
  <mergeCells count="3">
    <mergeCell ref="K1:M1"/>
    <mergeCell ref="K2:M2"/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0" verticalDpi="0" r:id="rId1"/>
  <headerFooter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opLeftCell="A5" workbookViewId="0">
      <selection activeCell="R27" sqref="R27"/>
    </sheetView>
  </sheetViews>
  <sheetFormatPr defaultRowHeight="13.2" x14ac:dyDescent="0.25"/>
  <cols>
    <col min="2" max="2" width="28.5546875" customWidth="1"/>
    <col min="3" max="3" width="18.664062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6" width="9.5546875" customWidth="1"/>
    <col min="17" max="17" width="9.88671875" customWidth="1"/>
    <col min="18" max="18" width="13.33203125" customWidth="1"/>
  </cols>
  <sheetData>
    <row r="1" spans="1:18" ht="15.6" x14ac:dyDescent="0.3">
      <c r="A1" s="99" t="str">
        <f>'Comp Detail'!A1</f>
        <v>2022 Australian National Championships</v>
      </c>
      <c r="B1" s="3"/>
      <c r="C1" s="472" t="s">
        <v>71</v>
      </c>
      <c r="K1" s="533"/>
      <c r="L1" s="533"/>
      <c r="M1" s="533"/>
      <c r="R1" s="207">
        <f ca="1">NOW()</f>
        <v>44856.599301851849</v>
      </c>
    </row>
    <row r="2" spans="1:18" ht="15.6" x14ac:dyDescent="0.3">
      <c r="A2" s="28"/>
      <c r="B2" s="3"/>
      <c r="C2" s="329" t="s">
        <v>118</v>
      </c>
      <c r="D2" s="106"/>
      <c r="K2" s="533"/>
      <c r="L2" s="533"/>
      <c r="M2" s="533"/>
      <c r="R2" s="208">
        <f ca="1">NOW()</f>
        <v>44856.599301851849</v>
      </c>
    </row>
    <row r="3" spans="1:18" ht="15.6" x14ac:dyDescent="0.3">
      <c r="A3" s="524" t="str">
        <f>'Comp Detail'!A3</f>
        <v>3rd to 6th October 2022</v>
      </c>
      <c r="B3" s="525"/>
      <c r="C3" s="41" t="s">
        <v>116</v>
      </c>
      <c r="D3" s="174"/>
      <c r="K3" s="1"/>
      <c r="L3" s="1"/>
      <c r="M3" s="1"/>
    </row>
    <row r="4" spans="1:18" ht="15.6" x14ac:dyDescent="0.3">
      <c r="A4" s="108"/>
      <c r="B4" s="109"/>
      <c r="C4" s="1"/>
      <c r="K4" s="1"/>
      <c r="L4" s="1"/>
      <c r="M4" s="1"/>
    </row>
    <row r="5" spans="1:18" ht="15.6" x14ac:dyDescent="0.3">
      <c r="A5" s="250" t="s">
        <v>268</v>
      </c>
      <c r="B5" s="2"/>
      <c r="C5" s="4"/>
      <c r="D5" s="251"/>
      <c r="E5" s="2"/>
      <c r="F5" s="4"/>
      <c r="G5" s="4"/>
      <c r="H5" s="2"/>
      <c r="I5" s="251"/>
      <c r="J5" s="251"/>
      <c r="K5" s="252"/>
      <c r="L5" s="253"/>
      <c r="M5" s="251"/>
      <c r="N5" s="251"/>
      <c r="O5" s="251"/>
      <c r="P5" s="251"/>
      <c r="Q5" s="251"/>
      <c r="R5" s="251"/>
    </row>
    <row r="6" spans="1:18" ht="15.6" x14ac:dyDescent="0.3">
      <c r="A6" s="250"/>
      <c r="B6" s="2"/>
      <c r="C6" s="4"/>
      <c r="D6" s="251"/>
      <c r="E6" s="2"/>
      <c r="F6" s="4"/>
      <c r="G6" s="4"/>
      <c r="H6" s="2"/>
      <c r="I6" s="251"/>
      <c r="J6" s="251"/>
      <c r="K6" s="252"/>
      <c r="L6" s="253"/>
      <c r="M6" s="251"/>
      <c r="N6" s="251"/>
      <c r="O6" s="251"/>
      <c r="P6" s="251"/>
      <c r="Q6" s="251"/>
      <c r="R6" s="251"/>
    </row>
    <row r="7" spans="1:18" ht="15.6" x14ac:dyDescent="0.3">
      <c r="A7" s="250"/>
      <c r="B7" s="2">
        <v>23</v>
      </c>
      <c r="C7" s="4"/>
      <c r="D7" s="251"/>
      <c r="E7" s="4" t="s">
        <v>47</v>
      </c>
      <c r="F7" s="329" t="str">
        <f>C2</f>
        <v>Lise Berg</v>
      </c>
      <c r="G7" s="4"/>
      <c r="H7" s="4"/>
      <c r="I7" s="251"/>
      <c r="J7" s="251"/>
      <c r="K7" s="251" t="s">
        <v>46</v>
      </c>
      <c r="L7" s="41" t="str">
        <f>C3</f>
        <v>Tristyn Lowe</v>
      </c>
      <c r="M7" s="251"/>
      <c r="N7" s="251"/>
      <c r="O7" s="251"/>
      <c r="P7" s="251"/>
      <c r="Q7" s="251"/>
      <c r="R7" s="251"/>
    </row>
    <row r="8" spans="1:18" ht="14.4" x14ac:dyDescent="0.3">
      <c r="A8" s="4"/>
      <c r="B8" s="4"/>
      <c r="C8" s="4"/>
      <c r="D8" s="251"/>
      <c r="E8" s="2"/>
      <c r="F8" s="4"/>
      <c r="G8" s="4"/>
      <c r="H8" s="4"/>
      <c r="I8" s="254"/>
      <c r="J8" s="254"/>
      <c r="K8" s="251"/>
      <c r="L8" s="251"/>
      <c r="M8" s="254"/>
      <c r="N8" s="251"/>
      <c r="O8" s="251"/>
      <c r="P8" s="251"/>
      <c r="Q8" s="255"/>
      <c r="R8" s="251"/>
    </row>
    <row r="9" spans="1:18" ht="14.4" x14ac:dyDescent="0.3">
      <c r="A9" s="30" t="s">
        <v>24</v>
      </c>
      <c r="B9" s="30" t="s">
        <v>25</v>
      </c>
      <c r="C9" s="30" t="s">
        <v>28</v>
      </c>
      <c r="D9" s="256"/>
      <c r="E9" s="39" t="s">
        <v>14</v>
      </c>
      <c r="F9" s="30"/>
      <c r="G9" s="30"/>
      <c r="H9" s="30"/>
      <c r="I9" s="257" t="s">
        <v>14</v>
      </c>
      <c r="J9" s="258"/>
      <c r="K9" s="254"/>
      <c r="L9" s="254"/>
      <c r="M9" s="257" t="s">
        <v>56</v>
      </c>
      <c r="N9" s="256"/>
      <c r="O9" s="254"/>
      <c r="P9" s="254"/>
      <c r="Q9" s="259" t="s">
        <v>15</v>
      </c>
      <c r="R9" s="254"/>
    </row>
    <row r="10" spans="1:18" ht="14.4" x14ac:dyDescent="0.3">
      <c r="A10" s="37"/>
      <c r="B10" s="180"/>
      <c r="C10" s="37"/>
      <c r="D10" s="266"/>
      <c r="E10" s="37" t="s">
        <v>4</v>
      </c>
      <c r="F10" s="37" t="s">
        <v>5</v>
      </c>
      <c r="G10" s="37" t="s">
        <v>6</v>
      </c>
      <c r="H10" s="37" t="s">
        <v>7</v>
      </c>
      <c r="I10" s="331" t="s">
        <v>15</v>
      </c>
      <c r="J10" s="332"/>
      <c r="K10" s="273" t="s">
        <v>36</v>
      </c>
      <c r="L10" s="273" t="s">
        <v>60</v>
      </c>
      <c r="M10" s="331" t="s">
        <v>15</v>
      </c>
      <c r="N10" s="266"/>
      <c r="O10" s="340" t="s">
        <v>68</v>
      </c>
      <c r="P10" s="340" t="s">
        <v>69</v>
      </c>
      <c r="Q10" s="335" t="s">
        <v>32</v>
      </c>
      <c r="R10" s="333" t="s">
        <v>35</v>
      </c>
    </row>
    <row r="13" spans="1:18" ht="14.4" x14ac:dyDescent="0.3">
      <c r="A13" s="474">
        <v>50</v>
      </c>
      <c r="B13" s="106" t="s">
        <v>236</v>
      </c>
      <c r="C13" s="477"/>
      <c r="D13" s="261"/>
      <c r="E13" s="262"/>
      <c r="F13" s="262"/>
      <c r="G13" s="262"/>
      <c r="H13" s="262"/>
      <c r="I13" s="263"/>
      <c r="J13" s="263"/>
      <c r="K13" s="264"/>
      <c r="L13" s="265"/>
      <c r="M13" s="263"/>
      <c r="N13" s="27"/>
      <c r="O13" s="27"/>
      <c r="P13" s="27"/>
      <c r="Q13" s="354"/>
      <c r="R13" s="355"/>
    </row>
    <row r="14" spans="1:18" ht="14.4" x14ac:dyDescent="0.3">
      <c r="A14" s="476">
        <v>49</v>
      </c>
      <c r="B14" s="137" t="s">
        <v>208</v>
      </c>
      <c r="C14" s="476" t="s">
        <v>207</v>
      </c>
      <c r="D14" s="266"/>
      <c r="E14" s="267">
        <v>8.5</v>
      </c>
      <c r="F14" s="267">
        <v>9</v>
      </c>
      <c r="G14" s="267">
        <v>7.5</v>
      </c>
      <c r="H14" s="267">
        <v>7</v>
      </c>
      <c r="I14" s="268">
        <f>SUM((E14*0.25)+(F14*0.25)+(G14*0.3)+(H14*0.2))</f>
        <v>8.0250000000000004</v>
      </c>
      <c r="J14" s="269"/>
      <c r="K14" s="270">
        <v>7.6520000000000001</v>
      </c>
      <c r="L14" s="271"/>
      <c r="M14" s="268">
        <f>K14-L14</f>
        <v>7.6520000000000001</v>
      </c>
      <c r="N14" s="272"/>
      <c r="O14" s="268">
        <f>I14</f>
        <v>8.0250000000000004</v>
      </c>
      <c r="P14" s="268">
        <f>M14</f>
        <v>7.6520000000000001</v>
      </c>
      <c r="Q14" s="353">
        <f>(M14+I14)/2</f>
        <v>7.8384999999999998</v>
      </c>
      <c r="R14" s="257">
        <v>1</v>
      </c>
    </row>
    <row r="15" spans="1:18" ht="14.4" x14ac:dyDescent="0.3">
      <c r="A15" s="474">
        <v>43</v>
      </c>
      <c r="B15" s="106" t="s">
        <v>205</v>
      </c>
      <c r="C15" s="477"/>
      <c r="D15" s="261"/>
      <c r="E15" s="262"/>
      <c r="F15" s="262"/>
      <c r="G15" s="262"/>
      <c r="H15" s="262"/>
      <c r="I15" s="263"/>
      <c r="J15" s="263"/>
      <c r="K15" s="264"/>
      <c r="L15" s="265"/>
      <c r="M15" s="263"/>
      <c r="N15" s="27"/>
      <c r="O15" s="27"/>
      <c r="P15" s="27"/>
      <c r="Q15" s="354"/>
      <c r="R15" s="355"/>
    </row>
    <row r="16" spans="1:18" ht="14.4" x14ac:dyDescent="0.3">
      <c r="A16" s="476">
        <v>44</v>
      </c>
      <c r="B16" s="137" t="s">
        <v>235</v>
      </c>
      <c r="C16" s="476" t="s">
        <v>207</v>
      </c>
      <c r="D16" s="266"/>
      <c r="E16" s="267">
        <v>8</v>
      </c>
      <c r="F16" s="267">
        <v>8</v>
      </c>
      <c r="G16" s="267">
        <v>7</v>
      </c>
      <c r="H16" s="267">
        <v>6.5</v>
      </c>
      <c r="I16" s="268">
        <f>SUM((E16*0.25)+(F16*0.25)+(G16*0.3)+(H16*0.2))</f>
        <v>7.3999999999999995</v>
      </c>
      <c r="J16" s="269"/>
      <c r="K16" s="270">
        <v>8.1910000000000007</v>
      </c>
      <c r="L16" s="271"/>
      <c r="M16" s="268">
        <f>K16-L16</f>
        <v>8.1910000000000007</v>
      </c>
      <c r="N16" s="272"/>
      <c r="O16" s="268">
        <f>I16</f>
        <v>7.3999999999999995</v>
      </c>
      <c r="P16" s="268">
        <f>M16</f>
        <v>8.1910000000000007</v>
      </c>
      <c r="Q16" s="353">
        <f>(M16+I16)/2</f>
        <v>7.7955000000000005</v>
      </c>
      <c r="R16" s="257">
        <v>2</v>
      </c>
    </row>
    <row r="17" spans="1:18" ht="14.4" x14ac:dyDescent="0.3">
      <c r="A17" s="474">
        <v>64</v>
      </c>
      <c r="B17" s="106" t="s">
        <v>262</v>
      </c>
      <c r="C17" s="477"/>
      <c r="D17" s="261"/>
      <c r="E17" s="262"/>
      <c r="F17" s="262"/>
      <c r="G17" s="262"/>
      <c r="H17" s="262"/>
      <c r="I17" s="263"/>
      <c r="J17" s="263"/>
      <c r="K17" s="264"/>
      <c r="L17" s="265"/>
      <c r="M17" s="263"/>
      <c r="N17" s="27"/>
      <c r="O17" s="27"/>
      <c r="P17" s="27"/>
      <c r="Q17" s="354"/>
      <c r="R17" s="355"/>
    </row>
    <row r="18" spans="1:18" ht="14.4" x14ac:dyDescent="0.3">
      <c r="A18" s="476">
        <v>62</v>
      </c>
      <c r="B18" s="137" t="s">
        <v>263</v>
      </c>
      <c r="C18" s="476" t="s">
        <v>266</v>
      </c>
      <c r="D18" s="266"/>
      <c r="E18" s="267">
        <v>8.5</v>
      </c>
      <c r="F18" s="267">
        <v>8.5</v>
      </c>
      <c r="G18" s="267">
        <v>6.5</v>
      </c>
      <c r="H18" s="267">
        <v>7</v>
      </c>
      <c r="I18" s="268">
        <f>SUM((E18*0.25)+(F18*0.25)+(G18*0.3)+(H18*0.2))</f>
        <v>7.6000000000000005</v>
      </c>
      <c r="J18" s="269"/>
      <c r="K18" s="270">
        <v>7.77</v>
      </c>
      <c r="L18" s="271"/>
      <c r="M18" s="268">
        <f>K18-L18</f>
        <v>7.77</v>
      </c>
      <c r="N18" s="272"/>
      <c r="O18" s="268">
        <f>I18</f>
        <v>7.6000000000000005</v>
      </c>
      <c r="P18" s="268">
        <f>M18</f>
        <v>7.77</v>
      </c>
      <c r="Q18" s="353">
        <f>(M18+I18)/2</f>
        <v>7.6850000000000005</v>
      </c>
      <c r="R18" s="257">
        <v>3</v>
      </c>
    </row>
    <row r="19" spans="1:18" ht="14.4" x14ac:dyDescent="0.3">
      <c r="A19" s="474">
        <v>25</v>
      </c>
      <c r="B19" s="106" t="s">
        <v>258</v>
      </c>
      <c r="C19" s="477"/>
      <c r="D19" s="261"/>
      <c r="E19" s="262"/>
      <c r="F19" s="262"/>
      <c r="G19" s="262"/>
      <c r="H19" s="262"/>
      <c r="I19" s="263"/>
      <c r="J19" s="263"/>
      <c r="K19" s="264"/>
      <c r="L19" s="265"/>
      <c r="M19" s="263"/>
      <c r="N19" s="27"/>
      <c r="O19" s="27"/>
      <c r="P19" s="27"/>
      <c r="Q19" s="354"/>
      <c r="R19" s="355"/>
    </row>
    <row r="20" spans="1:18" ht="14.4" x14ac:dyDescent="0.3">
      <c r="A20" s="476">
        <v>31</v>
      </c>
      <c r="B20" s="137" t="s">
        <v>264</v>
      </c>
      <c r="C20" s="476" t="s">
        <v>185</v>
      </c>
      <c r="D20" s="266"/>
      <c r="E20" s="267">
        <v>8.5</v>
      </c>
      <c r="F20" s="267">
        <v>8</v>
      </c>
      <c r="G20" s="267">
        <v>6.5</v>
      </c>
      <c r="H20" s="267">
        <v>6</v>
      </c>
      <c r="I20" s="268">
        <f>SUM((E20*0.25)+(F20*0.25)+(G20*0.3)+(H20*0.2))</f>
        <v>7.2750000000000004</v>
      </c>
      <c r="J20" s="269"/>
      <c r="K20" s="270">
        <v>6.9470000000000001</v>
      </c>
      <c r="L20" s="271"/>
      <c r="M20" s="268">
        <f>K20-L20</f>
        <v>6.9470000000000001</v>
      </c>
      <c r="N20" s="272"/>
      <c r="O20" s="268">
        <f>I20</f>
        <v>7.2750000000000004</v>
      </c>
      <c r="P20" s="268">
        <f>M20</f>
        <v>6.9470000000000001</v>
      </c>
      <c r="Q20" s="353">
        <f>(M20+I20)/2</f>
        <v>7.1110000000000007</v>
      </c>
      <c r="R20" s="257">
        <v>4</v>
      </c>
    </row>
    <row r="21" spans="1:18" ht="14.4" x14ac:dyDescent="0.3">
      <c r="A21" s="474">
        <v>48</v>
      </c>
      <c r="B21" s="106" t="s">
        <v>209</v>
      </c>
      <c r="C21" s="477"/>
      <c r="D21" s="261"/>
      <c r="E21" s="262"/>
      <c r="F21" s="262"/>
      <c r="G21" s="262"/>
      <c r="H21" s="262"/>
      <c r="I21" s="263"/>
      <c r="J21" s="263"/>
      <c r="K21" s="264"/>
      <c r="L21" s="265"/>
      <c r="M21" s="263"/>
      <c r="N21" s="27"/>
      <c r="O21" s="27"/>
      <c r="P21" s="27"/>
      <c r="Q21" s="354"/>
      <c r="R21" s="355"/>
    </row>
    <row r="22" spans="1:18" ht="14.4" x14ac:dyDescent="0.3">
      <c r="A22" s="476">
        <v>46</v>
      </c>
      <c r="B22" s="137" t="s">
        <v>234</v>
      </c>
      <c r="C22" s="476" t="s">
        <v>207</v>
      </c>
      <c r="D22" s="266"/>
      <c r="E22" s="267">
        <v>7</v>
      </c>
      <c r="F22" s="267">
        <v>7</v>
      </c>
      <c r="G22" s="267">
        <v>6.5</v>
      </c>
      <c r="H22" s="267">
        <v>6</v>
      </c>
      <c r="I22" s="268">
        <f>SUM((E22*0.25)+(F22*0.25)+(G22*0.3)+(H22*0.2))</f>
        <v>6.65</v>
      </c>
      <c r="J22" s="269"/>
      <c r="K22" s="270">
        <v>7.4539999999999997</v>
      </c>
      <c r="L22" s="271"/>
      <c r="M22" s="268">
        <f>K22-L22</f>
        <v>7.4539999999999997</v>
      </c>
      <c r="N22" s="272"/>
      <c r="O22" s="268">
        <f>I22</f>
        <v>6.65</v>
      </c>
      <c r="P22" s="268">
        <f>M22</f>
        <v>7.4539999999999997</v>
      </c>
      <c r="Q22" s="353">
        <f>(M22+I22)/2</f>
        <v>7.0519999999999996</v>
      </c>
      <c r="R22" s="257">
        <v>5</v>
      </c>
    </row>
    <row r="23" spans="1:18" ht="14.4" x14ac:dyDescent="0.3">
      <c r="A23" s="474">
        <v>4</v>
      </c>
      <c r="B23" s="106" t="s">
        <v>217</v>
      </c>
      <c r="C23" s="477"/>
      <c r="D23" s="261"/>
      <c r="E23" s="262"/>
      <c r="F23" s="262"/>
      <c r="G23" s="262"/>
      <c r="H23" s="262"/>
      <c r="I23" s="263"/>
      <c r="J23" s="263"/>
      <c r="K23" s="264"/>
      <c r="L23" s="265"/>
      <c r="M23" s="263"/>
      <c r="N23" s="27"/>
      <c r="O23" s="27"/>
      <c r="P23" s="27"/>
      <c r="Q23" s="354"/>
      <c r="R23" s="355"/>
    </row>
    <row r="24" spans="1:18" ht="14.4" x14ac:dyDescent="0.3">
      <c r="A24" s="476">
        <v>3</v>
      </c>
      <c r="B24" s="137" t="s">
        <v>261</v>
      </c>
      <c r="C24" s="476" t="s">
        <v>195</v>
      </c>
      <c r="D24" s="266"/>
      <c r="E24" s="267">
        <v>8</v>
      </c>
      <c r="F24" s="267">
        <v>8</v>
      </c>
      <c r="G24" s="267">
        <v>6</v>
      </c>
      <c r="H24" s="267">
        <v>4.5</v>
      </c>
      <c r="I24" s="268">
        <f>SUM((E24*0.25)+(F24*0.25)+(G24*0.3)+(H24*0.2))</f>
        <v>6.7</v>
      </c>
      <c r="J24" s="269"/>
      <c r="K24" s="270">
        <v>6.89</v>
      </c>
      <c r="L24" s="271"/>
      <c r="M24" s="268">
        <f>K24-L24</f>
        <v>6.89</v>
      </c>
      <c r="N24" s="272"/>
      <c r="O24" s="268">
        <f>I24</f>
        <v>6.7</v>
      </c>
      <c r="P24" s="268">
        <f>M24</f>
        <v>6.89</v>
      </c>
      <c r="Q24" s="353">
        <f>(M24+I24)/2</f>
        <v>6.7949999999999999</v>
      </c>
      <c r="R24" s="257">
        <v>6</v>
      </c>
    </row>
    <row r="25" spans="1:18" ht="14.4" x14ac:dyDescent="0.3">
      <c r="A25" s="474">
        <v>110</v>
      </c>
      <c r="B25" s="106" t="s">
        <v>188</v>
      </c>
      <c r="C25" s="477"/>
      <c r="D25" s="261"/>
      <c r="E25" s="262"/>
      <c r="F25" s="262"/>
      <c r="G25" s="262"/>
      <c r="H25" s="262"/>
      <c r="I25" s="263"/>
      <c r="J25" s="263"/>
      <c r="K25" s="264"/>
      <c r="L25" s="265"/>
      <c r="M25" s="263"/>
      <c r="N25" s="27"/>
      <c r="O25" s="27"/>
      <c r="P25" s="27"/>
      <c r="Q25" s="354"/>
      <c r="R25" s="355"/>
    </row>
    <row r="26" spans="1:18" ht="14.4" x14ac:dyDescent="0.3">
      <c r="A26" s="476">
        <v>118</v>
      </c>
      <c r="B26" s="137" t="s">
        <v>265</v>
      </c>
      <c r="C26" s="476" t="s">
        <v>255</v>
      </c>
      <c r="D26" s="266"/>
      <c r="E26" s="267">
        <v>7.5</v>
      </c>
      <c r="F26" s="267">
        <v>8</v>
      </c>
      <c r="G26" s="267">
        <v>6</v>
      </c>
      <c r="H26" s="267">
        <v>5.5</v>
      </c>
      <c r="I26" s="268">
        <f>SUM((E26*0.25)+(F26*0.25)+(G26*0.3)+(H26*0.2))</f>
        <v>6.7750000000000004</v>
      </c>
      <c r="J26" s="269"/>
      <c r="K26" s="270">
        <v>6.6669999999999998</v>
      </c>
      <c r="L26" s="271"/>
      <c r="M26" s="268">
        <f>K26-L26</f>
        <v>6.6669999999999998</v>
      </c>
      <c r="N26" s="272"/>
      <c r="O26" s="268">
        <f>I26</f>
        <v>6.7750000000000004</v>
      </c>
      <c r="P26" s="268">
        <f>M26</f>
        <v>6.6669999999999998</v>
      </c>
      <c r="Q26" s="353">
        <f>(M26+I26)/2</f>
        <v>6.7210000000000001</v>
      </c>
      <c r="R26" s="257">
        <v>7</v>
      </c>
    </row>
    <row r="27" spans="1:18" ht="14.4" x14ac:dyDescent="0.3">
      <c r="A27" s="474">
        <v>1</v>
      </c>
      <c r="B27" s="496" t="s">
        <v>240</v>
      </c>
      <c r="C27" s="477"/>
      <c r="D27" s="261"/>
      <c r="E27" s="262"/>
      <c r="F27" s="262"/>
      <c r="G27" s="262"/>
      <c r="H27" s="262"/>
      <c r="I27" s="263"/>
      <c r="J27" s="263"/>
      <c r="K27" s="264"/>
      <c r="L27" s="265"/>
      <c r="M27" s="263"/>
      <c r="N27" s="27"/>
      <c r="O27" s="27"/>
      <c r="P27" s="27"/>
      <c r="Q27" s="354"/>
      <c r="R27" s="355"/>
    </row>
    <row r="28" spans="1:18" ht="14.4" x14ac:dyDescent="0.3">
      <c r="A28" s="476">
        <v>2</v>
      </c>
      <c r="B28" s="500" t="s">
        <v>192</v>
      </c>
      <c r="C28" s="476" t="s">
        <v>195</v>
      </c>
      <c r="D28" s="266"/>
      <c r="E28" s="267"/>
      <c r="F28" s="267"/>
      <c r="G28" s="267"/>
      <c r="H28" s="267"/>
      <c r="I28" s="268">
        <f>SUM((E28*0.25)+(F28*0.25)+(G28*0.3)+(H28*0.2))</f>
        <v>0</v>
      </c>
      <c r="J28" s="269"/>
      <c r="K28" s="270"/>
      <c r="L28" s="271"/>
      <c r="M28" s="268">
        <f>K28-L28</f>
        <v>0</v>
      </c>
      <c r="N28" s="272"/>
      <c r="O28" s="268">
        <f>I28</f>
        <v>0</v>
      </c>
      <c r="P28" s="268">
        <f>M28</f>
        <v>0</v>
      </c>
      <c r="Q28" s="353" t="s">
        <v>402</v>
      </c>
      <c r="R28" s="289" t="s">
        <v>402</v>
      </c>
    </row>
  </sheetData>
  <mergeCells count="3">
    <mergeCell ref="K1:M1"/>
    <mergeCell ref="K2:M2"/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opLeftCell="A6" workbookViewId="0">
      <selection activeCell="S25" sqref="S25"/>
    </sheetView>
  </sheetViews>
  <sheetFormatPr defaultRowHeight="13.2" x14ac:dyDescent="0.25"/>
  <cols>
    <col min="2" max="2" width="28.5546875" customWidth="1"/>
    <col min="3" max="3" width="18.664062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6" width="9.5546875" customWidth="1"/>
    <col min="17" max="17" width="9.88671875" customWidth="1"/>
    <col min="18" max="18" width="13.33203125" customWidth="1"/>
  </cols>
  <sheetData>
    <row r="1" spans="1:18" ht="15.6" x14ac:dyDescent="0.3">
      <c r="A1" s="99" t="str">
        <f>'Comp Detail'!A1</f>
        <v>2022 Australian National Championships</v>
      </c>
      <c r="B1" s="3"/>
      <c r="C1" s="472" t="s">
        <v>71</v>
      </c>
      <c r="K1" s="533"/>
      <c r="L1" s="533"/>
      <c r="M1" s="533"/>
      <c r="R1" s="207">
        <f ca="1">NOW()</f>
        <v>44856.599301851849</v>
      </c>
    </row>
    <row r="2" spans="1:18" ht="15.6" x14ac:dyDescent="0.3">
      <c r="A2" s="28"/>
      <c r="B2" s="3"/>
      <c r="C2" s="329" t="s">
        <v>146</v>
      </c>
      <c r="D2" s="106"/>
      <c r="K2" s="533"/>
      <c r="L2" s="533"/>
      <c r="M2" s="533"/>
      <c r="R2" s="208">
        <f ca="1">NOW()</f>
        <v>44856.599301851849</v>
      </c>
    </row>
    <row r="3" spans="1:18" ht="15.6" x14ac:dyDescent="0.3">
      <c r="A3" s="524" t="str">
        <f>'Comp Detail'!A3</f>
        <v>3rd to 6th October 2022</v>
      </c>
      <c r="B3" s="525"/>
      <c r="C3" s="41" t="s">
        <v>140</v>
      </c>
      <c r="D3" s="174"/>
      <c r="K3" s="1"/>
      <c r="L3" s="1"/>
      <c r="M3" s="1"/>
    </row>
    <row r="4" spans="1:18" ht="15.6" x14ac:dyDescent="0.3">
      <c r="A4" s="108"/>
      <c r="B4" s="109"/>
      <c r="C4" s="1"/>
      <c r="K4" s="1"/>
      <c r="L4" s="1"/>
      <c r="M4" s="1"/>
    </row>
    <row r="5" spans="1:18" ht="15.6" x14ac:dyDescent="0.3">
      <c r="A5" s="250" t="s">
        <v>267</v>
      </c>
      <c r="B5" s="2"/>
      <c r="C5" s="4"/>
      <c r="D5" s="251"/>
      <c r="E5" s="2"/>
      <c r="F5" s="4"/>
      <c r="G5" s="4"/>
      <c r="H5" s="2"/>
      <c r="I5" s="251"/>
      <c r="J5" s="251"/>
      <c r="K5" s="252"/>
      <c r="L5" s="253"/>
      <c r="M5" s="251"/>
      <c r="N5" s="251"/>
      <c r="O5" s="251"/>
      <c r="P5" s="251"/>
      <c r="Q5" s="251"/>
      <c r="R5" s="251"/>
    </row>
    <row r="6" spans="1:18" ht="15.6" x14ac:dyDescent="0.3">
      <c r="A6" s="250"/>
      <c r="B6" s="2"/>
      <c r="C6" s="4"/>
      <c r="D6" s="251"/>
      <c r="E6" s="2"/>
      <c r="F6" s="4"/>
      <c r="G6" s="4"/>
      <c r="H6" s="2"/>
      <c r="I6" s="251"/>
      <c r="J6" s="251"/>
      <c r="K6" s="252"/>
      <c r="L6" s="253"/>
      <c r="M6" s="251"/>
      <c r="N6" s="251"/>
      <c r="O6" s="251"/>
      <c r="P6" s="251"/>
      <c r="Q6" s="251"/>
      <c r="R6" s="251"/>
    </row>
    <row r="7" spans="1:18" ht="15.6" x14ac:dyDescent="0.3">
      <c r="A7" s="250" t="s">
        <v>53</v>
      </c>
      <c r="B7" s="2">
        <v>23</v>
      </c>
      <c r="C7" s="4"/>
      <c r="D7" s="251"/>
      <c r="E7" s="4" t="s">
        <v>47</v>
      </c>
      <c r="F7" s="329" t="str">
        <f>C2</f>
        <v>Darryn Fedrick</v>
      </c>
      <c r="G7" s="4"/>
      <c r="H7" s="4"/>
      <c r="I7" s="251"/>
      <c r="J7" s="251"/>
      <c r="K7" s="251" t="s">
        <v>46</v>
      </c>
      <c r="L7" s="41" t="str">
        <f>C3</f>
        <v>Nina Fritzell</v>
      </c>
      <c r="M7" s="251"/>
      <c r="N7" s="251"/>
      <c r="O7" s="251"/>
      <c r="P7" s="251"/>
      <c r="Q7" s="251"/>
      <c r="R7" s="251"/>
    </row>
    <row r="8" spans="1:18" ht="14.4" x14ac:dyDescent="0.3">
      <c r="A8" s="4"/>
      <c r="B8" s="4"/>
      <c r="C8" s="4"/>
      <c r="D8" s="251"/>
      <c r="E8" s="2"/>
      <c r="F8" s="4"/>
      <c r="G8" s="4"/>
      <c r="H8" s="4"/>
      <c r="I8" s="254"/>
      <c r="J8" s="254"/>
      <c r="K8" s="251"/>
      <c r="L8" s="251"/>
      <c r="M8" s="254"/>
      <c r="N8" s="251"/>
      <c r="O8" s="251"/>
      <c r="P8" s="251"/>
      <c r="Q8" s="255"/>
      <c r="R8" s="251"/>
    </row>
    <row r="9" spans="1:18" ht="14.4" x14ac:dyDescent="0.3">
      <c r="A9" s="30" t="s">
        <v>24</v>
      </c>
      <c r="B9" s="30" t="s">
        <v>25</v>
      </c>
      <c r="C9" s="30" t="s">
        <v>28</v>
      </c>
      <c r="D9" s="256"/>
      <c r="E9" s="39" t="s">
        <v>14</v>
      </c>
      <c r="F9" s="30"/>
      <c r="G9" s="30"/>
      <c r="H9" s="30"/>
      <c r="I9" s="257" t="s">
        <v>14</v>
      </c>
      <c r="J9" s="258"/>
      <c r="K9" s="254"/>
      <c r="L9" s="254"/>
      <c r="M9" s="257" t="s">
        <v>56</v>
      </c>
      <c r="N9" s="256"/>
      <c r="O9" s="254"/>
      <c r="P9" s="254"/>
      <c r="Q9" s="259" t="s">
        <v>15</v>
      </c>
      <c r="R9" s="254"/>
    </row>
    <row r="10" spans="1:18" ht="14.4" x14ac:dyDescent="0.3">
      <c r="A10" s="37"/>
      <c r="B10" s="180"/>
      <c r="C10" s="37"/>
      <c r="D10" s="266"/>
      <c r="E10" s="37" t="s">
        <v>4</v>
      </c>
      <c r="F10" s="37" t="s">
        <v>5</v>
      </c>
      <c r="G10" s="37" t="s">
        <v>6</v>
      </c>
      <c r="H10" s="37" t="s">
        <v>7</v>
      </c>
      <c r="I10" s="331" t="s">
        <v>15</v>
      </c>
      <c r="J10" s="332"/>
      <c r="K10" s="273" t="s">
        <v>36</v>
      </c>
      <c r="L10" s="273" t="s">
        <v>60</v>
      </c>
      <c r="M10" s="331" t="s">
        <v>15</v>
      </c>
      <c r="N10" s="266"/>
      <c r="O10" s="340" t="s">
        <v>68</v>
      </c>
      <c r="P10" s="340" t="s">
        <v>69</v>
      </c>
      <c r="Q10" s="335" t="s">
        <v>32</v>
      </c>
      <c r="R10" s="333" t="s">
        <v>35</v>
      </c>
    </row>
    <row r="11" spans="1:18" ht="14.4" x14ac:dyDescent="0.3">
      <c r="A11" s="474">
        <v>65</v>
      </c>
      <c r="B11" s="474" t="s">
        <v>274</v>
      </c>
      <c r="C11" s="477"/>
      <c r="D11" s="261"/>
      <c r="E11" s="262"/>
      <c r="F11" s="262"/>
      <c r="G11" s="262"/>
      <c r="H11" s="262"/>
      <c r="I11" s="263"/>
      <c r="J11" s="263"/>
      <c r="K11" s="264"/>
      <c r="L11" s="265"/>
      <c r="M11" s="263"/>
      <c r="N11" s="27"/>
      <c r="O11" s="27"/>
      <c r="P11" s="27"/>
      <c r="Q11" s="354"/>
      <c r="R11" s="355"/>
    </row>
    <row r="12" spans="1:18" ht="14.4" x14ac:dyDescent="0.3">
      <c r="A12" s="476">
        <v>59</v>
      </c>
      <c r="B12" s="137" t="s">
        <v>275</v>
      </c>
      <c r="C12" s="476" t="s">
        <v>266</v>
      </c>
      <c r="D12" s="266"/>
      <c r="E12" s="267">
        <v>7</v>
      </c>
      <c r="F12" s="267">
        <v>7.5</v>
      </c>
      <c r="G12" s="267">
        <v>8</v>
      </c>
      <c r="H12" s="267">
        <v>8</v>
      </c>
      <c r="I12" s="268">
        <f>SUM((E12*0.25)+(F12*0.25)+(G12*0.3)+(H12*0.2))</f>
        <v>7.625</v>
      </c>
      <c r="J12" s="269"/>
      <c r="K12" s="270">
        <v>8.31</v>
      </c>
      <c r="L12" s="271"/>
      <c r="M12" s="268">
        <f>K12-L12</f>
        <v>8.31</v>
      </c>
      <c r="N12" s="272"/>
      <c r="O12" s="268">
        <f>I12</f>
        <v>7.625</v>
      </c>
      <c r="P12" s="268">
        <f>M12</f>
        <v>8.31</v>
      </c>
      <c r="Q12" s="353">
        <f>(M12+I12)/2</f>
        <v>7.9675000000000002</v>
      </c>
      <c r="R12" s="257">
        <v>1</v>
      </c>
    </row>
    <row r="13" spans="1:18" ht="14.4" x14ac:dyDescent="0.3">
      <c r="A13" s="474">
        <v>22</v>
      </c>
      <c r="B13" s="474" t="s">
        <v>269</v>
      </c>
      <c r="C13" s="474" t="s">
        <v>281</v>
      </c>
      <c r="D13" s="261"/>
      <c r="E13" s="262"/>
      <c r="F13" s="262"/>
      <c r="G13" s="262"/>
      <c r="H13" s="262"/>
      <c r="I13" s="263"/>
      <c r="J13" s="263"/>
      <c r="K13" s="264"/>
      <c r="L13" s="265"/>
      <c r="M13" s="263"/>
      <c r="N13" s="27"/>
      <c r="O13" s="27"/>
      <c r="P13" s="27"/>
      <c r="Q13" s="354"/>
      <c r="R13" s="355"/>
    </row>
    <row r="14" spans="1:18" ht="14.4" x14ac:dyDescent="0.3">
      <c r="A14" s="476">
        <v>23</v>
      </c>
      <c r="B14" s="137" t="s">
        <v>270</v>
      </c>
      <c r="C14" s="478" t="s">
        <v>185</v>
      </c>
      <c r="D14" s="266"/>
      <c r="E14" s="267">
        <v>7</v>
      </c>
      <c r="F14" s="267">
        <v>7.2</v>
      </c>
      <c r="G14" s="267">
        <v>6.5</v>
      </c>
      <c r="H14" s="267">
        <v>7</v>
      </c>
      <c r="I14" s="268">
        <f>SUM((E14*0.25)+(F14*0.25)+(G14*0.3)+(H14*0.2))</f>
        <v>6.9</v>
      </c>
      <c r="J14" s="269"/>
      <c r="K14" s="270">
        <v>7.44</v>
      </c>
      <c r="L14" s="271"/>
      <c r="M14" s="268">
        <f>K14-L14</f>
        <v>7.44</v>
      </c>
      <c r="N14" s="272"/>
      <c r="O14" s="268">
        <f>I14</f>
        <v>6.9</v>
      </c>
      <c r="P14" s="268">
        <f>M14</f>
        <v>7.44</v>
      </c>
      <c r="Q14" s="353">
        <f>(M14+I14)/2</f>
        <v>7.17</v>
      </c>
      <c r="R14" s="257">
        <v>2</v>
      </c>
    </row>
    <row r="15" spans="1:18" ht="14.4" x14ac:dyDescent="0.3">
      <c r="A15" s="474">
        <v>94</v>
      </c>
      <c r="B15" s="474" t="s">
        <v>200</v>
      </c>
      <c r="C15" s="477"/>
      <c r="D15" s="261"/>
      <c r="E15" s="262"/>
      <c r="F15" s="262"/>
      <c r="G15" s="262"/>
      <c r="H15" s="262"/>
      <c r="I15" s="263"/>
      <c r="J15" s="263"/>
      <c r="K15" s="264"/>
      <c r="L15" s="265"/>
      <c r="M15" s="263"/>
      <c r="N15" s="27"/>
      <c r="O15" s="27"/>
      <c r="P15" s="27"/>
      <c r="Q15" s="354"/>
      <c r="R15" s="355"/>
    </row>
    <row r="16" spans="1:18" ht="14.4" x14ac:dyDescent="0.3">
      <c r="A16" s="476">
        <v>96</v>
      </c>
      <c r="B16" s="476" t="s">
        <v>271</v>
      </c>
      <c r="C16" s="476" t="s">
        <v>203</v>
      </c>
      <c r="D16" s="266"/>
      <c r="E16" s="267">
        <v>6.5</v>
      </c>
      <c r="F16" s="267">
        <v>7</v>
      </c>
      <c r="G16" s="267">
        <v>7</v>
      </c>
      <c r="H16" s="267">
        <v>8</v>
      </c>
      <c r="I16" s="268">
        <f>SUM((E16*0.25)+(F16*0.25)+(G16*0.3)+(H16*0.2))</f>
        <v>7.0749999999999993</v>
      </c>
      <c r="J16" s="269"/>
      <c r="K16" s="270">
        <v>7.25</v>
      </c>
      <c r="L16" s="271"/>
      <c r="M16" s="268">
        <f>K16-L16</f>
        <v>7.25</v>
      </c>
      <c r="N16" s="272"/>
      <c r="O16" s="268">
        <f>I16</f>
        <v>7.0749999999999993</v>
      </c>
      <c r="P16" s="268">
        <f>M16</f>
        <v>7.25</v>
      </c>
      <c r="Q16" s="353">
        <f>(M16+I16)/2</f>
        <v>7.1624999999999996</v>
      </c>
      <c r="R16" s="257">
        <v>3</v>
      </c>
    </row>
    <row r="17" spans="1:18" ht="14.4" x14ac:dyDescent="0.3">
      <c r="A17" s="474">
        <v>84</v>
      </c>
      <c r="B17" s="474" t="s">
        <v>257</v>
      </c>
      <c r="C17" s="477"/>
      <c r="D17" s="261"/>
      <c r="E17" s="262"/>
      <c r="F17" s="262"/>
      <c r="G17" s="262"/>
      <c r="H17" s="262"/>
      <c r="I17" s="263"/>
      <c r="J17" s="263"/>
      <c r="K17" s="264"/>
      <c r="L17" s="265"/>
      <c r="M17" s="263"/>
      <c r="N17" s="27"/>
      <c r="O17" s="27"/>
      <c r="P17" s="27"/>
      <c r="Q17" s="354"/>
      <c r="R17" s="355"/>
    </row>
    <row r="18" spans="1:18" ht="14.4" x14ac:dyDescent="0.3">
      <c r="A18" s="476">
        <v>91</v>
      </c>
      <c r="B18" s="476" t="s">
        <v>276</v>
      </c>
      <c r="C18" s="476" t="s">
        <v>256</v>
      </c>
      <c r="D18" s="266"/>
      <c r="E18" s="267">
        <v>6.5</v>
      </c>
      <c r="F18" s="267">
        <v>7</v>
      </c>
      <c r="G18" s="267">
        <v>6.2</v>
      </c>
      <c r="H18" s="267">
        <v>6.5</v>
      </c>
      <c r="I18" s="268">
        <f>SUM((E18*0.25)+(F18*0.25)+(G18*0.3)+(H18*0.2))</f>
        <v>6.5349999999999993</v>
      </c>
      <c r="J18" s="269"/>
      <c r="K18" s="270">
        <v>7.61</v>
      </c>
      <c r="L18" s="271"/>
      <c r="M18" s="268">
        <f>K18-L18</f>
        <v>7.61</v>
      </c>
      <c r="N18" s="272"/>
      <c r="O18" s="268">
        <f>I18</f>
        <v>6.5349999999999993</v>
      </c>
      <c r="P18" s="268">
        <f>M18</f>
        <v>7.61</v>
      </c>
      <c r="Q18" s="353">
        <f>(M18+I18)/2</f>
        <v>7.0724999999999998</v>
      </c>
      <c r="R18" s="257">
        <v>4</v>
      </c>
    </row>
    <row r="19" spans="1:18" ht="14.4" x14ac:dyDescent="0.3">
      <c r="A19" s="474">
        <v>12</v>
      </c>
      <c r="B19" s="474" t="s">
        <v>272</v>
      </c>
      <c r="C19" s="477"/>
      <c r="D19" s="261"/>
      <c r="E19" s="262"/>
      <c r="F19" s="262"/>
      <c r="G19" s="262"/>
      <c r="H19" s="262"/>
      <c r="I19" s="263"/>
      <c r="J19" s="263"/>
      <c r="K19" s="264"/>
      <c r="L19" s="265"/>
      <c r="M19" s="263"/>
      <c r="N19" s="27"/>
      <c r="O19" s="27"/>
      <c r="P19" s="27"/>
      <c r="Q19" s="354"/>
      <c r="R19" s="355"/>
    </row>
    <row r="20" spans="1:18" ht="14.4" x14ac:dyDescent="0.3">
      <c r="A20" s="476">
        <v>11</v>
      </c>
      <c r="B20" s="476" t="s">
        <v>273</v>
      </c>
      <c r="C20" s="476" t="s">
        <v>181</v>
      </c>
      <c r="D20" s="266"/>
      <c r="E20" s="267">
        <v>6.2</v>
      </c>
      <c r="F20" s="267">
        <v>6.8</v>
      </c>
      <c r="G20" s="267">
        <v>6.8</v>
      </c>
      <c r="H20" s="267">
        <v>7</v>
      </c>
      <c r="I20" s="268">
        <f>SUM((E20*0.25)+(F20*0.25)+(G20*0.3)+(H20*0.2))</f>
        <v>6.69</v>
      </c>
      <c r="J20" s="269"/>
      <c r="K20" s="270">
        <v>7.14</v>
      </c>
      <c r="L20" s="271"/>
      <c r="M20" s="268">
        <f>K20-L20</f>
        <v>7.14</v>
      </c>
      <c r="N20" s="272"/>
      <c r="O20" s="268">
        <f>I20</f>
        <v>6.69</v>
      </c>
      <c r="P20" s="268">
        <f>M20</f>
        <v>7.14</v>
      </c>
      <c r="Q20" s="353">
        <f>(M20+I20)/2</f>
        <v>6.915</v>
      </c>
      <c r="R20" s="257">
        <v>5</v>
      </c>
    </row>
    <row r="21" spans="1:18" ht="14.4" x14ac:dyDescent="0.3">
      <c r="A21" s="474">
        <v>27</v>
      </c>
      <c r="B21" s="106" t="s">
        <v>182</v>
      </c>
      <c r="C21" s="477"/>
      <c r="D21" s="261"/>
      <c r="E21" s="262"/>
      <c r="F21" s="262"/>
      <c r="G21" s="262"/>
      <c r="H21" s="262"/>
      <c r="I21" s="263"/>
      <c r="J21" s="263"/>
      <c r="K21" s="264"/>
      <c r="L21" s="265"/>
      <c r="M21" s="263"/>
      <c r="N21" s="27"/>
      <c r="O21" s="27"/>
      <c r="P21" s="27"/>
      <c r="Q21" s="354"/>
      <c r="R21" s="355"/>
    </row>
    <row r="22" spans="1:18" ht="14.4" x14ac:dyDescent="0.3">
      <c r="A22" s="476">
        <v>32</v>
      </c>
      <c r="B22" s="137" t="s">
        <v>218</v>
      </c>
      <c r="C22" s="476" t="s">
        <v>185</v>
      </c>
      <c r="D22" s="266"/>
      <c r="E22" s="267">
        <v>6.5</v>
      </c>
      <c r="F22" s="267">
        <v>6.2</v>
      </c>
      <c r="G22" s="267">
        <v>6.5</v>
      </c>
      <c r="H22" s="267">
        <v>6.8</v>
      </c>
      <c r="I22" s="268">
        <f>SUM((E22*0.25)+(F22*0.25)+(G22*0.3)+(H22*0.2))</f>
        <v>6.4850000000000003</v>
      </c>
      <c r="J22" s="269"/>
      <c r="K22" s="270">
        <v>7.3</v>
      </c>
      <c r="L22" s="271"/>
      <c r="M22" s="268">
        <f>K22-L22</f>
        <v>7.3</v>
      </c>
      <c r="N22" s="272"/>
      <c r="O22" s="268">
        <f>I22</f>
        <v>6.4850000000000003</v>
      </c>
      <c r="P22" s="268">
        <f>M22</f>
        <v>7.3</v>
      </c>
      <c r="Q22" s="353">
        <f>(M22+I22)/2</f>
        <v>6.8925000000000001</v>
      </c>
      <c r="R22" s="257">
        <v>6</v>
      </c>
    </row>
    <row r="23" spans="1:18" ht="14.4" x14ac:dyDescent="0.3">
      <c r="A23" s="474">
        <v>86</v>
      </c>
      <c r="B23" s="474" t="s">
        <v>279</v>
      </c>
      <c r="C23" s="477"/>
      <c r="D23" s="261"/>
      <c r="E23" s="262"/>
      <c r="F23" s="262"/>
      <c r="G23" s="262"/>
      <c r="H23" s="262"/>
      <c r="I23" s="263"/>
      <c r="J23" s="263"/>
      <c r="K23" s="264"/>
      <c r="L23" s="265"/>
      <c r="M23" s="263"/>
      <c r="N23" s="27"/>
      <c r="O23" s="27"/>
      <c r="P23" s="27"/>
      <c r="Q23" s="354"/>
      <c r="R23" s="355"/>
    </row>
    <row r="24" spans="1:18" ht="14.4" x14ac:dyDescent="0.3">
      <c r="A24" s="476">
        <v>87</v>
      </c>
      <c r="B24" s="137" t="s">
        <v>280</v>
      </c>
      <c r="C24" s="476" t="s">
        <v>256</v>
      </c>
      <c r="D24" s="266"/>
      <c r="E24" s="267">
        <v>6.4</v>
      </c>
      <c r="F24" s="267">
        <v>6</v>
      </c>
      <c r="G24" s="267">
        <v>6.7</v>
      </c>
      <c r="H24" s="267">
        <v>6.6</v>
      </c>
      <c r="I24" s="268">
        <f>SUM((E24*0.25)+(F24*0.25)+(G24*0.3)+(H24*0.2))</f>
        <v>6.43</v>
      </c>
      <c r="J24" s="269"/>
      <c r="K24" s="270">
        <v>6.45</v>
      </c>
      <c r="L24" s="271"/>
      <c r="M24" s="268">
        <f>K24-L24</f>
        <v>6.45</v>
      </c>
      <c r="N24" s="272"/>
      <c r="O24" s="268">
        <f>I24</f>
        <v>6.43</v>
      </c>
      <c r="P24" s="268">
        <f>M24</f>
        <v>6.45</v>
      </c>
      <c r="Q24" s="353">
        <f>(M24+I24)/2</f>
        <v>6.4399999999999995</v>
      </c>
      <c r="R24" s="257">
        <v>7</v>
      </c>
    </row>
    <row r="25" spans="1:18" ht="14.4" x14ac:dyDescent="0.3">
      <c r="A25" s="474">
        <v>88</v>
      </c>
      <c r="B25" s="474" t="s">
        <v>277</v>
      </c>
      <c r="C25" s="477"/>
      <c r="D25" s="261"/>
      <c r="E25" s="262"/>
      <c r="F25" s="262"/>
      <c r="G25" s="262"/>
      <c r="H25" s="262"/>
      <c r="I25" s="263"/>
      <c r="J25" s="263"/>
      <c r="K25" s="264"/>
      <c r="L25" s="265"/>
      <c r="M25" s="263"/>
      <c r="N25" s="27"/>
      <c r="O25" s="27"/>
      <c r="P25" s="27"/>
      <c r="Q25" s="354"/>
      <c r="R25" s="355"/>
    </row>
    <row r="26" spans="1:18" ht="14.4" x14ac:dyDescent="0.3">
      <c r="A26" s="476">
        <v>83</v>
      </c>
      <c r="B26" s="476" t="s">
        <v>278</v>
      </c>
      <c r="C26" s="476" t="s">
        <v>256</v>
      </c>
      <c r="D26" s="266"/>
      <c r="E26" s="267">
        <v>6.2</v>
      </c>
      <c r="F26" s="267">
        <v>6.2</v>
      </c>
      <c r="G26" s="267">
        <v>6.5</v>
      </c>
      <c r="H26" s="267">
        <v>6.2</v>
      </c>
      <c r="I26" s="268">
        <f>SUM((E26*0.25)+(F26*0.25)+(G26*0.3)+(H26*0.2))</f>
        <v>6.29</v>
      </c>
      <c r="J26" s="269"/>
      <c r="K26" s="270">
        <v>6.58</v>
      </c>
      <c r="L26" s="271"/>
      <c r="M26" s="268">
        <f>K26-L26</f>
        <v>6.58</v>
      </c>
      <c r="N26" s="272"/>
      <c r="O26" s="268">
        <f>I26</f>
        <v>6.29</v>
      </c>
      <c r="P26" s="268">
        <f>M26</f>
        <v>6.58</v>
      </c>
      <c r="Q26" s="353">
        <f>(M26+I26)/2</f>
        <v>6.4350000000000005</v>
      </c>
      <c r="R26" s="257">
        <v>8</v>
      </c>
    </row>
  </sheetData>
  <mergeCells count="3">
    <mergeCell ref="K1:M1"/>
    <mergeCell ref="K2:M2"/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0" verticalDpi="0" r:id="rId1"/>
  <headerFooter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opLeftCell="E1" workbookViewId="0">
      <selection activeCell="A37" sqref="A37:XFD38"/>
    </sheetView>
  </sheetViews>
  <sheetFormatPr defaultRowHeight="13.2" x14ac:dyDescent="0.25"/>
  <cols>
    <col min="2" max="2" width="32.33203125" customWidth="1"/>
    <col min="3" max="3" width="31.664062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6" width="9.5546875" customWidth="1"/>
    <col min="17" max="17" width="9.88671875" customWidth="1"/>
    <col min="18" max="18" width="13.33203125" customWidth="1"/>
  </cols>
  <sheetData>
    <row r="1" spans="1:18" ht="15.6" x14ac:dyDescent="0.3">
      <c r="A1" s="99" t="str">
        <f>'Comp Detail'!A1</f>
        <v>2022 Australian National Championships</v>
      </c>
      <c r="B1" s="3"/>
      <c r="C1" s="472" t="s">
        <v>71</v>
      </c>
      <c r="K1" s="533"/>
      <c r="L1" s="533"/>
      <c r="M1" s="533"/>
      <c r="R1" s="207">
        <f ca="1">NOW()</f>
        <v>44856.599301851849</v>
      </c>
    </row>
    <row r="2" spans="1:18" ht="15.6" x14ac:dyDescent="0.3">
      <c r="A2" s="28"/>
      <c r="B2" s="3"/>
      <c r="C2" s="329" t="s">
        <v>102</v>
      </c>
      <c r="D2" s="106"/>
      <c r="K2" s="533"/>
      <c r="L2" s="533"/>
      <c r="M2" s="533"/>
      <c r="R2" s="208">
        <f ca="1">NOW()</f>
        <v>44856.599301851849</v>
      </c>
    </row>
    <row r="3" spans="1:18" ht="15.6" x14ac:dyDescent="0.3">
      <c r="A3" s="524" t="str">
        <f>'Comp Detail'!A3</f>
        <v>3rd to 6th October 2022</v>
      </c>
      <c r="B3" s="525"/>
      <c r="C3" s="41" t="s">
        <v>140</v>
      </c>
      <c r="D3" s="174"/>
      <c r="K3" s="1"/>
      <c r="L3" s="1"/>
      <c r="M3" s="1"/>
    </row>
    <row r="4" spans="1:18" ht="15.6" x14ac:dyDescent="0.3">
      <c r="A4" s="108"/>
      <c r="B4" s="109"/>
      <c r="C4" s="1"/>
      <c r="K4" s="1"/>
      <c r="L4" s="1"/>
      <c r="M4" s="1"/>
    </row>
    <row r="5" spans="1:18" ht="15.6" x14ac:dyDescent="0.3">
      <c r="A5" s="250" t="s">
        <v>111</v>
      </c>
      <c r="B5" s="2"/>
      <c r="C5" s="4"/>
      <c r="D5" s="251"/>
      <c r="E5" s="2"/>
      <c r="F5" s="4"/>
      <c r="G5" s="4"/>
      <c r="H5" s="2"/>
      <c r="I5" s="251"/>
      <c r="J5" s="251"/>
      <c r="K5" s="252"/>
      <c r="L5" s="253"/>
      <c r="M5" s="251"/>
      <c r="N5" s="251"/>
      <c r="O5" s="251"/>
      <c r="P5" s="251"/>
      <c r="Q5" s="251"/>
      <c r="R5" s="251"/>
    </row>
    <row r="6" spans="1:18" ht="15.6" x14ac:dyDescent="0.3">
      <c r="A6" s="250" t="s">
        <v>53</v>
      </c>
      <c r="B6" s="2">
        <v>24</v>
      </c>
      <c r="C6" s="4"/>
      <c r="D6" s="251"/>
      <c r="N6" s="251"/>
      <c r="O6" s="251"/>
      <c r="P6" s="251"/>
      <c r="Q6" s="251"/>
      <c r="R6" s="251"/>
    </row>
    <row r="7" spans="1:18" ht="15.6" x14ac:dyDescent="0.3">
      <c r="A7" s="250" t="s">
        <v>164</v>
      </c>
      <c r="B7" s="2"/>
      <c r="C7" s="4"/>
      <c r="D7" s="251"/>
      <c r="E7" s="4" t="s">
        <v>47</v>
      </c>
      <c r="F7" s="4" t="s">
        <v>102</v>
      </c>
      <c r="G7" s="4"/>
      <c r="H7" s="4"/>
      <c r="I7" s="251"/>
      <c r="J7" s="251"/>
      <c r="K7" s="251" t="s">
        <v>46</v>
      </c>
      <c r="L7" s="41" t="str">
        <f>C3</f>
        <v>Nina Fritzell</v>
      </c>
      <c r="M7" s="251"/>
      <c r="N7" s="251"/>
      <c r="O7" s="251"/>
      <c r="P7" s="251"/>
      <c r="Q7" s="251"/>
      <c r="R7" s="251"/>
    </row>
    <row r="8" spans="1:18" ht="14.4" x14ac:dyDescent="0.3">
      <c r="A8" s="4"/>
      <c r="B8" s="4"/>
      <c r="C8" s="4"/>
      <c r="D8" s="251"/>
      <c r="E8" s="2"/>
      <c r="F8" s="4"/>
      <c r="G8" s="4"/>
      <c r="H8" s="4"/>
      <c r="I8" s="254"/>
      <c r="J8" s="254"/>
      <c r="K8" s="251"/>
      <c r="L8" s="251"/>
      <c r="M8" s="254"/>
      <c r="N8" s="251"/>
      <c r="O8" s="251"/>
      <c r="P8" s="251"/>
      <c r="Q8" s="255"/>
      <c r="R8" s="251"/>
    </row>
    <row r="9" spans="1:18" ht="14.4" x14ac:dyDescent="0.3">
      <c r="A9" s="30" t="s">
        <v>24</v>
      </c>
      <c r="B9" s="30" t="s">
        <v>25</v>
      </c>
      <c r="C9" s="30" t="s">
        <v>28</v>
      </c>
      <c r="D9" s="256"/>
      <c r="E9" s="39" t="s">
        <v>14</v>
      </c>
      <c r="F9" s="30"/>
      <c r="G9" s="30"/>
      <c r="H9" s="30"/>
      <c r="I9" s="257" t="s">
        <v>14</v>
      </c>
      <c r="J9" s="258"/>
      <c r="K9" s="254"/>
      <c r="L9" s="254"/>
      <c r="M9" s="257" t="s">
        <v>56</v>
      </c>
      <c r="N9" s="256"/>
      <c r="O9" s="254"/>
      <c r="P9" s="254"/>
      <c r="Q9" s="259" t="s">
        <v>15</v>
      </c>
      <c r="R9" s="254"/>
    </row>
    <row r="10" spans="1:18" ht="14.4" x14ac:dyDescent="0.3">
      <c r="A10" s="37"/>
      <c r="B10" s="180"/>
      <c r="C10" s="37"/>
      <c r="D10" s="266"/>
      <c r="E10" s="37" t="s">
        <v>4</v>
      </c>
      <c r="F10" s="37" t="s">
        <v>5</v>
      </c>
      <c r="G10" s="37" t="s">
        <v>6</v>
      </c>
      <c r="H10" s="37" t="s">
        <v>7</v>
      </c>
      <c r="I10" s="331" t="s">
        <v>15</v>
      </c>
      <c r="J10" s="332"/>
      <c r="K10" s="273" t="s">
        <v>36</v>
      </c>
      <c r="L10" s="273" t="s">
        <v>60</v>
      </c>
      <c r="M10" s="331" t="s">
        <v>15</v>
      </c>
      <c r="N10" s="266"/>
      <c r="O10" s="339" t="s">
        <v>68</v>
      </c>
      <c r="P10" s="339" t="s">
        <v>69</v>
      </c>
      <c r="Q10" s="335" t="s">
        <v>32</v>
      </c>
      <c r="R10" s="333" t="s">
        <v>35</v>
      </c>
    </row>
    <row r="11" spans="1:18" ht="14.4" x14ac:dyDescent="0.3">
      <c r="A11" s="483">
        <v>72</v>
      </c>
      <c r="B11" s="106" t="s">
        <v>350</v>
      </c>
      <c r="C11" s="485"/>
      <c r="D11" s="261"/>
      <c r="E11" s="262"/>
      <c r="F11" s="262"/>
      <c r="G11" s="262"/>
      <c r="H11" s="262"/>
      <c r="I11" s="263"/>
      <c r="J11" s="263"/>
      <c r="K11" s="264"/>
      <c r="L11" s="265"/>
      <c r="M11" s="263"/>
      <c r="N11" s="27"/>
      <c r="O11" s="27"/>
      <c r="P11" s="27"/>
      <c r="Q11" s="354"/>
      <c r="R11" s="355"/>
    </row>
    <row r="12" spans="1:18" ht="14.4" x14ac:dyDescent="0.3">
      <c r="A12" s="486">
        <v>71</v>
      </c>
      <c r="B12" s="137" t="s">
        <v>365</v>
      </c>
      <c r="C12" s="486" t="s">
        <v>389</v>
      </c>
      <c r="D12" s="266"/>
      <c r="E12" s="267">
        <v>9</v>
      </c>
      <c r="F12" s="267">
        <v>9.5</v>
      </c>
      <c r="G12" s="267">
        <v>6.5</v>
      </c>
      <c r="H12" s="267">
        <v>4.5</v>
      </c>
      <c r="I12" s="268">
        <f t="shared" ref="I12" si="0">SUM((E12*0.25)+(F12*0.25)+(G12*0.3)+(H12*0.2))</f>
        <v>7.4750000000000005</v>
      </c>
      <c r="J12" s="269"/>
      <c r="K12" s="270">
        <v>8.15</v>
      </c>
      <c r="L12" s="271"/>
      <c r="M12" s="268">
        <f t="shared" ref="M12" si="1">K12-L12</f>
        <v>8.15</v>
      </c>
      <c r="N12" s="272"/>
      <c r="O12" s="268">
        <f t="shared" ref="O12" si="2">I12</f>
        <v>7.4750000000000005</v>
      </c>
      <c r="P12" s="268">
        <f t="shared" ref="P12" si="3">M12</f>
        <v>8.15</v>
      </c>
      <c r="Q12" s="353">
        <f t="shared" ref="Q12" si="4">(M12+I12)/2</f>
        <v>7.8125</v>
      </c>
      <c r="R12" s="331">
        <v>1</v>
      </c>
    </row>
    <row r="13" spans="1:18" ht="14.4" x14ac:dyDescent="0.3">
      <c r="A13" s="483">
        <v>109</v>
      </c>
      <c r="B13" s="106" t="s">
        <v>317</v>
      </c>
      <c r="C13" s="485"/>
      <c r="D13" s="261"/>
      <c r="E13" s="262"/>
      <c r="F13" s="262"/>
      <c r="G13" s="262"/>
      <c r="H13" s="262"/>
      <c r="I13" s="263"/>
      <c r="J13" s="263"/>
      <c r="K13" s="264"/>
      <c r="L13" s="265"/>
      <c r="M13" s="263"/>
      <c r="N13" s="27"/>
      <c r="O13" s="27"/>
      <c r="P13" s="27"/>
      <c r="Q13" s="354"/>
      <c r="R13" s="355"/>
    </row>
    <row r="14" spans="1:18" ht="14.4" x14ac:dyDescent="0.3">
      <c r="A14" s="486">
        <v>115</v>
      </c>
      <c r="B14" s="137" t="s">
        <v>246</v>
      </c>
      <c r="C14" s="486" t="s">
        <v>255</v>
      </c>
      <c r="D14" s="266"/>
      <c r="E14" s="267">
        <v>8</v>
      </c>
      <c r="F14" s="267">
        <v>8.1</v>
      </c>
      <c r="G14" s="267">
        <v>6.8</v>
      </c>
      <c r="H14" s="267">
        <v>7</v>
      </c>
      <c r="I14" s="268">
        <f t="shared" ref="I14" si="5">SUM((E14*0.25)+(F14*0.25)+(G14*0.3)+(H14*0.2))</f>
        <v>7.4650000000000007</v>
      </c>
      <c r="J14" s="269"/>
      <c r="K14" s="270">
        <v>8.1</v>
      </c>
      <c r="L14" s="271"/>
      <c r="M14" s="268">
        <f t="shared" ref="M14" si="6">K14-L14</f>
        <v>8.1</v>
      </c>
      <c r="N14" s="272"/>
      <c r="O14" s="268">
        <f t="shared" ref="O14" si="7">I14</f>
        <v>7.4650000000000007</v>
      </c>
      <c r="P14" s="268">
        <f t="shared" ref="P14" si="8">M14</f>
        <v>8.1</v>
      </c>
      <c r="Q14" s="353">
        <f t="shared" ref="Q14" si="9">(M14+I14)/2</f>
        <v>7.7825000000000006</v>
      </c>
      <c r="R14" s="331">
        <v>2</v>
      </c>
    </row>
    <row r="15" spans="1:18" ht="14.4" x14ac:dyDescent="0.3">
      <c r="A15" s="483">
        <v>7</v>
      </c>
      <c r="B15" s="106" t="s">
        <v>345</v>
      </c>
      <c r="C15" s="485"/>
      <c r="D15" s="261"/>
      <c r="E15" s="262"/>
      <c r="F15" s="262"/>
      <c r="G15" s="262"/>
      <c r="H15" s="262"/>
      <c r="I15" s="263"/>
      <c r="J15" s="263"/>
      <c r="K15" s="264"/>
      <c r="L15" s="265"/>
      <c r="M15" s="263"/>
      <c r="N15" s="27"/>
      <c r="O15" s="27"/>
      <c r="P15" s="27"/>
      <c r="Q15" s="354"/>
      <c r="R15" s="355"/>
    </row>
    <row r="16" spans="1:18" ht="14.4" x14ac:dyDescent="0.3">
      <c r="A16" s="486">
        <v>6</v>
      </c>
      <c r="B16" s="137" t="s">
        <v>344</v>
      </c>
      <c r="C16" s="486" t="s">
        <v>327</v>
      </c>
      <c r="D16" s="266"/>
      <c r="E16" s="267">
        <v>9</v>
      </c>
      <c r="F16" s="267">
        <v>9.1</v>
      </c>
      <c r="G16" s="267">
        <v>5.9</v>
      </c>
      <c r="H16" s="267">
        <v>6.2</v>
      </c>
      <c r="I16" s="268">
        <f t="shared" ref="I16" si="10">SUM((E16*0.25)+(F16*0.25)+(G16*0.3)+(H16*0.2))</f>
        <v>7.5350000000000001</v>
      </c>
      <c r="J16" s="269"/>
      <c r="K16" s="270">
        <v>7.22</v>
      </c>
      <c r="L16" s="271"/>
      <c r="M16" s="268">
        <f t="shared" ref="M16" si="11">K16-L16</f>
        <v>7.22</v>
      </c>
      <c r="N16" s="272"/>
      <c r="O16" s="268">
        <f t="shared" ref="O16" si="12">I16</f>
        <v>7.5350000000000001</v>
      </c>
      <c r="P16" s="268">
        <f t="shared" ref="P16" si="13">M16</f>
        <v>7.22</v>
      </c>
      <c r="Q16" s="353">
        <f t="shared" ref="Q16" si="14">(M16+I16)/2</f>
        <v>7.3774999999999995</v>
      </c>
      <c r="R16" s="331">
        <v>3</v>
      </c>
    </row>
    <row r="17" spans="1:18" ht="14.4" x14ac:dyDescent="0.3">
      <c r="A17" s="483">
        <v>95</v>
      </c>
      <c r="B17" s="106" t="s">
        <v>204</v>
      </c>
      <c r="C17" s="485"/>
      <c r="D17" s="261"/>
      <c r="E17" s="262"/>
      <c r="F17" s="262"/>
      <c r="G17" s="262"/>
      <c r="H17" s="262"/>
      <c r="I17" s="263"/>
      <c r="J17" s="263"/>
      <c r="K17" s="264"/>
      <c r="L17" s="265"/>
      <c r="M17" s="263"/>
      <c r="N17" s="27"/>
      <c r="O17" s="27"/>
      <c r="P17" s="27"/>
      <c r="Q17" s="354"/>
      <c r="R17" s="355"/>
    </row>
    <row r="18" spans="1:18" ht="14.4" x14ac:dyDescent="0.3">
      <c r="A18" s="486">
        <v>99</v>
      </c>
      <c r="B18" s="137" t="s">
        <v>298</v>
      </c>
      <c r="C18" s="486" t="s">
        <v>203</v>
      </c>
      <c r="D18" s="266"/>
      <c r="E18" s="267">
        <v>9</v>
      </c>
      <c r="F18" s="267">
        <v>7.2</v>
      </c>
      <c r="G18" s="267">
        <v>5</v>
      </c>
      <c r="H18" s="267">
        <v>6.8</v>
      </c>
      <c r="I18" s="268">
        <f>SUM((E18*0.25)+(F18*0.25)+(G18*0.3)+(H18*0.2))</f>
        <v>6.91</v>
      </c>
      <c r="J18" s="269"/>
      <c r="K18" s="270">
        <v>7.73</v>
      </c>
      <c r="L18" s="271"/>
      <c r="M18" s="268">
        <f>K18-L18</f>
        <v>7.73</v>
      </c>
      <c r="N18" s="272"/>
      <c r="O18" s="268">
        <f>I18</f>
        <v>6.91</v>
      </c>
      <c r="P18" s="268">
        <f>M18</f>
        <v>7.73</v>
      </c>
      <c r="Q18" s="353">
        <f>(M18+I18)/2</f>
        <v>7.32</v>
      </c>
      <c r="R18" s="331">
        <v>4</v>
      </c>
    </row>
    <row r="19" spans="1:18" ht="14.4" x14ac:dyDescent="0.3">
      <c r="A19" s="483">
        <v>42</v>
      </c>
      <c r="B19" s="106" t="s">
        <v>382</v>
      </c>
      <c r="C19" s="485"/>
      <c r="D19" s="261"/>
      <c r="E19" s="262"/>
      <c r="F19" s="262"/>
      <c r="G19" s="262"/>
      <c r="H19" s="262"/>
      <c r="I19" s="263"/>
      <c r="J19" s="263"/>
      <c r="K19" s="264"/>
      <c r="L19" s="265"/>
      <c r="M19" s="263"/>
      <c r="N19" s="27"/>
      <c r="O19" s="27"/>
      <c r="P19" s="27"/>
      <c r="Q19" s="354"/>
      <c r="R19" s="355"/>
    </row>
    <row r="20" spans="1:18" ht="14.4" x14ac:dyDescent="0.3">
      <c r="A20" s="486">
        <v>39</v>
      </c>
      <c r="B20" s="137" t="s">
        <v>383</v>
      </c>
      <c r="C20" s="486" t="s">
        <v>185</v>
      </c>
      <c r="D20" s="266"/>
      <c r="E20" s="267">
        <v>8</v>
      </c>
      <c r="F20" s="267">
        <v>8</v>
      </c>
      <c r="G20" s="267">
        <v>5.5</v>
      </c>
      <c r="H20" s="267">
        <v>5.5</v>
      </c>
      <c r="I20" s="268">
        <f>SUM((E20*0.25)+(F20*0.25)+(G20*0.3)+(H20*0.2))</f>
        <v>6.75</v>
      </c>
      <c r="J20" s="269"/>
      <c r="K20" s="270">
        <v>7.41</v>
      </c>
      <c r="L20" s="271"/>
      <c r="M20" s="268">
        <f>K20-L20</f>
        <v>7.41</v>
      </c>
      <c r="N20" s="272"/>
      <c r="O20" s="268">
        <f>I20</f>
        <v>6.75</v>
      </c>
      <c r="P20" s="268">
        <f>M20</f>
        <v>7.41</v>
      </c>
      <c r="Q20" s="353">
        <f>(M20+I20)/2</f>
        <v>7.08</v>
      </c>
      <c r="R20" s="331">
        <v>5</v>
      </c>
    </row>
    <row r="21" spans="1:18" ht="14.4" x14ac:dyDescent="0.3">
      <c r="A21" s="483">
        <v>112</v>
      </c>
      <c r="B21" s="106" t="s">
        <v>381</v>
      </c>
      <c r="C21" s="485"/>
      <c r="D21" s="261"/>
      <c r="E21" s="262"/>
      <c r="F21" s="262"/>
      <c r="G21" s="262"/>
      <c r="H21" s="262"/>
      <c r="I21" s="263"/>
      <c r="J21" s="263"/>
      <c r="K21" s="264"/>
      <c r="L21" s="265"/>
      <c r="M21" s="263"/>
      <c r="N21" s="27"/>
      <c r="O21" s="27"/>
      <c r="P21" s="27"/>
      <c r="Q21" s="354"/>
      <c r="R21" s="355"/>
    </row>
    <row r="22" spans="1:18" ht="14.4" x14ac:dyDescent="0.3">
      <c r="A22" s="486">
        <v>113</v>
      </c>
      <c r="B22" s="137" t="s">
        <v>318</v>
      </c>
      <c r="C22" s="486" t="s">
        <v>255</v>
      </c>
      <c r="D22" s="266"/>
      <c r="E22" s="267">
        <v>8</v>
      </c>
      <c r="F22" s="267">
        <v>8</v>
      </c>
      <c r="G22" s="267">
        <v>6</v>
      </c>
      <c r="H22" s="267">
        <v>4.5</v>
      </c>
      <c r="I22" s="268">
        <f>SUM((E22*0.25)+(F22*0.25)+(G22*0.3)+(H22*0.2))</f>
        <v>6.7</v>
      </c>
      <c r="J22" s="269"/>
      <c r="K22" s="270">
        <v>7.1</v>
      </c>
      <c r="L22" s="271"/>
      <c r="M22" s="268">
        <f>K22-L22</f>
        <v>7.1</v>
      </c>
      <c r="N22" s="272"/>
      <c r="O22" s="268">
        <f>I22</f>
        <v>6.7</v>
      </c>
      <c r="P22" s="268">
        <f>M22</f>
        <v>7.1</v>
      </c>
      <c r="Q22" s="353">
        <f>(M22+I22)/2</f>
        <v>6.9</v>
      </c>
      <c r="R22" s="331">
        <v>6</v>
      </c>
    </row>
    <row r="23" spans="1:18" ht="14.4" x14ac:dyDescent="0.3">
      <c r="A23" s="483">
        <v>67</v>
      </c>
      <c r="B23" s="106" t="s">
        <v>388</v>
      </c>
      <c r="C23" s="485"/>
      <c r="D23" s="261"/>
      <c r="E23" s="262"/>
      <c r="F23" s="262"/>
      <c r="G23" s="262"/>
      <c r="H23" s="262"/>
      <c r="I23" s="263"/>
      <c r="J23" s="263"/>
      <c r="K23" s="264"/>
      <c r="L23" s="265"/>
      <c r="M23" s="263"/>
      <c r="N23" s="27"/>
      <c r="O23" s="27"/>
      <c r="P23" s="27"/>
      <c r="Q23" s="354"/>
      <c r="R23" s="355"/>
    </row>
    <row r="24" spans="1:18" ht="14.4" x14ac:dyDescent="0.3">
      <c r="A24" s="486">
        <v>63</v>
      </c>
      <c r="B24" s="137" t="s">
        <v>304</v>
      </c>
      <c r="C24" s="486" t="s">
        <v>266</v>
      </c>
      <c r="D24" s="266"/>
      <c r="E24" s="267">
        <v>8</v>
      </c>
      <c r="F24" s="267">
        <v>7.2</v>
      </c>
      <c r="G24" s="267">
        <v>6.5</v>
      </c>
      <c r="H24" s="267">
        <v>6.5</v>
      </c>
      <c r="I24" s="268">
        <f t="shared" ref="I24" si="15">SUM((E24*0.25)+(F24*0.25)+(G24*0.3)+(H24*0.2))</f>
        <v>7.05</v>
      </c>
      <c r="J24" s="269"/>
      <c r="K24" s="270">
        <v>6.66</v>
      </c>
      <c r="L24" s="271"/>
      <c r="M24" s="268">
        <f t="shared" ref="M24" si="16">K24-L24</f>
        <v>6.66</v>
      </c>
      <c r="N24" s="272"/>
      <c r="O24" s="268">
        <f t="shared" ref="O24" si="17">I24</f>
        <v>7.05</v>
      </c>
      <c r="P24" s="268">
        <f t="shared" ref="P24" si="18">M24</f>
        <v>6.66</v>
      </c>
      <c r="Q24" s="353">
        <f t="shared" ref="Q24" si="19">(M24+I24)/2</f>
        <v>6.8550000000000004</v>
      </c>
      <c r="R24" s="331">
        <v>7</v>
      </c>
    </row>
    <row r="25" spans="1:18" ht="14.4" x14ac:dyDescent="0.3">
      <c r="A25" s="483">
        <v>36</v>
      </c>
      <c r="B25" s="106" t="s">
        <v>343</v>
      </c>
      <c r="C25" s="485"/>
      <c r="D25" s="261"/>
      <c r="E25" s="262"/>
      <c r="F25" s="262"/>
      <c r="G25" s="262"/>
      <c r="H25" s="262"/>
      <c r="I25" s="263"/>
      <c r="J25" s="263"/>
      <c r="K25" s="264"/>
      <c r="L25" s="265"/>
      <c r="M25" s="263"/>
      <c r="N25" s="27"/>
      <c r="O25" s="27"/>
      <c r="P25" s="27"/>
      <c r="Q25" s="354"/>
      <c r="R25" s="355"/>
    </row>
    <row r="26" spans="1:18" ht="14.4" x14ac:dyDescent="0.3">
      <c r="A26" s="486">
        <v>41</v>
      </c>
      <c r="B26" s="137" t="s">
        <v>352</v>
      </c>
      <c r="C26" s="486" t="s">
        <v>185</v>
      </c>
      <c r="D26" s="266"/>
      <c r="E26" s="267">
        <v>8</v>
      </c>
      <c r="F26" s="267">
        <v>7.2</v>
      </c>
      <c r="G26" s="267">
        <v>4.8</v>
      </c>
      <c r="H26" s="267">
        <v>4.5</v>
      </c>
      <c r="I26" s="268">
        <f>SUM((E26*0.25)+(F26*0.25)+(G26*0.3)+(H26*0.2))</f>
        <v>6.1400000000000006</v>
      </c>
      <c r="J26" s="269"/>
      <c r="K26" s="270">
        <v>7.17</v>
      </c>
      <c r="L26" s="271"/>
      <c r="M26" s="268">
        <f>K26-L26</f>
        <v>7.17</v>
      </c>
      <c r="N26" s="272"/>
      <c r="O26" s="268">
        <f>I26</f>
        <v>6.1400000000000006</v>
      </c>
      <c r="P26" s="268">
        <f>M26</f>
        <v>7.17</v>
      </c>
      <c r="Q26" s="353">
        <f>(M26+I26)/2</f>
        <v>6.6550000000000002</v>
      </c>
      <c r="R26" s="331">
        <v>8</v>
      </c>
    </row>
    <row r="27" spans="1:18" ht="14.4" x14ac:dyDescent="0.3">
      <c r="A27" s="483">
        <v>26</v>
      </c>
      <c r="B27" s="106" t="s">
        <v>252</v>
      </c>
      <c r="C27" s="485"/>
      <c r="D27" s="261"/>
      <c r="E27" s="262"/>
      <c r="F27" s="262"/>
      <c r="G27" s="262"/>
      <c r="H27" s="262"/>
      <c r="I27" s="263"/>
      <c r="J27" s="263"/>
      <c r="K27" s="264"/>
      <c r="L27" s="265"/>
      <c r="M27" s="263"/>
      <c r="N27" s="27"/>
      <c r="O27" s="27"/>
      <c r="P27" s="27"/>
      <c r="Q27" s="354"/>
      <c r="R27" s="355"/>
    </row>
    <row r="28" spans="1:18" ht="14.4" x14ac:dyDescent="0.3">
      <c r="A28" s="486">
        <v>40</v>
      </c>
      <c r="B28" s="137" t="s">
        <v>245</v>
      </c>
      <c r="C28" s="486" t="s">
        <v>185</v>
      </c>
      <c r="D28" s="266"/>
      <c r="E28" s="267">
        <v>7</v>
      </c>
      <c r="F28" s="267">
        <v>5</v>
      </c>
      <c r="G28" s="267">
        <v>4</v>
      </c>
      <c r="H28" s="267">
        <v>5.5</v>
      </c>
      <c r="I28" s="268">
        <f t="shared" ref="I28" si="20">SUM((E28*0.25)+(F28*0.25)+(G28*0.3)+(H28*0.2))</f>
        <v>5.3000000000000007</v>
      </c>
      <c r="J28" s="269"/>
      <c r="K28" s="270">
        <v>6.53</v>
      </c>
      <c r="L28" s="271"/>
      <c r="M28" s="268">
        <f t="shared" ref="M28" si="21">K28-L28</f>
        <v>6.53</v>
      </c>
      <c r="N28" s="272"/>
      <c r="O28" s="268">
        <f t="shared" ref="O28" si="22">I28</f>
        <v>5.3000000000000007</v>
      </c>
      <c r="P28" s="268">
        <f t="shared" ref="P28" si="23">M28</f>
        <v>6.53</v>
      </c>
      <c r="Q28" s="353">
        <f t="shared" ref="Q28" si="24">(M28+I28)/2</f>
        <v>5.9150000000000009</v>
      </c>
      <c r="R28" s="331">
        <v>9</v>
      </c>
    </row>
    <row r="29" spans="1:18" ht="14.4" x14ac:dyDescent="0.3">
      <c r="A29" s="483">
        <v>19</v>
      </c>
      <c r="B29" s="106" t="s">
        <v>339</v>
      </c>
      <c r="C29" s="485"/>
      <c r="D29" s="261"/>
      <c r="E29" s="262"/>
      <c r="F29" s="262"/>
      <c r="G29" s="262"/>
      <c r="H29" s="262"/>
      <c r="I29" s="263"/>
      <c r="J29" s="263"/>
      <c r="K29" s="264"/>
      <c r="L29" s="265"/>
      <c r="M29" s="263"/>
      <c r="N29" s="27"/>
      <c r="O29" s="27"/>
      <c r="P29" s="27"/>
      <c r="Q29" s="354"/>
      <c r="R29" s="355"/>
    </row>
    <row r="30" spans="1:18" ht="14.4" x14ac:dyDescent="0.3">
      <c r="A30" s="486">
        <v>18</v>
      </c>
      <c r="B30" s="137" t="s">
        <v>348</v>
      </c>
      <c r="C30" s="486" t="s">
        <v>341</v>
      </c>
      <c r="D30" s="266"/>
      <c r="E30" s="267">
        <v>7</v>
      </c>
      <c r="F30" s="267">
        <v>7.1</v>
      </c>
      <c r="G30" s="267">
        <v>4.3</v>
      </c>
      <c r="H30" s="267">
        <v>4.5</v>
      </c>
      <c r="I30" s="268">
        <f t="shared" ref="I30" si="25">SUM((E30*0.25)+(F30*0.25)+(G30*0.3)+(H30*0.2))</f>
        <v>5.7149999999999999</v>
      </c>
      <c r="J30" s="269"/>
      <c r="K30" s="270">
        <v>6</v>
      </c>
      <c r="L30" s="271"/>
      <c r="M30" s="268">
        <f t="shared" ref="M30" si="26">K30-L30</f>
        <v>6</v>
      </c>
      <c r="N30" s="272"/>
      <c r="O30" s="268">
        <f t="shared" ref="O30" si="27">I30</f>
        <v>5.7149999999999999</v>
      </c>
      <c r="P30" s="268">
        <f t="shared" ref="P30" si="28">M30</f>
        <v>6</v>
      </c>
      <c r="Q30" s="353">
        <f t="shared" ref="Q30" si="29">(M30+I30)/2</f>
        <v>5.8574999999999999</v>
      </c>
      <c r="R30" s="331">
        <v>10</v>
      </c>
    </row>
    <row r="31" spans="1:18" ht="14.4" x14ac:dyDescent="0.3">
      <c r="A31" s="483">
        <v>15</v>
      </c>
      <c r="B31" s="106" t="s">
        <v>353</v>
      </c>
      <c r="C31" s="485"/>
      <c r="D31" s="261"/>
      <c r="E31" s="262"/>
      <c r="F31" s="262"/>
      <c r="G31" s="262"/>
      <c r="H31" s="262"/>
      <c r="I31" s="263"/>
      <c r="J31" s="263"/>
      <c r="K31" s="264"/>
      <c r="L31" s="265"/>
      <c r="M31" s="263"/>
      <c r="N31" s="27"/>
      <c r="O31" s="27"/>
      <c r="P31" s="27"/>
      <c r="Q31" s="354"/>
      <c r="R31" s="355"/>
    </row>
    <row r="32" spans="1:18" ht="14.4" x14ac:dyDescent="0.3">
      <c r="A32" s="486">
        <v>16</v>
      </c>
      <c r="B32" s="137" t="s">
        <v>351</v>
      </c>
      <c r="C32" s="486" t="s">
        <v>181</v>
      </c>
      <c r="D32" s="266"/>
      <c r="E32" s="267">
        <v>5</v>
      </c>
      <c r="F32" s="267">
        <v>6.2</v>
      </c>
      <c r="G32" s="267">
        <v>5.2</v>
      </c>
      <c r="H32" s="267">
        <v>4.3</v>
      </c>
      <c r="I32" s="268">
        <f t="shared" ref="I32" si="30">SUM((E32*0.25)+(F32*0.25)+(G32*0.3)+(H32*0.2))</f>
        <v>5.22</v>
      </c>
      <c r="J32" s="269"/>
      <c r="K32" s="270">
        <v>6.47</v>
      </c>
      <c r="L32" s="271"/>
      <c r="M32" s="268">
        <f t="shared" ref="M32" si="31">K32-L32</f>
        <v>6.47</v>
      </c>
      <c r="N32" s="272"/>
      <c r="O32" s="268">
        <f t="shared" ref="O32" si="32">I32</f>
        <v>5.22</v>
      </c>
      <c r="P32" s="268">
        <f t="shared" ref="P32" si="33">M32</f>
        <v>6.47</v>
      </c>
      <c r="Q32" s="353">
        <f t="shared" ref="Q32" si="34">(M32+I32)/2</f>
        <v>5.8449999999999998</v>
      </c>
      <c r="R32" s="331">
        <v>11</v>
      </c>
    </row>
    <row r="33" spans="1:18" ht="14.4" x14ac:dyDescent="0.3">
      <c r="A33" s="483">
        <v>54</v>
      </c>
      <c r="B33" s="106" t="s">
        <v>313</v>
      </c>
      <c r="C33" s="485"/>
      <c r="D33" s="261"/>
      <c r="E33" s="262"/>
      <c r="F33" s="262"/>
      <c r="G33" s="262"/>
      <c r="H33" s="262"/>
      <c r="I33" s="263"/>
      <c r="J33" s="263"/>
      <c r="K33" s="264"/>
      <c r="L33" s="265"/>
      <c r="M33" s="263"/>
      <c r="N33" s="27"/>
      <c r="O33" s="27"/>
      <c r="P33" s="27"/>
      <c r="Q33" s="354"/>
      <c r="R33" s="355"/>
    </row>
    <row r="34" spans="1:18" ht="14.4" x14ac:dyDescent="0.3">
      <c r="A34" s="486">
        <v>53</v>
      </c>
      <c r="B34" s="137" t="s">
        <v>312</v>
      </c>
      <c r="C34" s="486" t="s">
        <v>330</v>
      </c>
      <c r="D34" s="266"/>
      <c r="E34" s="267">
        <v>7</v>
      </c>
      <c r="F34" s="267">
        <v>5</v>
      </c>
      <c r="G34" s="267">
        <v>3</v>
      </c>
      <c r="H34" s="267">
        <v>4.5</v>
      </c>
      <c r="I34" s="268">
        <f t="shared" ref="I34" si="35">SUM((E34*0.25)+(F34*0.25)+(G34*0.3)+(H34*0.2))</f>
        <v>4.8</v>
      </c>
      <c r="J34" s="269"/>
      <c r="K34" s="270">
        <v>6.61</v>
      </c>
      <c r="L34" s="271"/>
      <c r="M34" s="268">
        <f t="shared" ref="M34" si="36">K34-L34</f>
        <v>6.61</v>
      </c>
      <c r="N34" s="272"/>
      <c r="O34" s="268">
        <f t="shared" ref="O34" si="37">I34</f>
        <v>4.8</v>
      </c>
      <c r="P34" s="268">
        <f t="shared" ref="P34" si="38">M34</f>
        <v>6.61</v>
      </c>
      <c r="Q34" s="353">
        <f t="shared" ref="Q34" si="39">(M34+I34)/2</f>
        <v>5.7050000000000001</v>
      </c>
      <c r="R34" s="331">
        <v>12</v>
      </c>
    </row>
    <row r="35" spans="1:18" ht="14.4" x14ac:dyDescent="0.3">
      <c r="A35" s="483">
        <v>89</v>
      </c>
      <c r="B35" s="106" t="s">
        <v>295</v>
      </c>
      <c r="C35" s="485"/>
      <c r="D35" s="261"/>
      <c r="E35" s="262"/>
      <c r="F35" s="262"/>
      <c r="G35" s="262"/>
      <c r="H35" s="262"/>
      <c r="I35" s="263"/>
      <c r="J35" s="263"/>
      <c r="K35" s="264"/>
      <c r="L35" s="265"/>
      <c r="M35" s="263"/>
      <c r="N35" s="27"/>
      <c r="O35" s="27"/>
      <c r="P35" s="27"/>
      <c r="Q35" s="354"/>
      <c r="R35" s="355"/>
    </row>
    <row r="36" spans="1:18" ht="14.4" x14ac:dyDescent="0.3">
      <c r="A36" s="486">
        <v>80</v>
      </c>
      <c r="B36" s="137" t="s">
        <v>293</v>
      </c>
      <c r="C36" s="486" t="s">
        <v>256</v>
      </c>
      <c r="D36" s="266"/>
      <c r="E36" s="267">
        <v>8</v>
      </c>
      <c r="F36" s="267">
        <v>6.2</v>
      </c>
      <c r="G36" s="267">
        <v>3.5</v>
      </c>
      <c r="H36" s="267">
        <v>4.5</v>
      </c>
      <c r="I36" s="268">
        <f t="shared" ref="I36" si="40">SUM((E36*0.25)+(F36*0.25)+(G36*0.3)+(H36*0.2))</f>
        <v>5.5</v>
      </c>
      <c r="J36" s="269"/>
      <c r="K36" s="270">
        <v>5.85</v>
      </c>
      <c r="L36" s="271"/>
      <c r="M36" s="268">
        <f t="shared" ref="M36" si="41">K36-L36</f>
        <v>5.85</v>
      </c>
      <c r="N36" s="272"/>
      <c r="O36" s="268">
        <f t="shared" ref="O36" si="42">I36</f>
        <v>5.5</v>
      </c>
      <c r="P36" s="268">
        <f t="shared" ref="P36" si="43">M36</f>
        <v>5.85</v>
      </c>
      <c r="Q36" s="353">
        <f t="shared" ref="Q36" si="44">(M36+I36)/2</f>
        <v>5.6749999999999998</v>
      </c>
      <c r="R36" s="331">
        <v>13</v>
      </c>
    </row>
    <row r="37" spans="1:18" ht="14.4" x14ac:dyDescent="0.3">
      <c r="A37" s="483">
        <v>123</v>
      </c>
      <c r="B37" s="106" t="s">
        <v>387</v>
      </c>
      <c r="C37" s="485"/>
      <c r="D37" s="261"/>
      <c r="E37" s="262"/>
      <c r="F37" s="262"/>
      <c r="G37" s="262"/>
      <c r="H37" s="262"/>
      <c r="I37" s="263"/>
      <c r="J37" s="263"/>
      <c r="K37" s="264"/>
      <c r="L37" s="265"/>
      <c r="M37" s="263"/>
      <c r="N37" s="27"/>
      <c r="O37" s="27"/>
      <c r="P37" s="27"/>
      <c r="Q37" s="354"/>
      <c r="R37" s="355"/>
    </row>
    <row r="38" spans="1:18" ht="14.4" x14ac:dyDescent="0.3">
      <c r="A38" s="486">
        <v>56</v>
      </c>
      <c r="B38" s="137" t="s">
        <v>329</v>
      </c>
      <c r="C38" s="486" t="s">
        <v>330</v>
      </c>
      <c r="D38" s="266"/>
      <c r="E38" s="267">
        <v>4</v>
      </c>
      <c r="F38" s="267">
        <v>4</v>
      </c>
      <c r="G38" s="267">
        <v>3</v>
      </c>
      <c r="H38" s="267">
        <v>3.5</v>
      </c>
      <c r="I38" s="268">
        <f t="shared" ref="I38" si="45">SUM((E38*0.25)+(F38*0.25)+(G38*0.3)+(H38*0.2))</f>
        <v>3.6</v>
      </c>
      <c r="J38" s="269"/>
      <c r="K38" s="270">
        <v>6</v>
      </c>
      <c r="L38" s="271"/>
      <c r="M38" s="268">
        <f t="shared" ref="M38" si="46">K38-L38</f>
        <v>6</v>
      </c>
      <c r="N38" s="272"/>
      <c r="O38" s="268">
        <f t="shared" ref="O38" si="47">I38</f>
        <v>3.6</v>
      </c>
      <c r="P38" s="268">
        <f t="shared" ref="P38" si="48">M38</f>
        <v>6</v>
      </c>
      <c r="Q38" s="353">
        <f t="shared" ref="Q38" si="49">(M38+I38)/2</f>
        <v>4.8</v>
      </c>
      <c r="R38" s="331">
        <v>14</v>
      </c>
    </row>
  </sheetData>
  <mergeCells count="3">
    <mergeCell ref="K1:M1"/>
    <mergeCell ref="K2:M2"/>
    <mergeCell ref="A3:B3"/>
  </mergeCells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U22"/>
  <sheetViews>
    <sheetView workbookViewId="0">
      <selection activeCell="B12" sqref="B12"/>
    </sheetView>
  </sheetViews>
  <sheetFormatPr defaultColWidth="9.109375" defaultRowHeight="14.4" x14ac:dyDescent="0.3"/>
  <cols>
    <col min="1" max="1" width="5.44140625" style="365" customWidth="1"/>
    <col min="2" max="2" width="18.6640625" style="365" customWidth="1"/>
    <col min="3" max="3" width="18.44140625" style="365" customWidth="1"/>
    <col min="4" max="4" width="15.33203125" style="365" customWidth="1"/>
    <col min="5" max="5" width="18.33203125" style="365" customWidth="1"/>
    <col min="6" max="6" width="7.5546875" customWidth="1"/>
    <col min="7" max="7" width="10.6640625" customWidth="1"/>
    <col min="8" max="8" width="10.33203125" customWidth="1"/>
    <col min="9" max="9" width="9.33203125" customWidth="1"/>
    <col min="10" max="10" width="11" customWidth="1"/>
    <col min="11" max="11" width="9" customWidth="1"/>
    <col min="20" max="20" width="3.109375" style="365" customWidth="1"/>
    <col min="21" max="30" width="7.6640625" style="365" customWidth="1"/>
    <col min="31" max="31" width="3.33203125" style="365" customWidth="1"/>
    <col min="32" max="41" width="7.6640625" style="365" customWidth="1"/>
    <col min="42" max="42" width="3.33203125" style="365" customWidth="1"/>
    <col min="43" max="52" width="7.6640625" style="365" customWidth="1"/>
    <col min="53" max="53" width="3.33203125" style="365" customWidth="1"/>
    <col min="54" max="54" width="7.5546875" customWidth="1"/>
    <col min="55" max="55" width="10.6640625" customWidth="1"/>
    <col min="56" max="56" width="10.33203125" customWidth="1"/>
    <col min="57" max="57" width="9.33203125" customWidth="1"/>
    <col min="58" max="58" width="11" customWidth="1"/>
    <col min="59" max="59" width="9" customWidth="1"/>
    <col min="68" max="68" width="3.109375" style="365" customWidth="1"/>
    <col min="69" max="77" width="7.6640625" style="365" customWidth="1"/>
    <col min="78" max="78" width="2.6640625" style="365" customWidth="1"/>
    <col min="79" max="86" width="7.6640625" style="365" customWidth="1"/>
    <col min="87" max="87" width="3.33203125" style="365" customWidth="1"/>
    <col min="88" max="95" width="7.6640625" style="365" customWidth="1"/>
    <col min="96" max="96" width="12.109375" style="365" customWidth="1"/>
    <col min="97" max="97" width="2.6640625" style="365" customWidth="1"/>
    <col min="98" max="98" width="7.5546875" customWidth="1"/>
    <col min="99" max="99" width="10.6640625" customWidth="1"/>
    <col min="100" max="100" width="10.33203125" customWidth="1"/>
    <col min="101" max="101" width="9.33203125" customWidth="1"/>
    <col min="102" max="102" width="11" customWidth="1"/>
    <col min="103" max="103" width="9" customWidth="1"/>
    <col min="112" max="112" width="3.33203125" style="365" customWidth="1"/>
    <col min="113" max="116" width="7.6640625" style="365" customWidth="1"/>
    <col min="117" max="117" width="9.6640625" style="365" customWidth="1"/>
    <col min="118" max="118" width="3.33203125" style="365" customWidth="1"/>
    <col min="119" max="125" width="7.6640625" style="365" customWidth="1"/>
    <col min="126" max="126" width="3.33203125" style="365" customWidth="1"/>
    <col min="127" max="131" width="7.6640625" style="365" customWidth="1"/>
    <col min="132" max="132" width="3.33203125" style="365" customWidth="1"/>
    <col min="133" max="133" width="12.109375" style="365" customWidth="1"/>
    <col min="134" max="134" width="4.5546875" style="365" customWidth="1"/>
    <col min="135" max="135" width="10.6640625" style="365" customWidth="1"/>
    <col min="136" max="136" width="2.6640625" style="365" customWidth="1"/>
    <col min="137" max="137" width="10.44140625" style="365" customWidth="1"/>
    <col min="138" max="138" width="2.6640625" style="365" customWidth="1"/>
    <col min="139" max="139" width="9.109375" style="365"/>
    <col min="140" max="140" width="13.33203125" style="365" customWidth="1"/>
    <col min="141" max="141" width="6.5546875" style="365" customWidth="1"/>
    <col min="142" max="142" width="6" style="365" customWidth="1"/>
    <col min="143" max="143" width="6.5546875" style="365" customWidth="1"/>
    <col min="144" max="144" width="7.44140625" style="365" customWidth="1"/>
    <col min="145" max="145" width="11.5546875" style="365" customWidth="1"/>
    <col min="146" max="146" width="2.6640625" style="365" customWidth="1"/>
    <col min="147" max="150" width="5.88671875" style="365" customWidth="1"/>
    <col min="151" max="151" width="12.33203125" style="365" customWidth="1"/>
    <col min="152" max="16384" width="9.109375" style="365"/>
  </cols>
  <sheetData>
    <row r="1" spans="1:151" ht="15.6" x14ac:dyDescent="0.3">
      <c r="A1" s="99" t="str">
        <f>'Comp Detail'!A1</f>
        <v>2022 Australian National Championships</v>
      </c>
      <c r="B1" s="3"/>
      <c r="C1" s="105"/>
      <c r="D1" s="364" t="s">
        <v>119</v>
      </c>
      <c r="E1" s="364" t="s">
        <v>118</v>
      </c>
      <c r="F1" s="1"/>
      <c r="G1" s="1"/>
      <c r="H1" s="1"/>
      <c r="I1" s="1"/>
      <c r="J1" s="1"/>
      <c r="K1" s="1"/>
      <c r="L1" s="106"/>
      <c r="M1" s="106"/>
      <c r="N1" s="106"/>
      <c r="O1" s="106"/>
      <c r="P1" s="106"/>
      <c r="Q1" s="106"/>
      <c r="R1" s="106"/>
      <c r="S1" s="106"/>
      <c r="BB1" s="1"/>
      <c r="BC1" s="1"/>
      <c r="BD1" s="1"/>
      <c r="BE1" s="1"/>
      <c r="BF1" s="1"/>
      <c r="BG1" s="1"/>
      <c r="BH1" s="106"/>
      <c r="BI1" s="106"/>
      <c r="BJ1" s="106"/>
      <c r="BK1" s="106"/>
      <c r="BL1" s="106"/>
      <c r="BM1" s="106"/>
      <c r="BN1" s="106"/>
      <c r="BO1" s="106"/>
      <c r="CT1" s="1"/>
      <c r="CU1" s="1"/>
      <c r="CV1" s="1"/>
      <c r="CW1" s="1"/>
      <c r="CX1" s="1"/>
      <c r="CY1" s="1"/>
      <c r="CZ1" s="106"/>
      <c r="DA1" s="106"/>
      <c r="DB1" s="106"/>
      <c r="DC1" s="106"/>
      <c r="DD1" s="106"/>
      <c r="DE1" s="106"/>
      <c r="DF1" s="106"/>
      <c r="DG1" s="106"/>
      <c r="EJ1" s="366">
        <f ca="1">NOW()</f>
        <v>44856.599301851849</v>
      </c>
      <c r="EO1" s="366">
        <f ca="1">NOW()</f>
        <v>44856.599301851849</v>
      </c>
      <c r="EU1" s="366">
        <f ca="1">NOW()</f>
        <v>44856.599301851849</v>
      </c>
    </row>
    <row r="2" spans="1:151" ht="15.6" x14ac:dyDescent="0.3">
      <c r="A2" s="28"/>
      <c r="B2" s="3"/>
      <c r="C2" s="105"/>
      <c r="D2" s="364"/>
      <c r="E2" s="364" t="s">
        <v>102</v>
      </c>
      <c r="F2" s="1"/>
      <c r="G2" s="1"/>
      <c r="H2" s="1"/>
      <c r="I2" s="1"/>
      <c r="J2" s="1"/>
      <c r="K2" s="1"/>
      <c r="L2" s="106"/>
      <c r="M2" s="106"/>
      <c r="N2" s="106"/>
      <c r="O2" s="106"/>
      <c r="P2" s="106"/>
      <c r="Q2" s="106"/>
      <c r="R2" s="106"/>
      <c r="S2" s="106"/>
      <c r="BB2" s="1"/>
      <c r="BC2" s="1"/>
      <c r="BD2" s="1"/>
      <c r="BE2" s="1"/>
      <c r="BF2" s="1"/>
      <c r="BG2" s="1"/>
      <c r="BH2" s="106"/>
      <c r="BI2" s="106"/>
      <c r="BJ2" s="106"/>
      <c r="BK2" s="106"/>
      <c r="BL2" s="106"/>
      <c r="BM2" s="106"/>
      <c r="BN2" s="106"/>
      <c r="BO2" s="106"/>
      <c r="CS2" s="405"/>
      <c r="CT2" s="1"/>
      <c r="CU2" s="1"/>
      <c r="CV2" s="1"/>
      <c r="CW2" s="1"/>
      <c r="CX2" s="1"/>
      <c r="CY2" s="1"/>
      <c r="CZ2" s="106"/>
      <c r="DA2" s="106"/>
      <c r="DB2" s="106"/>
      <c r="DC2" s="106"/>
      <c r="DD2" s="106"/>
      <c r="DE2" s="106"/>
      <c r="DF2" s="106"/>
      <c r="DG2" s="106"/>
      <c r="EJ2" s="367">
        <f ca="1">NOW()</f>
        <v>44856.599301851849</v>
      </c>
      <c r="EO2" s="367">
        <f ca="1">NOW()</f>
        <v>44856.599301851849</v>
      </c>
      <c r="EU2" s="367">
        <f ca="1">NOW()</f>
        <v>44856.599301851849</v>
      </c>
    </row>
    <row r="3" spans="1:151" ht="15.6" x14ac:dyDescent="0.3">
      <c r="A3" s="524" t="str">
        <f>'Comp Detail'!A3</f>
        <v>3rd to 6th October 2022</v>
      </c>
      <c r="B3" s="525"/>
      <c r="C3" s="105"/>
      <c r="D3" s="364"/>
      <c r="E3" s="364" t="s">
        <v>117</v>
      </c>
      <c r="CS3" s="405"/>
      <c r="EJ3" s="367"/>
    </row>
    <row r="4" spans="1:151" ht="15.6" x14ac:dyDescent="0.3">
      <c r="A4" s="58"/>
      <c r="B4" s="368"/>
      <c r="C4" s="105"/>
      <c r="D4" s="364"/>
      <c r="E4" s="364" t="s">
        <v>116</v>
      </c>
      <c r="CS4" s="405"/>
      <c r="EJ4" s="367"/>
    </row>
    <row r="5" spans="1:151" ht="15.6" x14ac:dyDescent="0.3">
      <c r="A5" s="526"/>
      <c r="B5" s="527"/>
      <c r="C5" s="100"/>
      <c r="D5" s="364"/>
      <c r="E5" s="364"/>
      <c r="F5" s="186" t="s">
        <v>79</v>
      </c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369"/>
      <c r="AO5" s="369"/>
      <c r="AP5" s="369"/>
      <c r="AQ5" s="369"/>
      <c r="AR5" s="369"/>
      <c r="AS5" s="369"/>
      <c r="AT5" s="369"/>
      <c r="AU5" s="369"/>
      <c r="AV5" s="369"/>
      <c r="AW5" s="369"/>
      <c r="AX5" s="369"/>
      <c r="AY5" s="369"/>
      <c r="AZ5" s="369"/>
      <c r="BB5" s="370" t="s">
        <v>120</v>
      </c>
      <c r="BC5" s="370"/>
      <c r="BD5" s="370"/>
      <c r="BE5" s="370"/>
      <c r="BF5" s="370"/>
      <c r="BG5" s="370"/>
      <c r="BH5" s="370"/>
      <c r="BI5" s="370"/>
      <c r="BJ5" s="370"/>
      <c r="BK5" s="370"/>
      <c r="BL5" s="370"/>
      <c r="BM5" s="370"/>
      <c r="BN5" s="370"/>
      <c r="BO5" s="370"/>
      <c r="BP5" s="370"/>
      <c r="BQ5" s="370"/>
      <c r="BR5" s="370"/>
      <c r="BS5" s="370"/>
      <c r="BT5" s="370"/>
      <c r="BU5" s="370"/>
      <c r="BV5" s="370"/>
      <c r="BW5" s="370"/>
      <c r="BX5" s="370"/>
      <c r="BY5" s="370"/>
      <c r="BZ5" s="370"/>
      <c r="CA5" s="370"/>
      <c r="CB5" s="370"/>
      <c r="CC5" s="370"/>
      <c r="CD5" s="370"/>
      <c r="CE5" s="370"/>
      <c r="CF5" s="370"/>
      <c r="CG5" s="370"/>
      <c r="CH5" s="370"/>
      <c r="CI5" s="370"/>
      <c r="CJ5" s="370"/>
      <c r="CK5" s="370"/>
      <c r="CL5" s="370"/>
      <c r="CM5" s="370"/>
      <c r="CN5" s="370"/>
      <c r="CO5" s="370"/>
      <c r="CP5" s="370"/>
      <c r="CQ5" s="370"/>
      <c r="CR5" s="370"/>
      <c r="CS5" s="405"/>
      <c r="CT5" s="371" t="s">
        <v>11</v>
      </c>
      <c r="CU5" s="371"/>
      <c r="CV5" s="371"/>
      <c r="CW5" s="371"/>
      <c r="CX5" s="371"/>
      <c r="CY5" s="371"/>
      <c r="CZ5" s="371"/>
      <c r="DA5" s="371"/>
      <c r="DB5" s="371"/>
      <c r="DC5" s="371"/>
      <c r="DD5" s="371"/>
      <c r="DE5" s="371"/>
      <c r="DF5" s="371"/>
      <c r="DG5" s="371"/>
      <c r="DH5" s="371"/>
      <c r="DI5" s="371"/>
      <c r="DJ5" s="371"/>
      <c r="DK5" s="371"/>
      <c r="DL5" s="371"/>
      <c r="DM5" s="371"/>
      <c r="DN5" s="371"/>
      <c r="DO5" s="371"/>
      <c r="DP5" s="371"/>
      <c r="DQ5" s="371"/>
      <c r="DR5" s="371"/>
      <c r="DS5" s="371"/>
      <c r="DT5" s="371"/>
      <c r="DU5" s="371"/>
      <c r="DV5" s="371"/>
      <c r="DW5" s="371"/>
      <c r="DX5" s="371"/>
      <c r="DY5" s="371"/>
      <c r="DZ5" s="371"/>
      <c r="EA5" s="371"/>
    </row>
    <row r="6" spans="1:151" ht="15.6" x14ac:dyDescent="0.3">
      <c r="A6" s="372"/>
      <c r="B6" s="100"/>
      <c r="C6" s="100"/>
      <c r="D6" s="364"/>
      <c r="CS6" s="405"/>
    </row>
    <row r="7" spans="1:151" ht="15.6" x14ac:dyDescent="0.3">
      <c r="A7" s="373" t="s">
        <v>121</v>
      </c>
      <c r="B7" s="158"/>
      <c r="F7" s="175" t="s">
        <v>47</v>
      </c>
      <c r="G7" s="106" t="str">
        <f>E1</f>
        <v>Lise Berg</v>
      </c>
      <c r="H7" s="106"/>
      <c r="I7" s="106"/>
      <c r="J7" s="106"/>
      <c r="K7" s="106"/>
      <c r="M7" s="175"/>
      <c r="N7" s="175"/>
      <c r="O7" s="175"/>
      <c r="P7" s="106"/>
      <c r="Q7" s="106"/>
      <c r="R7" s="106"/>
      <c r="S7" s="106"/>
      <c r="U7" s="374" t="s">
        <v>46</v>
      </c>
      <c r="V7" s="365" t="str">
        <f>E2</f>
        <v>Robyn Bruderer</v>
      </c>
      <c r="AF7" s="374" t="s">
        <v>48</v>
      </c>
      <c r="AG7" s="365" t="str">
        <f>E3</f>
        <v>Angie Deeks</v>
      </c>
      <c r="AQ7" s="374" t="s">
        <v>104</v>
      </c>
      <c r="AR7" s="365" t="str">
        <f>E4</f>
        <v>Tristyn Lowe</v>
      </c>
      <c r="BB7" s="175" t="s">
        <v>47</v>
      </c>
      <c r="BC7" s="106" t="str">
        <f>E3</f>
        <v>Angie Deeks</v>
      </c>
      <c r="BD7" s="106"/>
      <c r="BE7" s="106"/>
      <c r="BF7" s="106"/>
      <c r="BG7" s="106"/>
      <c r="BI7" s="175"/>
      <c r="BJ7" s="175"/>
      <c r="BK7" s="175"/>
      <c r="BL7" s="106"/>
      <c r="BM7" s="106"/>
      <c r="BN7" s="106"/>
      <c r="BO7" s="106"/>
      <c r="BQ7" s="374" t="s">
        <v>46</v>
      </c>
      <c r="BR7" s="365" t="str">
        <f>E4</f>
        <v>Tristyn Lowe</v>
      </c>
      <c r="CA7" s="374" t="s">
        <v>48</v>
      </c>
      <c r="CB7" s="365" t="str">
        <f>E2</f>
        <v>Robyn Bruderer</v>
      </c>
      <c r="CJ7" s="374" t="s">
        <v>104</v>
      </c>
      <c r="CK7" s="365" t="str">
        <f>E1</f>
        <v>Lise Berg</v>
      </c>
      <c r="CS7" s="405"/>
      <c r="CT7" s="175" t="s">
        <v>47</v>
      </c>
      <c r="CU7" s="106" t="str">
        <f>E2</f>
        <v>Robyn Bruderer</v>
      </c>
      <c r="CV7" s="106"/>
      <c r="CW7" s="106"/>
      <c r="CX7" s="106"/>
      <c r="CY7" s="106"/>
      <c r="DA7" s="175"/>
      <c r="DB7" s="175"/>
      <c r="DC7" s="175"/>
      <c r="DD7" s="106"/>
      <c r="DE7" s="106"/>
      <c r="DF7" s="106"/>
      <c r="DG7" s="106"/>
      <c r="DI7" s="374" t="s">
        <v>46</v>
      </c>
      <c r="DJ7" s="365" t="str">
        <f>E1</f>
        <v>Lise Berg</v>
      </c>
      <c r="DO7" s="374" t="s">
        <v>48</v>
      </c>
      <c r="DP7" s="365" t="str">
        <f>E4</f>
        <v>Tristyn Lowe</v>
      </c>
      <c r="DW7" s="374" t="s">
        <v>104</v>
      </c>
      <c r="DX7" s="365" t="str">
        <f>E3</f>
        <v>Angie Deeks</v>
      </c>
      <c r="EC7" s="374" t="s">
        <v>12</v>
      </c>
      <c r="EK7" s="374" t="s">
        <v>79</v>
      </c>
      <c r="EQ7" s="528" t="s">
        <v>126</v>
      </c>
      <c r="ER7" s="528"/>
      <c r="ES7" s="528"/>
      <c r="ET7" s="528"/>
    </row>
    <row r="8" spans="1:151" ht="15.6" x14ac:dyDescent="0.3">
      <c r="A8" s="372" t="s">
        <v>122</v>
      </c>
      <c r="B8" s="375"/>
      <c r="C8" s="100"/>
      <c r="F8" s="175" t="s">
        <v>26</v>
      </c>
      <c r="G8" s="106"/>
      <c r="H8" s="106"/>
      <c r="I8" s="106"/>
      <c r="J8" s="106"/>
      <c r="K8" s="106"/>
      <c r="M8" s="106"/>
      <c r="N8" s="106"/>
      <c r="O8" s="106"/>
      <c r="P8" s="106"/>
      <c r="Q8" s="106"/>
      <c r="R8" s="106"/>
      <c r="S8" s="106"/>
      <c r="BB8" s="175" t="s">
        <v>26</v>
      </c>
      <c r="BC8" s="106"/>
      <c r="BD8" s="106"/>
      <c r="BE8" s="106"/>
      <c r="BF8" s="106"/>
      <c r="BG8" s="106"/>
      <c r="BI8" s="106"/>
      <c r="BJ8" s="106"/>
      <c r="BK8" s="106"/>
      <c r="BL8" s="106"/>
      <c r="BM8" s="106"/>
      <c r="BN8" s="106"/>
      <c r="BO8" s="106"/>
      <c r="CS8" s="405"/>
      <c r="CT8" s="175" t="s">
        <v>26</v>
      </c>
      <c r="CU8" s="106"/>
      <c r="CV8" s="106"/>
      <c r="CW8" s="106"/>
      <c r="CX8" s="106"/>
      <c r="CY8" s="106"/>
      <c r="DA8" s="106"/>
      <c r="DB8" s="106"/>
      <c r="DC8" s="106"/>
      <c r="DD8" s="106"/>
      <c r="DE8" s="106"/>
      <c r="DF8" s="106"/>
      <c r="DG8" s="106"/>
      <c r="EO8" s="374" t="s">
        <v>123</v>
      </c>
      <c r="EP8" s="374"/>
      <c r="EQ8" s="374"/>
      <c r="ER8" s="374"/>
      <c r="ES8" s="374"/>
      <c r="ET8" s="374"/>
      <c r="EU8" s="374" t="s">
        <v>124</v>
      </c>
    </row>
    <row r="9" spans="1:151" x14ac:dyDescent="0.3">
      <c r="F9" s="175" t="s">
        <v>1</v>
      </c>
      <c r="G9" s="106"/>
      <c r="H9" s="106"/>
      <c r="I9" s="106"/>
      <c r="J9" s="106"/>
      <c r="K9" s="106"/>
      <c r="L9" s="187" t="s">
        <v>1</v>
      </c>
      <c r="M9" s="188"/>
      <c r="N9" s="188"/>
      <c r="O9" s="188" t="s">
        <v>2</v>
      </c>
      <c r="Q9" s="188"/>
      <c r="R9" s="188" t="s">
        <v>3</v>
      </c>
      <c r="S9" s="188" t="s">
        <v>86</v>
      </c>
      <c r="AE9" s="376"/>
      <c r="AP9" s="376"/>
      <c r="BA9" s="376"/>
      <c r="BB9" s="175" t="s">
        <v>1</v>
      </c>
      <c r="BC9" s="106"/>
      <c r="BD9" s="106"/>
      <c r="BE9" s="106"/>
      <c r="BF9" s="106"/>
      <c r="BG9" s="106"/>
      <c r="BH9" s="187" t="s">
        <v>1</v>
      </c>
      <c r="BI9" s="188"/>
      <c r="BJ9" s="188"/>
      <c r="BK9" s="188" t="s">
        <v>2</v>
      </c>
      <c r="BM9" s="188"/>
      <c r="BN9" s="188" t="s">
        <v>3</v>
      </c>
      <c r="BO9" s="188" t="s">
        <v>86</v>
      </c>
      <c r="BQ9" s="376"/>
      <c r="BR9" s="376" t="s">
        <v>125</v>
      </c>
      <c r="BS9" s="376"/>
      <c r="BT9" s="376"/>
      <c r="BU9" s="376"/>
      <c r="BV9" s="376"/>
      <c r="BW9" s="374"/>
      <c r="BY9" s="374" t="s">
        <v>13</v>
      </c>
      <c r="CA9" s="377" t="s">
        <v>14</v>
      </c>
      <c r="CB9" s="376"/>
      <c r="CC9" s="376"/>
      <c r="CD9" s="376"/>
      <c r="CH9" s="377" t="s">
        <v>45</v>
      </c>
      <c r="CI9" s="377"/>
      <c r="CJ9" s="376"/>
      <c r="CK9" s="376" t="s">
        <v>125</v>
      </c>
      <c r="CL9" s="376"/>
      <c r="CM9" s="376"/>
      <c r="CN9" s="376"/>
      <c r="CO9" s="376"/>
      <c r="CP9" s="374"/>
      <c r="CR9" s="377" t="s">
        <v>13</v>
      </c>
      <c r="CS9" s="405"/>
      <c r="CT9" s="175" t="s">
        <v>1</v>
      </c>
      <c r="CU9" s="106"/>
      <c r="CV9" s="106"/>
      <c r="CW9" s="106"/>
      <c r="CX9" s="106"/>
      <c r="CY9" s="106"/>
      <c r="CZ9" s="187" t="s">
        <v>1</v>
      </c>
      <c r="DA9" s="188"/>
      <c r="DB9" s="188"/>
      <c r="DC9" s="188" t="s">
        <v>2</v>
      </c>
      <c r="DE9" s="188"/>
      <c r="DF9" s="188" t="s">
        <v>3</v>
      </c>
      <c r="DG9" s="188" t="s">
        <v>86</v>
      </c>
      <c r="DH9" s="405"/>
      <c r="DI9" s="374"/>
      <c r="DJ9" s="365" t="s">
        <v>10</v>
      </c>
      <c r="DK9" s="376" t="s">
        <v>36</v>
      </c>
      <c r="DL9" s="374"/>
      <c r="DM9" s="374" t="s">
        <v>13</v>
      </c>
      <c r="DN9" s="384"/>
      <c r="DO9" s="376" t="s">
        <v>14</v>
      </c>
      <c r="DP9" s="376"/>
      <c r="DQ9" s="376"/>
      <c r="DR9" s="376"/>
      <c r="DS9" s="377"/>
      <c r="DT9" s="377"/>
      <c r="DU9" s="377" t="s">
        <v>45</v>
      </c>
      <c r="DV9" s="384"/>
      <c r="DW9" s="374"/>
      <c r="DX9" s="365" t="s">
        <v>10</v>
      </c>
      <c r="DY9" s="376" t="s">
        <v>36</v>
      </c>
      <c r="DZ9" s="374"/>
      <c r="EA9" s="374" t="s">
        <v>13</v>
      </c>
      <c r="EC9" s="378" t="s">
        <v>50</v>
      </c>
      <c r="ED9" s="378"/>
      <c r="EE9" s="378" t="s">
        <v>126</v>
      </c>
      <c r="EF9" s="379"/>
      <c r="EG9" s="378" t="s">
        <v>51</v>
      </c>
      <c r="EH9" s="379"/>
      <c r="EI9" s="380" t="s">
        <v>52</v>
      </c>
      <c r="EJ9" s="381"/>
      <c r="EK9" s="380"/>
      <c r="EL9" s="380"/>
      <c r="EM9" s="380"/>
      <c r="EN9" s="380"/>
      <c r="EO9" s="380" t="s">
        <v>34</v>
      </c>
      <c r="EP9" s="380"/>
      <c r="EQ9" s="380"/>
      <c r="ER9" s="380"/>
      <c r="ES9" s="380"/>
      <c r="ET9" s="380"/>
      <c r="EU9" s="380" t="s">
        <v>127</v>
      </c>
    </row>
    <row r="10" spans="1:151" s="376" customFormat="1" ht="15.6" x14ac:dyDescent="0.3">
      <c r="A10" s="382" t="s">
        <v>24</v>
      </c>
      <c r="B10" s="382" t="s">
        <v>25</v>
      </c>
      <c r="C10" s="382" t="s">
        <v>26</v>
      </c>
      <c r="D10" s="382" t="s">
        <v>27</v>
      </c>
      <c r="E10" s="382" t="s">
        <v>28</v>
      </c>
      <c r="F10" s="177" t="s">
        <v>87</v>
      </c>
      <c r="G10" s="177" t="s">
        <v>88</v>
      </c>
      <c r="H10" s="177" t="s">
        <v>89</v>
      </c>
      <c r="I10" s="177" t="s">
        <v>90</v>
      </c>
      <c r="J10" s="177" t="s">
        <v>91</v>
      </c>
      <c r="K10" s="177" t="s">
        <v>92</v>
      </c>
      <c r="L10" s="189" t="s">
        <v>34</v>
      </c>
      <c r="M10" s="171" t="s">
        <v>2</v>
      </c>
      <c r="N10" s="171" t="s">
        <v>93</v>
      </c>
      <c r="O10" s="189" t="s">
        <v>34</v>
      </c>
      <c r="P10" s="190" t="s">
        <v>3</v>
      </c>
      <c r="Q10" s="171" t="s">
        <v>93</v>
      </c>
      <c r="R10" s="189" t="s">
        <v>34</v>
      </c>
      <c r="S10" s="189" t="s">
        <v>34</v>
      </c>
      <c r="T10" s="384"/>
      <c r="U10" s="382" t="s">
        <v>29</v>
      </c>
      <c r="V10" s="382" t="s">
        <v>42</v>
      </c>
      <c r="W10" s="386" t="s">
        <v>130</v>
      </c>
      <c r="X10" s="387" t="s">
        <v>41</v>
      </c>
      <c r="Y10" s="387" t="s">
        <v>40</v>
      </c>
      <c r="Z10" s="386" t="s">
        <v>131</v>
      </c>
      <c r="AA10" s="386" t="s">
        <v>132</v>
      </c>
      <c r="AB10" s="386" t="s">
        <v>133</v>
      </c>
      <c r="AC10" s="382" t="s">
        <v>38</v>
      </c>
      <c r="AD10" s="388" t="s">
        <v>37</v>
      </c>
      <c r="AE10" s="389"/>
      <c r="AF10" s="382" t="s">
        <v>29</v>
      </c>
      <c r="AG10" s="382" t="s">
        <v>42</v>
      </c>
      <c r="AH10" s="386" t="s">
        <v>130</v>
      </c>
      <c r="AI10" s="387" t="s">
        <v>41</v>
      </c>
      <c r="AJ10" s="387" t="s">
        <v>40</v>
      </c>
      <c r="AK10" s="386" t="s">
        <v>131</v>
      </c>
      <c r="AL10" s="386" t="s">
        <v>132</v>
      </c>
      <c r="AM10" s="386" t="s">
        <v>133</v>
      </c>
      <c r="AN10" s="382" t="s">
        <v>38</v>
      </c>
      <c r="AO10" s="388" t="s">
        <v>37</v>
      </c>
      <c r="AP10" s="389"/>
      <c r="AQ10" s="382" t="s">
        <v>29</v>
      </c>
      <c r="AR10" s="382" t="s">
        <v>42</v>
      </c>
      <c r="AS10" s="386" t="s">
        <v>130</v>
      </c>
      <c r="AT10" s="387" t="s">
        <v>41</v>
      </c>
      <c r="AU10" s="387" t="s">
        <v>40</v>
      </c>
      <c r="AV10" s="386" t="s">
        <v>131</v>
      </c>
      <c r="AW10" s="386" t="s">
        <v>132</v>
      </c>
      <c r="AX10" s="386" t="s">
        <v>133</v>
      </c>
      <c r="AY10" s="382" t="s">
        <v>38</v>
      </c>
      <c r="AZ10" s="388" t="s">
        <v>37</v>
      </c>
      <c r="BA10" s="389"/>
      <c r="BB10" s="177" t="s">
        <v>87</v>
      </c>
      <c r="BC10" s="177" t="s">
        <v>88</v>
      </c>
      <c r="BD10" s="177" t="s">
        <v>89</v>
      </c>
      <c r="BE10" s="177" t="s">
        <v>90</v>
      </c>
      <c r="BF10" s="177" t="s">
        <v>91</v>
      </c>
      <c r="BG10" s="177" t="s">
        <v>92</v>
      </c>
      <c r="BH10" s="189" t="s">
        <v>34</v>
      </c>
      <c r="BI10" s="171" t="s">
        <v>2</v>
      </c>
      <c r="BJ10" s="171" t="s">
        <v>93</v>
      </c>
      <c r="BK10" s="189" t="s">
        <v>34</v>
      </c>
      <c r="BL10" s="190" t="s">
        <v>3</v>
      </c>
      <c r="BM10" s="171" t="s">
        <v>93</v>
      </c>
      <c r="BN10" s="189" t="s">
        <v>34</v>
      </c>
      <c r="BO10" s="189" t="s">
        <v>34</v>
      </c>
      <c r="BP10" s="385"/>
      <c r="BQ10" s="382" t="s">
        <v>134</v>
      </c>
      <c r="BR10" s="382" t="s">
        <v>135</v>
      </c>
      <c r="BS10" s="382" t="s">
        <v>136</v>
      </c>
      <c r="BT10" s="382" t="s">
        <v>137</v>
      </c>
      <c r="BU10" s="382" t="s">
        <v>138</v>
      </c>
      <c r="BV10" s="382" t="s">
        <v>38</v>
      </c>
      <c r="BW10" s="386" t="s">
        <v>36</v>
      </c>
      <c r="BX10" s="386" t="s">
        <v>13</v>
      </c>
      <c r="BY10" s="390" t="s">
        <v>15</v>
      </c>
      <c r="BZ10" s="389"/>
      <c r="CA10" s="383" t="s">
        <v>1</v>
      </c>
      <c r="CB10" s="383" t="s">
        <v>2</v>
      </c>
      <c r="CC10" s="383" t="s">
        <v>3</v>
      </c>
      <c r="CD10" s="383" t="s">
        <v>128</v>
      </c>
      <c r="CE10" s="383" t="s">
        <v>129</v>
      </c>
      <c r="CF10" s="383" t="s">
        <v>33</v>
      </c>
      <c r="CG10" s="382" t="s">
        <v>10</v>
      </c>
      <c r="CH10" s="388" t="s">
        <v>15</v>
      </c>
      <c r="CI10" s="394"/>
      <c r="CJ10" s="376" t="s">
        <v>134</v>
      </c>
      <c r="CK10" s="376" t="s">
        <v>135</v>
      </c>
      <c r="CL10" s="376" t="s">
        <v>136</v>
      </c>
      <c r="CM10" s="376" t="s">
        <v>137</v>
      </c>
      <c r="CN10" s="376" t="s">
        <v>138</v>
      </c>
      <c r="CO10" s="376" t="s">
        <v>38</v>
      </c>
      <c r="CP10" s="386" t="s">
        <v>36</v>
      </c>
      <c r="CQ10" s="386" t="s">
        <v>13</v>
      </c>
      <c r="CR10" s="390" t="s">
        <v>15</v>
      </c>
      <c r="CS10" s="405"/>
      <c r="CT10" s="177" t="s">
        <v>87</v>
      </c>
      <c r="CU10" s="177" t="s">
        <v>88</v>
      </c>
      <c r="CV10" s="177" t="s">
        <v>89</v>
      </c>
      <c r="CW10" s="177" t="s">
        <v>90</v>
      </c>
      <c r="CX10" s="177" t="s">
        <v>91</v>
      </c>
      <c r="CY10" s="177" t="s">
        <v>92</v>
      </c>
      <c r="CZ10" s="189" t="s">
        <v>34</v>
      </c>
      <c r="DA10" s="171" t="s">
        <v>2</v>
      </c>
      <c r="DB10" s="171" t="s">
        <v>93</v>
      </c>
      <c r="DC10" s="189" t="s">
        <v>34</v>
      </c>
      <c r="DD10" s="190" t="s">
        <v>3</v>
      </c>
      <c r="DE10" s="171" t="s">
        <v>93</v>
      </c>
      <c r="DF10" s="189" t="s">
        <v>34</v>
      </c>
      <c r="DG10" s="189" t="s">
        <v>34</v>
      </c>
      <c r="DH10" s="384"/>
      <c r="DI10" s="391" t="s">
        <v>36</v>
      </c>
      <c r="DJ10" s="392" t="s">
        <v>9</v>
      </c>
      <c r="DK10" s="392" t="s">
        <v>15</v>
      </c>
      <c r="DL10" s="391" t="s">
        <v>0</v>
      </c>
      <c r="DM10" s="393" t="s">
        <v>15</v>
      </c>
      <c r="DN10" s="384"/>
      <c r="DO10" s="383" t="s">
        <v>4</v>
      </c>
      <c r="DP10" s="383" t="s">
        <v>5</v>
      </c>
      <c r="DQ10" s="383" t="s">
        <v>6</v>
      </c>
      <c r="DR10" s="383" t="s">
        <v>7</v>
      </c>
      <c r="DS10" s="383" t="s">
        <v>129</v>
      </c>
      <c r="DT10" s="383" t="s">
        <v>139</v>
      </c>
      <c r="DU10" s="395" t="s">
        <v>15</v>
      </c>
      <c r="DV10" s="384"/>
      <c r="DW10" s="386" t="s">
        <v>36</v>
      </c>
      <c r="DX10" s="492" t="s">
        <v>9</v>
      </c>
      <c r="DY10" s="492" t="s">
        <v>15</v>
      </c>
      <c r="DZ10" s="386" t="s">
        <v>0</v>
      </c>
      <c r="EA10" s="493" t="s">
        <v>15</v>
      </c>
      <c r="EB10" s="384"/>
      <c r="EC10" s="396" t="s">
        <v>32</v>
      </c>
      <c r="ED10" s="378"/>
      <c r="EE10" s="397" t="s">
        <v>32</v>
      </c>
      <c r="EF10" s="379"/>
      <c r="EG10" s="397" t="s">
        <v>32</v>
      </c>
      <c r="EH10" s="398"/>
      <c r="EI10" s="397" t="s">
        <v>32</v>
      </c>
      <c r="EJ10" s="395" t="s">
        <v>35</v>
      </c>
      <c r="EK10" s="397" t="s">
        <v>68</v>
      </c>
      <c r="EL10" s="397" t="s">
        <v>69</v>
      </c>
      <c r="EM10" s="397" t="s">
        <v>70</v>
      </c>
      <c r="EN10" s="397" t="s">
        <v>105</v>
      </c>
      <c r="EO10" s="397"/>
      <c r="EP10" s="397"/>
      <c r="EQ10" s="397" t="s">
        <v>68</v>
      </c>
      <c r="ER10" s="397" t="s">
        <v>69</v>
      </c>
      <c r="ES10" s="397" t="s">
        <v>70</v>
      </c>
      <c r="ET10" s="397" t="s">
        <v>105</v>
      </c>
      <c r="EU10" s="397"/>
    </row>
    <row r="11" spans="1:151" s="376" customFormat="1" x14ac:dyDescent="0.3">
      <c r="F11" s="41"/>
      <c r="G11" s="41"/>
      <c r="H11" s="41"/>
      <c r="I11" s="41"/>
      <c r="J11" s="41"/>
      <c r="K11" s="41"/>
      <c r="L11" s="191"/>
      <c r="M11" s="191"/>
      <c r="N11" s="191"/>
      <c r="O11" s="191"/>
      <c r="P11" s="191"/>
      <c r="Q11" s="191"/>
      <c r="R11" s="191"/>
      <c r="S11" s="191"/>
      <c r="T11" s="384"/>
      <c r="AE11" s="389"/>
      <c r="AP11" s="389"/>
      <c r="BA11" s="389"/>
      <c r="BB11" s="41"/>
      <c r="BC11" s="41"/>
      <c r="BD11" s="41"/>
      <c r="BE11" s="41"/>
      <c r="BF11" s="41"/>
      <c r="BG11" s="41"/>
      <c r="BH11" s="191"/>
      <c r="BI11" s="191"/>
      <c r="BJ11" s="191"/>
      <c r="BK11" s="191"/>
      <c r="BL11" s="191"/>
      <c r="BM11" s="191"/>
      <c r="BN11" s="191"/>
      <c r="BO11" s="191"/>
      <c r="BP11" s="384"/>
      <c r="BW11" s="399"/>
      <c r="BX11" s="399"/>
      <c r="BY11" s="399"/>
      <c r="BZ11" s="389"/>
      <c r="CA11" s="381"/>
      <c r="CB11" s="381"/>
      <c r="CC11" s="381"/>
      <c r="CD11" s="381"/>
      <c r="CE11" s="381"/>
      <c r="CF11" s="381"/>
      <c r="CI11" s="389"/>
      <c r="CP11" s="399"/>
      <c r="CQ11" s="399"/>
      <c r="CR11" s="399"/>
      <c r="CS11" s="389"/>
      <c r="CT11" s="41"/>
      <c r="CU11" s="41"/>
      <c r="CV11" s="41"/>
      <c r="CW11" s="41"/>
      <c r="CX11" s="41"/>
      <c r="CY11" s="41"/>
      <c r="CZ11" s="191"/>
      <c r="DA11" s="191"/>
      <c r="DB11" s="191"/>
      <c r="DC11" s="191"/>
      <c r="DD11" s="191"/>
      <c r="DE11" s="191"/>
      <c r="DF11" s="191"/>
      <c r="DG11" s="191"/>
      <c r="DH11" s="384"/>
      <c r="DI11" s="399"/>
      <c r="DJ11" s="399"/>
      <c r="DK11" s="399"/>
      <c r="DL11" s="399"/>
      <c r="DM11" s="399"/>
      <c r="DN11" s="384"/>
      <c r="DO11" s="381"/>
      <c r="DP11" s="381"/>
      <c r="DQ11" s="381"/>
      <c r="DR11" s="381"/>
      <c r="DS11" s="381"/>
      <c r="DT11" s="381"/>
      <c r="DU11" s="381"/>
      <c r="DV11" s="384"/>
      <c r="DW11" s="399"/>
      <c r="DX11" s="399"/>
      <c r="DY11" s="399"/>
      <c r="DZ11" s="399"/>
      <c r="EA11" s="399"/>
      <c r="EB11" s="384"/>
      <c r="EC11" s="377"/>
      <c r="ED11" s="377"/>
      <c r="EE11" s="377"/>
      <c r="EG11" s="400"/>
      <c r="EH11" s="381"/>
      <c r="EI11" s="400"/>
      <c r="EJ11" s="400"/>
      <c r="EK11" s="400"/>
      <c r="EL11" s="400"/>
      <c r="EM11" s="400"/>
      <c r="EN11" s="400"/>
      <c r="EO11" s="400"/>
      <c r="EP11" s="400"/>
      <c r="EQ11" s="400"/>
      <c r="ER11" s="400"/>
      <c r="ES11" s="400"/>
      <c r="ET11" s="400"/>
      <c r="EU11" s="400"/>
    </row>
    <row r="12" spans="1:151" x14ac:dyDescent="0.3">
      <c r="A12" s="474">
        <v>92</v>
      </c>
      <c r="B12" s="474" t="s">
        <v>241</v>
      </c>
      <c r="C12" s="499" t="s">
        <v>291</v>
      </c>
      <c r="D12" s="499" t="s">
        <v>289</v>
      </c>
      <c r="E12" s="474" t="s">
        <v>243</v>
      </c>
      <c r="F12" s="172">
        <v>7.8</v>
      </c>
      <c r="G12" s="172">
        <v>7</v>
      </c>
      <c r="H12" s="172">
        <v>7</v>
      </c>
      <c r="I12" s="172">
        <v>7</v>
      </c>
      <c r="J12" s="172">
        <v>7.5</v>
      </c>
      <c r="K12" s="172">
        <v>6.5</v>
      </c>
      <c r="L12" s="192">
        <f>SUM(F12:K12)/6</f>
        <v>7.1333333333333329</v>
      </c>
      <c r="M12" s="172">
        <v>7.7</v>
      </c>
      <c r="N12" s="172"/>
      <c r="O12" s="192">
        <f>M12-N12</f>
        <v>7.7</v>
      </c>
      <c r="P12" s="172">
        <v>7.5</v>
      </c>
      <c r="Q12" s="172">
        <v>0.1</v>
      </c>
      <c r="R12" s="192">
        <f>P12-Q12</f>
        <v>7.4</v>
      </c>
      <c r="S12" s="21">
        <f>SUM((L12*0.6),(O12*0.25),(R12*0.15))</f>
        <v>7.3149999999999995</v>
      </c>
      <c r="T12" s="403"/>
      <c r="U12" s="401">
        <v>6.3</v>
      </c>
      <c r="V12" s="401">
        <v>7</v>
      </c>
      <c r="W12" s="401">
        <v>6.8</v>
      </c>
      <c r="X12" s="401">
        <v>7.2</v>
      </c>
      <c r="Y12" s="401">
        <v>7</v>
      </c>
      <c r="Z12" s="401">
        <v>5.3</v>
      </c>
      <c r="AA12" s="401">
        <v>7.2</v>
      </c>
      <c r="AB12" s="401">
        <v>7.5</v>
      </c>
      <c r="AC12" s="404">
        <f>SUM(U12:AB12)</f>
        <v>54.3</v>
      </c>
      <c r="AD12" s="402">
        <f>AC12/8</f>
        <v>6.7874999999999996</v>
      </c>
      <c r="AE12" s="405"/>
      <c r="AF12" s="401">
        <v>6.5</v>
      </c>
      <c r="AG12" s="401">
        <v>6.5</v>
      </c>
      <c r="AH12" s="401">
        <v>7</v>
      </c>
      <c r="AI12" s="401">
        <v>7</v>
      </c>
      <c r="AJ12" s="401">
        <v>7.5</v>
      </c>
      <c r="AK12" s="401">
        <v>5</v>
      </c>
      <c r="AL12" s="401">
        <v>7</v>
      </c>
      <c r="AM12" s="401">
        <v>6.8</v>
      </c>
      <c r="AN12" s="404">
        <f>SUM(AF12:AM12)</f>
        <v>53.3</v>
      </c>
      <c r="AO12" s="402">
        <f>AN12/8</f>
        <v>6.6624999999999996</v>
      </c>
      <c r="AP12" s="405"/>
      <c r="AQ12" s="401">
        <v>6</v>
      </c>
      <c r="AR12" s="401">
        <v>5</v>
      </c>
      <c r="AS12" s="401">
        <v>6</v>
      </c>
      <c r="AT12" s="401">
        <v>8</v>
      </c>
      <c r="AU12" s="401">
        <v>6.5</v>
      </c>
      <c r="AV12" s="401">
        <v>5.5</v>
      </c>
      <c r="AW12" s="401">
        <v>8.5</v>
      </c>
      <c r="AX12" s="401">
        <v>8.5</v>
      </c>
      <c r="AY12" s="404">
        <f>SUM(AQ12:AX12)</f>
        <v>54</v>
      </c>
      <c r="AZ12" s="402">
        <f>AY12/8</f>
        <v>6.75</v>
      </c>
      <c r="BA12" s="405"/>
      <c r="BB12" s="172">
        <v>7</v>
      </c>
      <c r="BC12" s="172">
        <v>7</v>
      </c>
      <c r="BD12" s="172">
        <v>7</v>
      </c>
      <c r="BE12" s="172">
        <v>7.3</v>
      </c>
      <c r="BF12" s="172">
        <v>6.8</v>
      </c>
      <c r="BG12" s="172">
        <v>7</v>
      </c>
      <c r="BH12" s="192">
        <f>SUM(BB12:BG12)/6</f>
        <v>7.0166666666666666</v>
      </c>
      <c r="BI12" s="172">
        <v>7.5</v>
      </c>
      <c r="BJ12" s="172"/>
      <c r="BK12" s="192">
        <f>BI12-BJ12</f>
        <v>7.5</v>
      </c>
      <c r="BL12" s="172">
        <v>7.5</v>
      </c>
      <c r="BM12" s="172"/>
      <c r="BN12" s="192">
        <f>BL12-BM12</f>
        <v>7.5</v>
      </c>
      <c r="BO12" s="21">
        <f>SUM((BH12*0.6),(BK12*0.25),(BN12*0.15))</f>
        <v>7.21</v>
      </c>
      <c r="BP12" s="403"/>
      <c r="BQ12" s="406">
        <v>8.5</v>
      </c>
      <c r="BR12" s="406">
        <v>2.5</v>
      </c>
      <c r="BS12" s="406">
        <v>0</v>
      </c>
      <c r="BT12" s="406">
        <v>5.6</v>
      </c>
      <c r="BU12" s="406">
        <v>7.5</v>
      </c>
      <c r="BV12" s="404">
        <f>SUM(BQ12:BU12)</f>
        <v>24.1</v>
      </c>
      <c r="BW12" s="406">
        <v>7.3330000000000002</v>
      </c>
      <c r="BX12" s="399">
        <f>SUM(BV12+BW12)</f>
        <v>31.433</v>
      </c>
      <c r="BY12" s="407">
        <f>BX12/6</f>
        <v>5.238833333333333</v>
      </c>
      <c r="BZ12" s="408"/>
      <c r="CA12" s="401">
        <v>4.2</v>
      </c>
      <c r="CB12" s="401">
        <v>6</v>
      </c>
      <c r="CC12" s="401">
        <v>6</v>
      </c>
      <c r="CD12" s="409"/>
      <c r="CE12" s="409"/>
      <c r="CF12" s="402">
        <f>SUM((CA12*0.4),(CB12*0.3),(CC12*0.3))</f>
        <v>5.2799999999999994</v>
      </c>
      <c r="CG12" s="410"/>
      <c r="CH12" s="402">
        <f>CF12-CG12</f>
        <v>5.2799999999999994</v>
      </c>
      <c r="CI12" s="403"/>
      <c r="CJ12" s="406">
        <v>6.5</v>
      </c>
      <c r="CK12" s="406">
        <v>0</v>
      </c>
      <c r="CL12" s="406">
        <v>0</v>
      </c>
      <c r="CM12" s="406">
        <v>4.5</v>
      </c>
      <c r="CN12" s="406">
        <v>7.5</v>
      </c>
      <c r="CO12" s="404">
        <f>SUM(CJ12:CN12)</f>
        <v>18.5</v>
      </c>
      <c r="CP12" s="406">
        <v>8</v>
      </c>
      <c r="CQ12" s="399">
        <f>SUM(CO12+CP12)</f>
        <v>26.5</v>
      </c>
      <c r="CR12" s="407">
        <f>CQ12/6</f>
        <v>4.416666666666667</v>
      </c>
      <c r="CS12" s="408"/>
      <c r="CT12" s="172">
        <v>8.5</v>
      </c>
      <c r="CU12" s="172">
        <v>8</v>
      </c>
      <c r="CV12" s="172">
        <v>7.5</v>
      </c>
      <c r="CW12" s="172">
        <v>8</v>
      </c>
      <c r="CX12" s="172">
        <v>7.8</v>
      </c>
      <c r="CY12" s="172">
        <v>7.5</v>
      </c>
      <c r="CZ12" s="192">
        <f>SUM(CT12:CY12)/6</f>
        <v>7.8833333333333329</v>
      </c>
      <c r="DA12" s="172">
        <v>8</v>
      </c>
      <c r="DB12" s="172"/>
      <c r="DC12" s="192">
        <f>DA12-DB12</f>
        <v>8</v>
      </c>
      <c r="DD12" s="172">
        <v>8</v>
      </c>
      <c r="DE12" s="172">
        <v>0.2</v>
      </c>
      <c r="DF12" s="192">
        <f>DD12-DE12</f>
        <v>7.8</v>
      </c>
      <c r="DG12" s="21">
        <f>SUM((CZ12*0.6),(DC12*0.25),(DF12*0.15))</f>
        <v>7.8999999999999995</v>
      </c>
      <c r="DH12" s="408"/>
      <c r="DI12" s="406">
        <v>7.6150000000000002</v>
      </c>
      <c r="DJ12" s="406"/>
      <c r="DK12" s="399">
        <f>DI12-DJ12</f>
        <v>7.6150000000000002</v>
      </c>
      <c r="DL12" s="406">
        <v>7.9</v>
      </c>
      <c r="DM12" s="407">
        <f>SUM(DK12*0.7+DL12*0.3)</f>
        <v>7.7004999999999999</v>
      </c>
      <c r="DN12" s="384"/>
      <c r="DO12" s="401">
        <v>8.5</v>
      </c>
      <c r="DP12" s="401">
        <v>8</v>
      </c>
      <c r="DQ12" s="401">
        <v>7</v>
      </c>
      <c r="DR12" s="401">
        <v>6.5</v>
      </c>
      <c r="DS12" s="21">
        <f>SUM((DO12*0.2),(DP12*0.15),(DQ12*0.35),(DR12*0.3))</f>
        <v>7.3</v>
      </c>
      <c r="DT12" s="401"/>
      <c r="DU12" s="402">
        <f>SUM((DO12*0.2),(DP12*0.15),(DQ12*0.25),(DR12*0.2),(DS12*0.2))-DT12</f>
        <v>7.41</v>
      </c>
      <c r="DV12" s="384"/>
      <c r="DW12" s="406">
        <v>8.3569999999999993</v>
      </c>
      <c r="DX12" s="406"/>
      <c r="DY12" s="399">
        <f>DW12-DX12</f>
        <v>8.3569999999999993</v>
      </c>
      <c r="DZ12" s="406">
        <v>6.5</v>
      </c>
      <c r="EA12" s="407">
        <f>SUM(DY12*0.7+DZ12*0.3)</f>
        <v>7.7998999999999992</v>
      </c>
      <c r="EB12" s="408"/>
      <c r="EC12" s="411">
        <f>SUM((S12*0.25)+(AD12*0.25)+(AO12*0.25)+(AZ12*0.25))</f>
        <v>6.8787500000000001</v>
      </c>
      <c r="ED12" s="411"/>
      <c r="EE12" s="411">
        <f>SUM((BO12*0.25)+(BY12*0.25)+(CH12*0.25)+(CR12*0.25))</f>
        <v>5.5363750000000005</v>
      </c>
      <c r="EF12" s="412"/>
      <c r="EG12" s="411">
        <f>SUM((DG12*0.25),(DU12*0.25),(DM12*0.25),(EA12*0.25))</f>
        <v>7.7026000000000003</v>
      </c>
      <c r="EH12" s="379"/>
      <c r="EI12" s="413">
        <f>AVERAGE(EC12:EG12)</f>
        <v>6.7059083333333334</v>
      </c>
      <c r="EJ12" s="244">
        <v>1</v>
      </c>
      <c r="EK12" s="411">
        <f>S12</f>
        <v>7.3149999999999995</v>
      </c>
      <c r="EL12" s="411">
        <f>AD12</f>
        <v>6.7874999999999996</v>
      </c>
      <c r="EM12" s="411">
        <f>AO12</f>
        <v>6.6624999999999996</v>
      </c>
      <c r="EN12" s="411">
        <f>AZ12</f>
        <v>6.75</v>
      </c>
      <c r="EO12" s="413">
        <f>EC12</f>
        <v>6.8787500000000001</v>
      </c>
      <c r="EP12" s="413"/>
      <c r="EQ12" s="411">
        <f>BO12</f>
        <v>7.21</v>
      </c>
      <c r="ER12" s="411">
        <f>BY12</f>
        <v>5.238833333333333</v>
      </c>
      <c r="ES12" s="411">
        <f>CH12</f>
        <v>5.2799999999999994</v>
      </c>
      <c r="ET12" s="411">
        <f>CR12</f>
        <v>4.416666666666667</v>
      </c>
      <c r="EU12" s="413">
        <f>EE12</f>
        <v>5.5363750000000005</v>
      </c>
    </row>
    <row r="13" spans="1:151" x14ac:dyDescent="0.3">
      <c r="A13" s="474">
        <v>1</v>
      </c>
      <c r="B13" s="474" t="s">
        <v>240</v>
      </c>
      <c r="C13" s="474" t="s">
        <v>193</v>
      </c>
      <c r="D13" s="474" t="s">
        <v>194</v>
      </c>
      <c r="E13" s="474" t="s">
        <v>195</v>
      </c>
      <c r="F13" s="172">
        <v>6.5</v>
      </c>
      <c r="G13" s="172">
        <v>6.5</v>
      </c>
      <c r="H13" s="172">
        <v>6.5</v>
      </c>
      <c r="I13" s="172">
        <v>6</v>
      </c>
      <c r="J13" s="172">
        <v>6</v>
      </c>
      <c r="K13" s="172">
        <v>5.6</v>
      </c>
      <c r="L13" s="192">
        <f>SUM(F13:K13)/6</f>
        <v>6.1833333333333336</v>
      </c>
      <c r="M13" s="172">
        <v>6.3</v>
      </c>
      <c r="N13" s="172"/>
      <c r="O13" s="192">
        <f>M13-N13</f>
        <v>6.3</v>
      </c>
      <c r="P13" s="172">
        <v>6.5</v>
      </c>
      <c r="Q13" s="172"/>
      <c r="R13" s="192">
        <f>P13-Q13</f>
        <v>6.5</v>
      </c>
      <c r="S13" s="21">
        <f>SUM((L13*0.6),(O13*0.25),(R13*0.15))</f>
        <v>6.26</v>
      </c>
      <c r="T13" s="403"/>
      <c r="U13" s="401">
        <v>6.2</v>
      </c>
      <c r="V13" s="401">
        <v>6.2</v>
      </c>
      <c r="W13" s="401">
        <v>6.3</v>
      </c>
      <c r="X13" s="401">
        <v>6.2</v>
      </c>
      <c r="Y13" s="401">
        <v>6.5</v>
      </c>
      <c r="Z13" s="401">
        <v>7</v>
      </c>
      <c r="AA13" s="401">
        <v>5.5</v>
      </c>
      <c r="AB13" s="401">
        <v>5.6</v>
      </c>
      <c r="AC13" s="404">
        <f>SUM(U13:AB13)</f>
        <v>49.5</v>
      </c>
      <c r="AD13" s="402">
        <f>AC13/8</f>
        <v>6.1875</v>
      </c>
      <c r="AE13" s="405"/>
      <c r="AF13" s="401">
        <v>5.5</v>
      </c>
      <c r="AG13" s="401">
        <v>8</v>
      </c>
      <c r="AH13" s="401">
        <v>6.5</v>
      </c>
      <c r="AI13" s="401">
        <v>6.8</v>
      </c>
      <c r="AJ13" s="401">
        <v>6</v>
      </c>
      <c r="AK13" s="401">
        <v>6.5</v>
      </c>
      <c r="AL13" s="401">
        <v>6</v>
      </c>
      <c r="AM13" s="401">
        <v>5</v>
      </c>
      <c r="AN13" s="404">
        <f>SUM(AF13:AM13)</f>
        <v>50.3</v>
      </c>
      <c r="AO13" s="402">
        <f>AN13/8</f>
        <v>6.2874999999999996</v>
      </c>
      <c r="AP13" s="405"/>
      <c r="AQ13" s="401">
        <v>5</v>
      </c>
      <c r="AR13" s="401">
        <v>6</v>
      </c>
      <c r="AS13" s="401">
        <v>7.5</v>
      </c>
      <c r="AT13" s="401">
        <v>6.2</v>
      </c>
      <c r="AU13" s="401">
        <v>5.2</v>
      </c>
      <c r="AV13" s="401">
        <v>7.5</v>
      </c>
      <c r="AW13" s="401">
        <v>5.5</v>
      </c>
      <c r="AX13" s="401">
        <v>5</v>
      </c>
      <c r="AY13" s="404">
        <f>SUM(AQ13:AX13)</f>
        <v>47.9</v>
      </c>
      <c r="AZ13" s="402">
        <f>AY13/8</f>
        <v>5.9874999999999998</v>
      </c>
      <c r="BA13" s="405"/>
      <c r="BB13" s="172">
        <v>6.3</v>
      </c>
      <c r="BC13" s="172">
        <v>5.5</v>
      </c>
      <c r="BD13" s="172">
        <v>6</v>
      </c>
      <c r="BE13" s="172">
        <v>6</v>
      </c>
      <c r="BF13" s="172">
        <v>6.5</v>
      </c>
      <c r="BG13" s="172">
        <v>5.8</v>
      </c>
      <c r="BH13" s="192">
        <f>SUM(BB13:BG13)/6</f>
        <v>6.0166666666666666</v>
      </c>
      <c r="BI13" s="172">
        <v>5.5</v>
      </c>
      <c r="BJ13" s="172"/>
      <c r="BK13" s="192">
        <f>BI13-BJ13</f>
        <v>5.5</v>
      </c>
      <c r="BL13" s="172">
        <v>6.5</v>
      </c>
      <c r="BM13" s="172"/>
      <c r="BN13" s="192">
        <f>BL13-BM13</f>
        <v>6.5</v>
      </c>
      <c r="BO13" s="21">
        <f>SUM((BH13*0.6),(BK13*0.25),(BN13*0.15))</f>
        <v>5.9599999999999991</v>
      </c>
      <c r="BP13" s="403"/>
      <c r="BQ13" s="406">
        <v>0</v>
      </c>
      <c r="BR13" s="406">
        <v>0</v>
      </c>
      <c r="BS13" s="406">
        <v>5</v>
      </c>
      <c r="BT13" s="406">
        <v>0</v>
      </c>
      <c r="BU13" s="406">
        <v>0</v>
      </c>
      <c r="BV13" s="404">
        <f>SUM(BQ13:BU13)</f>
        <v>5</v>
      </c>
      <c r="BW13" s="406">
        <v>6.3330000000000002</v>
      </c>
      <c r="BX13" s="399">
        <f>SUM(BV13+BW13)</f>
        <v>11.333</v>
      </c>
      <c r="BY13" s="407">
        <f>BX13/6</f>
        <v>1.8888333333333334</v>
      </c>
      <c r="BZ13" s="408"/>
      <c r="CA13" s="401">
        <v>2.1669999999999998</v>
      </c>
      <c r="CB13" s="401">
        <v>5.2</v>
      </c>
      <c r="CC13" s="401">
        <v>5</v>
      </c>
      <c r="CD13" s="409"/>
      <c r="CE13" s="409"/>
      <c r="CF13" s="402">
        <f>SUM((CA13*0.4),(CB13*0.3),(CC13*0.3))</f>
        <v>3.9268000000000001</v>
      </c>
      <c r="CG13" s="410"/>
      <c r="CH13" s="402">
        <f>CF13-CG13</f>
        <v>3.9268000000000001</v>
      </c>
      <c r="CI13" s="403"/>
      <c r="CJ13" s="406">
        <v>0</v>
      </c>
      <c r="CK13" s="406">
        <v>0</v>
      </c>
      <c r="CL13" s="406">
        <v>2.5</v>
      </c>
      <c r="CM13" s="406">
        <v>0</v>
      </c>
      <c r="CN13" s="406">
        <v>0</v>
      </c>
      <c r="CO13" s="404">
        <f>SUM(CJ13:CN13)</f>
        <v>2.5</v>
      </c>
      <c r="CP13" s="406">
        <v>7.3330000000000002</v>
      </c>
      <c r="CQ13" s="399">
        <f>SUM(CO13+CP13)</f>
        <v>9.8330000000000002</v>
      </c>
      <c r="CR13" s="407">
        <f>CQ13/6</f>
        <v>1.6388333333333334</v>
      </c>
      <c r="CS13" s="408"/>
      <c r="CT13" s="172">
        <v>6.8</v>
      </c>
      <c r="CU13" s="172">
        <v>6.8</v>
      </c>
      <c r="CV13" s="172">
        <v>6.5</v>
      </c>
      <c r="CW13" s="172">
        <v>6.2</v>
      </c>
      <c r="CX13" s="172">
        <v>6.5</v>
      </c>
      <c r="CY13" s="172">
        <v>6</v>
      </c>
      <c r="CZ13" s="192">
        <f>SUM(CT13:CY13)/6</f>
        <v>6.4666666666666659</v>
      </c>
      <c r="DA13" s="172">
        <v>6.3</v>
      </c>
      <c r="DB13" s="172"/>
      <c r="DC13" s="192">
        <f>DA13-DB13</f>
        <v>6.3</v>
      </c>
      <c r="DD13" s="172">
        <v>6.5</v>
      </c>
      <c r="DE13" s="172"/>
      <c r="DF13" s="192">
        <f>DD13-DE13</f>
        <v>6.5</v>
      </c>
      <c r="DG13" s="21">
        <f>SUM((CZ13*0.6),(DC13*0.25),(DF13*0.15))</f>
        <v>6.4299999999999988</v>
      </c>
      <c r="DH13" s="408"/>
      <c r="DI13" s="406">
        <v>6.7</v>
      </c>
      <c r="DJ13" s="406"/>
      <c r="DK13" s="399">
        <f>DI13-DJ13</f>
        <v>6.7</v>
      </c>
      <c r="DL13" s="406">
        <v>2.1</v>
      </c>
      <c r="DM13" s="407">
        <f>SUM(DK13*0.7+DL13*0.3)</f>
        <v>5.3199999999999994</v>
      </c>
      <c r="DN13" s="384"/>
      <c r="DO13" s="401">
        <v>6.5</v>
      </c>
      <c r="DP13" s="401">
        <v>6</v>
      </c>
      <c r="DQ13" s="401">
        <v>6.5</v>
      </c>
      <c r="DR13" s="401">
        <v>6.5</v>
      </c>
      <c r="DS13" s="21">
        <f>SUM((DO13*0.2),(DP13*0.15),(DQ13*0.35),(DR13*0.3))</f>
        <v>6.4249999999999998</v>
      </c>
      <c r="DT13" s="401"/>
      <c r="DU13" s="402">
        <f>SUM((DO13*0.2),(DP13*0.15),(DQ13*0.25),(DR13*0.2),(DS13*0.2))-DT13</f>
        <v>6.41</v>
      </c>
      <c r="DV13" s="384"/>
      <c r="DW13" s="406">
        <v>8</v>
      </c>
      <c r="DX13" s="406"/>
      <c r="DY13" s="399">
        <f>DW13-DX13</f>
        <v>8</v>
      </c>
      <c r="DZ13" s="406">
        <v>4.5999999999999996</v>
      </c>
      <c r="EA13" s="407">
        <f>SUM(DY13*0.7+DZ13*0.3)</f>
        <v>6.9799999999999995</v>
      </c>
      <c r="EB13" s="408"/>
      <c r="EC13" s="411">
        <f>SUM((S13*0.25)+(AD13*0.25)+(AO13*0.25)+(AZ13*0.25))</f>
        <v>6.180625</v>
      </c>
      <c r="ED13" s="411"/>
      <c r="EE13" s="411">
        <f>SUM((BO13*0.25)+(BY13*0.25)+(CH13*0.25)+(CR13*0.25))</f>
        <v>3.3536166666666665</v>
      </c>
      <c r="EF13" s="412"/>
      <c r="EG13" s="411">
        <f>SUM((DG13*0.25),(DU13*0.25),(DM13*0.25),(EA13*0.25))</f>
        <v>6.2850000000000001</v>
      </c>
      <c r="EH13" s="379"/>
      <c r="EI13" s="413">
        <f>AVERAGE(EC13:EG13)</f>
        <v>5.2730805555555555</v>
      </c>
      <c r="EJ13" s="244">
        <v>2</v>
      </c>
      <c r="EK13" s="411">
        <f>S13</f>
        <v>6.26</v>
      </c>
      <c r="EL13" s="411">
        <f>AD13</f>
        <v>6.1875</v>
      </c>
      <c r="EM13" s="411">
        <f>AO13</f>
        <v>6.2874999999999996</v>
      </c>
      <c r="EN13" s="411">
        <f>AZ13</f>
        <v>5.9874999999999998</v>
      </c>
      <c r="EO13" s="413">
        <f>EC13</f>
        <v>6.180625</v>
      </c>
      <c r="EP13" s="413"/>
      <c r="EQ13" s="411">
        <f>BO13</f>
        <v>5.9599999999999991</v>
      </c>
      <c r="ER13" s="411">
        <f>BY13</f>
        <v>1.8888333333333334</v>
      </c>
      <c r="ES13" s="411">
        <f>CH13</f>
        <v>3.9268000000000001</v>
      </c>
      <c r="ET13" s="411">
        <f>CR13</f>
        <v>1.6388333333333334</v>
      </c>
      <c r="EU13" s="413">
        <f>EE13</f>
        <v>3.3536166666666665</v>
      </c>
    </row>
    <row r="17" spans="1:67" ht="18" x14ac:dyDescent="0.35">
      <c r="A17" s="414"/>
      <c r="B17" s="415"/>
      <c r="C17" s="415"/>
      <c r="D17" s="415"/>
      <c r="E17" s="415"/>
      <c r="F17" s="175"/>
      <c r="G17" s="106"/>
      <c r="H17" s="106"/>
      <c r="I17" s="106"/>
      <c r="J17" s="106"/>
      <c r="K17" s="106"/>
      <c r="L17" s="187"/>
      <c r="M17" s="188"/>
      <c r="N17" s="188"/>
      <c r="O17" s="188"/>
      <c r="Q17" s="188"/>
      <c r="R17" s="188"/>
      <c r="S17" s="188"/>
      <c r="BB17" s="175"/>
      <c r="BC17" s="106"/>
      <c r="BD17" s="106"/>
      <c r="BE17" s="106"/>
      <c r="BF17" s="106"/>
      <c r="BG17" s="106"/>
      <c r="BH17" s="187"/>
      <c r="BI17" s="188"/>
      <c r="BJ17" s="188"/>
      <c r="BK17" s="188"/>
      <c r="BM17" s="188"/>
      <c r="BN17" s="188"/>
      <c r="BO17" s="188"/>
    </row>
    <row r="18" spans="1:67" ht="18" x14ac:dyDescent="0.35">
      <c r="A18" s="414"/>
      <c r="B18" s="415"/>
      <c r="C18" s="416"/>
      <c r="D18" s="415"/>
      <c r="E18" s="416"/>
      <c r="F18" s="41"/>
      <c r="G18" s="41"/>
      <c r="H18" s="41"/>
      <c r="I18" s="41"/>
      <c r="J18" s="41"/>
      <c r="K18" s="41"/>
      <c r="L18" s="224"/>
      <c r="M18" s="191"/>
      <c r="N18" s="191"/>
      <c r="O18" s="224"/>
      <c r="P18" s="128"/>
      <c r="Q18" s="191"/>
      <c r="R18" s="224"/>
      <c r="S18" s="224"/>
      <c r="BB18" s="41"/>
      <c r="BC18" s="41"/>
      <c r="BD18" s="41"/>
      <c r="BE18" s="41"/>
      <c r="BF18" s="41"/>
      <c r="BG18" s="41"/>
      <c r="BH18" s="224"/>
      <c r="BI18" s="191"/>
      <c r="BJ18" s="191"/>
      <c r="BK18" s="224"/>
      <c r="BL18" s="128"/>
      <c r="BM18" s="191"/>
      <c r="BN18" s="224"/>
      <c r="BO18" s="224"/>
    </row>
    <row r="19" spans="1:67" ht="18" x14ac:dyDescent="0.35">
      <c r="A19" s="415"/>
    </row>
    <row r="20" spans="1:67" ht="18" x14ac:dyDescent="0.35">
      <c r="A20" s="415"/>
    </row>
    <row r="21" spans="1:67" ht="18" x14ac:dyDescent="0.35">
      <c r="A21" s="415"/>
    </row>
    <row r="22" spans="1:67" ht="18" x14ac:dyDescent="0.35">
      <c r="A22" s="415"/>
      <c r="B22" s="415"/>
      <c r="C22" s="417"/>
      <c r="D22" s="415"/>
      <c r="E22" s="415"/>
    </row>
  </sheetData>
  <mergeCells count="3">
    <mergeCell ref="A3:B3"/>
    <mergeCell ref="A5:B5"/>
    <mergeCell ref="EQ7:ET7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horizontalDpi="0" verticalDpi="0" r:id="rId1"/>
  <headerFooter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opLeftCell="E5" workbookViewId="0">
      <selection activeCell="X39" sqref="X39"/>
    </sheetView>
  </sheetViews>
  <sheetFormatPr defaultRowHeight="13.2" x14ac:dyDescent="0.25"/>
  <cols>
    <col min="2" max="2" width="32.33203125" customWidth="1"/>
    <col min="3" max="3" width="30.3320312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6" width="9.5546875" customWidth="1"/>
    <col min="17" max="17" width="9.88671875" customWidth="1"/>
    <col min="18" max="18" width="13.33203125" customWidth="1"/>
  </cols>
  <sheetData>
    <row r="1" spans="1:18" ht="15.6" x14ac:dyDescent="0.3">
      <c r="A1" s="99" t="str">
        <f>'Comp Detail'!A1</f>
        <v>2022 Australian National Championships</v>
      </c>
      <c r="B1" s="3"/>
      <c r="C1" s="472" t="s">
        <v>71</v>
      </c>
      <c r="K1" s="533"/>
      <c r="L1" s="533"/>
      <c r="M1" s="533"/>
      <c r="R1" s="207">
        <f ca="1">NOW()</f>
        <v>44856.599301851849</v>
      </c>
    </row>
    <row r="2" spans="1:18" ht="15.6" x14ac:dyDescent="0.3">
      <c r="A2" s="28"/>
      <c r="B2" s="3"/>
      <c r="C2" s="329" t="s">
        <v>118</v>
      </c>
      <c r="D2" s="106"/>
      <c r="K2" s="533"/>
      <c r="L2" s="533"/>
      <c r="M2" s="533"/>
      <c r="R2" s="208">
        <f ca="1">NOW()</f>
        <v>44856.599301851849</v>
      </c>
    </row>
    <row r="3" spans="1:18" ht="15.6" x14ac:dyDescent="0.3">
      <c r="A3" s="524" t="str">
        <f>'Comp Detail'!A3</f>
        <v>3rd to 6th October 2022</v>
      </c>
      <c r="B3" s="525"/>
      <c r="C3" s="41" t="s">
        <v>102</v>
      </c>
      <c r="D3" s="174"/>
      <c r="K3" s="1"/>
      <c r="L3" s="1"/>
      <c r="M3" s="1"/>
    </row>
    <row r="4" spans="1:18" ht="15.6" x14ac:dyDescent="0.3">
      <c r="A4" s="108"/>
      <c r="B4" s="109"/>
      <c r="C4" s="1"/>
      <c r="K4" s="1"/>
      <c r="L4" s="1"/>
      <c r="M4" s="1"/>
    </row>
    <row r="5" spans="1:18" ht="15.6" x14ac:dyDescent="0.3">
      <c r="A5" s="250" t="s">
        <v>111</v>
      </c>
      <c r="B5" s="2"/>
      <c r="C5" s="4"/>
      <c r="D5" s="251"/>
      <c r="E5" s="2"/>
      <c r="F5" s="4"/>
      <c r="G5" s="4"/>
      <c r="H5" s="2"/>
      <c r="I5" s="251"/>
      <c r="J5" s="251"/>
      <c r="K5" s="252"/>
      <c r="L5" s="253"/>
      <c r="M5" s="251"/>
      <c r="N5" s="251"/>
      <c r="O5" s="251"/>
      <c r="P5" s="251"/>
      <c r="Q5" s="251"/>
      <c r="R5" s="251"/>
    </row>
    <row r="6" spans="1:18" ht="15.6" x14ac:dyDescent="0.3">
      <c r="A6" s="250" t="s">
        <v>53</v>
      </c>
      <c r="B6" s="2">
        <v>24</v>
      </c>
      <c r="C6" s="4"/>
      <c r="D6" s="251"/>
      <c r="N6" s="251"/>
      <c r="O6" s="251"/>
      <c r="P6" s="251"/>
      <c r="Q6" s="251"/>
      <c r="R6" s="251"/>
    </row>
    <row r="7" spans="1:18" ht="15.6" x14ac:dyDescent="0.3">
      <c r="A7" s="250" t="s">
        <v>163</v>
      </c>
      <c r="B7" s="2"/>
      <c r="C7" s="4"/>
      <c r="D7" s="251"/>
      <c r="E7" s="4" t="s">
        <v>47</v>
      </c>
      <c r="F7" s="4" t="str">
        <f>C2</f>
        <v>Lise Berg</v>
      </c>
      <c r="G7" s="4"/>
      <c r="H7" s="4"/>
      <c r="I7" s="251"/>
      <c r="J7" s="251"/>
      <c r="K7" s="251" t="s">
        <v>46</v>
      </c>
      <c r="L7" s="41" t="str">
        <f>C3</f>
        <v>Robyn Bruderer</v>
      </c>
      <c r="M7" s="251"/>
      <c r="N7" s="251"/>
      <c r="O7" s="251"/>
      <c r="P7" s="251"/>
      <c r="Q7" s="251"/>
      <c r="R7" s="251"/>
    </row>
    <row r="8" spans="1:18" ht="14.4" x14ac:dyDescent="0.3">
      <c r="A8" s="4"/>
      <c r="B8" s="4"/>
      <c r="C8" s="4"/>
      <c r="D8" s="251"/>
      <c r="E8" s="2"/>
      <c r="F8" s="4"/>
      <c r="G8" s="4"/>
      <c r="H8" s="4"/>
      <c r="I8" s="254"/>
      <c r="J8" s="254"/>
      <c r="K8" s="251"/>
      <c r="L8" s="251"/>
      <c r="M8" s="254"/>
      <c r="N8" s="251"/>
      <c r="O8" s="251"/>
      <c r="P8" s="251"/>
      <c r="Q8" s="255"/>
      <c r="R8" s="251"/>
    </row>
    <row r="9" spans="1:18" ht="14.4" x14ac:dyDescent="0.3">
      <c r="A9" s="30" t="s">
        <v>24</v>
      </c>
      <c r="B9" s="30" t="s">
        <v>25</v>
      </c>
      <c r="C9" s="30" t="s">
        <v>28</v>
      </c>
      <c r="D9" s="256"/>
      <c r="E9" s="39" t="s">
        <v>14</v>
      </c>
      <c r="F9" s="30"/>
      <c r="G9" s="30"/>
      <c r="H9" s="30"/>
      <c r="I9" s="257" t="s">
        <v>14</v>
      </c>
      <c r="J9" s="258"/>
      <c r="K9" s="254"/>
      <c r="L9" s="254"/>
      <c r="M9" s="257" t="s">
        <v>56</v>
      </c>
      <c r="N9" s="256"/>
      <c r="O9" s="254"/>
      <c r="P9" s="254"/>
      <c r="Q9" s="259" t="s">
        <v>15</v>
      </c>
      <c r="R9" s="254"/>
    </row>
    <row r="10" spans="1:18" ht="14.4" x14ac:dyDescent="0.3">
      <c r="A10" s="37"/>
      <c r="B10" s="180"/>
      <c r="C10" s="37"/>
      <c r="D10" s="266"/>
      <c r="E10" s="37" t="s">
        <v>4</v>
      </c>
      <c r="F10" s="37" t="s">
        <v>5</v>
      </c>
      <c r="G10" s="37" t="s">
        <v>6</v>
      </c>
      <c r="H10" s="37" t="s">
        <v>7</v>
      </c>
      <c r="I10" s="331" t="s">
        <v>15</v>
      </c>
      <c r="J10" s="332"/>
      <c r="K10" s="273" t="s">
        <v>36</v>
      </c>
      <c r="L10" s="273" t="s">
        <v>60</v>
      </c>
      <c r="M10" s="331" t="s">
        <v>15</v>
      </c>
      <c r="N10" s="266"/>
      <c r="O10" s="339" t="s">
        <v>68</v>
      </c>
      <c r="P10" s="339" t="s">
        <v>69</v>
      </c>
      <c r="Q10" s="335" t="s">
        <v>32</v>
      </c>
      <c r="R10" s="333" t="s">
        <v>35</v>
      </c>
    </row>
    <row r="11" spans="1:18" ht="14.4" x14ac:dyDescent="0.3">
      <c r="A11" s="483">
        <v>17</v>
      </c>
      <c r="B11" s="483" t="s">
        <v>347</v>
      </c>
      <c r="C11" s="262"/>
      <c r="D11" s="261"/>
      <c r="E11" s="262"/>
      <c r="F11" s="262"/>
      <c r="G11" s="262"/>
      <c r="H11" s="262"/>
      <c r="I11" s="263"/>
      <c r="J11" s="263"/>
      <c r="K11" s="264"/>
      <c r="L11" s="265"/>
      <c r="M11" s="263"/>
      <c r="N11" s="27"/>
      <c r="O11" s="27"/>
      <c r="P11" s="27"/>
      <c r="Q11" s="354"/>
      <c r="R11" s="355"/>
    </row>
    <row r="12" spans="1:18" ht="14.4" x14ac:dyDescent="0.3">
      <c r="A12" s="486">
        <v>21</v>
      </c>
      <c r="B12" s="486" t="s">
        <v>346</v>
      </c>
      <c r="C12" s="486" t="s">
        <v>341</v>
      </c>
      <c r="D12" s="266"/>
      <c r="E12" s="267">
        <v>8.5</v>
      </c>
      <c r="F12" s="267">
        <v>9</v>
      </c>
      <c r="G12" s="267">
        <v>6.5</v>
      </c>
      <c r="H12" s="267">
        <v>5</v>
      </c>
      <c r="I12" s="268">
        <f t="shared" ref="I12" si="0">SUM((E12*0.25)+(F12*0.25)+(G12*0.3)+(H12*0.2))</f>
        <v>7.3250000000000002</v>
      </c>
      <c r="J12" s="269"/>
      <c r="K12" s="270">
        <v>6.875</v>
      </c>
      <c r="L12" s="271"/>
      <c r="M12" s="268">
        <f t="shared" ref="M12" si="1">K12-L12</f>
        <v>6.875</v>
      </c>
      <c r="N12" s="272"/>
      <c r="O12" s="268">
        <f t="shared" ref="O12" si="2">I12</f>
        <v>7.3250000000000002</v>
      </c>
      <c r="P12" s="268">
        <f t="shared" ref="P12" si="3">M12</f>
        <v>6.875</v>
      </c>
      <c r="Q12" s="353">
        <f t="shared" ref="Q12" si="4">(M12+I12)/2</f>
        <v>7.1</v>
      </c>
      <c r="R12" s="331">
        <v>1</v>
      </c>
    </row>
    <row r="13" spans="1:18" ht="14.4" x14ac:dyDescent="0.3">
      <c r="A13" s="483">
        <v>28</v>
      </c>
      <c r="B13" s="106" t="s">
        <v>224</v>
      </c>
      <c r="C13" s="262"/>
      <c r="D13" s="261"/>
      <c r="E13" s="262"/>
      <c r="F13" s="262"/>
      <c r="G13" s="262"/>
      <c r="H13" s="262"/>
      <c r="I13" s="263"/>
      <c r="J13" s="263"/>
      <c r="K13" s="264"/>
      <c r="L13" s="265"/>
      <c r="M13" s="263"/>
      <c r="N13" s="27"/>
      <c r="O13" s="27"/>
      <c r="P13" s="27"/>
      <c r="Q13" s="354"/>
      <c r="R13" s="355"/>
    </row>
    <row r="14" spans="1:18" ht="14.4" x14ac:dyDescent="0.3">
      <c r="A14" s="486">
        <v>29</v>
      </c>
      <c r="B14" s="137" t="s">
        <v>250</v>
      </c>
      <c r="C14" s="486" t="s">
        <v>185</v>
      </c>
      <c r="D14" s="266"/>
      <c r="E14" s="267">
        <v>8.5</v>
      </c>
      <c r="F14" s="267">
        <v>7</v>
      </c>
      <c r="G14" s="267">
        <v>6.5</v>
      </c>
      <c r="H14" s="267">
        <v>5</v>
      </c>
      <c r="I14" s="268">
        <f t="shared" ref="I14" si="5">SUM((E14*0.25)+(F14*0.25)+(G14*0.3)+(H14*0.2))</f>
        <v>6.8250000000000002</v>
      </c>
      <c r="J14" s="269"/>
      <c r="K14" s="270">
        <v>6.875</v>
      </c>
      <c r="L14" s="271"/>
      <c r="M14" s="268">
        <f t="shared" ref="M14" si="6">K14-L14</f>
        <v>6.875</v>
      </c>
      <c r="N14" s="272"/>
      <c r="O14" s="268">
        <f t="shared" ref="O14" si="7">I14</f>
        <v>6.8250000000000002</v>
      </c>
      <c r="P14" s="268">
        <f t="shared" ref="P14" si="8">M14</f>
        <v>6.875</v>
      </c>
      <c r="Q14" s="353">
        <f t="shared" ref="Q14" si="9">(M14+I14)/2</f>
        <v>6.85</v>
      </c>
      <c r="R14" s="331">
        <v>2</v>
      </c>
    </row>
    <row r="15" spans="1:18" ht="14.4" x14ac:dyDescent="0.3">
      <c r="A15" s="483">
        <v>60</v>
      </c>
      <c r="B15" s="483" t="s">
        <v>305</v>
      </c>
      <c r="C15" s="262"/>
      <c r="D15" s="261"/>
      <c r="E15" s="262"/>
      <c r="F15" s="262"/>
      <c r="G15" s="262"/>
      <c r="H15" s="262"/>
      <c r="I15" s="263"/>
      <c r="J15" s="263"/>
      <c r="K15" s="264"/>
      <c r="L15" s="265"/>
      <c r="M15" s="263"/>
      <c r="N15" s="27"/>
      <c r="O15" s="27"/>
      <c r="P15" s="27"/>
      <c r="Q15" s="354"/>
      <c r="R15" s="355"/>
    </row>
    <row r="16" spans="1:18" ht="14.4" x14ac:dyDescent="0.3">
      <c r="A16" s="486">
        <v>66</v>
      </c>
      <c r="B16" s="137" t="s">
        <v>303</v>
      </c>
      <c r="C16" s="486" t="s">
        <v>266</v>
      </c>
      <c r="D16" s="266"/>
      <c r="E16" s="267">
        <v>5.5</v>
      </c>
      <c r="F16" s="267">
        <v>6.5</v>
      </c>
      <c r="G16" s="267">
        <v>6</v>
      </c>
      <c r="H16" s="267">
        <v>4</v>
      </c>
      <c r="I16" s="268">
        <f>SUM((E16*0.25)+(F16*0.25)+(G16*0.3)+(H16*0.2))</f>
        <v>5.6</v>
      </c>
      <c r="J16" s="269"/>
      <c r="K16" s="270">
        <v>7.73</v>
      </c>
      <c r="L16" s="271"/>
      <c r="M16" s="268">
        <f>K16-L16</f>
        <v>7.73</v>
      </c>
      <c r="N16" s="272"/>
      <c r="O16" s="268">
        <f>I16</f>
        <v>5.6</v>
      </c>
      <c r="P16" s="268">
        <f>M16</f>
        <v>7.73</v>
      </c>
      <c r="Q16" s="353">
        <f>(M16+I16)/2</f>
        <v>6.665</v>
      </c>
      <c r="R16" s="331">
        <v>3</v>
      </c>
    </row>
    <row r="17" spans="1:18" ht="14.4" x14ac:dyDescent="0.3">
      <c r="A17" s="483">
        <v>98</v>
      </c>
      <c r="B17" s="483" t="s">
        <v>296</v>
      </c>
      <c r="C17" s="262"/>
      <c r="D17" s="261"/>
      <c r="E17" s="262"/>
      <c r="F17" s="262"/>
      <c r="G17" s="262"/>
      <c r="H17" s="262"/>
      <c r="I17" s="263"/>
      <c r="J17" s="263"/>
      <c r="K17" s="264"/>
      <c r="L17" s="265"/>
      <c r="M17" s="263"/>
      <c r="N17" s="27"/>
      <c r="O17" s="27"/>
      <c r="P17" s="27"/>
      <c r="Q17" s="354"/>
      <c r="R17" s="355"/>
    </row>
    <row r="18" spans="1:18" ht="14.4" x14ac:dyDescent="0.3">
      <c r="A18" s="486">
        <v>97</v>
      </c>
      <c r="B18" s="486" t="s">
        <v>297</v>
      </c>
      <c r="C18" s="486" t="s">
        <v>203</v>
      </c>
      <c r="D18" s="266"/>
      <c r="E18" s="267">
        <v>7.5</v>
      </c>
      <c r="F18" s="267">
        <v>8</v>
      </c>
      <c r="G18" s="267">
        <v>5.5</v>
      </c>
      <c r="H18" s="267">
        <v>4</v>
      </c>
      <c r="I18" s="268">
        <f t="shared" ref="I18" si="10">SUM((E18*0.25)+(F18*0.25)+(G18*0.3)+(H18*0.2))</f>
        <v>6.3250000000000002</v>
      </c>
      <c r="J18" s="269"/>
      <c r="K18" s="270">
        <v>6.82</v>
      </c>
      <c r="L18" s="271"/>
      <c r="M18" s="268">
        <f t="shared" ref="M18" si="11">K18-L18</f>
        <v>6.82</v>
      </c>
      <c r="N18" s="272"/>
      <c r="O18" s="268">
        <f t="shared" ref="O18" si="12">I18</f>
        <v>6.3250000000000002</v>
      </c>
      <c r="P18" s="268">
        <f t="shared" ref="P18" si="13">M18</f>
        <v>6.82</v>
      </c>
      <c r="Q18" s="353">
        <f t="shared" ref="Q18" si="14">(M18+I18)/2</f>
        <v>6.5724999999999998</v>
      </c>
      <c r="R18" s="331">
        <v>4</v>
      </c>
    </row>
    <row r="19" spans="1:18" ht="14.4" x14ac:dyDescent="0.3">
      <c r="A19" s="483">
        <v>51</v>
      </c>
      <c r="B19" s="483" t="s">
        <v>308</v>
      </c>
      <c r="C19" s="262"/>
      <c r="D19" s="261"/>
      <c r="E19" s="262"/>
      <c r="F19" s="262"/>
      <c r="G19" s="262"/>
      <c r="H19" s="262"/>
      <c r="I19" s="263"/>
      <c r="J19" s="263"/>
      <c r="K19" s="264"/>
      <c r="L19" s="265"/>
      <c r="M19" s="263"/>
      <c r="N19" s="27"/>
      <c r="O19" s="27"/>
      <c r="P19" s="27"/>
      <c r="Q19" s="354"/>
      <c r="R19" s="355"/>
    </row>
    <row r="20" spans="1:18" ht="14.4" x14ac:dyDescent="0.3">
      <c r="A20" s="486">
        <v>57</v>
      </c>
      <c r="B20" s="137" t="s">
        <v>309</v>
      </c>
      <c r="C20" s="486" t="s">
        <v>330</v>
      </c>
      <c r="D20" s="266"/>
      <c r="E20" s="267">
        <v>6.5</v>
      </c>
      <c r="F20" s="267">
        <v>6</v>
      </c>
      <c r="G20" s="267">
        <v>5.8</v>
      </c>
      <c r="H20" s="267">
        <v>4</v>
      </c>
      <c r="I20" s="268">
        <f t="shared" ref="I20" si="15">SUM((E20*0.25)+(F20*0.25)+(G20*0.3)+(H20*0.2))</f>
        <v>5.665</v>
      </c>
      <c r="J20" s="269"/>
      <c r="K20" s="270">
        <v>7</v>
      </c>
      <c r="L20" s="271"/>
      <c r="M20" s="268">
        <f t="shared" ref="M20" si="16">K20-L20</f>
        <v>7</v>
      </c>
      <c r="N20" s="272"/>
      <c r="O20" s="268">
        <f t="shared" ref="O20" si="17">I20</f>
        <v>5.665</v>
      </c>
      <c r="P20" s="268">
        <f t="shared" ref="P20" si="18">M20</f>
        <v>7</v>
      </c>
      <c r="Q20" s="353">
        <f t="shared" ref="Q20" si="19">(M20+I20)/2</f>
        <v>6.3324999999999996</v>
      </c>
      <c r="R20" s="331">
        <v>5</v>
      </c>
    </row>
    <row r="21" spans="1:18" ht="14.4" x14ac:dyDescent="0.3">
      <c r="A21" s="483">
        <v>45</v>
      </c>
      <c r="B21" s="483" t="s">
        <v>369</v>
      </c>
      <c r="C21" s="262" t="s">
        <v>327</v>
      </c>
      <c r="D21" s="261"/>
      <c r="E21" s="262"/>
      <c r="F21" s="262"/>
      <c r="G21" s="262"/>
      <c r="H21" s="262"/>
      <c r="I21" s="263"/>
      <c r="J21" s="263"/>
      <c r="K21" s="264"/>
      <c r="L21" s="265"/>
      <c r="M21" s="263"/>
      <c r="N21" s="27"/>
      <c r="O21" s="27"/>
      <c r="P21" s="27"/>
      <c r="Q21" s="354"/>
      <c r="R21" s="355"/>
    </row>
    <row r="22" spans="1:18" ht="14.4" x14ac:dyDescent="0.3">
      <c r="A22" s="486">
        <v>47</v>
      </c>
      <c r="B22" s="486" t="s">
        <v>237</v>
      </c>
      <c r="C22" s="487" t="s">
        <v>207</v>
      </c>
      <c r="D22" s="266"/>
      <c r="E22" s="267">
        <v>6.5</v>
      </c>
      <c r="F22" s="267">
        <v>7</v>
      </c>
      <c r="G22" s="267">
        <v>5.5</v>
      </c>
      <c r="H22" s="267">
        <v>4</v>
      </c>
      <c r="I22" s="268">
        <f t="shared" ref="I22" si="20">SUM((E22*0.25)+(F22*0.25)+(G22*0.3)+(H22*0.2))</f>
        <v>5.8250000000000002</v>
      </c>
      <c r="J22" s="269"/>
      <c r="K22" s="270">
        <v>6.59</v>
      </c>
      <c r="L22" s="271"/>
      <c r="M22" s="268">
        <f t="shared" ref="M22" si="21">K22-L22</f>
        <v>6.59</v>
      </c>
      <c r="N22" s="272"/>
      <c r="O22" s="268">
        <f t="shared" ref="O22" si="22">I22</f>
        <v>5.8250000000000002</v>
      </c>
      <c r="P22" s="268">
        <f t="shared" ref="P22" si="23">M22</f>
        <v>6.59</v>
      </c>
      <c r="Q22" s="353">
        <f t="shared" ref="Q22" si="24">(M22+I22)/2</f>
        <v>6.2074999999999996</v>
      </c>
      <c r="R22" s="331">
        <v>6</v>
      </c>
    </row>
    <row r="23" spans="1:18" ht="14.4" x14ac:dyDescent="0.3">
      <c r="A23" s="483">
        <v>52</v>
      </c>
      <c r="B23" s="483" t="s">
        <v>310</v>
      </c>
      <c r="C23" s="262"/>
      <c r="D23" s="261"/>
      <c r="E23" s="262"/>
      <c r="F23" s="262"/>
      <c r="G23" s="262"/>
      <c r="H23" s="262"/>
      <c r="I23" s="263"/>
      <c r="J23" s="263"/>
      <c r="K23" s="264"/>
      <c r="L23" s="265"/>
      <c r="M23" s="263"/>
      <c r="N23" s="27"/>
      <c r="O23" s="27"/>
      <c r="P23" s="27"/>
      <c r="Q23" s="354"/>
      <c r="R23" s="355"/>
    </row>
    <row r="24" spans="1:18" ht="14.4" x14ac:dyDescent="0.3">
      <c r="A24" s="486">
        <v>55</v>
      </c>
      <c r="B24" s="137" t="s">
        <v>377</v>
      </c>
      <c r="C24" s="486" t="s">
        <v>330</v>
      </c>
      <c r="D24" s="266"/>
      <c r="E24" s="267">
        <v>5</v>
      </c>
      <c r="F24" s="267">
        <v>5</v>
      </c>
      <c r="G24" s="267">
        <v>4.5</v>
      </c>
      <c r="H24" s="267">
        <v>4</v>
      </c>
      <c r="I24" s="268">
        <f t="shared" ref="I24" si="25">SUM((E24*0.25)+(F24*0.25)+(G24*0.3)+(H24*0.2))</f>
        <v>4.6499999999999995</v>
      </c>
      <c r="J24" s="269"/>
      <c r="K24" s="270">
        <v>7.71</v>
      </c>
      <c r="L24" s="271"/>
      <c r="M24" s="268">
        <f t="shared" ref="M24" si="26">K24-L24</f>
        <v>7.71</v>
      </c>
      <c r="N24" s="272"/>
      <c r="O24" s="268">
        <f t="shared" ref="O24" si="27">I24</f>
        <v>4.6499999999999995</v>
      </c>
      <c r="P24" s="268">
        <f t="shared" ref="P24" si="28">M24</f>
        <v>7.71</v>
      </c>
      <c r="Q24" s="353">
        <f t="shared" ref="Q24" si="29">(M24+I24)/2</f>
        <v>6.18</v>
      </c>
      <c r="R24" s="331">
        <v>7</v>
      </c>
    </row>
    <row r="25" spans="1:18" ht="14.4" x14ac:dyDescent="0.3">
      <c r="A25" s="483">
        <v>90</v>
      </c>
      <c r="B25" s="106" t="s">
        <v>372</v>
      </c>
      <c r="C25" s="262"/>
      <c r="D25" s="261"/>
      <c r="E25" s="262"/>
      <c r="F25" s="262"/>
      <c r="G25" s="262"/>
      <c r="H25" s="262"/>
      <c r="I25" s="263"/>
      <c r="J25" s="263"/>
      <c r="K25" s="264"/>
      <c r="L25" s="265"/>
      <c r="M25" s="263"/>
      <c r="N25" s="27"/>
      <c r="O25" s="27"/>
      <c r="P25" s="27"/>
      <c r="Q25" s="354"/>
      <c r="R25" s="355"/>
    </row>
    <row r="26" spans="1:18" ht="14.4" x14ac:dyDescent="0.3">
      <c r="A26" s="486">
        <v>81</v>
      </c>
      <c r="B26" s="486" t="s">
        <v>371</v>
      </c>
      <c r="C26" s="486" t="s">
        <v>260</v>
      </c>
      <c r="D26" s="266"/>
      <c r="E26" s="267">
        <v>7</v>
      </c>
      <c r="F26" s="267">
        <v>7</v>
      </c>
      <c r="G26" s="267">
        <v>5.5</v>
      </c>
      <c r="H26" s="267">
        <v>5</v>
      </c>
      <c r="I26" s="268">
        <f t="shared" ref="I26" si="30">SUM((E26*0.25)+(F26*0.25)+(G26*0.3)+(H26*0.2))</f>
        <v>6.15</v>
      </c>
      <c r="J26" s="269"/>
      <c r="K26" s="270">
        <v>6.16</v>
      </c>
      <c r="L26" s="271"/>
      <c r="M26" s="268">
        <f t="shared" ref="M26" si="31">K26-L26</f>
        <v>6.16</v>
      </c>
      <c r="N26" s="272"/>
      <c r="O26" s="268">
        <f t="shared" ref="O26" si="32">I26</f>
        <v>6.15</v>
      </c>
      <c r="P26" s="268">
        <f t="shared" ref="P26" si="33">M26</f>
        <v>6.16</v>
      </c>
      <c r="Q26" s="353">
        <f t="shared" ref="Q26" si="34">(M26+I26)/2</f>
        <v>6.1550000000000002</v>
      </c>
      <c r="R26" s="331">
        <v>8</v>
      </c>
    </row>
    <row r="27" spans="1:18" ht="14.4" x14ac:dyDescent="0.3">
      <c r="A27" s="483">
        <v>35</v>
      </c>
      <c r="B27" s="106" t="s">
        <v>220</v>
      </c>
      <c r="C27" s="262"/>
      <c r="D27" s="261"/>
      <c r="E27" s="262"/>
      <c r="F27" s="262"/>
      <c r="G27" s="262"/>
      <c r="H27" s="262"/>
      <c r="I27" s="263"/>
      <c r="J27" s="263"/>
      <c r="K27" s="264"/>
      <c r="L27" s="265"/>
      <c r="M27" s="263"/>
      <c r="N27" s="27"/>
      <c r="O27" s="27"/>
      <c r="P27" s="27"/>
      <c r="Q27" s="354"/>
      <c r="R27" s="355"/>
    </row>
    <row r="28" spans="1:18" ht="14.4" x14ac:dyDescent="0.3">
      <c r="A28" s="486">
        <v>38</v>
      </c>
      <c r="B28" s="137" t="s">
        <v>247</v>
      </c>
      <c r="C28" s="486" t="s">
        <v>185</v>
      </c>
      <c r="D28" s="266"/>
      <c r="E28" s="267">
        <v>4.5</v>
      </c>
      <c r="F28" s="267">
        <v>4.5</v>
      </c>
      <c r="G28" s="267">
        <v>5.5</v>
      </c>
      <c r="H28" s="267">
        <v>6</v>
      </c>
      <c r="I28" s="268">
        <f>SUM((E28*0.25)+(F28*0.25)+(G28*0.3)+(H28*0.2))</f>
        <v>5.0999999999999996</v>
      </c>
      <c r="J28" s="269"/>
      <c r="K28" s="270">
        <v>6.94</v>
      </c>
      <c r="L28" s="271"/>
      <c r="M28" s="268">
        <f>K28-L28</f>
        <v>6.94</v>
      </c>
      <c r="N28" s="272"/>
      <c r="O28" s="268">
        <f>I28</f>
        <v>5.0999999999999996</v>
      </c>
      <c r="P28" s="268">
        <f>M28</f>
        <v>6.94</v>
      </c>
      <c r="Q28" s="353">
        <f>(M28+I28)/2</f>
        <v>6.02</v>
      </c>
      <c r="R28" s="331">
        <v>9</v>
      </c>
    </row>
    <row r="29" spans="1:18" ht="14.4" x14ac:dyDescent="0.3">
      <c r="A29" s="483">
        <v>114</v>
      </c>
      <c r="B29" s="483" t="s">
        <v>253</v>
      </c>
      <c r="C29" s="262"/>
      <c r="D29" s="261"/>
      <c r="E29" s="262"/>
      <c r="F29" s="262"/>
      <c r="G29" s="262"/>
      <c r="H29" s="262"/>
      <c r="I29" s="263"/>
      <c r="J29" s="263"/>
      <c r="K29" s="264"/>
      <c r="L29" s="265"/>
      <c r="M29" s="263"/>
      <c r="N29" s="27"/>
      <c r="O29" s="27"/>
      <c r="P29" s="27"/>
      <c r="Q29" s="354"/>
      <c r="R29" s="355"/>
    </row>
    <row r="30" spans="1:18" ht="14.4" x14ac:dyDescent="0.3">
      <c r="A30" s="486">
        <v>119</v>
      </c>
      <c r="B30" s="137" t="s">
        <v>390</v>
      </c>
      <c r="C30" s="486" t="s">
        <v>255</v>
      </c>
      <c r="D30" s="266"/>
      <c r="E30" s="267">
        <v>5.5</v>
      </c>
      <c r="F30" s="267">
        <v>6</v>
      </c>
      <c r="G30" s="267">
        <v>5</v>
      </c>
      <c r="H30" s="267">
        <v>4</v>
      </c>
      <c r="I30" s="268">
        <f t="shared" ref="I30" si="35">SUM((E30*0.25)+(F30*0.25)+(G30*0.3)+(H30*0.2))</f>
        <v>5.1749999999999998</v>
      </c>
      <c r="J30" s="269"/>
      <c r="K30" s="270">
        <v>6.61</v>
      </c>
      <c r="L30" s="271"/>
      <c r="M30" s="268">
        <f t="shared" ref="M30" si="36">K30-L30</f>
        <v>6.61</v>
      </c>
      <c r="N30" s="272"/>
      <c r="O30" s="268">
        <f t="shared" ref="O30" si="37">I30</f>
        <v>5.1749999999999998</v>
      </c>
      <c r="P30" s="268">
        <f t="shared" ref="P30" si="38">M30</f>
        <v>6.61</v>
      </c>
      <c r="Q30" s="353">
        <f t="shared" ref="Q30" si="39">(M30+I30)/2</f>
        <v>5.8925000000000001</v>
      </c>
      <c r="R30" s="331">
        <v>10</v>
      </c>
    </row>
    <row r="31" spans="1:18" ht="14.4" x14ac:dyDescent="0.3">
      <c r="A31" s="483">
        <v>37</v>
      </c>
      <c r="B31" s="106" t="s">
        <v>248</v>
      </c>
      <c r="C31" s="262"/>
      <c r="D31" s="261"/>
      <c r="E31" s="262"/>
      <c r="F31" s="262"/>
      <c r="G31" s="262"/>
      <c r="H31" s="262"/>
      <c r="I31" s="263"/>
      <c r="J31" s="263"/>
      <c r="K31" s="264"/>
      <c r="L31" s="265"/>
      <c r="M31" s="263"/>
      <c r="N31" s="27"/>
      <c r="O31" s="27"/>
      <c r="P31" s="27"/>
      <c r="Q31" s="354"/>
      <c r="R31" s="355"/>
    </row>
    <row r="32" spans="1:18" ht="14.4" x14ac:dyDescent="0.3">
      <c r="A32" s="486">
        <v>33</v>
      </c>
      <c r="B32" s="137" t="s">
        <v>219</v>
      </c>
      <c r="C32" s="486" t="s">
        <v>185</v>
      </c>
      <c r="D32" s="266"/>
      <c r="E32" s="267">
        <v>6</v>
      </c>
      <c r="F32" s="267">
        <v>5</v>
      </c>
      <c r="G32" s="267">
        <v>5</v>
      </c>
      <c r="H32" s="267">
        <v>5</v>
      </c>
      <c r="I32" s="268">
        <f t="shared" ref="I32" si="40">SUM((E32*0.25)+(F32*0.25)+(G32*0.3)+(H32*0.2))</f>
        <v>5.25</v>
      </c>
      <c r="J32" s="269"/>
      <c r="K32" s="270">
        <v>6</v>
      </c>
      <c r="L32" s="271"/>
      <c r="M32" s="268">
        <f t="shared" ref="M32" si="41">K32-L32</f>
        <v>6</v>
      </c>
      <c r="N32" s="272"/>
      <c r="O32" s="268">
        <f t="shared" ref="O32" si="42">I32</f>
        <v>5.25</v>
      </c>
      <c r="P32" s="268">
        <f t="shared" ref="P32" si="43">M32</f>
        <v>6</v>
      </c>
      <c r="Q32" s="353">
        <f t="shared" ref="Q32" si="44">(M32+I32)/2</f>
        <v>5.625</v>
      </c>
      <c r="R32" s="331">
        <v>11</v>
      </c>
    </row>
  </sheetData>
  <mergeCells count="3">
    <mergeCell ref="K1:M1"/>
    <mergeCell ref="K2:M2"/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5"/>
  <sheetViews>
    <sheetView topLeftCell="A3" workbookViewId="0">
      <selection activeCell="Q6" sqref="Q6"/>
    </sheetView>
  </sheetViews>
  <sheetFormatPr defaultColWidth="8.88671875" defaultRowHeight="13.2" x14ac:dyDescent="0.25"/>
  <cols>
    <col min="1" max="1" width="5.44140625" customWidth="1"/>
    <col min="2" max="2" width="21.33203125" customWidth="1"/>
    <col min="3" max="3" width="30.6640625" customWidth="1"/>
    <col min="4" max="4" width="2.88671875" customWidth="1"/>
    <col min="10" max="10" width="3.44140625" customWidth="1"/>
    <col min="14" max="14" width="3.33203125" customWidth="1"/>
    <col min="15" max="15" width="10.88671875" customWidth="1"/>
    <col min="16" max="16" width="9.6640625" customWidth="1"/>
    <col min="17" max="17" width="6.5546875" customWidth="1"/>
    <col min="18" max="18" width="13.5546875" customWidth="1"/>
  </cols>
  <sheetData>
    <row r="1" spans="1:20" s="106" customFormat="1" ht="15.6" x14ac:dyDescent="0.3">
      <c r="A1" s="99" t="str">
        <f>'Comp Detail'!A1</f>
        <v>2022 Australian National Championships</v>
      </c>
      <c r="B1" s="3"/>
      <c r="C1" s="105"/>
      <c r="D1" s="1"/>
      <c r="E1" s="472" t="s">
        <v>71</v>
      </c>
      <c r="F1" s="1"/>
      <c r="G1" s="1"/>
      <c r="H1" s="1"/>
      <c r="I1" s="1"/>
      <c r="J1" s="1"/>
      <c r="L1" s="1"/>
      <c r="M1" s="1"/>
      <c r="N1" s="1"/>
      <c r="O1" s="1"/>
      <c r="P1" s="1"/>
      <c r="Q1" s="1"/>
      <c r="R1" s="207">
        <f ca="1">NOW()</f>
        <v>44856.599301851849</v>
      </c>
      <c r="S1" s="1"/>
      <c r="T1" s="1"/>
    </row>
    <row r="2" spans="1:20" s="106" customFormat="1" ht="15.6" x14ac:dyDescent="0.3">
      <c r="A2" s="28"/>
      <c r="B2" s="3"/>
      <c r="C2" s="105"/>
      <c r="D2" s="1"/>
      <c r="E2" s="473" t="s">
        <v>118</v>
      </c>
      <c r="F2" s="1"/>
      <c r="G2" s="1"/>
      <c r="H2" s="1"/>
      <c r="I2" s="1"/>
      <c r="J2" s="1"/>
      <c r="L2" s="1"/>
      <c r="M2" s="1"/>
      <c r="N2" s="1"/>
      <c r="O2" s="1"/>
      <c r="P2" s="1"/>
      <c r="Q2" s="1"/>
      <c r="R2" s="208">
        <f ca="1">NOW()</f>
        <v>44856.599301851849</v>
      </c>
      <c r="S2" s="1"/>
    </row>
    <row r="3" spans="1:20" s="106" customFormat="1" ht="15.6" x14ac:dyDescent="0.3">
      <c r="A3" s="524" t="str">
        <f>'Comp Detail'!A3</f>
        <v>3rd to 6th October 2022</v>
      </c>
      <c r="B3" s="525"/>
      <c r="C3" s="105"/>
      <c r="D3" s="1"/>
      <c r="E3" s="473" t="s">
        <v>140</v>
      </c>
      <c r="F3" s="1"/>
      <c r="G3" s="1"/>
      <c r="H3" s="1"/>
      <c r="I3" s="1"/>
      <c r="J3" s="1"/>
      <c r="L3" s="1"/>
      <c r="M3" s="1"/>
      <c r="N3" s="1"/>
      <c r="O3" s="1"/>
      <c r="P3" s="1"/>
      <c r="Q3" s="1"/>
      <c r="R3" s="1"/>
      <c r="S3" s="1"/>
    </row>
    <row r="4" spans="1:20" s="106" customFormat="1" ht="15.6" x14ac:dyDescent="0.3">
      <c r="A4" s="108"/>
      <c r="B4" s="10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0" s="106" customFormat="1" ht="14.4" x14ac:dyDescent="0.3">
      <c r="C5" s="1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"/>
      <c r="R5" s="1"/>
    </row>
    <row r="6" spans="1:20" s="106" customFormat="1" ht="15.6" x14ac:dyDescent="0.3">
      <c r="A6" s="99"/>
      <c r="B6" s="1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20" s="106" customFormat="1" ht="15.6" x14ac:dyDescent="0.3">
      <c r="A7" s="534" t="s">
        <v>112</v>
      </c>
      <c r="B7" s="534"/>
      <c r="C7" s="1"/>
      <c r="D7" s="1"/>
      <c r="E7" s="107" t="s">
        <v>47</v>
      </c>
      <c r="F7" s="1" t="str">
        <f>E2</f>
        <v>Lise Berg</v>
      </c>
      <c r="G7" s="1"/>
      <c r="H7" s="1"/>
      <c r="I7" s="1"/>
      <c r="J7" s="1"/>
      <c r="K7" s="107" t="s">
        <v>46</v>
      </c>
      <c r="L7" s="1" t="str">
        <f>E3</f>
        <v>Nina Fritzell</v>
      </c>
      <c r="M7" s="1"/>
      <c r="N7" s="1"/>
      <c r="O7" s="1"/>
      <c r="P7" s="1"/>
      <c r="Q7" s="1"/>
      <c r="R7" s="1"/>
    </row>
    <row r="8" spans="1:20" s="106" customFormat="1" ht="15.6" x14ac:dyDescent="0.3">
      <c r="A8" s="99" t="s">
        <v>53</v>
      </c>
      <c r="B8" s="99">
        <v>26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20" s="106" customFormat="1" ht="14.4" x14ac:dyDescent="0.3">
      <c r="A9" s="1"/>
      <c r="B9" s="1"/>
      <c r="C9" s="1"/>
      <c r="D9" s="115"/>
      <c r="E9" s="107"/>
      <c r="F9" s="1"/>
      <c r="G9" s="1"/>
      <c r="H9" s="1"/>
      <c r="I9" s="1"/>
      <c r="J9" s="296"/>
      <c r="K9" s="107"/>
      <c r="L9" s="1"/>
      <c r="M9" s="116"/>
      <c r="N9" s="296"/>
      <c r="O9" s="107"/>
      <c r="P9" s="107"/>
      <c r="Q9" s="1"/>
      <c r="R9" s="114"/>
    </row>
    <row r="10" spans="1:20" s="106" customFormat="1" ht="14.4" x14ac:dyDescent="0.3">
      <c r="A10" s="112" t="s">
        <v>24</v>
      </c>
      <c r="B10" s="112" t="s">
        <v>25</v>
      </c>
      <c r="C10" s="112" t="s">
        <v>54</v>
      </c>
      <c r="D10" s="296"/>
      <c r="E10" s="295" t="s">
        <v>14</v>
      </c>
      <c r="F10" s="297"/>
      <c r="G10" s="297"/>
      <c r="H10" s="297"/>
      <c r="I10" s="295" t="s">
        <v>14</v>
      </c>
      <c r="J10" s="296"/>
      <c r="K10" s="254"/>
      <c r="L10" s="254"/>
      <c r="M10" s="295" t="s">
        <v>56</v>
      </c>
      <c r="N10" s="296"/>
      <c r="O10" s="298"/>
      <c r="P10" s="298"/>
      <c r="Q10" s="295" t="s">
        <v>15</v>
      </c>
      <c r="R10" s="298"/>
    </row>
    <row r="11" spans="1:20" s="106" customFormat="1" ht="14.4" x14ac:dyDescent="0.3">
      <c r="A11" s="145"/>
      <c r="B11" s="145"/>
      <c r="C11" s="145"/>
      <c r="D11" s="337"/>
      <c r="E11" s="338" t="s">
        <v>4</v>
      </c>
      <c r="F11" s="338" t="s">
        <v>5</v>
      </c>
      <c r="G11" s="338" t="s">
        <v>6</v>
      </c>
      <c r="H11" s="338" t="s">
        <v>7</v>
      </c>
      <c r="I11" s="336" t="s">
        <v>15</v>
      </c>
      <c r="J11" s="337"/>
      <c r="K11" s="273" t="s">
        <v>36</v>
      </c>
      <c r="L11" s="273" t="s">
        <v>60</v>
      </c>
      <c r="M11" s="336" t="s">
        <v>15</v>
      </c>
      <c r="N11" s="296"/>
      <c r="O11" s="338" t="s">
        <v>68</v>
      </c>
      <c r="P11" s="338" t="s">
        <v>69</v>
      </c>
      <c r="Q11" s="336" t="s">
        <v>32</v>
      </c>
      <c r="R11" s="338" t="s">
        <v>35</v>
      </c>
    </row>
    <row r="12" spans="1:20" s="106" customFormat="1" ht="14.4" x14ac:dyDescent="0.3">
      <c r="A12" s="136">
        <v>1</v>
      </c>
      <c r="B12" s="106" t="s">
        <v>209</v>
      </c>
      <c r="C12" s="43"/>
      <c r="D12" s="296"/>
      <c r="E12" s="53"/>
      <c r="F12" s="53"/>
      <c r="G12" s="53"/>
      <c r="H12" s="53"/>
      <c r="I12" s="299"/>
      <c r="J12" s="296"/>
      <c r="K12" s="261"/>
      <c r="L12" s="261"/>
      <c r="M12" s="299"/>
      <c r="N12" s="296"/>
      <c r="O12" s="261"/>
      <c r="P12" s="261"/>
      <c r="Q12" s="300"/>
      <c r="R12" s="357"/>
    </row>
    <row r="13" spans="1:20" s="106" customFormat="1" ht="14.4" x14ac:dyDescent="0.3">
      <c r="A13" s="136">
        <v>2</v>
      </c>
      <c r="B13" s="106" t="s">
        <v>237</v>
      </c>
      <c r="C13" s="43"/>
      <c r="D13" s="296"/>
      <c r="E13" s="53"/>
      <c r="F13" s="53"/>
      <c r="G13" s="53"/>
      <c r="H13" s="53"/>
      <c r="I13" s="301"/>
      <c r="J13" s="296"/>
      <c r="K13" s="260"/>
      <c r="L13" s="260"/>
      <c r="M13" s="301"/>
      <c r="N13" s="296"/>
      <c r="O13" s="261"/>
      <c r="P13" s="261"/>
      <c r="Q13" s="302"/>
      <c r="R13" s="357"/>
    </row>
    <row r="14" spans="1:20" s="106" customFormat="1" ht="14.4" x14ac:dyDescent="0.3">
      <c r="A14" s="136">
        <v>3</v>
      </c>
      <c r="B14" s="106" t="s">
        <v>205</v>
      </c>
      <c r="C14" s="43"/>
      <c r="D14" s="296"/>
      <c r="E14" s="53"/>
      <c r="F14" s="53"/>
      <c r="G14" s="53"/>
      <c r="H14" s="53"/>
      <c r="I14" s="299"/>
      <c r="J14" s="296"/>
      <c r="K14" s="261"/>
      <c r="L14" s="261"/>
      <c r="M14" s="299"/>
      <c r="N14" s="296"/>
      <c r="O14" s="261"/>
      <c r="P14" s="261"/>
      <c r="Q14" s="300"/>
      <c r="R14" s="357"/>
    </row>
    <row r="15" spans="1:20" s="106" customFormat="1" ht="14.4" x14ac:dyDescent="0.3">
      <c r="A15" s="136">
        <v>4</v>
      </c>
      <c r="B15" s="106" t="s">
        <v>208</v>
      </c>
      <c r="C15" s="43"/>
      <c r="D15" s="296"/>
      <c r="E15" s="53"/>
      <c r="F15" s="53"/>
      <c r="G15" s="53"/>
      <c r="H15" s="53"/>
      <c r="I15" s="299"/>
      <c r="J15" s="296"/>
      <c r="K15" s="261"/>
      <c r="L15" s="261"/>
      <c r="M15" s="299"/>
      <c r="N15" s="296"/>
      <c r="O15" s="261"/>
      <c r="P15" s="261"/>
      <c r="Q15" s="300"/>
      <c r="R15" s="357"/>
    </row>
    <row r="16" spans="1:20" s="106" customFormat="1" ht="14.4" x14ac:dyDescent="0.3">
      <c r="A16" s="136">
        <v>5</v>
      </c>
      <c r="B16" s="106" t="s">
        <v>236</v>
      </c>
      <c r="C16" s="43"/>
      <c r="D16" s="296"/>
      <c r="E16" s="53"/>
      <c r="F16" s="53"/>
      <c r="G16" s="53"/>
      <c r="H16" s="53"/>
      <c r="I16" s="301"/>
      <c r="J16" s="296"/>
      <c r="K16" s="260"/>
      <c r="L16" s="260"/>
      <c r="M16" s="301"/>
      <c r="N16" s="296"/>
      <c r="O16" s="261"/>
      <c r="P16" s="261"/>
      <c r="Q16" s="302"/>
      <c r="R16" s="357"/>
    </row>
    <row r="17" spans="1:18" s="106" customFormat="1" ht="14.4" x14ac:dyDescent="0.3">
      <c r="A17" s="136">
        <v>6</v>
      </c>
      <c r="B17" s="106" t="s">
        <v>235</v>
      </c>
      <c r="C17" s="43"/>
      <c r="D17" s="303"/>
      <c r="E17" s="53"/>
      <c r="F17" s="53"/>
      <c r="G17" s="53"/>
      <c r="H17" s="53"/>
      <c r="I17" s="53"/>
      <c r="J17" s="303"/>
      <c r="K17" s="261"/>
      <c r="L17" s="261"/>
      <c r="M17" s="53"/>
      <c r="N17" s="296"/>
      <c r="O17" s="261"/>
      <c r="P17" s="261"/>
      <c r="Q17" s="300"/>
      <c r="R17" s="357"/>
    </row>
    <row r="18" spans="1:18" s="106" customFormat="1" ht="14.4" x14ac:dyDescent="0.3">
      <c r="A18" s="138" t="s">
        <v>238</v>
      </c>
      <c r="B18" s="137" t="s">
        <v>234</v>
      </c>
      <c r="C18" s="137" t="s">
        <v>207</v>
      </c>
      <c r="D18" s="306"/>
      <c r="E18" s="307">
        <v>10</v>
      </c>
      <c r="F18" s="307">
        <v>10</v>
      </c>
      <c r="G18" s="307">
        <v>8.5</v>
      </c>
      <c r="H18" s="307">
        <v>7.5</v>
      </c>
      <c r="I18" s="308">
        <f>SUM((E18*0.25)+(F18*0.25)+(G18*0.3)+(H18*0.2))</f>
        <v>9.0500000000000007</v>
      </c>
      <c r="J18" s="337"/>
      <c r="K18" s="270">
        <v>7.43</v>
      </c>
      <c r="L18" s="305"/>
      <c r="M18" s="341">
        <f>K18-L18</f>
        <v>7.43</v>
      </c>
      <c r="N18" s="296"/>
      <c r="O18" s="341">
        <f>I18</f>
        <v>9.0500000000000007</v>
      </c>
      <c r="P18" s="341">
        <f>M18</f>
        <v>7.43</v>
      </c>
      <c r="Q18" s="356">
        <f>(O18+P18)/2</f>
        <v>8.24</v>
      </c>
      <c r="R18" s="358">
        <v>1</v>
      </c>
    </row>
    <row r="19" spans="1:18" s="106" customFormat="1" ht="14.4" x14ac:dyDescent="0.3">
      <c r="A19" s="136">
        <v>1</v>
      </c>
      <c r="B19" s="106" t="s">
        <v>305</v>
      </c>
      <c r="C19" s="43"/>
      <c r="D19" s="296"/>
      <c r="E19" s="53"/>
      <c r="F19" s="53"/>
      <c r="G19" s="53"/>
      <c r="H19" s="53"/>
      <c r="I19" s="299"/>
      <c r="J19" s="296"/>
      <c r="K19" s="261"/>
      <c r="L19" s="261"/>
      <c r="M19" s="299"/>
      <c r="N19" s="296"/>
      <c r="O19" s="261"/>
      <c r="P19" s="261"/>
      <c r="Q19" s="300"/>
      <c r="R19" s="357"/>
    </row>
    <row r="20" spans="1:18" s="106" customFormat="1" ht="14.4" x14ac:dyDescent="0.3">
      <c r="A20" s="136">
        <v>2</v>
      </c>
      <c r="B20" s="106" t="s">
        <v>304</v>
      </c>
      <c r="C20" s="43"/>
      <c r="D20" s="296"/>
      <c r="E20" s="53"/>
      <c r="F20" s="53"/>
      <c r="G20" s="53"/>
      <c r="H20" s="53"/>
      <c r="I20" s="301"/>
      <c r="J20" s="296"/>
      <c r="K20" s="260"/>
      <c r="L20" s="260"/>
      <c r="M20" s="301"/>
      <c r="N20" s="296"/>
      <c r="O20" s="261"/>
      <c r="P20" s="261"/>
      <c r="Q20" s="302"/>
      <c r="R20" s="357"/>
    </row>
    <row r="21" spans="1:18" s="106" customFormat="1" ht="14.4" x14ac:dyDescent="0.3">
      <c r="A21" s="136">
        <v>3</v>
      </c>
      <c r="B21" s="106" t="s">
        <v>275</v>
      </c>
      <c r="C21" s="43"/>
      <c r="D21" s="296"/>
      <c r="E21" s="53"/>
      <c r="F21" s="53"/>
      <c r="G21" s="53"/>
      <c r="H21" s="53"/>
      <c r="I21" s="299"/>
      <c r="J21" s="296"/>
      <c r="K21" s="261"/>
      <c r="L21" s="261"/>
      <c r="M21" s="299"/>
      <c r="N21" s="296"/>
      <c r="O21" s="261"/>
      <c r="P21" s="261"/>
      <c r="Q21" s="300"/>
      <c r="R21" s="357"/>
    </row>
    <row r="22" spans="1:18" s="106" customFormat="1" ht="14.4" x14ac:dyDescent="0.3">
      <c r="A22" s="136">
        <v>4</v>
      </c>
      <c r="B22" s="106" t="s">
        <v>303</v>
      </c>
      <c r="C22" s="43"/>
      <c r="D22" s="296"/>
      <c r="E22" s="53"/>
      <c r="F22" s="53"/>
      <c r="G22" s="53"/>
      <c r="H22" s="53"/>
      <c r="I22" s="299"/>
      <c r="J22" s="296"/>
      <c r="K22" s="261"/>
      <c r="L22" s="261"/>
      <c r="M22" s="299"/>
      <c r="N22" s="296"/>
      <c r="O22" s="261"/>
      <c r="P22" s="261"/>
      <c r="Q22" s="300"/>
      <c r="R22" s="357"/>
    </row>
    <row r="23" spans="1:18" s="106" customFormat="1" ht="14.4" x14ac:dyDescent="0.3">
      <c r="A23" s="136">
        <v>5</v>
      </c>
      <c r="B23" s="106" t="s">
        <v>263</v>
      </c>
      <c r="C23" s="43"/>
      <c r="D23" s="296"/>
      <c r="E23" s="53"/>
      <c r="F23" s="53"/>
      <c r="G23" s="53"/>
      <c r="H23" s="53"/>
      <c r="I23" s="301"/>
      <c r="J23" s="296"/>
      <c r="K23" s="260"/>
      <c r="L23" s="260"/>
      <c r="M23" s="301"/>
      <c r="N23" s="296"/>
      <c r="O23" s="261"/>
      <c r="P23" s="261"/>
      <c r="Q23" s="302"/>
      <c r="R23" s="357"/>
    </row>
    <row r="24" spans="1:18" s="106" customFormat="1" ht="14.4" x14ac:dyDescent="0.3">
      <c r="A24" s="136">
        <v>6</v>
      </c>
      <c r="B24" s="106" t="s">
        <v>262</v>
      </c>
      <c r="C24" s="43"/>
      <c r="D24" s="303"/>
      <c r="E24" s="53"/>
      <c r="F24" s="53"/>
      <c r="G24" s="53"/>
      <c r="H24" s="53"/>
      <c r="I24" s="53"/>
      <c r="J24" s="303"/>
      <c r="K24" s="261"/>
      <c r="L24" s="261"/>
      <c r="M24" s="53"/>
      <c r="N24" s="296"/>
      <c r="O24" s="261"/>
      <c r="P24" s="261"/>
      <c r="Q24" s="300"/>
      <c r="R24" s="357"/>
    </row>
    <row r="25" spans="1:18" s="106" customFormat="1" ht="14.4" x14ac:dyDescent="0.3">
      <c r="A25" s="138"/>
      <c r="B25" s="488"/>
      <c r="C25" s="137" t="s">
        <v>266</v>
      </c>
      <c r="D25" s="306"/>
      <c r="E25" s="307">
        <v>8</v>
      </c>
      <c r="F25" s="307">
        <v>10</v>
      </c>
      <c r="G25" s="307">
        <v>7.5</v>
      </c>
      <c r="H25" s="307">
        <v>7</v>
      </c>
      <c r="I25" s="308">
        <f>SUM((E25*0.25)+(F25*0.25)+(G25*0.3)+(H25*0.2))</f>
        <v>8.15</v>
      </c>
      <c r="J25" s="337"/>
      <c r="K25" s="270">
        <v>8</v>
      </c>
      <c r="L25" s="305"/>
      <c r="M25" s="341">
        <f>K25-L25</f>
        <v>8</v>
      </c>
      <c r="N25" s="296"/>
      <c r="O25" s="341">
        <f>I25</f>
        <v>8.15</v>
      </c>
      <c r="P25" s="341">
        <f>M25</f>
        <v>8</v>
      </c>
      <c r="Q25" s="356">
        <f>(O25+P25)/2</f>
        <v>8.0749999999999993</v>
      </c>
      <c r="R25" s="358">
        <v>2</v>
      </c>
    </row>
    <row r="26" spans="1:18" s="106" customFormat="1" ht="14.4" x14ac:dyDescent="0.3">
      <c r="A26" s="136">
        <v>1</v>
      </c>
      <c r="B26" s="106" t="s">
        <v>210</v>
      </c>
      <c r="C26" s="43"/>
      <c r="D26" s="296"/>
      <c r="E26" s="53"/>
      <c r="F26" s="53"/>
      <c r="G26" s="53"/>
      <c r="H26" s="53"/>
      <c r="I26" s="299"/>
      <c r="J26" s="296"/>
      <c r="K26" s="261"/>
      <c r="L26" s="261"/>
      <c r="M26" s="299"/>
      <c r="N26" s="296"/>
      <c r="O26" s="261"/>
      <c r="P26" s="261"/>
      <c r="Q26" s="300"/>
      <c r="R26" s="357"/>
    </row>
    <row r="27" spans="1:18" s="106" customFormat="1" ht="14.4" x14ac:dyDescent="0.3">
      <c r="A27" s="136">
        <v>2</v>
      </c>
      <c r="B27" s="106" t="s">
        <v>204</v>
      </c>
      <c r="C27" s="43"/>
      <c r="D27" s="296"/>
      <c r="E27" s="53"/>
      <c r="F27" s="53"/>
      <c r="G27" s="53"/>
      <c r="H27" s="53"/>
      <c r="I27" s="301"/>
      <c r="J27" s="296"/>
      <c r="K27" s="260"/>
      <c r="L27" s="260"/>
      <c r="M27" s="301"/>
      <c r="N27" s="296"/>
      <c r="O27" s="261"/>
      <c r="P27" s="261"/>
      <c r="Q27" s="302"/>
      <c r="R27" s="357"/>
    </row>
    <row r="28" spans="1:18" s="106" customFormat="1" ht="14.4" x14ac:dyDescent="0.3">
      <c r="A28" s="136">
        <v>3</v>
      </c>
      <c r="B28" s="106" t="s">
        <v>297</v>
      </c>
      <c r="C28" s="43"/>
      <c r="D28" s="296"/>
      <c r="E28" s="53"/>
      <c r="F28" s="53"/>
      <c r="G28" s="53"/>
      <c r="H28" s="53"/>
      <c r="I28" s="299"/>
      <c r="J28" s="296"/>
      <c r="K28" s="261"/>
      <c r="L28" s="261"/>
      <c r="M28" s="299"/>
      <c r="N28" s="296"/>
      <c r="O28" s="261"/>
      <c r="P28" s="261"/>
      <c r="Q28" s="300"/>
      <c r="R28" s="357"/>
    </row>
    <row r="29" spans="1:18" s="106" customFormat="1" ht="14.4" x14ac:dyDescent="0.3">
      <c r="A29" s="136">
        <v>4</v>
      </c>
      <c r="B29" s="106" t="s">
        <v>296</v>
      </c>
      <c r="C29" s="43"/>
      <c r="D29" s="296"/>
      <c r="E29" s="53"/>
      <c r="F29" s="53"/>
      <c r="G29" s="53"/>
      <c r="H29" s="53"/>
      <c r="I29" s="299"/>
      <c r="J29" s="296"/>
      <c r="K29" s="261"/>
      <c r="L29" s="261"/>
      <c r="M29" s="299"/>
      <c r="N29" s="296"/>
      <c r="O29" s="261"/>
      <c r="P29" s="261"/>
      <c r="Q29" s="300"/>
      <c r="R29" s="357"/>
    </row>
    <row r="30" spans="1:18" s="106" customFormat="1" ht="14.4" x14ac:dyDescent="0.3">
      <c r="A30" s="136">
        <v>5</v>
      </c>
      <c r="B30" s="106" t="s">
        <v>271</v>
      </c>
      <c r="C30" s="43"/>
      <c r="D30" s="296"/>
      <c r="E30" s="53"/>
      <c r="F30" s="53"/>
      <c r="G30" s="53"/>
      <c r="H30" s="53"/>
      <c r="I30" s="301"/>
      <c r="J30" s="296"/>
      <c r="K30" s="260"/>
      <c r="L30" s="260"/>
      <c r="M30" s="301"/>
      <c r="N30" s="296"/>
      <c r="O30" s="261"/>
      <c r="P30" s="261"/>
      <c r="Q30" s="302"/>
      <c r="R30" s="357"/>
    </row>
    <row r="31" spans="1:18" s="106" customFormat="1" ht="14.4" x14ac:dyDescent="0.3">
      <c r="A31" s="136">
        <v>6</v>
      </c>
      <c r="B31" s="106" t="s">
        <v>200</v>
      </c>
      <c r="C31" s="43"/>
      <c r="D31" s="303"/>
      <c r="E31" s="53"/>
      <c r="F31" s="53"/>
      <c r="G31" s="53"/>
      <c r="H31" s="53"/>
      <c r="I31" s="53"/>
      <c r="J31" s="303"/>
      <c r="K31" s="261"/>
      <c r="L31" s="261"/>
      <c r="M31" s="53"/>
      <c r="N31" s="296"/>
      <c r="O31" s="261"/>
      <c r="P31" s="261"/>
      <c r="Q31" s="300"/>
      <c r="R31" s="357"/>
    </row>
    <row r="32" spans="1:18" s="106" customFormat="1" ht="14.4" x14ac:dyDescent="0.3">
      <c r="A32" s="138"/>
      <c r="B32" s="488"/>
      <c r="C32" s="137" t="s">
        <v>203</v>
      </c>
      <c r="D32" s="306"/>
      <c r="E32" s="307">
        <v>8.5</v>
      </c>
      <c r="F32" s="307">
        <v>9</v>
      </c>
      <c r="G32" s="307">
        <v>7</v>
      </c>
      <c r="H32" s="307">
        <v>6</v>
      </c>
      <c r="I32" s="308">
        <f>SUM((E32*0.25)+(F32*0.25)+(G32*0.3)+(H32*0.2))</f>
        <v>7.6749999999999998</v>
      </c>
      <c r="J32" s="337"/>
      <c r="K32" s="270">
        <v>7.51</v>
      </c>
      <c r="L32" s="305"/>
      <c r="M32" s="341">
        <f>K32-L32</f>
        <v>7.51</v>
      </c>
      <c r="N32" s="296"/>
      <c r="O32" s="341">
        <f>I32</f>
        <v>7.6749999999999998</v>
      </c>
      <c r="P32" s="341">
        <f>M32</f>
        <v>7.51</v>
      </c>
      <c r="Q32" s="356">
        <f>(O32+P32)/2</f>
        <v>7.5924999999999994</v>
      </c>
      <c r="R32" s="358">
        <v>3</v>
      </c>
    </row>
    <row r="33" spans="1:18" s="106" customFormat="1" ht="14.4" x14ac:dyDescent="0.3">
      <c r="A33" s="136">
        <v>1</v>
      </c>
      <c r="B33" s="483" t="s">
        <v>276</v>
      </c>
      <c r="C33" s="43"/>
      <c r="D33" s="296"/>
      <c r="E33" s="53"/>
      <c r="F33" s="53"/>
      <c r="G33" s="53"/>
      <c r="H33" s="53"/>
      <c r="I33" s="299"/>
      <c r="J33" s="296"/>
      <c r="K33" s="261"/>
      <c r="L33" s="261"/>
      <c r="M33" s="299"/>
      <c r="N33" s="296"/>
      <c r="O33" s="261"/>
      <c r="P33" s="261"/>
      <c r="Q33" s="300"/>
      <c r="R33" s="357"/>
    </row>
    <row r="34" spans="1:18" s="106" customFormat="1" ht="14.4" x14ac:dyDescent="0.3">
      <c r="A34" s="136">
        <v>2</v>
      </c>
      <c r="B34" s="483" t="s">
        <v>278</v>
      </c>
      <c r="C34" s="43"/>
      <c r="D34" s="296"/>
      <c r="E34" s="53"/>
      <c r="F34" s="53"/>
      <c r="G34" s="53"/>
      <c r="H34" s="53"/>
      <c r="I34" s="301"/>
      <c r="J34" s="296"/>
      <c r="K34" s="260"/>
      <c r="L34" s="260"/>
      <c r="M34" s="301"/>
      <c r="N34" s="296"/>
      <c r="O34" s="261"/>
      <c r="P34" s="261"/>
      <c r="Q34" s="302"/>
      <c r="R34" s="357"/>
    </row>
    <row r="35" spans="1:18" s="106" customFormat="1" ht="14.4" x14ac:dyDescent="0.3">
      <c r="A35" s="136">
        <v>3</v>
      </c>
      <c r="B35" s="483" t="s">
        <v>293</v>
      </c>
      <c r="C35" s="43"/>
      <c r="D35" s="296"/>
      <c r="E35" s="53"/>
      <c r="F35" s="53"/>
      <c r="G35" s="53"/>
      <c r="H35" s="53"/>
      <c r="I35" s="299"/>
      <c r="J35" s="296"/>
      <c r="K35" s="261"/>
      <c r="L35" s="261"/>
      <c r="M35" s="299"/>
      <c r="N35" s="296"/>
      <c r="O35" s="261"/>
      <c r="P35" s="261"/>
      <c r="Q35" s="300"/>
      <c r="R35" s="357"/>
    </row>
    <row r="36" spans="1:18" s="106" customFormat="1" ht="14.4" x14ac:dyDescent="0.3">
      <c r="A36" s="136">
        <v>4</v>
      </c>
      <c r="B36" s="483" t="s">
        <v>279</v>
      </c>
      <c r="C36" s="43"/>
      <c r="D36" s="296"/>
      <c r="E36" s="53"/>
      <c r="F36" s="53"/>
      <c r="G36" s="53"/>
      <c r="H36" s="53"/>
      <c r="I36" s="299"/>
      <c r="J36" s="296"/>
      <c r="K36" s="261"/>
      <c r="L36" s="261"/>
      <c r="M36" s="299"/>
      <c r="N36" s="296"/>
      <c r="O36" s="261"/>
      <c r="P36" s="261"/>
      <c r="Q36" s="300"/>
      <c r="R36" s="357"/>
    </row>
    <row r="37" spans="1:18" s="106" customFormat="1" ht="14.4" x14ac:dyDescent="0.3">
      <c r="A37" s="136">
        <v>5</v>
      </c>
      <c r="B37" s="483" t="s">
        <v>257</v>
      </c>
      <c r="C37" s="43"/>
      <c r="D37" s="296"/>
      <c r="E37" s="53"/>
      <c r="F37" s="53"/>
      <c r="G37" s="53"/>
      <c r="H37" s="53"/>
      <c r="I37" s="301"/>
      <c r="J37" s="296"/>
      <c r="K37" s="260"/>
      <c r="L37" s="260"/>
      <c r="M37" s="301"/>
      <c r="N37" s="296"/>
      <c r="O37" s="261"/>
      <c r="P37" s="261"/>
      <c r="Q37" s="302"/>
      <c r="R37" s="357"/>
    </row>
    <row r="38" spans="1:18" s="106" customFormat="1" ht="14.4" x14ac:dyDescent="0.3">
      <c r="A38" s="136">
        <v>6</v>
      </c>
      <c r="B38" s="483" t="s">
        <v>392</v>
      </c>
      <c r="C38" s="43"/>
      <c r="D38" s="303"/>
      <c r="E38" s="53"/>
      <c r="F38" s="53"/>
      <c r="G38" s="53"/>
      <c r="H38" s="53"/>
      <c r="I38" s="53"/>
      <c r="J38" s="303"/>
      <c r="K38" s="261"/>
      <c r="L38" s="261"/>
      <c r="M38" s="53"/>
      <c r="N38" s="296"/>
      <c r="O38" s="261"/>
      <c r="P38" s="261"/>
      <c r="Q38" s="300"/>
      <c r="R38" s="357"/>
    </row>
    <row r="39" spans="1:18" s="106" customFormat="1" ht="14.4" x14ac:dyDescent="0.3">
      <c r="A39" s="138"/>
      <c r="B39" s="488"/>
      <c r="C39" s="137" t="s">
        <v>393</v>
      </c>
      <c r="D39" s="306"/>
      <c r="E39" s="307">
        <v>9</v>
      </c>
      <c r="F39" s="307">
        <v>9</v>
      </c>
      <c r="G39" s="307">
        <v>7</v>
      </c>
      <c r="H39" s="307">
        <v>6</v>
      </c>
      <c r="I39" s="308">
        <f>SUM((E39*0.25)+(F39*0.25)+(G39*0.3)+(H39*0.2))</f>
        <v>7.8</v>
      </c>
      <c r="J39" s="337"/>
      <c r="K39" s="270">
        <v>7.22</v>
      </c>
      <c r="L39" s="305"/>
      <c r="M39" s="341">
        <f>K39-L39</f>
        <v>7.22</v>
      </c>
      <c r="N39" s="296"/>
      <c r="O39" s="341">
        <f>I39</f>
        <v>7.8</v>
      </c>
      <c r="P39" s="341">
        <f>M39</f>
        <v>7.22</v>
      </c>
      <c r="Q39" s="356">
        <f>(O39+P39)/2</f>
        <v>7.51</v>
      </c>
      <c r="R39" s="358">
        <v>4</v>
      </c>
    </row>
    <row r="40" spans="1:18" s="106" customFormat="1" ht="14.4" x14ac:dyDescent="0.3">
      <c r="A40" s="136">
        <v>1</v>
      </c>
      <c r="B40" s="106" t="s">
        <v>264</v>
      </c>
      <c r="C40" s="43"/>
      <c r="D40" s="296"/>
      <c r="E40" s="53"/>
      <c r="F40" s="53"/>
      <c r="G40" s="53"/>
      <c r="H40" s="53"/>
      <c r="I40" s="299"/>
      <c r="J40" s="296"/>
      <c r="K40" s="261"/>
      <c r="L40" s="261"/>
      <c r="M40" s="299"/>
      <c r="N40" s="296"/>
      <c r="O40" s="261"/>
      <c r="P40" s="261"/>
      <c r="Q40" s="300"/>
      <c r="R40" s="357"/>
    </row>
    <row r="41" spans="1:18" s="106" customFormat="1" ht="14.4" x14ac:dyDescent="0.3">
      <c r="A41" s="136">
        <v>2</v>
      </c>
      <c r="B41" s="106" t="s">
        <v>258</v>
      </c>
      <c r="C41" s="43"/>
      <c r="D41" s="296"/>
      <c r="E41" s="53"/>
      <c r="F41" s="53"/>
      <c r="G41" s="53"/>
      <c r="H41" s="53"/>
      <c r="I41" s="301"/>
      <c r="J41" s="296"/>
      <c r="K41" s="260"/>
      <c r="L41" s="260"/>
      <c r="M41" s="301"/>
      <c r="N41" s="296"/>
      <c r="O41" s="261"/>
      <c r="P41" s="261"/>
      <c r="Q41" s="302"/>
      <c r="R41" s="357"/>
    </row>
    <row r="42" spans="1:18" s="106" customFormat="1" ht="14.4" x14ac:dyDescent="0.3">
      <c r="A42" s="136">
        <v>3</v>
      </c>
      <c r="B42" s="106" t="s">
        <v>182</v>
      </c>
      <c r="C42" s="43"/>
      <c r="D42" s="296"/>
      <c r="E42" s="53"/>
      <c r="F42" s="53"/>
      <c r="G42" s="53"/>
      <c r="H42" s="53"/>
      <c r="I42" s="299"/>
      <c r="J42" s="296"/>
      <c r="K42" s="261"/>
      <c r="L42" s="261"/>
      <c r="M42" s="299"/>
      <c r="N42" s="296"/>
      <c r="O42" s="261"/>
      <c r="P42" s="261"/>
      <c r="Q42" s="300"/>
      <c r="R42" s="357"/>
    </row>
    <row r="43" spans="1:18" s="106" customFormat="1" ht="14.4" x14ac:dyDescent="0.3">
      <c r="A43" s="136">
        <v>4</v>
      </c>
      <c r="B43" s="106" t="s">
        <v>259</v>
      </c>
      <c r="C43" s="43"/>
      <c r="D43" s="296"/>
      <c r="E43" s="53"/>
      <c r="F43" s="53"/>
      <c r="G43" s="53"/>
      <c r="H43" s="53"/>
      <c r="I43" s="299"/>
      <c r="J43" s="296"/>
      <c r="K43" s="261"/>
      <c r="L43" s="261"/>
      <c r="M43" s="299"/>
      <c r="N43" s="296"/>
      <c r="O43" s="261"/>
      <c r="P43" s="261"/>
      <c r="Q43" s="300"/>
      <c r="R43" s="357"/>
    </row>
    <row r="44" spans="1:18" s="106" customFormat="1" ht="14.4" x14ac:dyDescent="0.3">
      <c r="A44" s="136">
        <v>5</v>
      </c>
      <c r="B44" s="106" t="s">
        <v>224</v>
      </c>
      <c r="C44" s="43"/>
      <c r="D44" s="296"/>
      <c r="E44" s="53"/>
      <c r="F44" s="53"/>
      <c r="G44" s="53"/>
      <c r="H44" s="53"/>
      <c r="I44" s="301"/>
      <c r="J44" s="296"/>
      <c r="K44" s="260"/>
      <c r="L44" s="260"/>
      <c r="M44" s="301"/>
      <c r="N44" s="296"/>
      <c r="O44" s="261"/>
      <c r="P44" s="261"/>
      <c r="Q44" s="302"/>
      <c r="R44" s="357"/>
    </row>
    <row r="45" spans="1:18" s="106" customFormat="1" ht="14.4" x14ac:dyDescent="0.3">
      <c r="A45" s="136">
        <v>6</v>
      </c>
      <c r="B45" s="106" t="s">
        <v>218</v>
      </c>
      <c r="C45" s="43"/>
      <c r="D45" s="303"/>
      <c r="E45" s="53"/>
      <c r="F45" s="53"/>
      <c r="G45" s="53"/>
      <c r="H45" s="53"/>
      <c r="I45" s="53"/>
      <c r="J45" s="303"/>
      <c r="K45" s="261"/>
      <c r="L45" s="261"/>
      <c r="M45" s="53"/>
      <c r="N45" s="296"/>
      <c r="O45" s="261"/>
      <c r="P45" s="261"/>
      <c r="Q45" s="300"/>
      <c r="R45" s="357"/>
    </row>
    <row r="46" spans="1:18" s="106" customFormat="1" ht="14.4" x14ac:dyDescent="0.3">
      <c r="A46" s="138" t="s">
        <v>238</v>
      </c>
      <c r="B46" s="137" t="s">
        <v>394</v>
      </c>
      <c r="C46" s="137" t="s">
        <v>395</v>
      </c>
      <c r="D46" s="306"/>
      <c r="E46" s="307">
        <v>7.5</v>
      </c>
      <c r="F46" s="307">
        <v>8</v>
      </c>
      <c r="G46" s="307">
        <v>6</v>
      </c>
      <c r="H46" s="307">
        <v>4.5</v>
      </c>
      <c r="I46" s="308">
        <f>SUM((E46*0.25)+(F46*0.25)+(G46*0.3)+(H46*0.2))</f>
        <v>6.5750000000000002</v>
      </c>
      <c r="J46" s="337"/>
      <c r="K46" s="270">
        <v>7.76</v>
      </c>
      <c r="L46" s="305"/>
      <c r="M46" s="341">
        <f>K46-L46</f>
        <v>7.76</v>
      </c>
      <c r="N46" s="296"/>
      <c r="O46" s="341">
        <f>I46</f>
        <v>6.5750000000000002</v>
      </c>
      <c r="P46" s="341">
        <f>M46</f>
        <v>7.76</v>
      </c>
      <c r="Q46" s="356">
        <f>(O46+P46)/2</f>
        <v>7.1675000000000004</v>
      </c>
      <c r="R46" s="358">
        <v>5</v>
      </c>
    </row>
    <row r="47" spans="1:18" s="106" customFormat="1" ht="14.4" x14ac:dyDescent="0.3">
      <c r="A47" s="136">
        <v>1</v>
      </c>
      <c r="B47" s="106" t="s">
        <v>347</v>
      </c>
      <c r="C47" s="43"/>
      <c r="D47" s="296"/>
      <c r="E47" s="53"/>
      <c r="F47" s="53"/>
      <c r="G47" s="53"/>
      <c r="H47" s="53"/>
      <c r="I47" s="299"/>
      <c r="J47" s="296"/>
      <c r="K47" s="261"/>
      <c r="L47" s="261"/>
      <c r="M47" s="299"/>
      <c r="N47" s="296"/>
      <c r="O47" s="261"/>
      <c r="P47" s="261"/>
      <c r="Q47" s="300"/>
      <c r="R47" s="357"/>
    </row>
    <row r="48" spans="1:18" s="106" customFormat="1" ht="14.4" x14ac:dyDescent="0.3">
      <c r="A48" s="136">
        <v>2</v>
      </c>
      <c r="B48" s="106" t="s">
        <v>348</v>
      </c>
      <c r="C48" s="43"/>
      <c r="D48" s="296"/>
      <c r="E48" s="53"/>
      <c r="F48" s="53"/>
      <c r="G48" s="53"/>
      <c r="H48" s="53"/>
      <c r="I48" s="301"/>
      <c r="J48" s="296"/>
      <c r="K48" s="260"/>
      <c r="L48" s="260"/>
      <c r="M48" s="301"/>
      <c r="N48" s="296"/>
      <c r="O48" s="261"/>
      <c r="P48" s="261"/>
      <c r="Q48" s="302"/>
      <c r="R48" s="357"/>
    </row>
    <row r="49" spans="1:18" s="106" customFormat="1" ht="14.4" x14ac:dyDescent="0.3">
      <c r="A49" s="136">
        <v>3</v>
      </c>
      <c r="B49" s="106" t="s">
        <v>339</v>
      </c>
      <c r="C49" s="43"/>
      <c r="D49" s="296"/>
      <c r="E49" s="53"/>
      <c r="F49" s="53"/>
      <c r="G49" s="53"/>
      <c r="H49" s="53"/>
      <c r="I49" s="299"/>
      <c r="J49" s="296"/>
      <c r="K49" s="261"/>
      <c r="L49" s="261"/>
      <c r="M49" s="299"/>
      <c r="N49" s="296"/>
      <c r="O49" s="261"/>
      <c r="P49" s="261"/>
      <c r="Q49" s="300"/>
      <c r="R49" s="357"/>
    </row>
    <row r="50" spans="1:18" s="106" customFormat="1" ht="14.4" x14ac:dyDescent="0.3">
      <c r="A50" s="136">
        <v>4</v>
      </c>
      <c r="B50" s="106" t="s">
        <v>342</v>
      </c>
      <c r="C50" s="43"/>
      <c r="D50" s="296"/>
      <c r="E50" s="53"/>
      <c r="F50" s="53"/>
      <c r="G50" s="53"/>
      <c r="H50" s="53"/>
      <c r="I50" s="299"/>
      <c r="J50" s="296"/>
      <c r="K50" s="261"/>
      <c r="L50" s="261"/>
      <c r="M50" s="299"/>
      <c r="N50" s="296"/>
      <c r="O50" s="261"/>
      <c r="P50" s="261"/>
      <c r="Q50" s="300"/>
      <c r="R50" s="357"/>
    </row>
    <row r="51" spans="1:18" s="106" customFormat="1" ht="14.4" x14ac:dyDescent="0.3">
      <c r="A51" s="136">
        <v>5</v>
      </c>
      <c r="B51" s="106" t="s">
        <v>363</v>
      </c>
      <c r="C51" s="43"/>
      <c r="D51" s="296"/>
      <c r="E51" s="53"/>
      <c r="F51" s="53"/>
      <c r="G51" s="53"/>
      <c r="H51" s="53"/>
      <c r="I51" s="301"/>
      <c r="J51" s="296"/>
      <c r="K51" s="260"/>
      <c r="L51" s="260"/>
      <c r="M51" s="301"/>
      <c r="N51" s="296"/>
      <c r="O51" s="261"/>
      <c r="P51" s="261"/>
      <c r="Q51" s="302"/>
      <c r="R51" s="357"/>
    </row>
    <row r="52" spans="1:18" s="106" customFormat="1" ht="14.4" x14ac:dyDescent="0.3">
      <c r="A52" s="136">
        <v>6</v>
      </c>
      <c r="B52" s="106" t="s">
        <v>346</v>
      </c>
      <c r="C52" s="483" t="s">
        <v>396</v>
      </c>
      <c r="D52" s="303"/>
      <c r="E52" s="53"/>
      <c r="F52" s="53"/>
      <c r="G52" s="53"/>
      <c r="H52" s="53"/>
      <c r="I52" s="53"/>
      <c r="J52" s="303"/>
      <c r="K52" s="261"/>
      <c r="L52" s="261"/>
      <c r="M52" s="53"/>
      <c r="N52" s="296"/>
      <c r="O52" s="261"/>
      <c r="P52" s="261"/>
      <c r="Q52" s="300"/>
      <c r="R52" s="357"/>
    </row>
    <row r="53" spans="1:18" s="106" customFormat="1" ht="14.4" x14ac:dyDescent="0.3">
      <c r="A53" s="138"/>
      <c r="B53" s="488"/>
      <c r="C53" s="483" t="s">
        <v>341</v>
      </c>
      <c r="D53" s="306"/>
      <c r="E53" s="307">
        <v>8</v>
      </c>
      <c r="F53" s="307">
        <v>8</v>
      </c>
      <c r="G53" s="307">
        <v>5.5</v>
      </c>
      <c r="H53" s="307">
        <v>4</v>
      </c>
      <c r="I53" s="308">
        <f>SUM((E53*0.25)+(F53*0.25)+(G53*0.3)+(H53*0.2))</f>
        <v>6.45</v>
      </c>
      <c r="J53" s="337"/>
      <c r="K53" s="270">
        <v>7.31</v>
      </c>
      <c r="L53" s="305"/>
      <c r="M53" s="341">
        <f>K53-L53</f>
        <v>7.31</v>
      </c>
      <c r="N53" s="296"/>
      <c r="O53" s="341">
        <f>I53</f>
        <v>6.45</v>
      </c>
      <c r="P53" s="341">
        <f>M53</f>
        <v>7.31</v>
      </c>
      <c r="Q53" s="356">
        <f>(O53+P53)/2</f>
        <v>6.88</v>
      </c>
      <c r="R53" s="358">
        <v>6</v>
      </c>
    </row>
    <row r="54" spans="1:18" s="106" customFormat="1" ht="14.4" x14ac:dyDescent="0.3">
      <c r="A54" s="136">
        <v>1</v>
      </c>
      <c r="B54" s="106" t="s">
        <v>184</v>
      </c>
      <c r="C54" s="43"/>
      <c r="D54" s="296"/>
      <c r="E54" s="53"/>
      <c r="F54" s="53"/>
      <c r="G54" s="53"/>
      <c r="H54" s="53"/>
      <c r="I54" s="299"/>
      <c r="J54" s="296"/>
      <c r="K54" s="261"/>
      <c r="L54" s="261"/>
      <c r="M54" s="299"/>
      <c r="N54" s="296"/>
      <c r="O54" s="261"/>
      <c r="P54" s="261"/>
      <c r="Q54" s="300"/>
      <c r="R54" s="357"/>
    </row>
    <row r="55" spans="1:18" s="106" customFormat="1" ht="14.4" x14ac:dyDescent="0.3">
      <c r="A55" s="136">
        <v>2</v>
      </c>
      <c r="B55" s="106" t="s">
        <v>248</v>
      </c>
      <c r="C55" s="43"/>
      <c r="D55" s="296"/>
      <c r="E55" s="53"/>
      <c r="F55" s="53"/>
      <c r="G55" s="53"/>
      <c r="H55" s="53"/>
      <c r="I55" s="301"/>
      <c r="J55" s="296"/>
      <c r="K55" s="260"/>
      <c r="L55" s="260"/>
      <c r="M55" s="301"/>
      <c r="N55" s="296"/>
      <c r="O55" s="261"/>
      <c r="P55" s="261"/>
      <c r="Q55" s="302"/>
      <c r="R55" s="357"/>
    </row>
    <row r="56" spans="1:18" s="106" customFormat="1" ht="14.4" x14ac:dyDescent="0.3">
      <c r="A56" s="136">
        <v>3</v>
      </c>
      <c r="B56" s="106" t="s">
        <v>247</v>
      </c>
      <c r="C56" s="43"/>
      <c r="D56" s="296"/>
      <c r="E56" s="53"/>
      <c r="F56" s="53"/>
      <c r="G56" s="53"/>
      <c r="H56" s="53"/>
      <c r="I56" s="299"/>
      <c r="J56" s="296"/>
      <c r="K56" s="261"/>
      <c r="L56" s="261"/>
      <c r="M56" s="299"/>
      <c r="N56" s="296"/>
      <c r="O56" s="261"/>
      <c r="P56" s="261"/>
      <c r="Q56" s="300"/>
      <c r="R56" s="357"/>
    </row>
    <row r="57" spans="1:18" s="106" customFormat="1" ht="14.4" x14ac:dyDescent="0.3">
      <c r="A57" s="136">
        <v>4</v>
      </c>
      <c r="B57" s="106" t="s">
        <v>219</v>
      </c>
      <c r="C57" s="43"/>
      <c r="D57" s="296"/>
      <c r="E57" s="53"/>
      <c r="F57" s="53"/>
      <c r="G57" s="53"/>
      <c r="H57" s="53"/>
      <c r="I57" s="299"/>
      <c r="J57" s="296"/>
      <c r="K57" s="261"/>
      <c r="L57" s="261"/>
      <c r="M57" s="299"/>
      <c r="N57" s="296"/>
      <c r="O57" s="261"/>
      <c r="P57" s="261"/>
      <c r="Q57" s="300"/>
      <c r="R57" s="357"/>
    </row>
    <row r="58" spans="1:18" s="106" customFormat="1" ht="14.4" x14ac:dyDescent="0.3">
      <c r="A58" s="136">
        <v>5</v>
      </c>
      <c r="B58" s="106" t="s">
        <v>250</v>
      </c>
      <c r="C58" s="43"/>
      <c r="D58" s="296"/>
      <c r="E58" s="53"/>
      <c r="F58" s="53"/>
      <c r="G58" s="53"/>
      <c r="H58" s="53"/>
      <c r="I58" s="301"/>
      <c r="J58" s="296"/>
      <c r="K58" s="260"/>
      <c r="L58" s="260"/>
      <c r="M58" s="301"/>
      <c r="N58" s="296"/>
      <c r="O58" s="261"/>
      <c r="P58" s="261"/>
      <c r="Q58" s="302"/>
      <c r="R58" s="357"/>
    </row>
    <row r="59" spans="1:18" s="106" customFormat="1" ht="14.4" x14ac:dyDescent="0.3">
      <c r="A59" s="136">
        <v>6</v>
      </c>
      <c r="B59" s="106" t="s">
        <v>220</v>
      </c>
      <c r="C59" s="43"/>
      <c r="D59" s="303"/>
      <c r="E59" s="53"/>
      <c r="F59" s="53"/>
      <c r="G59" s="53"/>
      <c r="H59" s="53"/>
      <c r="I59" s="53"/>
      <c r="J59" s="303"/>
      <c r="K59" s="261"/>
      <c r="L59" s="261"/>
      <c r="M59" s="53"/>
      <c r="N59" s="296"/>
      <c r="O59" s="261"/>
      <c r="P59" s="261"/>
      <c r="Q59" s="300"/>
      <c r="R59" s="357"/>
    </row>
    <row r="60" spans="1:18" s="106" customFormat="1" ht="14.4" x14ac:dyDescent="0.3">
      <c r="A60" s="138"/>
      <c r="B60" s="488"/>
      <c r="C60" s="137" t="s">
        <v>391</v>
      </c>
      <c r="D60" s="306"/>
      <c r="E60" s="307">
        <v>7.5</v>
      </c>
      <c r="F60" s="307">
        <v>7</v>
      </c>
      <c r="G60" s="307">
        <v>6.5</v>
      </c>
      <c r="H60" s="307">
        <v>4</v>
      </c>
      <c r="I60" s="308">
        <f>SUM((E60*0.25)+(F60*0.25)+(G60*0.3)+(H60*0.2))</f>
        <v>6.375</v>
      </c>
      <c r="J60" s="337"/>
      <c r="K60" s="270">
        <v>7.14</v>
      </c>
      <c r="L60" s="305"/>
      <c r="M60" s="341">
        <f>K60-L60</f>
        <v>7.14</v>
      </c>
      <c r="N60" s="296"/>
      <c r="O60" s="341">
        <f>I60</f>
        <v>6.375</v>
      </c>
      <c r="P60" s="341">
        <f>M60</f>
        <v>7.14</v>
      </c>
      <c r="Q60" s="356">
        <f>(O60+P60)/2</f>
        <v>6.7575000000000003</v>
      </c>
      <c r="R60" s="358">
        <v>7</v>
      </c>
    </row>
    <row r="61" spans="1:18" s="106" customFormat="1" ht="14.4" x14ac:dyDescent="0.3">
      <c r="A61" s="136">
        <v>1</v>
      </c>
      <c r="B61" s="483" t="s">
        <v>383</v>
      </c>
      <c r="C61" s="43"/>
      <c r="D61" s="296"/>
      <c r="E61" s="53"/>
      <c r="F61" s="53"/>
      <c r="G61" s="53"/>
      <c r="H61" s="53"/>
      <c r="I61" s="299"/>
      <c r="J61" s="296"/>
      <c r="K61" s="261"/>
      <c r="L61" s="261"/>
      <c r="M61" s="299"/>
      <c r="N61" s="296"/>
      <c r="O61" s="261"/>
      <c r="P61" s="261"/>
      <c r="Q61" s="300"/>
      <c r="R61" s="357"/>
    </row>
    <row r="62" spans="1:18" s="106" customFormat="1" ht="14.4" x14ac:dyDescent="0.3">
      <c r="A62" s="136">
        <v>2</v>
      </c>
      <c r="B62" s="483" t="s">
        <v>252</v>
      </c>
      <c r="C62" s="43"/>
      <c r="D62" s="296"/>
      <c r="E62" s="53"/>
      <c r="F62" s="53"/>
      <c r="G62" s="53"/>
      <c r="H62" s="53"/>
      <c r="I62" s="301"/>
      <c r="J62" s="296"/>
      <c r="K62" s="260"/>
      <c r="L62" s="260"/>
      <c r="M62" s="301"/>
      <c r="N62" s="296"/>
      <c r="O62" s="261"/>
      <c r="P62" s="261"/>
      <c r="Q62" s="302"/>
      <c r="R62" s="357"/>
    </row>
    <row r="63" spans="1:18" s="106" customFormat="1" ht="14.4" x14ac:dyDescent="0.3">
      <c r="A63" s="136">
        <v>3</v>
      </c>
      <c r="B63" s="483" t="s">
        <v>352</v>
      </c>
      <c r="C63" s="43"/>
      <c r="D63" s="296"/>
      <c r="E63" s="53"/>
      <c r="F63" s="53"/>
      <c r="G63" s="53"/>
      <c r="H63" s="53"/>
      <c r="I63" s="299"/>
      <c r="J63" s="296"/>
      <c r="K63" s="261"/>
      <c r="L63" s="261"/>
      <c r="M63" s="299"/>
      <c r="N63" s="296"/>
      <c r="O63" s="261"/>
      <c r="P63" s="261"/>
      <c r="Q63" s="300"/>
      <c r="R63" s="357"/>
    </row>
    <row r="64" spans="1:18" s="106" customFormat="1" ht="14.4" x14ac:dyDescent="0.3">
      <c r="A64" s="136">
        <v>4</v>
      </c>
      <c r="B64" s="483" t="s">
        <v>382</v>
      </c>
      <c r="C64" s="43"/>
      <c r="D64" s="296"/>
      <c r="E64" s="53"/>
      <c r="F64" s="53"/>
      <c r="G64" s="53"/>
      <c r="H64" s="53"/>
      <c r="I64" s="299"/>
      <c r="J64" s="296"/>
      <c r="K64" s="261"/>
      <c r="L64" s="261"/>
      <c r="M64" s="299"/>
      <c r="N64" s="296"/>
      <c r="O64" s="261"/>
      <c r="P64" s="261"/>
      <c r="Q64" s="300"/>
      <c r="R64" s="357"/>
    </row>
    <row r="65" spans="1:18" s="106" customFormat="1" ht="14.4" x14ac:dyDescent="0.3">
      <c r="A65" s="136">
        <v>5</v>
      </c>
      <c r="B65" s="483" t="s">
        <v>343</v>
      </c>
      <c r="C65" s="43"/>
      <c r="D65" s="296"/>
      <c r="E65" s="53"/>
      <c r="F65" s="53"/>
      <c r="G65" s="53"/>
      <c r="H65" s="53"/>
      <c r="I65" s="301"/>
      <c r="J65" s="296"/>
      <c r="K65" s="260"/>
      <c r="L65" s="260"/>
      <c r="M65" s="301"/>
      <c r="N65" s="296"/>
      <c r="O65" s="261"/>
      <c r="P65" s="261"/>
      <c r="Q65" s="302"/>
      <c r="R65" s="357"/>
    </row>
    <row r="66" spans="1:18" s="106" customFormat="1" ht="14.4" x14ac:dyDescent="0.3">
      <c r="A66" s="136">
        <v>6</v>
      </c>
      <c r="B66" s="483" t="s">
        <v>245</v>
      </c>
      <c r="C66" s="43"/>
      <c r="D66" s="303"/>
      <c r="E66" s="53"/>
      <c r="F66" s="53"/>
      <c r="G66" s="53"/>
      <c r="H66" s="53"/>
      <c r="I66" s="53"/>
      <c r="J66" s="303"/>
      <c r="K66" s="261"/>
      <c r="L66" s="261"/>
      <c r="M66" s="53"/>
      <c r="N66" s="296"/>
      <c r="O66" s="261"/>
      <c r="P66" s="261"/>
      <c r="Q66" s="300"/>
      <c r="R66" s="357"/>
    </row>
    <row r="67" spans="1:18" s="106" customFormat="1" ht="14.4" x14ac:dyDescent="0.3">
      <c r="A67" s="138"/>
      <c r="B67" s="488"/>
      <c r="C67" s="137" t="s">
        <v>397</v>
      </c>
      <c r="D67" s="306"/>
      <c r="E67" s="307">
        <v>6</v>
      </c>
      <c r="F67" s="307">
        <v>8</v>
      </c>
      <c r="G67" s="307">
        <v>5</v>
      </c>
      <c r="H67" s="307">
        <v>4</v>
      </c>
      <c r="I67" s="308">
        <f>SUM((E67*0.25)+(F67*0.25)+(G67*0.3)+(H67*0.2))</f>
        <v>5.8</v>
      </c>
      <c r="J67" s="337"/>
      <c r="K67" s="270">
        <v>7.28</v>
      </c>
      <c r="L67" s="305"/>
      <c r="M67" s="341">
        <f>K67-L67</f>
        <v>7.28</v>
      </c>
      <c r="N67" s="296"/>
      <c r="O67" s="341">
        <f>I67</f>
        <v>5.8</v>
      </c>
      <c r="P67" s="341">
        <f>M67</f>
        <v>7.28</v>
      </c>
      <c r="Q67" s="356">
        <f>(O67+P67)/2</f>
        <v>6.54</v>
      </c>
      <c r="R67" s="358">
        <v>8</v>
      </c>
    </row>
    <row r="68" spans="1:18" s="106" customFormat="1" ht="14.4" x14ac:dyDescent="0.3">
      <c r="A68" s="136">
        <v>1</v>
      </c>
      <c r="B68" s="106" t="s">
        <v>310</v>
      </c>
      <c r="C68" s="43"/>
      <c r="D68" s="296"/>
      <c r="E68" s="53"/>
      <c r="F68" s="53"/>
      <c r="G68" s="53"/>
      <c r="H68" s="53"/>
      <c r="I68" s="299"/>
      <c r="J68" s="296"/>
      <c r="K68" s="261"/>
      <c r="L68" s="261"/>
      <c r="M68" s="299"/>
      <c r="N68" s="296"/>
      <c r="O68" s="261"/>
      <c r="P68" s="261"/>
      <c r="Q68" s="300"/>
      <c r="R68" s="357"/>
    </row>
    <row r="69" spans="1:18" s="106" customFormat="1" ht="14.4" x14ac:dyDescent="0.3">
      <c r="A69" s="136">
        <v>2</v>
      </c>
      <c r="B69" s="106" t="s">
        <v>312</v>
      </c>
      <c r="C69" s="43"/>
      <c r="D69" s="296"/>
      <c r="E69" s="53"/>
      <c r="F69" s="53"/>
      <c r="G69" s="53"/>
      <c r="H69" s="53"/>
      <c r="I69" s="301"/>
      <c r="J69" s="296"/>
      <c r="K69" s="260"/>
      <c r="L69" s="260"/>
      <c r="M69" s="301"/>
      <c r="N69" s="296"/>
      <c r="O69" s="261"/>
      <c r="P69" s="261"/>
      <c r="Q69" s="302"/>
      <c r="R69" s="357"/>
    </row>
    <row r="70" spans="1:18" s="106" customFormat="1" ht="14.4" x14ac:dyDescent="0.3">
      <c r="A70" s="136">
        <v>3</v>
      </c>
      <c r="B70" s="106" t="s">
        <v>313</v>
      </c>
      <c r="C70" s="43"/>
      <c r="D70" s="296"/>
      <c r="E70" s="53"/>
      <c r="F70" s="53"/>
      <c r="G70" s="53"/>
      <c r="H70" s="53"/>
      <c r="I70" s="299"/>
      <c r="J70" s="296"/>
      <c r="K70" s="261"/>
      <c r="L70" s="261"/>
      <c r="M70" s="299"/>
      <c r="N70" s="296"/>
      <c r="O70" s="261"/>
      <c r="P70" s="261"/>
      <c r="Q70" s="300"/>
      <c r="R70" s="357"/>
    </row>
    <row r="71" spans="1:18" s="106" customFormat="1" ht="14.4" x14ac:dyDescent="0.3">
      <c r="A71" s="136">
        <v>4</v>
      </c>
      <c r="B71" s="106" t="s">
        <v>309</v>
      </c>
      <c r="C71" s="43"/>
      <c r="D71" s="296"/>
      <c r="E71" s="53"/>
      <c r="F71" s="53"/>
      <c r="G71" s="53"/>
      <c r="H71" s="53"/>
      <c r="I71" s="299"/>
      <c r="J71" s="296"/>
      <c r="K71" s="261"/>
      <c r="L71" s="261"/>
      <c r="M71" s="299"/>
      <c r="N71" s="296"/>
      <c r="O71" s="261"/>
      <c r="P71" s="261"/>
      <c r="Q71" s="300"/>
      <c r="R71" s="357"/>
    </row>
    <row r="72" spans="1:18" s="106" customFormat="1" ht="14.4" x14ac:dyDescent="0.3">
      <c r="A72" s="136">
        <v>5</v>
      </c>
      <c r="B72" s="106" t="s">
        <v>387</v>
      </c>
      <c r="C72" s="43"/>
      <c r="D72" s="296"/>
      <c r="E72" s="53"/>
      <c r="F72" s="53"/>
      <c r="G72" s="53"/>
      <c r="H72" s="53"/>
      <c r="I72" s="301"/>
      <c r="J72" s="296"/>
      <c r="K72" s="260"/>
      <c r="L72" s="260"/>
      <c r="M72" s="301"/>
      <c r="N72" s="296"/>
      <c r="O72" s="261"/>
      <c r="P72" s="261"/>
      <c r="Q72" s="302"/>
      <c r="R72" s="357"/>
    </row>
    <row r="73" spans="1:18" s="106" customFormat="1" ht="14.4" x14ac:dyDescent="0.3">
      <c r="A73" s="136">
        <v>6</v>
      </c>
      <c r="B73" s="106" t="s">
        <v>377</v>
      </c>
      <c r="C73" s="483" t="s">
        <v>315</v>
      </c>
      <c r="D73" s="303"/>
      <c r="E73" s="53"/>
      <c r="F73" s="53"/>
      <c r="G73" s="53"/>
      <c r="H73" s="53"/>
      <c r="I73" s="53"/>
      <c r="J73" s="303"/>
      <c r="K73" s="261"/>
      <c r="L73" s="261"/>
      <c r="M73" s="53"/>
      <c r="N73" s="296"/>
      <c r="O73" s="261"/>
      <c r="P73" s="261"/>
      <c r="Q73" s="300"/>
      <c r="R73" s="357"/>
    </row>
    <row r="74" spans="1:18" s="106" customFormat="1" ht="14.4" x14ac:dyDescent="0.3">
      <c r="A74" s="138"/>
      <c r="B74" s="488"/>
      <c r="C74" s="483" t="s">
        <v>316</v>
      </c>
      <c r="D74" s="306"/>
      <c r="E74" s="307">
        <v>7.5</v>
      </c>
      <c r="F74" s="307">
        <v>8</v>
      </c>
      <c r="G74" s="307">
        <v>4</v>
      </c>
      <c r="H74" s="307">
        <v>3</v>
      </c>
      <c r="I74" s="308">
        <f>SUM((E74*0.25)+(F74*0.25)+(G74*0.3)+(H74*0.2))</f>
        <v>5.6750000000000007</v>
      </c>
      <c r="J74" s="337"/>
      <c r="K74" s="270">
        <v>6.37</v>
      </c>
      <c r="L74" s="305"/>
      <c r="M74" s="341">
        <f>K74-L74</f>
        <v>6.37</v>
      </c>
      <c r="N74" s="296"/>
      <c r="O74" s="341">
        <f>I74</f>
        <v>5.6750000000000007</v>
      </c>
      <c r="P74" s="341">
        <f>M74</f>
        <v>6.37</v>
      </c>
      <c r="Q74" s="356">
        <f>(O74+P74)/2</f>
        <v>6.0225000000000009</v>
      </c>
      <c r="R74" s="358">
        <v>9</v>
      </c>
    </row>
    <row r="75" spans="1:18" s="106" customFormat="1" ht="14.4" x14ac:dyDescent="0.3">
      <c r="A75" s="136">
        <v>1</v>
      </c>
      <c r="B75" s="106" t="s">
        <v>178</v>
      </c>
      <c r="C75" s="43"/>
      <c r="D75" s="296"/>
      <c r="E75" s="53"/>
      <c r="F75" s="53"/>
      <c r="G75" s="53"/>
      <c r="H75" s="53"/>
      <c r="I75" s="299"/>
      <c r="J75" s="296"/>
      <c r="K75" s="261"/>
      <c r="L75" s="261"/>
      <c r="M75" s="299"/>
      <c r="N75" s="296"/>
      <c r="O75" s="261"/>
      <c r="P75" s="261"/>
      <c r="Q75" s="300"/>
      <c r="R75" s="357"/>
    </row>
    <row r="76" spans="1:18" s="106" customFormat="1" ht="14.4" x14ac:dyDescent="0.3">
      <c r="A76" s="136">
        <v>2</v>
      </c>
      <c r="B76" s="106" t="s">
        <v>272</v>
      </c>
      <c r="C76" s="43"/>
      <c r="D76" s="296"/>
      <c r="E76" s="53"/>
      <c r="F76" s="53"/>
      <c r="G76" s="53"/>
      <c r="H76" s="53"/>
      <c r="I76" s="301"/>
      <c r="J76" s="296"/>
      <c r="K76" s="260"/>
      <c r="L76" s="260"/>
      <c r="M76" s="301"/>
      <c r="N76" s="296"/>
      <c r="O76" s="261"/>
      <c r="P76" s="261"/>
      <c r="Q76" s="302"/>
      <c r="R76" s="357"/>
    </row>
    <row r="77" spans="1:18" s="106" customFormat="1" ht="14.4" x14ac:dyDescent="0.3">
      <c r="A77" s="136">
        <v>3</v>
      </c>
      <c r="B77" s="106" t="s">
        <v>351</v>
      </c>
      <c r="C77" s="43"/>
      <c r="D77" s="296"/>
      <c r="E77" s="53"/>
      <c r="F77" s="53"/>
      <c r="G77" s="53"/>
      <c r="H77" s="53"/>
      <c r="I77" s="299"/>
      <c r="J77" s="296"/>
      <c r="K77" s="261"/>
      <c r="L77" s="261"/>
      <c r="M77" s="299"/>
      <c r="N77" s="296"/>
      <c r="O77" s="261"/>
      <c r="P77" s="261"/>
      <c r="Q77" s="300"/>
      <c r="R77" s="357"/>
    </row>
    <row r="78" spans="1:18" s="106" customFormat="1" ht="14.4" x14ac:dyDescent="0.3">
      <c r="A78" s="136">
        <v>4</v>
      </c>
      <c r="B78" s="106" t="s">
        <v>300</v>
      </c>
      <c r="C78" s="43"/>
      <c r="D78" s="296"/>
      <c r="E78" s="53"/>
      <c r="F78" s="53"/>
      <c r="G78" s="53"/>
      <c r="H78" s="53"/>
      <c r="I78" s="299"/>
      <c r="J78" s="296"/>
      <c r="K78" s="261"/>
      <c r="L78" s="261"/>
      <c r="M78" s="299"/>
      <c r="N78" s="296"/>
      <c r="O78" s="261"/>
      <c r="P78" s="261"/>
      <c r="Q78" s="300"/>
      <c r="R78" s="357"/>
    </row>
    <row r="79" spans="1:18" s="106" customFormat="1" ht="14.4" x14ac:dyDescent="0.3">
      <c r="A79" s="136">
        <v>5</v>
      </c>
      <c r="B79" s="106" t="s">
        <v>355</v>
      </c>
      <c r="C79" s="43"/>
      <c r="D79" s="296"/>
      <c r="E79" s="53"/>
      <c r="F79" s="53"/>
      <c r="G79" s="53"/>
      <c r="H79" s="53"/>
      <c r="I79" s="301"/>
      <c r="J79" s="296"/>
      <c r="K79" s="260"/>
      <c r="L79" s="260"/>
      <c r="M79" s="301"/>
      <c r="N79" s="296"/>
      <c r="O79" s="261"/>
      <c r="P79" s="261"/>
      <c r="Q79" s="302"/>
      <c r="R79" s="357"/>
    </row>
    <row r="80" spans="1:18" s="106" customFormat="1" ht="14.4" x14ac:dyDescent="0.3">
      <c r="A80" s="136">
        <v>6</v>
      </c>
      <c r="B80" s="106" t="s">
        <v>273</v>
      </c>
      <c r="C80" s="43"/>
      <c r="D80" s="303"/>
      <c r="E80" s="53"/>
      <c r="F80" s="53"/>
      <c r="G80" s="53"/>
      <c r="H80" s="53"/>
      <c r="I80" s="53"/>
      <c r="J80" s="303"/>
      <c r="K80" s="261"/>
      <c r="L80" s="261"/>
      <c r="M80" s="53"/>
      <c r="N80" s="296"/>
      <c r="O80" s="261"/>
      <c r="P80" s="261"/>
      <c r="Q80" s="300"/>
      <c r="R80" s="357"/>
    </row>
    <row r="81" spans="1:18" s="106" customFormat="1" ht="14.4" x14ac:dyDescent="0.3">
      <c r="A81" s="138">
        <v>7</v>
      </c>
      <c r="B81" s="486" t="s">
        <v>353</v>
      </c>
      <c r="C81" s="137" t="s">
        <v>181</v>
      </c>
      <c r="D81" s="306"/>
      <c r="E81" s="307">
        <v>5.5</v>
      </c>
      <c r="F81" s="307">
        <v>7</v>
      </c>
      <c r="G81" s="307">
        <v>5.5</v>
      </c>
      <c r="H81" s="307">
        <v>4</v>
      </c>
      <c r="I81" s="308">
        <f>SUM((E81*0.25)+(F81*0.25)+(G81*0.3)+(H81*0.2))</f>
        <v>5.5750000000000002</v>
      </c>
      <c r="J81" s="337"/>
      <c r="K81" s="270">
        <v>6.37</v>
      </c>
      <c r="L81" s="305"/>
      <c r="M81" s="341">
        <f>K81-L81</f>
        <v>6.37</v>
      </c>
      <c r="N81" s="296"/>
      <c r="O81" s="341">
        <f>I81</f>
        <v>5.5750000000000002</v>
      </c>
      <c r="P81" s="341">
        <f>M81</f>
        <v>6.37</v>
      </c>
      <c r="Q81" s="356">
        <f>(O81+P81)/2</f>
        <v>5.9725000000000001</v>
      </c>
      <c r="R81" s="358">
        <v>10</v>
      </c>
    </row>
    <row r="82" spans="1:18" s="106" customFormat="1" ht="14.4" x14ac:dyDescent="0.3">
      <c r="A82" s="136">
        <v>1</v>
      </c>
      <c r="B82" s="483" t="s">
        <v>372</v>
      </c>
      <c r="C82" s="43"/>
      <c r="D82" s="296"/>
      <c r="E82" s="53"/>
      <c r="F82" s="53"/>
      <c r="G82" s="53"/>
      <c r="H82" s="53"/>
      <c r="I82" s="299"/>
      <c r="J82" s="296"/>
      <c r="K82" s="261"/>
      <c r="L82" s="261"/>
      <c r="M82" s="299"/>
      <c r="N82" s="296"/>
      <c r="O82" s="261"/>
      <c r="P82" s="261"/>
      <c r="Q82" s="300"/>
      <c r="R82" s="357"/>
    </row>
    <row r="83" spans="1:18" s="106" customFormat="1" ht="14.4" x14ac:dyDescent="0.3">
      <c r="A83" s="136">
        <v>2</v>
      </c>
      <c r="B83" s="483" t="s">
        <v>371</v>
      </c>
      <c r="C83" s="43"/>
      <c r="D83" s="296"/>
      <c r="E83" s="53"/>
      <c r="F83" s="53"/>
      <c r="G83" s="53"/>
      <c r="H83" s="53"/>
      <c r="I83" s="301"/>
      <c r="J83" s="296"/>
      <c r="K83" s="260"/>
      <c r="L83" s="260"/>
      <c r="M83" s="301"/>
      <c r="N83" s="296"/>
      <c r="O83" s="261"/>
      <c r="P83" s="261"/>
      <c r="Q83" s="302"/>
      <c r="R83" s="357"/>
    </row>
    <row r="84" spans="1:18" s="106" customFormat="1" ht="14.4" x14ac:dyDescent="0.3">
      <c r="A84" s="136">
        <v>3</v>
      </c>
      <c r="B84" s="483" t="s">
        <v>249</v>
      </c>
      <c r="C84" s="43"/>
      <c r="D84" s="296"/>
      <c r="E84" s="53"/>
      <c r="F84" s="53"/>
      <c r="G84" s="53"/>
      <c r="H84" s="53"/>
      <c r="I84" s="299"/>
      <c r="J84" s="296"/>
      <c r="K84" s="261"/>
      <c r="L84" s="261"/>
      <c r="M84" s="299"/>
      <c r="N84" s="296"/>
      <c r="O84" s="261"/>
      <c r="P84" s="261"/>
      <c r="Q84" s="300"/>
      <c r="R84" s="357"/>
    </row>
    <row r="85" spans="1:18" s="106" customFormat="1" ht="14.4" x14ac:dyDescent="0.3">
      <c r="A85" s="136">
        <v>4</v>
      </c>
      <c r="B85" s="483" t="s">
        <v>251</v>
      </c>
      <c r="C85" s="43"/>
      <c r="D85" s="296"/>
      <c r="E85" s="53"/>
      <c r="F85" s="53"/>
      <c r="G85" s="53"/>
      <c r="H85" s="53"/>
      <c r="I85" s="299"/>
      <c r="J85" s="296"/>
      <c r="K85" s="261"/>
      <c r="L85" s="261"/>
      <c r="M85" s="299"/>
      <c r="N85" s="296"/>
      <c r="O85" s="261"/>
      <c r="P85" s="261"/>
      <c r="Q85" s="300"/>
      <c r="R85" s="357"/>
    </row>
    <row r="86" spans="1:18" s="106" customFormat="1" ht="14.4" x14ac:dyDescent="0.3">
      <c r="A86" s="136">
        <v>5</v>
      </c>
      <c r="B86" s="483" t="s">
        <v>354</v>
      </c>
      <c r="C86" s="43"/>
      <c r="D86" s="296"/>
      <c r="E86" s="53"/>
      <c r="F86" s="53"/>
      <c r="G86" s="53"/>
      <c r="H86" s="53"/>
      <c r="I86" s="301"/>
      <c r="J86" s="296"/>
      <c r="K86" s="260"/>
      <c r="L86" s="260"/>
      <c r="M86" s="301"/>
      <c r="N86" s="296"/>
      <c r="O86" s="261"/>
      <c r="P86" s="261"/>
      <c r="Q86" s="302"/>
      <c r="R86" s="357"/>
    </row>
    <row r="87" spans="1:18" s="106" customFormat="1" ht="14.4" x14ac:dyDescent="0.3">
      <c r="A87" s="136">
        <v>6</v>
      </c>
      <c r="B87" s="106" t="s">
        <v>294</v>
      </c>
      <c r="C87" s="43"/>
      <c r="D87" s="303"/>
      <c r="E87" s="53"/>
      <c r="F87" s="53"/>
      <c r="G87" s="53"/>
      <c r="H87" s="53"/>
      <c r="I87" s="53"/>
      <c r="J87" s="303"/>
      <c r="K87" s="261"/>
      <c r="L87" s="261"/>
      <c r="M87" s="53"/>
      <c r="N87" s="296"/>
      <c r="O87" s="261"/>
      <c r="P87" s="261"/>
      <c r="Q87" s="300"/>
      <c r="R87" s="357"/>
    </row>
    <row r="88" spans="1:18" s="106" customFormat="1" ht="14.4" x14ac:dyDescent="0.3">
      <c r="A88" s="138"/>
      <c r="B88" s="304"/>
      <c r="C88" s="137" t="s">
        <v>398</v>
      </c>
      <c r="D88" s="306"/>
      <c r="E88" s="307">
        <v>7.5</v>
      </c>
      <c r="F88" s="307">
        <v>7</v>
      </c>
      <c r="G88" s="307">
        <v>4.5</v>
      </c>
      <c r="H88" s="307">
        <v>3</v>
      </c>
      <c r="I88" s="308">
        <f>SUM((E88*0.25)+(F88*0.25)+(G88*0.3)+(H88*0.2))</f>
        <v>5.5749999999999993</v>
      </c>
      <c r="J88" s="337"/>
      <c r="K88" s="270">
        <v>6.35</v>
      </c>
      <c r="L88" s="305"/>
      <c r="M88" s="341">
        <f>K88-L88</f>
        <v>6.35</v>
      </c>
      <c r="N88" s="296"/>
      <c r="O88" s="341">
        <f>I88</f>
        <v>5.5749999999999993</v>
      </c>
      <c r="P88" s="341">
        <f>M88</f>
        <v>6.35</v>
      </c>
      <c r="Q88" s="356">
        <f>(O88+P88)/2</f>
        <v>5.9624999999999995</v>
      </c>
      <c r="R88" s="358">
        <v>11</v>
      </c>
    </row>
    <row r="89" spans="1:18" s="106" customFormat="1" ht="14.4" x14ac:dyDescent="0.3">
      <c r="A89" s="136">
        <v>1</v>
      </c>
      <c r="B89" s="106" t="s">
        <v>337</v>
      </c>
      <c r="C89" s="43"/>
      <c r="D89" s="296"/>
      <c r="E89" s="53"/>
      <c r="F89" s="53"/>
      <c r="G89" s="53"/>
      <c r="H89" s="53"/>
      <c r="I89" s="299"/>
      <c r="J89" s="296"/>
      <c r="K89" s="261"/>
      <c r="L89" s="261"/>
      <c r="M89" s="299"/>
      <c r="N89" s="296"/>
      <c r="O89" s="261"/>
      <c r="P89" s="261"/>
      <c r="Q89" s="300"/>
      <c r="R89" s="357"/>
    </row>
    <row r="90" spans="1:18" s="106" customFormat="1" ht="14.4" x14ac:dyDescent="0.3">
      <c r="A90" s="136">
        <v>2</v>
      </c>
      <c r="B90" s="106" t="s">
        <v>175</v>
      </c>
      <c r="C90" s="43"/>
      <c r="D90" s="296"/>
      <c r="E90" s="53"/>
      <c r="F90" s="53"/>
      <c r="G90" s="53"/>
      <c r="H90" s="53"/>
      <c r="I90" s="301"/>
      <c r="J90" s="296"/>
      <c r="K90" s="260"/>
      <c r="L90" s="260"/>
      <c r="M90" s="301"/>
      <c r="N90" s="296"/>
      <c r="O90" s="261"/>
      <c r="P90" s="261"/>
      <c r="Q90" s="302"/>
      <c r="R90" s="357"/>
    </row>
    <row r="91" spans="1:18" s="106" customFormat="1" ht="14.4" x14ac:dyDescent="0.3">
      <c r="A91" s="136">
        <v>3</v>
      </c>
      <c r="B91" s="106" t="s">
        <v>284</v>
      </c>
      <c r="C91" s="43"/>
      <c r="D91" s="296"/>
      <c r="E91" s="53"/>
      <c r="F91" s="53"/>
      <c r="G91" s="53"/>
      <c r="H91" s="53"/>
      <c r="I91" s="299"/>
      <c r="J91" s="296"/>
      <c r="K91" s="261"/>
      <c r="L91" s="261"/>
      <c r="M91" s="299"/>
      <c r="N91" s="296"/>
      <c r="O91" s="261"/>
      <c r="P91" s="261"/>
      <c r="Q91" s="300"/>
      <c r="R91" s="357"/>
    </row>
    <row r="92" spans="1:18" s="106" customFormat="1" ht="14.4" x14ac:dyDescent="0.3">
      <c r="A92" s="136">
        <v>4</v>
      </c>
      <c r="B92" s="106" t="s">
        <v>285</v>
      </c>
      <c r="C92" s="43"/>
      <c r="D92" s="296"/>
      <c r="E92" s="53"/>
      <c r="F92" s="53"/>
      <c r="G92" s="53"/>
      <c r="H92" s="53"/>
      <c r="I92" s="299"/>
      <c r="J92" s="296"/>
      <c r="K92" s="261"/>
      <c r="L92" s="261"/>
      <c r="M92" s="299"/>
      <c r="N92" s="296"/>
      <c r="O92" s="261"/>
      <c r="P92" s="261"/>
      <c r="Q92" s="300"/>
      <c r="R92" s="357"/>
    </row>
    <row r="93" spans="1:18" s="106" customFormat="1" ht="14.4" x14ac:dyDescent="0.3">
      <c r="A93" s="136">
        <v>5</v>
      </c>
      <c r="B93" s="106" t="s">
        <v>211</v>
      </c>
      <c r="C93" s="43"/>
      <c r="D93" s="296"/>
      <c r="E93" s="53"/>
      <c r="F93" s="53"/>
      <c r="G93" s="53"/>
      <c r="H93" s="53"/>
      <c r="I93" s="301"/>
      <c r="J93" s="296"/>
      <c r="K93" s="260"/>
      <c r="L93" s="260"/>
      <c r="M93" s="301"/>
      <c r="N93" s="296"/>
      <c r="O93" s="261"/>
      <c r="P93" s="261"/>
      <c r="Q93" s="302"/>
      <c r="R93" s="357"/>
    </row>
    <row r="94" spans="1:18" s="106" customFormat="1" ht="14.4" x14ac:dyDescent="0.3">
      <c r="A94" s="136">
        <v>6</v>
      </c>
      <c r="B94" s="106" t="s">
        <v>190</v>
      </c>
      <c r="C94" s="43"/>
      <c r="D94" s="303"/>
      <c r="E94" s="53"/>
      <c r="F94" s="53"/>
      <c r="G94" s="53"/>
      <c r="H94" s="53"/>
      <c r="I94" s="53"/>
      <c r="J94" s="303"/>
      <c r="K94" s="261"/>
      <c r="L94" s="261"/>
      <c r="M94" s="53"/>
      <c r="N94" s="296"/>
      <c r="O94" s="261"/>
      <c r="P94" s="261"/>
      <c r="Q94" s="300"/>
      <c r="R94" s="357"/>
    </row>
    <row r="95" spans="1:18" s="106" customFormat="1" ht="14.4" x14ac:dyDescent="0.3">
      <c r="A95" s="138"/>
      <c r="B95" s="488"/>
      <c r="C95" s="106" t="s">
        <v>420</v>
      </c>
      <c r="D95" s="306"/>
      <c r="E95" s="307">
        <v>8.5</v>
      </c>
      <c r="F95" s="307">
        <v>10</v>
      </c>
      <c r="G95" s="307">
        <v>8.5</v>
      </c>
      <c r="H95" s="307">
        <v>8.5</v>
      </c>
      <c r="I95" s="308">
        <f>SUM((E95*0.25)+(F95*0.25)+(G95*0.3)+(H95*0.2))</f>
        <v>8.875</v>
      </c>
      <c r="J95" s="337"/>
      <c r="K95" s="270">
        <v>9.0500000000000007</v>
      </c>
      <c r="L95" s="305"/>
      <c r="M95" s="341">
        <f>K95-L95</f>
        <v>9.0500000000000007</v>
      </c>
      <c r="N95" s="296"/>
      <c r="O95" s="341">
        <f>I95</f>
        <v>8.875</v>
      </c>
      <c r="P95" s="341">
        <f>M95</f>
        <v>9.0500000000000007</v>
      </c>
      <c r="Q95" s="356">
        <f>(O95+P95)/2</f>
        <v>8.9625000000000004</v>
      </c>
      <c r="R95" s="522" t="s">
        <v>409</v>
      </c>
    </row>
  </sheetData>
  <mergeCells count="2">
    <mergeCell ref="A3:B3"/>
    <mergeCell ref="A7:B7"/>
  </mergeCells>
  <pageMargins left="0.70866141732283472" right="0.70866141732283472" top="0.74803149606299213" bottom="0.74803149606299213" header="0.31496062992125984" footer="0.31496062992125984"/>
  <pageSetup paperSize="9" scale="89" fitToHeight="0" orientation="portrait" r:id="rId1"/>
  <headerFooter>
    <oddFooter>&amp;C&amp;A</oddFooter>
  </headerFooter>
  <rowBreaks count="1" manualBreakCount="1">
    <brk id="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Q39"/>
  <sheetViews>
    <sheetView topLeftCell="A5" workbookViewId="0">
      <selection activeCell="D12" sqref="D12"/>
    </sheetView>
  </sheetViews>
  <sheetFormatPr defaultColWidth="9.109375" defaultRowHeight="14.4" x14ac:dyDescent="0.3"/>
  <cols>
    <col min="1" max="1" width="5.44140625" style="59" customWidth="1"/>
    <col min="2" max="2" width="21.5546875" style="59" customWidth="1"/>
    <col min="3" max="3" width="15.6640625" style="59" customWidth="1"/>
    <col min="4" max="4" width="12.5546875" style="59" customWidth="1"/>
    <col min="5" max="5" width="18.44140625" style="59" customWidth="1"/>
    <col min="6" max="6" width="7.5546875" customWidth="1"/>
    <col min="7" max="7" width="10.6640625" customWidth="1"/>
    <col min="8" max="8" width="10.33203125" customWidth="1"/>
    <col min="9" max="9" width="9.33203125" customWidth="1"/>
    <col min="10" max="10" width="11" customWidth="1"/>
    <col min="11" max="11" width="9" customWidth="1"/>
    <col min="12" max="19" width="8.88671875"/>
    <col min="20" max="20" width="3.33203125" style="59" customWidth="1"/>
    <col min="21" max="30" width="7.6640625" style="59" customWidth="1"/>
    <col min="31" max="31" width="3.33203125" style="59" customWidth="1"/>
    <col min="32" max="41" width="7.6640625" style="59" customWidth="1"/>
    <col min="42" max="42" width="3.33203125" style="59" customWidth="1"/>
    <col min="43" max="52" width="7.6640625" style="59" customWidth="1"/>
    <col min="53" max="53" width="3.6640625" style="59" customWidth="1"/>
    <col min="54" max="54" width="7.5546875" customWidth="1"/>
    <col min="55" max="55" width="10.6640625" customWidth="1"/>
    <col min="56" max="56" width="10.33203125" customWidth="1"/>
    <col min="57" max="57" width="9.33203125" customWidth="1"/>
    <col min="58" max="58" width="11" customWidth="1"/>
    <col min="59" max="59" width="9" customWidth="1"/>
    <col min="60" max="67" width="8.88671875"/>
    <col min="68" max="68" width="3.33203125" style="59" customWidth="1"/>
    <col min="69" max="72" width="7.33203125" style="59" customWidth="1"/>
    <col min="73" max="73" width="9.44140625" style="59" customWidth="1"/>
    <col min="74" max="74" width="3.33203125" style="59" customWidth="1"/>
    <col min="75" max="81" width="7.6640625" style="59" customWidth="1"/>
    <col min="82" max="82" width="3.33203125" style="59" customWidth="1"/>
    <col min="83" max="86" width="7.33203125" style="59" customWidth="1"/>
    <col min="87" max="87" width="9.44140625" style="59" customWidth="1"/>
    <col min="88" max="88" width="3.33203125" style="59" customWidth="1"/>
    <col min="89" max="89" width="7.5546875" customWidth="1"/>
    <col min="90" max="90" width="10.6640625" customWidth="1"/>
    <col min="91" max="91" width="10.33203125" customWidth="1"/>
    <col min="92" max="92" width="9.33203125" customWidth="1"/>
    <col min="93" max="93" width="11" customWidth="1"/>
    <col min="94" max="94" width="9" customWidth="1"/>
    <col min="103" max="103" width="2.6640625" style="59" customWidth="1"/>
    <col min="104" max="107" width="7.33203125" style="59" customWidth="1"/>
    <col min="108" max="108" width="9.44140625" style="59" customWidth="1"/>
    <col min="109" max="109" width="3.44140625" style="59" customWidth="1"/>
    <col min="110" max="116" width="7.6640625" style="59" customWidth="1"/>
    <col min="117" max="117" width="2.6640625" style="59" customWidth="1"/>
    <col min="118" max="121" width="7.33203125" style="59" customWidth="1"/>
    <col min="122" max="122" width="9.44140625" style="59" customWidth="1"/>
    <col min="123" max="123" width="3.44140625" style="59" customWidth="1"/>
    <col min="124" max="127" width="7.6640625" style="100" customWidth="1"/>
    <col min="128" max="128" width="11.44140625" style="59" customWidth="1"/>
    <col min="129" max="129" width="3" style="59" customWidth="1"/>
    <col min="130" max="133" width="7.6640625" style="100" customWidth="1"/>
    <col min="134" max="134" width="12.6640625" style="100" customWidth="1"/>
    <col min="135" max="135" width="9.6640625" style="100" customWidth="1"/>
    <col min="136" max="136" width="3.109375" style="100" customWidth="1"/>
    <col min="137" max="141" width="7.6640625" style="100" customWidth="1"/>
    <col min="142" max="142" width="2.6640625" style="59" customWidth="1"/>
    <col min="143" max="146" width="9.109375" style="59"/>
    <col min="147" max="147" width="13.33203125" style="59" customWidth="1"/>
    <col min="148" max="16384" width="9.109375" style="59"/>
  </cols>
  <sheetData>
    <row r="1" spans="1:147" ht="15.6" x14ac:dyDescent="0.3">
      <c r="A1" s="99" t="str">
        <f>'Comp Detail'!A1</f>
        <v>2022 Australian National Championships</v>
      </c>
      <c r="B1" s="3"/>
      <c r="D1" s="60" t="s">
        <v>64</v>
      </c>
      <c r="E1" s="60" t="s">
        <v>102</v>
      </c>
      <c r="F1" s="1"/>
      <c r="G1" s="1"/>
      <c r="H1" s="1"/>
      <c r="I1" s="1"/>
      <c r="J1" s="1"/>
      <c r="K1" s="1"/>
      <c r="L1" s="106"/>
      <c r="M1" s="106"/>
      <c r="N1" s="106"/>
      <c r="O1" s="106"/>
      <c r="P1" s="106"/>
      <c r="Q1" s="106"/>
      <c r="R1" s="106"/>
      <c r="S1" s="106"/>
      <c r="BB1" s="1"/>
      <c r="BC1" s="1"/>
      <c r="BD1" s="1"/>
      <c r="BE1" s="1"/>
      <c r="BF1" s="1"/>
      <c r="BG1" s="1"/>
      <c r="BH1" s="106"/>
      <c r="BI1" s="106"/>
      <c r="BJ1" s="106"/>
      <c r="BK1" s="106"/>
      <c r="BL1" s="106"/>
      <c r="BM1" s="106"/>
      <c r="BN1" s="106"/>
      <c r="BO1" s="106"/>
      <c r="CJ1" s="61"/>
      <c r="CK1" s="1"/>
      <c r="CL1" s="1"/>
      <c r="CM1" s="1"/>
      <c r="CN1" s="1"/>
      <c r="CO1" s="1"/>
      <c r="CP1" s="1"/>
      <c r="CQ1" s="106"/>
      <c r="CR1" s="106"/>
      <c r="CS1" s="106"/>
      <c r="CT1" s="106"/>
      <c r="CU1" s="106"/>
      <c r="CV1" s="106"/>
      <c r="CW1" s="106"/>
      <c r="CX1" s="106"/>
      <c r="DX1" s="61">
        <f ca="1">NOW()</f>
        <v>44856.599301851849</v>
      </c>
      <c r="ED1" s="61">
        <f ca="1">NOW()</f>
        <v>44856.599301851849</v>
      </c>
      <c r="EE1" s="61"/>
      <c r="EQ1" s="61">
        <f ca="1">NOW()</f>
        <v>44856.599301851849</v>
      </c>
    </row>
    <row r="2" spans="1:147" ht="15.6" x14ac:dyDescent="0.3">
      <c r="A2" s="28"/>
      <c r="B2" s="3"/>
      <c r="D2" s="60"/>
      <c r="E2" s="60" t="s">
        <v>118</v>
      </c>
      <c r="F2" s="1"/>
      <c r="G2" s="1"/>
      <c r="H2" s="1"/>
      <c r="I2" s="1"/>
      <c r="J2" s="1"/>
      <c r="K2" s="1"/>
      <c r="L2" s="106"/>
      <c r="M2" s="106"/>
      <c r="N2" s="106"/>
      <c r="O2" s="106"/>
      <c r="P2" s="106"/>
      <c r="Q2" s="106"/>
      <c r="R2" s="106"/>
      <c r="S2" s="106"/>
      <c r="BB2" s="1"/>
      <c r="BC2" s="1"/>
      <c r="BD2" s="1"/>
      <c r="BE2" s="1"/>
      <c r="BF2" s="1"/>
      <c r="BG2" s="1"/>
      <c r="BH2" s="106"/>
      <c r="BI2" s="106"/>
      <c r="BJ2" s="106"/>
      <c r="BK2" s="106"/>
      <c r="BL2" s="106"/>
      <c r="BM2" s="106"/>
      <c r="BN2" s="106"/>
      <c r="BO2" s="106"/>
      <c r="CJ2" s="63"/>
      <c r="CK2" s="1"/>
      <c r="CL2" s="1"/>
      <c r="CM2" s="1"/>
      <c r="CN2" s="1"/>
      <c r="CO2" s="1"/>
      <c r="CP2" s="1"/>
      <c r="CQ2" s="106"/>
      <c r="CR2" s="106"/>
      <c r="CS2" s="106"/>
      <c r="CT2" s="106"/>
      <c r="CU2" s="106"/>
      <c r="CV2" s="106"/>
      <c r="CW2" s="106"/>
      <c r="CX2" s="106"/>
      <c r="DX2" s="63">
        <f ca="1">NOW()</f>
        <v>44856.599301851849</v>
      </c>
      <c r="ED2" s="63">
        <f ca="1">NOW()</f>
        <v>44856.599301851849</v>
      </c>
      <c r="EE2" s="63"/>
      <c r="EQ2" s="63">
        <f ca="1">NOW()</f>
        <v>44856.599301851849</v>
      </c>
    </row>
    <row r="3" spans="1:147" ht="15.6" x14ac:dyDescent="0.3">
      <c r="A3" s="524" t="str">
        <f>'Comp Detail'!A3</f>
        <v>3rd to 6th October 2022</v>
      </c>
      <c r="B3" s="525"/>
      <c r="D3" s="60"/>
      <c r="E3" s="60" t="s">
        <v>116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Q3" s="65"/>
      <c r="BR3" s="65"/>
      <c r="BS3" s="65"/>
      <c r="BT3" s="65"/>
      <c r="BU3" s="65"/>
      <c r="BW3" s="65"/>
      <c r="BX3" s="65"/>
      <c r="BY3" s="65"/>
      <c r="BZ3" s="65"/>
      <c r="CA3" s="65"/>
      <c r="CB3" s="65"/>
      <c r="CC3" s="65"/>
      <c r="CE3" s="65"/>
      <c r="CF3" s="65"/>
      <c r="CG3" s="65"/>
      <c r="CH3" s="65"/>
      <c r="CI3" s="65"/>
      <c r="CZ3" s="65"/>
      <c r="DA3" s="65"/>
      <c r="DB3" s="65"/>
      <c r="DC3" s="65"/>
      <c r="DD3" s="65"/>
      <c r="DF3" s="65"/>
      <c r="DG3" s="65"/>
      <c r="DH3" s="65"/>
      <c r="DI3" s="65"/>
      <c r="DJ3" s="65"/>
      <c r="DK3" s="65"/>
      <c r="DL3" s="65"/>
      <c r="DN3" s="65"/>
      <c r="DO3" s="65"/>
      <c r="DP3" s="65"/>
      <c r="DQ3" s="65"/>
      <c r="DR3" s="65"/>
    </row>
    <row r="4" spans="1:147" ht="15.6" x14ac:dyDescent="0.3">
      <c r="A4" s="184"/>
      <c r="B4" s="185"/>
      <c r="D4" s="60"/>
      <c r="E4" s="60" t="s">
        <v>117</v>
      </c>
      <c r="U4" s="64"/>
      <c r="V4" s="64"/>
      <c r="W4" s="64"/>
      <c r="X4" s="64"/>
      <c r="Y4" s="64"/>
      <c r="Z4" s="64"/>
      <c r="AA4" s="64"/>
      <c r="AB4" s="64"/>
      <c r="AC4" s="64"/>
      <c r="AD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Q4" s="65"/>
      <c r="BR4" s="65"/>
      <c r="BS4" s="65"/>
      <c r="BT4" s="65"/>
      <c r="BU4" s="65"/>
      <c r="BW4" s="65"/>
      <c r="BX4" s="65"/>
      <c r="BY4" s="65"/>
      <c r="BZ4" s="65"/>
      <c r="CA4" s="65"/>
      <c r="CB4" s="65"/>
      <c r="CC4" s="65"/>
      <c r="CE4" s="65"/>
      <c r="CF4" s="65"/>
      <c r="CG4" s="65"/>
      <c r="CH4" s="65"/>
      <c r="CI4" s="65"/>
      <c r="CZ4" s="65"/>
      <c r="DA4" s="65"/>
      <c r="DB4" s="65"/>
      <c r="DC4" s="65"/>
      <c r="DD4" s="65"/>
      <c r="DF4" s="65"/>
      <c r="DG4" s="65"/>
      <c r="DH4" s="65"/>
      <c r="DI4" s="65"/>
      <c r="DJ4" s="65"/>
      <c r="DK4" s="65"/>
      <c r="DL4" s="65"/>
      <c r="DN4" s="65"/>
      <c r="DO4" s="65"/>
      <c r="DP4" s="65"/>
      <c r="DQ4" s="65"/>
      <c r="DR4" s="65"/>
    </row>
    <row r="5" spans="1:147" ht="15.6" x14ac:dyDescent="0.3">
      <c r="A5" s="66"/>
      <c r="B5" s="67"/>
      <c r="D5" s="60"/>
      <c r="E5" s="60"/>
      <c r="F5" s="186" t="s">
        <v>79</v>
      </c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U5" s="68" t="s">
        <v>22</v>
      </c>
      <c r="V5" s="68"/>
      <c r="W5" s="68"/>
      <c r="X5" s="68"/>
      <c r="Y5" s="68"/>
      <c r="Z5" s="68"/>
      <c r="AA5" s="68"/>
      <c r="AB5" s="68"/>
      <c r="AC5" s="68"/>
      <c r="AD5" s="68"/>
      <c r="AF5" s="68" t="s">
        <v>22</v>
      </c>
      <c r="AG5" s="68"/>
      <c r="AH5" s="68"/>
      <c r="AI5" s="68"/>
      <c r="AJ5" s="68"/>
      <c r="AK5" s="68"/>
      <c r="AL5" s="68"/>
      <c r="AM5" s="68"/>
      <c r="AN5" s="68"/>
      <c r="AO5" s="68"/>
      <c r="AQ5" s="68" t="s">
        <v>22</v>
      </c>
      <c r="AR5" s="68"/>
      <c r="AS5" s="68"/>
      <c r="AT5" s="68"/>
      <c r="AU5" s="68"/>
      <c r="AV5" s="68"/>
      <c r="AW5" s="68"/>
      <c r="AX5" s="68"/>
      <c r="AY5" s="68"/>
      <c r="AZ5" s="68"/>
      <c r="BA5" s="64"/>
      <c r="BB5" s="193" t="s">
        <v>94</v>
      </c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Q5" s="193" t="s">
        <v>72</v>
      </c>
      <c r="BR5" s="193"/>
      <c r="BS5" s="193"/>
      <c r="BT5" s="193"/>
      <c r="BU5" s="193"/>
      <c r="BW5" s="193" t="s">
        <v>72</v>
      </c>
      <c r="BX5" s="193"/>
      <c r="BY5" s="193"/>
      <c r="BZ5" s="193"/>
      <c r="CA5" s="193"/>
      <c r="CB5" s="193"/>
      <c r="CC5" s="193"/>
      <c r="CE5" s="193" t="s">
        <v>72</v>
      </c>
      <c r="CF5" s="193"/>
      <c r="CG5" s="193"/>
      <c r="CH5" s="193"/>
      <c r="CI5" s="193"/>
      <c r="CK5" s="193" t="s">
        <v>95</v>
      </c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Z5" s="193" t="s">
        <v>73</v>
      </c>
      <c r="DA5" s="193"/>
      <c r="DB5" s="193"/>
      <c r="DC5" s="193"/>
      <c r="DD5" s="193"/>
      <c r="DF5" s="193" t="s">
        <v>73</v>
      </c>
      <c r="DG5" s="193"/>
      <c r="DH5" s="193"/>
      <c r="DI5" s="193"/>
      <c r="DJ5" s="193"/>
      <c r="DK5" s="193"/>
      <c r="DL5" s="193"/>
      <c r="DN5" s="193" t="s">
        <v>73</v>
      </c>
      <c r="DO5" s="193"/>
      <c r="DP5" s="193"/>
      <c r="DQ5" s="193"/>
      <c r="DR5" s="193"/>
    </row>
    <row r="6" spans="1:147" ht="15.6" x14ac:dyDescent="0.3">
      <c r="A6" s="62"/>
      <c r="D6" s="60"/>
    </row>
    <row r="7" spans="1:147" ht="15.6" x14ac:dyDescent="0.3">
      <c r="A7" s="58" t="s">
        <v>65</v>
      </c>
      <c r="B7" s="69"/>
      <c r="F7" s="175" t="s">
        <v>47</v>
      </c>
      <c r="G7" s="106" t="str">
        <f>E1</f>
        <v>Robyn Bruderer</v>
      </c>
      <c r="H7" s="106"/>
      <c r="I7" s="106"/>
      <c r="J7" s="106"/>
      <c r="K7" s="106"/>
      <c r="M7" s="175"/>
      <c r="N7" s="175"/>
      <c r="O7" s="175"/>
      <c r="P7" s="106"/>
      <c r="Q7" s="106"/>
      <c r="R7" s="106"/>
      <c r="S7" s="106"/>
      <c r="U7" s="69" t="s">
        <v>46</v>
      </c>
      <c r="V7" s="59" t="str">
        <f>E2</f>
        <v>Lise Berg</v>
      </c>
      <c r="AF7" s="69" t="s">
        <v>48</v>
      </c>
      <c r="AG7" s="59" t="str">
        <f>E3</f>
        <v>Tristyn Lowe</v>
      </c>
      <c r="AQ7" s="69" t="s">
        <v>104</v>
      </c>
      <c r="AR7" s="59" t="str">
        <f>E4</f>
        <v>Angie Deeks</v>
      </c>
      <c r="BA7" s="76"/>
      <c r="BB7" s="175" t="s">
        <v>47</v>
      </c>
      <c r="BC7" s="106" t="str">
        <f>E3</f>
        <v>Tristyn Lowe</v>
      </c>
      <c r="BD7" s="106"/>
      <c r="BE7" s="106"/>
      <c r="BF7" s="106"/>
      <c r="BG7" s="106"/>
      <c r="BI7" s="175"/>
      <c r="BJ7" s="175"/>
      <c r="BK7" s="175"/>
      <c r="BL7" s="106"/>
      <c r="BM7" s="106"/>
      <c r="BN7" s="106"/>
      <c r="BO7" s="106"/>
      <c r="BQ7" s="69" t="s">
        <v>46</v>
      </c>
      <c r="BR7" s="59" t="str">
        <f>E4</f>
        <v>Angie Deeks</v>
      </c>
      <c r="BS7" s="69"/>
      <c r="BT7" s="69"/>
      <c r="BW7" s="69" t="s">
        <v>48</v>
      </c>
      <c r="BX7" s="59" t="str">
        <f>E2</f>
        <v>Lise Berg</v>
      </c>
      <c r="CB7" s="69"/>
      <c r="CC7" s="69"/>
      <c r="CE7" s="69" t="s">
        <v>104</v>
      </c>
      <c r="CF7" s="59" t="str">
        <f>E1</f>
        <v>Robyn Bruderer</v>
      </c>
      <c r="CG7" s="69"/>
      <c r="CH7" s="69"/>
      <c r="CK7" s="175" t="s">
        <v>47</v>
      </c>
      <c r="CL7" s="106" t="str">
        <f>E2</f>
        <v>Lise Berg</v>
      </c>
      <c r="CM7" s="106"/>
      <c r="CN7" s="106"/>
      <c r="CO7" s="106"/>
      <c r="CP7" s="106"/>
      <c r="CR7" s="175"/>
      <c r="CS7" s="175"/>
      <c r="CT7" s="175"/>
      <c r="CU7" s="106"/>
      <c r="CV7" s="106"/>
      <c r="CW7" s="106"/>
      <c r="CX7" s="106"/>
      <c r="CZ7" s="69" t="s">
        <v>46</v>
      </c>
      <c r="DA7" s="59" t="str">
        <f>E1</f>
        <v>Robyn Bruderer</v>
      </c>
      <c r="DB7" s="69"/>
      <c r="DC7" s="69"/>
      <c r="DF7" s="69" t="s">
        <v>48</v>
      </c>
      <c r="DG7" s="59" t="str">
        <f>E4</f>
        <v>Angie Deeks</v>
      </c>
      <c r="DK7" s="69"/>
      <c r="DL7" s="69"/>
      <c r="DN7" s="69" t="s">
        <v>104</v>
      </c>
      <c r="DO7" s="59" t="str">
        <f>E3</f>
        <v>Tristyn Lowe</v>
      </c>
      <c r="DP7" s="69"/>
      <c r="DQ7" s="69"/>
    </row>
    <row r="8" spans="1:147" ht="15.6" x14ac:dyDescent="0.3">
      <c r="A8" s="62" t="s">
        <v>53</v>
      </c>
      <c r="B8" s="70">
        <v>2</v>
      </c>
      <c r="F8" s="175" t="s">
        <v>26</v>
      </c>
      <c r="G8" s="106"/>
      <c r="H8" s="106"/>
      <c r="I8" s="106"/>
      <c r="J8" s="106"/>
      <c r="K8" s="106"/>
      <c r="M8" s="106"/>
      <c r="N8" s="106"/>
      <c r="O8" s="106"/>
      <c r="P8" s="106"/>
      <c r="Q8" s="106"/>
      <c r="R8" s="106"/>
      <c r="S8" s="106"/>
      <c r="BA8" s="76"/>
      <c r="BB8" s="175" t="s">
        <v>26</v>
      </c>
      <c r="BC8" s="106"/>
      <c r="BD8" s="106"/>
      <c r="BE8" s="106"/>
      <c r="BF8" s="106"/>
      <c r="BG8" s="106"/>
      <c r="BI8" s="106"/>
      <c r="BJ8" s="106"/>
      <c r="BK8" s="106"/>
      <c r="BL8" s="106"/>
      <c r="BM8" s="106"/>
      <c r="BN8" s="106"/>
      <c r="BO8" s="106"/>
      <c r="CK8" s="175" t="s">
        <v>26</v>
      </c>
      <c r="CL8" s="106"/>
      <c r="CM8" s="106"/>
      <c r="CN8" s="106"/>
      <c r="CO8" s="106"/>
      <c r="CP8" s="106"/>
      <c r="CR8" s="106"/>
      <c r="CS8" s="106"/>
      <c r="CT8" s="106"/>
      <c r="CU8" s="106"/>
      <c r="CV8" s="106"/>
      <c r="CW8" s="106"/>
      <c r="CX8" s="106"/>
      <c r="DT8" s="529" t="s">
        <v>22</v>
      </c>
      <c r="DU8" s="529"/>
      <c r="DV8" s="529"/>
      <c r="DW8" s="101"/>
      <c r="DX8" s="69"/>
      <c r="DY8" s="69"/>
      <c r="DZ8" s="529" t="s">
        <v>74</v>
      </c>
      <c r="EA8" s="529"/>
      <c r="EB8" s="529"/>
      <c r="EC8" s="101"/>
      <c r="ED8" s="101"/>
      <c r="EE8" s="101"/>
      <c r="EF8" s="101"/>
      <c r="EG8" s="529" t="s">
        <v>75</v>
      </c>
      <c r="EH8" s="529"/>
      <c r="EI8" s="529"/>
      <c r="EJ8" s="101"/>
      <c r="EK8" s="101"/>
      <c r="EL8" s="72"/>
      <c r="EM8" s="69" t="s">
        <v>12</v>
      </c>
    </row>
    <row r="9" spans="1:147" x14ac:dyDescent="0.3">
      <c r="F9" s="175" t="s">
        <v>1</v>
      </c>
      <c r="G9" s="106"/>
      <c r="H9" s="106"/>
      <c r="I9" s="106"/>
      <c r="J9" s="106"/>
      <c r="K9" s="106"/>
      <c r="L9" s="187" t="s">
        <v>1</v>
      </c>
      <c r="M9" s="188"/>
      <c r="N9" s="188"/>
      <c r="O9" s="188" t="s">
        <v>2</v>
      </c>
      <c r="Q9" s="188"/>
      <c r="R9" s="188" t="s">
        <v>3</v>
      </c>
      <c r="S9" s="188" t="s">
        <v>86</v>
      </c>
      <c r="AE9" s="71"/>
      <c r="AP9" s="71"/>
      <c r="BA9" s="76"/>
      <c r="BB9" s="175" t="s">
        <v>1</v>
      </c>
      <c r="BC9" s="106"/>
      <c r="BD9" s="106"/>
      <c r="BE9" s="106"/>
      <c r="BF9" s="106"/>
      <c r="BG9" s="106"/>
      <c r="BH9" s="187" t="s">
        <v>1</v>
      </c>
      <c r="BI9" s="188"/>
      <c r="BJ9" s="188"/>
      <c r="BK9" s="188" t="s">
        <v>2</v>
      </c>
      <c r="BM9" s="188"/>
      <c r="BN9" s="188" t="s">
        <v>3</v>
      </c>
      <c r="BO9" s="188" t="s">
        <v>86</v>
      </c>
      <c r="BP9" s="71"/>
      <c r="BQ9" s="69"/>
      <c r="BR9" s="59" t="s">
        <v>10</v>
      </c>
      <c r="BS9" s="71" t="s">
        <v>36</v>
      </c>
      <c r="BT9" s="69"/>
      <c r="BU9" s="59" t="s">
        <v>13</v>
      </c>
      <c r="CC9" s="59" t="s">
        <v>45</v>
      </c>
      <c r="CD9" s="71"/>
      <c r="CE9" s="69"/>
      <c r="CF9" s="59" t="s">
        <v>10</v>
      </c>
      <c r="CG9" s="71" t="s">
        <v>36</v>
      </c>
      <c r="CH9" s="69"/>
      <c r="CI9" s="59" t="s">
        <v>13</v>
      </c>
      <c r="CK9" s="175" t="s">
        <v>1</v>
      </c>
      <c r="CL9" s="106"/>
      <c r="CM9" s="106"/>
      <c r="CN9" s="106"/>
      <c r="CO9" s="106"/>
      <c r="CP9" s="106"/>
      <c r="CQ9" s="187" t="s">
        <v>1</v>
      </c>
      <c r="CR9" s="188"/>
      <c r="CS9" s="188"/>
      <c r="CT9" s="188" t="s">
        <v>2</v>
      </c>
      <c r="CV9" s="188"/>
      <c r="CW9" s="188" t="s">
        <v>3</v>
      </c>
      <c r="CX9" s="188" t="s">
        <v>86</v>
      </c>
      <c r="CZ9" s="69"/>
      <c r="DA9" s="59" t="s">
        <v>10</v>
      </c>
      <c r="DB9" s="71" t="s">
        <v>36</v>
      </c>
      <c r="DC9" s="69"/>
      <c r="DD9" s="59" t="s">
        <v>13</v>
      </c>
      <c r="DE9" s="72"/>
      <c r="DL9" s="59" t="s">
        <v>45</v>
      </c>
      <c r="DN9" s="69"/>
      <c r="DO9" s="59" t="s">
        <v>10</v>
      </c>
      <c r="DP9" s="71" t="s">
        <v>36</v>
      </c>
      <c r="DQ9" s="69"/>
      <c r="DR9" s="59" t="s">
        <v>13</v>
      </c>
      <c r="DS9" s="72"/>
      <c r="DX9" s="360"/>
      <c r="DY9" s="159"/>
      <c r="ED9" s="363"/>
      <c r="EE9" s="158"/>
      <c r="EF9" s="156"/>
      <c r="EK9" s="163"/>
      <c r="EL9" s="72"/>
      <c r="EP9" s="73" t="s">
        <v>52</v>
      </c>
      <c r="EQ9" s="74"/>
    </row>
    <row r="10" spans="1:147" s="71" customFormat="1" x14ac:dyDescent="0.3">
      <c r="A10" s="342" t="s">
        <v>24</v>
      </c>
      <c r="B10" s="342" t="s">
        <v>25</v>
      </c>
      <c r="C10" s="342" t="s">
        <v>26</v>
      </c>
      <c r="D10" s="342" t="s">
        <v>27</v>
      </c>
      <c r="E10" s="342" t="s">
        <v>28</v>
      </c>
      <c r="F10" s="177" t="s">
        <v>87</v>
      </c>
      <c r="G10" s="177" t="s">
        <v>88</v>
      </c>
      <c r="H10" s="177" t="s">
        <v>89</v>
      </c>
      <c r="I10" s="177" t="s">
        <v>90</v>
      </c>
      <c r="J10" s="177" t="s">
        <v>91</v>
      </c>
      <c r="K10" s="177" t="s">
        <v>92</v>
      </c>
      <c r="L10" s="189" t="s">
        <v>34</v>
      </c>
      <c r="M10" s="171" t="s">
        <v>2</v>
      </c>
      <c r="N10" s="171" t="s">
        <v>93</v>
      </c>
      <c r="O10" s="189" t="s">
        <v>34</v>
      </c>
      <c r="P10" s="190" t="s">
        <v>3</v>
      </c>
      <c r="Q10" s="171" t="s">
        <v>93</v>
      </c>
      <c r="R10" s="189" t="s">
        <v>34</v>
      </c>
      <c r="S10" s="189" t="s">
        <v>34</v>
      </c>
      <c r="T10" s="76"/>
      <c r="U10" s="71" t="s">
        <v>29</v>
      </c>
      <c r="V10" s="71" t="s">
        <v>30</v>
      </c>
      <c r="W10" s="71" t="s">
        <v>42</v>
      </c>
      <c r="X10" s="77" t="s">
        <v>66</v>
      </c>
      <c r="Y10" s="78" t="s">
        <v>41</v>
      </c>
      <c r="Z10" s="78" t="s">
        <v>40</v>
      </c>
      <c r="AA10" s="77" t="s">
        <v>67</v>
      </c>
      <c r="AB10" s="77" t="s">
        <v>81</v>
      </c>
      <c r="AC10" s="71" t="s">
        <v>38</v>
      </c>
      <c r="AD10" s="71" t="s">
        <v>37</v>
      </c>
      <c r="AE10" s="75"/>
      <c r="AF10" s="71" t="s">
        <v>29</v>
      </c>
      <c r="AG10" s="71" t="s">
        <v>30</v>
      </c>
      <c r="AH10" s="71" t="s">
        <v>42</v>
      </c>
      <c r="AI10" s="77" t="s">
        <v>66</v>
      </c>
      <c r="AJ10" s="78" t="s">
        <v>41</v>
      </c>
      <c r="AK10" s="78" t="s">
        <v>40</v>
      </c>
      <c r="AL10" s="77" t="s">
        <v>67</v>
      </c>
      <c r="AM10" s="77" t="s">
        <v>81</v>
      </c>
      <c r="AN10" s="71" t="s">
        <v>38</v>
      </c>
      <c r="AO10" s="71" t="s">
        <v>37</v>
      </c>
      <c r="AP10" s="75"/>
      <c r="AQ10" s="71" t="s">
        <v>29</v>
      </c>
      <c r="AR10" s="71" t="s">
        <v>30</v>
      </c>
      <c r="AS10" s="71" t="s">
        <v>42</v>
      </c>
      <c r="AT10" s="77" t="s">
        <v>66</v>
      </c>
      <c r="AU10" s="78" t="s">
        <v>41</v>
      </c>
      <c r="AV10" s="78" t="s">
        <v>40</v>
      </c>
      <c r="AW10" s="77" t="s">
        <v>67</v>
      </c>
      <c r="AX10" s="77" t="s">
        <v>81</v>
      </c>
      <c r="AY10" s="71" t="s">
        <v>38</v>
      </c>
      <c r="AZ10" s="71" t="s">
        <v>37</v>
      </c>
      <c r="BA10" s="76"/>
      <c r="BB10" s="177" t="s">
        <v>87</v>
      </c>
      <c r="BC10" s="177" t="s">
        <v>88</v>
      </c>
      <c r="BD10" s="177" t="s">
        <v>89</v>
      </c>
      <c r="BE10" s="177" t="s">
        <v>90</v>
      </c>
      <c r="BF10" s="177" t="s">
        <v>91</v>
      </c>
      <c r="BG10" s="177" t="s">
        <v>92</v>
      </c>
      <c r="BH10" s="189" t="s">
        <v>34</v>
      </c>
      <c r="BI10" s="171" t="s">
        <v>2</v>
      </c>
      <c r="BJ10" s="171" t="s">
        <v>93</v>
      </c>
      <c r="BK10" s="189" t="s">
        <v>34</v>
      </c>
      <c r="BL10" s="190" t="s">
        <v>3</v>
      </c>
      <c r="BM10" s="171" t="s">
        <v>93</v>
      </c>
      <c r="BN10" s="189" t="s">
        <v>34</v>
      </c>
      <c r="BO10" s="189" t="s">
        <v>34</v>
      </c>
      <c r="BP10" s="75"/>
      <c r="BQ10" s="77" t="s">
        <v>36</v>
      </c>
      <c r="BR10" s="77" t="s">
        <v>60</v>
      </c>
      <c r="BS10" s="77" t="s">
        <v>49</v>
      </c>
      <c r="BT10" s="77" t="s">
        <v>0</v>
      </c>
      <c r="BU10" s="79" t="s">
        <v>15</v>
      </c>
      <c r="BV10" s="76"/>
      <c r="BW10" s="74" t="s">
        <v>4</v>
      </c>
      <c r="BX10" s="74" t="s">
        <v>5</v>
      </c>
      <c r="BY10" s="74" t="s">
        <v>6</v>
      </c>
      <c r="BZ10" s="74" t="s">
        <v>7</v>
      </c>
      <c r="CA10" s="74" t="s">
        <v>33</v>
      </c>
      <c r="CB10" s="71" t="s">
        <v>10</v>
      </c>
      <c r="CC10" s="71" t="s">
        <v>15</v>
      </c>
      <c r="CD10" s="75"/>
      <c r="CE10" s="77" t="s">
        <v>36</v>
      </c>
      <c r="CF10" s="77" t="s">
        <v>60</v>
      </c>
      <c r="CG10" s="77" t="s">
        <v>49</v>
      </c>
      <c r="CH10" s="77" t="s">
        <v>0</v>
      </c>
      <c r="CI10" s="79" t="s">
        <v>15</v>
      </c>
      <c r="CJ10" s="75"/>
      <c r="CK10" s="177" t="s">
        <v>87</v>
      </c>
      <c r="CL10" s="177" t="s">
        <v>88</v>
      </c>
      <c r="CM10" s="177" t="s">
        <v>89</v>
      </c>
      <c r="CN10" s="177" t="s">
        <v>90</v>
      </c>
      <c r="CO10" s="177" t="s">
        <v>91</v>
      </c>
      <c r="CP10" s="177" t="s">
        <v>92</v>
      </c>
      <c r="CQ10" s="189" t="s">
        <v>34</v>
      </c>
      <c r="CR10" s="171" t="s">
        <v>2</v>
      </c>
      <c r="CS10" s="171" t="s">
        <v>93</v>
      </c>
      <c r="CT10" s="189" t="s">
        <v>34</v>
      </c>
      <c r="CU10" s="190" t="s">
        <v>3</v>
      </c>
      <c r="CV10" s="171" t="s">
        <v>93</v>
      </c>
      <c r="CW10" s="189" t="s">
        <v>34</v>
      </c>
      <c r="CX10" s="189" t="s">
        <v>34</v>
      </c>
      <c r="CY10" s="80"/>
      <c r="CZ10" s="77" t="s">
        <v>36</v>
      </c>
      <c r="DA10" s="77" t="s">
        <v>60</v>
      </c>
      <c r="DB10" s="77" t="s">
        <v>49</v>
      </c>
      <c r="DC10" s="77" t="s">
        <v>0</v>
      </c>
      <c r="DD10" s="79" t="s">
        <v>15</v>
      </c>
      <c r="DE10" s="75"/>
      <c r="DF10" s="74" t="s">
        <v>4</v>
      </c>
      <c r="DG10" s="74" t="s">
        <v>5</v>
      </c>
      <c r="DH10" s="74" t="s">
        <v>6</v>
      </c>
      <c r="DI10" s="74" t="s">
        <v>7</v>
      </c>
      <c r="DJ10" s="74" t="s">
        <v>33</v>
      </c>
      <c r="DK10" s="71" t="s">
        <v>21</v>
      </c>
      <c r="DL10" s="71" t="s">
        <v>15</v>
      </c>
      <c r="DM10" s="80"/>
      <c r="DN10" s="77" t="s">
        <v>36</v>
      </c>
      <c r="DO10" s="77" t="s">
        <v>60</v>
      </c>
      <c r="DP10" s="77" t="s">
        <v>49</v>
      </c>
      <c r="DQ10" s="77" t="s">
        <v>0</v>
      </c>
      <c r="DR10" s="79" t="s">
        <v>15</v>
      </c>
      <c r="DS10" s="75"/>
      <c r="DT10" s="101" t="s">
        <v>68</v>
      </c>
      <c r="DU10" s="101" t="s">
        <v>69</v>
      </c>
      <c r="DV10" s="101" t="s">
        <v>70</v>
      </c>
      <c r="DW10" s="101" t="s">
        <v>105</v>
      </c>
      <c r="DX10" s="361" t="s">
        <v>8</v>
      </c>
      <c r="DY10" s="160"/>
      <c r="DZ10" s="101" t="s">
        <v>68</v>
      </c>
      <c r="EA10" s="101" t="s">
        <v>69</v>
      </c>
      <c r="EB10" s="101" t="s">
        <v>70</v>
      </c>
      <c r="EC10" s="101" t="s">
        <v>105</v>
      </c>
      <c r="ED10" s="164" t="s">
        <v>76</v>
      </c>
      <c r="EE10" s="509" t="s">
        <v>410</v>
      </c>
      <c r="EF10" s="103"/>
      <c r="EG10" s="101" t="s">
        <v>68</v>
      </c>
      <c r="EH10" s="101" t="s">
        <v>69</v>
      </c>
      <c r="EI10" s="101" t="s">
        <v>70</v>
      </c>
      <c r="EJ10" s="101" t="s">
        <v>105</v>
      </c>
      <c r="EK10" s="164" t="s">
        <v>80</v>
      </c>
      <c r="EL10" s="76"/>
      <c r="EM10" s="73" t="s">
        <v>8</v>
      </c>
      <c r="EN10" s="73" t="s">
        <v>78</v>
      </c>
      <c r="EO10" s="73" t="s">
        <v>77</v>
      </c>
      <c r="EP10" s="73" t="s">
        <v>32</v>
      </c>
      <c r="EQ10" s="73" t="s">
        <v>35</v>
      </c>
    </row>
    <row r="11" spans="1:147" s="71" customFormat="1" x14ac:dyDescent="0.3">
      <c r="F11" s="41"/>
      <c r="G11" s="41"/>
      <c r="H11" s="41"/>
      <c r="I11" s="41"/>
      <c r="J11" s="41"/>
      <c r="K11" s="41"/>
      <c r="L11" s="191"/>
      <c r="M11" s="191"/>
      <c r="N11" s="191"/>
      <c r="O11" s="191"/>
      <c r="P11" s="191"/>
      <c r="Q11" s="191"/>
      <c r="R11" s="191"/>
      <c r="S11" s="191"/>
      <c r="T11" s="76"/>
      <c r="AE11" s="75"/>
      <c r="AP11" s="75"/>
      <c r="BA11" s="76"/>
      <c r="BB11" s="41"/>
      <c r="BC11" s="41"/>
      <c r="BD11" s="41"/>
      <c r="BE11" s="41"/>
      <c r="BF11" s="41"/>
      <c r="BG11" s="41"/>
      <c r="BH11" s="191"/>
      <c r="BI11" s="191"/>
      <c r="BJ11" s="191"/>
      <c r="BK11" s="191"/>
      <c r="BL11" s="191"/>
      <c r="BM11" s="191"/>
      <c r="BN11" s="191"/>
      <c r="BO11" s="191"/>
      <c r="BP11" s="75"/>
      <c r="BQ11" s="81"/>
      <c r="BR11" s="81"/>
      <c r="BS11" s="81"/>
      <c r="BT11" s="81"/>
      <c r="BU11" s="81"/>
      <c r="BV11" s="76"/>
      <c r="BW11" s="74"/>
      <c r="BX11" s="74"/>
      <c r="BY11" s="74"/>
      <c r="BZ11" s="74"/>
      <c r="CA11" s="74"/>
      <c r="CD11" s="75"/>
      <c r="CE11" s="81"/>
      <c r="CF11" s="81"/>
      <c r="CG11" s="81"/>
      <c r="CH11" s="81"/>
      <c r="CI11" s="81"/>
      <c r="CJ11" s="75"/>
      <c r="CK11" s="41"/>
      <c r="CL11" s="41"/>
      <c r="CM11" s="41"/>
      <c r="CN11" s="41"/>
      <c r="CO11" s="41"/>
      <c r="CP11" s="41"/>
      <c r="CQ11" s="191"/>
      <c r="CR11" s="191"/>
      <c r="CS11" s="191"/>
      <c r="CT11" s="191"/>
      <c r="CU11" s="191"/>
      <c r="CV11" s="191"/>
      <c r="CW11" s="191"/>
      <c r="CX11" s="191"/>
      <c r="CY11" s="80"/>
      <c r="CZ11" s="81"/>
      <c r="DA11" s="81"/>
      <c r="DB11" s="81"/>
      <c r="DC11" s="81"/>
      <c r="DD11" s="81"/>
      <c r="DE11" s="75"/>
      <c r="DF11" s="74"/>
      <c r="DG11" s="74"/>
      <c r="DH11" s="74"/>
      <c r="DI11" s="74"/>
      <c r="DJ11" s="74"/>
      <c r="DM11" s="80"/>
      <c r="DN11" s="81"/>
      <c r="DO11" s="81"/>
      <c r="DP11" s="81"/>
      <c r="DQ11" s="81"/>
      <c r="DR11" s="81"/>
      <c r="DS11" s="75"/>
      <c r="DT11" s="101"/>
      <c r="DU11" s="101"/>
      <c r="DV11" s="101"/>
      <c r="DW11" s="101"/>
      <c r="DX11" s="361"/>
      <c r="DY11" s="160"/>
      <c r="DZ11" s="101"/>
      <c r="EA11" s="101"/>
      <c r="EB11" s="101"/>
      <c r="EC11" s="101"/>
      <c r="ED11" s="164"/>
      <c r="EE11" s="509"/>
      <c r="EF11" s="103"/>
      <c r="EG11" s="101"/>
      <c r="EH11" s="101"/>
      <c r="EI11" s="101"/>
      <c r="EJ11" s="101"/>
      <c r="EK11" s="162"/>
      <c r="EL11" s="76"/>
      <c r="EM11" s="73"/>
      <c r="EN11" s="73"/>
      <c r="EO11" s="73"/>
      <c r="EP11" s="73"/>
      <c r="EQ11" s="73"/>
    </row>
    <row r="12" spans="1:147" ht="14.4" customHeight="1" x14ac:dyDescent="0.3">
      <c r="A12" s="474">
        <v>73</v>
      </c>
      <c r="B12" s="474" t="s">
        <v>284</v>
      </c>
      <c r="C12" s="474" t="s">
        <v>176</v>
      </c>
      <c r="D12" s="514" t="s">
        <v>173</v>
      </c>
      <c r="E12" s="474" t="s">
        <v>212</v>
      </c>
      <c r="F12" s="172">
        <v>7.2</v>
      </c>
      <c r="G12" s="172">
        <v>6.5</v>
      </c>
      <c r="H12" s="172">
        <v>6.5</v>
      </c>
      <c r="I12" s="172">
        <v>6</v>
      </c>
      <c r="J12" s="172">
        <v>6</v>
      </c>
      <c r="K12" s="172">
        <v>6</v>
      </c>
      <c r="L12" s="192">
        <f t="shared" ref="L12:L20" si="0">SUM(F12:K12)/6</f>
        <v>6.3666666666666671</v>
      </c>
      <c r="M12" s="172">
        <v>6.5</v>
      </c>
      <c r="N12" s="172"/>
      <c r="O12" s="192">
        <f t="shared" ref="O12:O20" si="1">M12-N12</f>
        <v>6.5</v>
      </c>
      <c r="P12" s="172">
        <v>7</v>
      </c>
      <c r="Q12" s="172"/>
      <c r="R12" s="192">
        <f t="shared" ref="R12:R20" si="2">P12-Q12</f>
        <v>7</v>
      </c>
      <c r="S12" s="21">
        <f t="shared" ref="S12:S20" si="3">SUM((L12*0.6),(O12*0.25),(R12*0.15))</f>
        <v>6.4950000000000001</v>
      </c>
      <c r="T12" s="85"/>
      <c r="U12" s="82">
        <v>6.5</v>
      </c>
      <c r="V12" s="82">
        <v>6.8</v>
      </c>
      <c r="W12" s="82">
        <v>6.5</v>
      </c>
      <c r="X12" s="82">
        <v>6.2</v>
      </c>
      <c r="Y12" s="82">
        <v>6.5</v>
      </c>
      <c r="Z12" s="82">
        <v>7.5</v>
      </c>
      <c r="AA12" s="82">
        <v>7</v>
      </c>
      <c r="AB12" s="82">
        <v>6.8</v>
      </c>
      <c r="AC12" s="86">
        <f t="shared" ref="AC12:AC20" si="4">SUM(U12:AB12)</f>
        <v>53.8</v>
      </c>
      <c r="AD12" s="83">
        <f t="shared" ref="AD12:AD20" si="5">AC12/8</f>
        <v>6.7249999999999996</v>
      </c>
      <c r="AE12" s="84"/>
      <c r="AF12" s="82">
        <v>7.5</v>
      </c>
      <c r="AG12" s="82">
        <v>8</v>
      </c>
      <c r="AH12" s="82">
        <v>8</v>
      </c>
      <c r="AI12" s="82">
        <v>6.5</v>
      </c>
      <c r="AJ12" s="82">
        <v>7.5</v>
      </c>
      <c r="AK12" s="82">
        <v>7.5</v>
      </c>
      <c r="AL12" s="82">
        <v>9</v>
      </c>
      <c r="AM12" s="82">
        <v>6.5</v>
      </c>
      <c r="AN12" s="86">
        <f t="shared" ref="AN12:AN20" si="6">SUM(AF12:AM12)</f>
        <v>60.5</v>
      </c>
      <c r="AO12" s="83">
        <f t="shared" ref="AO12:AO20" si="7">AN12/8</f>
        <v>7.5625</v>
      </c>
      <c r="AP12" s="84"/>
      <c r="AQ12" s="82">
        <v>6.8</v>
      </c>
      <c r="AR12" s="82">
        <v>7.5</v>
      </c>
      <c r="AS12" s="82">
        <v>7.5</v>
      </c>
      <c r="AT12" s="82">
        <v>6.5</v>
      </c>
      <c r="AU12" s="82">
        <v>7</v>
      </c>
      <c r="AV12" s="82">
        <v>8</v>
      </c>
      <c r="AW12" s="82">
        <v>8</v>
      </c>
      <c r="AX12" s="82">
        <v>7</v>
      </c>
      <c r="AY12" s="86">
        <f t="shared" ref="AY12:AY20" si="8">SUM(AQ12:AX12)</f>
        <v>58.3</v>
      </c>
      <c r="AZ12" s="83">
        <f t="shared" ref="AZ12:AZ20" si="9">AY12/8</f>
        <v>7.2874999999999996</v>
      </c>
      <c r="BA12" s="76"/>
      <c r="BB12" s="172">
        <v>5</v>
      </c>
      <c r="BC12" s="172">
        <v>5</v>
      </c>
      <c r="BD12" s="172">
        <v>5</v>
      </c>
      <c r="BE12" s="172">
        <v>5.5</v>
      </c>
      <c r="BF12" s="172">
        <v>5.5</v>
      </c>
      <c r="BG12" s="172">
        <v>5</v>
      </c>
      <c r="BH12" s="192">
        <f t="shared" ref="BH12:BH20" si="10">SUM(BB12:BG12)/6</f>
        <v>5.166666666666667</v>
      </c>
      <c r="BI12" s="172">
        <v>6</v>
      </c>
      <c r="BJ12" s="172">
        <v>2</v>
      </c>
      <c r="BK12" s="192">
        <f t="shared" ref="BK12:BK20" si="11">BI12-BJ12</f>
        <v>4</v>
      </c>
      <c r="BL12" s="172">
        <v>6.5</v>
      </c>
      <c r="BM12" s="172"/>
      <c r="BN12" s="192">
        <f t="shared" ref="BN12:BN20" si="12">BL12-BM12</f>
        <v>6.5</v>
      </c>
      <c r="BO12" s="21">
        <f t="shared" ref="BO12:BO20" si="13">SUM((BH12*0.6),(BK12*0.25),(BN12*0.15))</f>
        <v>5.0749999999999993</v>
      </c>
      <c r="BP12" s="84"/>
      <c r="BQ12" s="87">
        <v>7.8460000000000001</v>
      </c>
      <c r="BR12" s="88"/>
      <c r="BS12" s="89">
        <f t="shared" ref="BS12:BS20" si="14">BQ12-BR12</f>
        <v>7.8460000000000001</v>
      </c>
      <c r="BT12" s="88">
        <v>5.5</v>
      </c>
      <c r="BU12" s="90">
        <f t="shared" ref="BU12:BU20" si="15">SUM((BS12*0.7),(BT12*0.3))</f>
        <v>7.142199999999999</v>
      </c>
      <c r="BV12" s="85"/>
      <c r="BW12" s="82">
        <v>8</v>
      </c>
      <c r="BX12" s="82">
        <v>5</v>
      </c>
      <c r="BY12" s="82">
        <v>6</v>
      </c>
      <c r="BZ12" s="82">
        <v>5.6</v>
      </c>
      <c r="CA12" s="21">
        <f t="shared" ref="CA12:CA20" si="16">SUM((BW12*0.2),(BX12*0.15),(BY12*0.35),(BZ12*0.3))</f>
        <v>6.129999999999999</v>
      </c>
      <c r="CB12" s="92">
        <v>1</v>
      </c>
      <c r="CC12" s="83">
        <f t="shared" ref="CC12:CC20" si="17">CA12-CB12</f>
        <v>5.129999999999999</v>
      </c>
      <c r="CD12" s="84"/>
      <c r="CE12" s="87">
        <v>6.9</v>
      </c>
      <c r="CF12" s="88"/>
      <c r="CG12" s="89">
        <f t="shared" ref="CG12:CG20" si="18">CE12-CF12</f>
        <v>6.9</v>
      </c>
      <c r="CH12" s="88">
        <v>6.2</v>
      </c>
      <c r="CI12" s="90">
        <f t="shared" ref="CI12:CI20" si="19">SUM((CG12*0.7),(CH12*0.3))</f>
        <v>6.6899999999999995</v>
      </c>
      <c r="CJ12" s="84"/>
      <c r="CK12" s="172">
        <v>5.6</v>
      </c>
      <c r="CL12" s="172">
        <v>4.5</v>
      </c>
      <c r="CM12" s="172">
        <v>4</v>
      </c>
      <c r="CN12" s="172">
        <v>4</v>
      </c>
      <c r="CO12" s="172">
        <v>5</v>
      </c>
      <c r="CP12" s="172">
        <v>3.5</v>
      </c>
      <c r="CQ12" s="192">
        <f t="shared" ref="CQ12:CQ20" si="20">SUM(CK12:CP12)/6</f>
        <v>4.4333333333333336</v>
      </c>
      <c r="CR12" s="172">
        <v>5.7</v>
      </c>
      <c r="CS12" s="172"/>
      <c r="CT12" s="192">
        <f t="shared" ref="CT12:CT20" si="21">CR12-CS12</f>
        <v>5.7</v>
      </c>
      <c r="CU12" s="172">
        <v>6</v>
      </c>
      <c r="CV12" s="172">
        <v>0.1</v>
      </c>
      <c r="CW12" s="192">
        <f t="shared" ref="CW12:CW20" si="22">CU12-CV12</f>
        <v>5.9</v>
      </c>
      <c r="CX12" s="21">
        <f t="shared" ref="CX12:CX20" si="23">SUM((CQ12*0.6),(CT12*0.25),(CW12*0.15))</f>
        <v>4.97</v>
      </c>
      <c r="CY12" s="91"/>
      <c r="CZ12" s="87">
        <v>8.5</v>
      </c>
      <c r="DA12" s="88"/>
      <c r="DB12" s="351">
        <f t="shared" ref="DB12:DB20" si="24">CZ12-DA12</f>
        <v>8.5</v>
      </c>
      <c r="DC12" s="88">
        <v>6.1</v>
      </c>
      <c r="DD12" s="90">
        <f t="shared" ref="DD12:DD20" si="25">SUM((DB12*0.7),(DC12*0.3))</f>
        <v>7.7799999999999994</v>
      </c>
      <c r="DE12" s="84"/>
      <c r="DF12" s="82">
        <v>7</v>
      </c>
      <c r="DG12" s="82">
        <v>5</v>
      </c>
      <c r="DH12" s="82">
        <v>7</v>
      </c>
      <c r="DI12" s="82">
        <v>6</v>
      </c>
      <c r="DJ12" s="21">
        <f t="shared" ref="DJ12:DJ20" si="26">SUM((DF12*0.2),(DG12*0.15),(DH12*0.35),(DI12*0.3))</f>
        <v>6.3999999999999995</v>
      </c>
      <c r="DK12" s="92"/>
      <c r="DL12" s="83">
        <f t="shared" ref="DL12:DL20" si="27">DJ12-DK12</f>
        <v>6.3999999999999995</v>
      </c>
      <c r="DM12" s="91"/>
      <c r="DN12" s="87">
        <v>7.8460000000000001</v>
      </c>
      <c r="DO12" s="88"/>
      <c r="DP12" s="351">
        <f t="shared" ref="DP12:DP20" si="28">DN12-DO12</f>
        <v>7.8460000000000001</v>
      </c>
      <c r="DQ12" s="88">
        <v>6.1</v>
      </c>
      <c r="DR12" s="90">
        <f t="shared" ref="DR12:DR20" si="29">SUM((DP12*0.7),(DQ12*0.3))</f>
        <v>7.3221999999999996</v>
      </c>
      <c r="DS12" s="84"/>
      <c r="DT12" s="102">
        <f t="shared" ref="DT12:DT20" si="30">S12</f>
        <v>6.4950000000000001</v>
      </c>
      <c r="DU12" s="102">
        <f t="shared" ref="DU12:DU20" si="31">AD12</f>
        <v>6.7249999999999996</v>
      </c>
      <c r="DV12" s="102">
        <f t="shared" ref="DV12:DV20" si="32">AO12</f>
        <v>7.5625</v>
      </c>
      <c r="DW12" s="102">
        <f t="shared" ref="DW12:DW20" si="33">AZ12</f>
        <v>7.2874999999999996</v>
      </c>
      <c r="DX12" s="362">
        <f t="shared" ref="DX12:DX20" si="34">SUM((S12*0.25)+(AD12*0.25)+(AO12*0.25)+(AZ12*0.25))</f>
        <v>7.0175000000000001</v>
      </c>
      <c r="DY12" s="161"/>
      <c r="DZ12" s="102">
        <f t="shared" ref="DZ12:DZ20" si="35">BO12</f>
        <v>5.0749999999999993</v>
      </c>
      <c r="EA12" s="102">
        <f t="shared" ref="EA12:EA20" si="36">BU12</f>
        <v>7.142199999999999</v>
      </c>
      <c r="EB12" s="102">
        <f t="shared" ref="EB12:EB20" si="37">CC12</f>
        <v>5.129999999999999</v>
      </c>
      <c r="EC12" s="102">
        <f t="shared" ref="EC12:EC20" si="38">CI12</f>
        <v>6.6899999999999995</v>
      </c>
      <c r="ED12" s="362">
        <f t="shared" ref="ED12:ED20" si="39">SUM((BO12*0.25)+(BU12*0.25)+(CC12*0.25)+(CI12*0.25))</f>
        <v>6.0092999999999996</v>
      </c>
      <c r="EE12" s="505">
        <f t="shared" ref="EE12:EE19" si="40">(+DX12+ED12)/2</f>
        <v>6.5133999999999999</v>
      </c>
      <c r="EF12" s="157"/>
      <c r="EG12" s="102">
        <f t="shared" ref="EG12:EG20" si="41">CX12</f>
        <v>4.97</v>
      </c>
      <c r="EH12" s="102">
        <f t="shared" ref="EH12:EH20" si="42">DD12</f>
        <v>7.7799999999999994</v>
      </c>
      <c r="EI12" s="102">
        <f t="shared" ref="EI12:EI20" si="43">DL12</f>
        <v>6.3999999999999995</v>
      </c>
      <c r="EJ12" s="102">
        <f t="shared" ref="EJ12:EJ20" si="44">DR12</f>
        <v>7.3221999999999996</v>
      </c>
      <c r="EK12" s="362">
        <f t="shared" ref="EK12:EK20" si="45">SUM((CX12*0.25)+(DD12*0.25)+(DL12*0.25)+(DR12*0.25))</f>
        <v>6.6180499999999993</v>
      </c>
      <c r="EL12" s="84"/>
      <c r="EM12" s="83">
        <f t="shared" ref="EM12:EM19" si="46">DX12</f>
        <v>7.0175000000000001</v>
      </c>
      <c r="EN12" s="83">
        <f t="shared" ref="EN12:EN19" si="47">ED12</f>
        <v>6.0092999999999996</v>
      </c>
      <c r="EO12" s="83">
        <f t="shared" ref="EO12:EO19" si="48">EK12</f>
        <v>6.6180499999999993</v>
      </c>
      <c r="EP12" s="93">
        <f t="shared" ref="EP12:EP19" si="49">(+EE12+EO12)/2</f>
        <v>6.5657249999999996</v>
      </c>
      <c r="EQ12" s="32">
        <f t="shared" ref="EQ12:EQ19" si="50">RANK(EP12,EP$12:EP$20)</f>
        <v>1</v>
      </c>
    </row>
    <row r="13" spans="1:147" ht="14.4" customHeight="1" x14ac:dyDescent="0.3">
      <c r="A13" s="474">
        <v>46</v>
      </c>
      <c r="B13" s="474" t="s">
        <v>234</v>
      </c>
      <c r="C13" s="106" t="s">
        <v>206</v>
      </c>
      <c r="D13" s="474" t="s">
        <v>146</v>
      </c>
      <c r="E13" s="474" t="s">
        <v>207</v>
      </c>
      <c r="F13" s="172">
        <v>6.8</v>
      </c>
      <c r="G13" s="172">
        <v>6</v>
      </c>
      <c r="H13" s="172">
        <v>6.2</v>
      </c>
      <c r="I13" s="172">
        <v>6.2</v>
      </c>
      <c r="J13" s="172">
        <v>6</v>
      </c>
      <c r="K13" s="172">
        <v>5.2</v>
      </c>
      <c r="L13" s="192">
        <f t="shared" si="0"/>
        <v>6.0666666666666664</v>
      </c>
      <c r="M13" s="172">
        <v>6.5</v>
      </c>
      <c r="N13" s="172"/>
      <c r="O13" s="192">
        <f t="shared" si="1"/>
        <v>6.5</v>
      </c>
      <c r="P13" s="172">
        <v>7</v>
      </c>
      <c r="Q13" s="172">
        <v>0.3</v>
      </c>
      <c r="R13" s="192">
        <f t="shared" si="2"/>
        <v>6.7</v>
      </c>
      <c r="S13" s="21">
        <f t="shared" si="3"/>
        <v>6.27</v>
      </c>
      <c r="T13" s="85"/>
      <c r="U13" s="82">
        <v>6.5</v>
      </c>
      <c r="V13" s="82">
        <v>6.5</v>
      </c>
      <c r="W13" s="82">
        <v>6.5</v>
      </c>
      <c r="X13" s="82">
        <v>6.5</v>
      </c>
      <c r="Y13" s="82">
        <v>6.2</v>
      </c>
      <c r="Z13" s="82">
        <v>5.8</v>
      </c>
      <c r="AA13" s="82">
        <v>8.1999999999999993</v>
      </c>
      <c r="AB13" s="82">
        <v>5.8</v>
      </c>
      <c r="AC13" s="86">
        <f t="shared" si="4"/>
        <v>52</v>
      </c>
      <c r="AD13" s="83">
        <f t="shared" si="5"/>
        <v>6.5</v>
      </c>
      <c r="AE13" s="84"/>
      <c r="AF13" s="82">
        <v>6.8</v>
      </c>
      <c r="AG13" s="82">
        <v>7</v>
      </c>
      <c r="AH13" s="82">
        <v>6.5</v>
      </c>
      <c r="AI13" s="82">
        <v>6.5</v>
      </c>
      <c r="AJ13" s="82">
        <v>7</v>
      </c>
      <c r="AK13" s="82">
        <v>6.5</v>
      </c>
      <c r="AL13" s="82">
        <v>9</v>
      </c>
      <c r="AM13" s="82">
        <v>6.5</v>
      </c>
      <c r="AN13" s="86">
        <f t="shared" si="6"/>
        <v>55.8</v>
      </c>
      <c r="AO13" s="83">
        <f t="shared" si="7"/>
        <v>6.9749999999999996</v>
      </c>
      <c r="AP13" s="84"/>
      <c r="AQ13" s="82">
        <v>6.3</v>
      </c>
      <c r="AR13" s="82">
        <v>6.8</v>
      </c>
      <c r="AS13" s="82">
        <v>7</v>
      </c>
      <c r="AT13" s="82">
        <v>7</v>
      </c>
      <c r="AU13" s="82">
        <v>6.5</v>
      </c>
      <c r="AV13" s="82">
        <v>6.3</v>
      </c>
      <c r="AW13" s="82">
        <v>6.5</v>
      </c>
      <c r="AX13" s="82">
        <v>6.3</v>
      </c>
      <c r="AY13" s="86">
        <f t="shared" si="8"/>
        <v>52.699999999999996</v>
      </c>
      <c r="AZ13" s="83">
        <f t="shared" si="9"/>
        <v>6.5874999999999995</v>
      </c>
      <c r="BA13" s="76"/>
      <c r="BB13" s="172">
        <v>6.5</v>
      </c>
      <c r="BC13" s="172">
        <v>6</v>
      </c>
      <c r="BD13" s="172">
        <v>6</v>
      </c>
      <c r="BE13" s="172">
        <v>6</v>
      </c>
      <c r="BF13" s="172">
        <v>6.5</v>
      </c>
      <c r="BG13" s="172">
        <v>6</v>
      </c>
      <c r="BH13" s="192">
        <f t="shared" si="10"/>
        <v>6.166666666666667</v>
      </c>
      <c r="BI13" s="172">
        <v>6.5</v>
      </c>
      <c r="BJ13" s="172"/>
      <c r="BK13" s="192">
        <f t="shared" si="11"/>
        <v>6.5</v>
      </c>
      <c r="BL13" s="172">
        <v>6.5</v>
      </c>
      <c r="BM13" s="172"/>
      <c r="BN13" s="192">
        <f t="shared" si="12"/>
        <v>6.5</v>
      </c>
      <c r="BO13" s="21">
        <f t="shared" si="13"/>
        <v>6.3</v>
      </c>
      <c r="BP13" s="84"/>
      <c r="BQ13" s="87">
        <v>8.1329999999999991</v>
      </c>
      <c r="BR13" s="88"/>
      <c r="BS13" s="89">
        <f t="shared" si="14"/>
        <v>8.1329999999999991</v>
      </c>
      <c r="BT13" s="88">
        <v>4</v>
      </c>
      <c r="BU13" s="90">
        <f t="shared" si="15"/>
        <v>6.8930999999999996</v>
      </c>
      <c r="BV13" s="85"/>
      <c r="BW13" s="82">
        <v>6.5</v>
      </c>
      <c r="BX13" s="82">
        <v>8</v>
      </c>
      <c r="BY13" s="82">
        <v>6.5</v>
      </c>
      <c r="BZ13" s="82">
        <v>5</v>
      </c>
      <c r="CA13" s="21">
        <f t="shared" si="16"/>
        <v>6.2750000000000004</v>
      </c>
      <c r="CB13" s="92"/>
      <c r="CC13" s="83">
        <f t="shared" si="17"/>
        <v>6.2750000000000004</v>
      </c>
      <c r="CD13" s="84"/>
      <c r="CE13" s="87">
        <v>6.18</v>
      </c>
      <c r="CF13" s="88"/>
      <c r="CG13" s="89">
        <f t="shared" si="18"/>
        <v>6.18</v>
      </c>
      <c r="CH13" s="88">
        <v>3.4</v>
      </c>
      <c r="CI13" s="90">
        <f t="shared" si="19"/>
        <v>5.3460000000000001</v>
      </c>
      <c r="CJ13" s="84"/>
      <c r="CK13" s="172">
        <v>6.5</v>
      </c>
      <c r="CL13" s="172">
        <v>6.5</v>
      </c>
      <c r="CM13" s="172">
        <v>7</v>
      </c>
      <c r="CN13" s="172">
        <v>6.5</v>
      </c>
      <c r="CO13" s="172">
        <v>7.5</v>
      </c>
      <c r="CP13" s="172">
        <v>6</v>
      </c>
      <c r="CQ13" s="192">
        <f t="shared" si="20"/>
        <v>6.666666666666667</v>
      </c>
      <c r="CR13" s="172">
        <v>8.3000000000000007</v>
      </c>
      <c r="CS13" s="172"/>
      <c r="CT13" s="192">
        <f t="shared" si="21"/>
        <v>8.3000000000000007</v>
      </c>
      <c r="CU13" s="172">
        <v>8</v>
      </c>
      <c r="CV13" s="172">
        <v>0.1</v>
      </c>
      <c r="CW13" s="192">
        <f t="shared" si="22"/>
        <v>7.9</v>
      </c>
      <c r="CX13" s="21">
        <f t="shared" si="23"/>
        <v>7.26</v>
      </c>
      <c r="CY13" s="91"/>
      <c r="CZ13" s="87">
        <v>6.83</v>
      </c>
      <c r="DA13" s="88"/>
      <c r="DB13" s="351">
        <f t="shared" si="24"/>
        <v>6.83</v>
      </c>
      <c r="DC13" s="88">
        <v>3.8</v>
      </c>
      <c r="DD13" s="90">
        <f t="shared" si="25"/>
        <v>5.9209999999999994</v>
      </c>
      <c r="DE13" s="84"/>
      <c r="DF13" s="82">
        <v>8</v>
      </c>
      <c r="DG13" s="82">
        <v>8</v>
      </c>
      <c r="DH13" s="82">
        <v>6.3</v>
      </c>
      <c r="DI13" s="82">
        <v>6</v>
      </c>
      <c r="DJ13" s="21">
        <f t="shared" si="26"/>
        <v>6.8049999999999988</v>
      </c>
      <c r="DK13" s="92"/>
      <c r="DL13" s="83">
        <f t="shared" si="27"/>
        <v>6.8049999999999988</v>
      </c>
      <c r="DM13" s="91"/>
      <c r="DN13" s="87">
        <v>7.3849999999999998</v>
      </c>
      <c r="DO13" s="88"/>
      <c r="DP13" s="351">
        <f t="shared" si="28"/>
        <v>7.3849999999999998</v>
      </c>
      <c r="DQ13" s="88">
        <v>4.5</v>
      </c>
      <c r="DR13" s="90">
        <f t="shared" si="29"/>
        <v>6.519499999999999</v>
      </c>
      <c r="DS13" s="84"/>
      <c r="DT13" s="102">
        <f t="shared" si="30"/>
        <v>6.27</v>
      </c>
      <c r="DU13" s="102">
        <f t="shared" si="31"/>
        <v>6.5</v>
      </c>
      <c r="DV13" s="102">
        <f t="shared" si="32"/>
        <v>6.9749999999999996</v>
      </c>
      <c r="DW13" s="102">
        <f t="shared" si="33"/>
        <v>6.5874999999999995</v>
      </c>
      <c r="DX13" s="362">
        <f t="shared" si="34"/>
        <v>6.583124999999999</v>
      </c>
      <c r="DY13" s="161"/>
      <c r="DZ13" s="102">
        <f t="shared" si="35"/>
        <v>6.3</v>
      </c>
      <c r="EA13" s="102">
        <f t="shared" si="36"/>
        <v>6.8930999999999996</v>
      </c>
      <c r="EB13" s="102">
        <f t="shared" si="37"/>
        <v>6.2750000000000004</v>
      </c>
      <c r="EC13" s="102">
        <f t="shared" si="38"/>
        <v>5.3460000000000001</v>
      </c>
      <c r="ED13" s="362">
        <f t="shared" si="39"/>
        <v>6.203525</v>
      </c>
      <c r="EE13" s="505">
        <f t="shared" si="40"/>
        <v>6.393324999999999</v>
      </c>
      <c r="EF13" s="157"/>
      <c r="EG13" s="102">
        <f t="shared" si="41"/>
        <v>7.26</v>
      </c>
      <c r="EH13" s="102">
        <f t="shared" si="42"/>
        <v>5.9209999999999994</v>
      </c>
      <c r="EI13" s="102">
        <f t="shared" si="43"/>
        <v>6.8049999999999988</v>
      </c>
      <c r="EJ13" s="102">
        <f t="shared" si="44"/>
        <v>6.519499999999999</v>
      </c>
      <c r="EK13" s="362">
        <f t="shared" si="45"/>
        <v>6.6263749999999995</v>
      </c>
      <c r="EL13" s="84"/>
      <c r="EM13" s="83">
        <f t="shared" si="46"/>
        <v>6.583124999999999</v>
      </c>
      <c r="EN13" s="83">
        <f t="shared" si="47"/>
        <v>6.203525</v>
      </c>
      <c r="EO13" s="83">
        <f t="shared" si="48"/>
        <v>6.6263749999999995</v>
      </c>
      <c r="EP13" s="93">
        <f t="shared" si="49"/>
        <v>6.5098499999999992</v>
      </c>
      <c r="EQ13" s="32">
        <f t="shared" si="50"/>
        <v>2</v>
      </c>
    </row>
    <row r="14" spans="1:147" ht="14.4" customHeight="1" x14ac:dyDescent="0.3">
      <c r="A14" s="474">
        <v>101</v>
      </c>
      <c r="B14" s="474" t="s">
        <v>287</v>
      </c>
      <c r="C14" s="474" t="s">
        <v>288</v>
      </c>
      <c r="D14" s="474" t="s">
        <v>289</v>
      </c>
      <c r="E14" s="474" t="s">
        <v>292</v>
      </c>
      <c r="F14" s="172">
        <v>8.1999999999999993</v>
      </c>
      <c r="G14" s="172">
        <v>7.8</v>
      </c>
      <c r="H14" s="172">
        <v>8</v>
      </c>
      <c r="I14" s="172">
        <v>8</v>
      </c>
      <c r="J14" s="172">
        <v>8</v>
      </c>
      <c r="K14" s="172">
        <v>7.3</v>
      </c>
      <c r="L14" s="192">
        <f t="shared" si="0"/>
        <v>7.8833333333333329</v>
      </c>
      <c r="M14" s="172">
        <v>8</v>
      </c>
      <c r="N14" s="172"/>
      <c r="O14" s="192">
        <f t="shared" si="1"/>
        <v>8</v>
      </c>
      <c r="P14" s="172">
        <v>8</v>
      </c>
      <c r="Q14" s="172"/>
      <c r="R14" s="192">
        <f t="shared" si="2"/>
        <v>8</v>
      </c>
      <c r="S14" s="21">
        <f t="shared" si="3"/>
        <v>7.93</v>
      </c>
      <c r="T14" s="85"/>
      <c r="U14" s="82">
        <v>4</v>
      </c>
      <c r="V14" s="82">
        <v>5.8</v>
      </c>
      <c r="W14" s="82">
        <v>5.2</v>
      </c>
      <c r="X14" s="82">
        <v>3.5</v>
      </c>
      <c r="Y14" s="82">
        <v>4.5</v>
      </c>
      <c r="Z14" s="82">
        <v>4.5</v>
      </c>
      <c r="AA14" s="82">
        <v>5.4</v>
      </c>
      <c r="AB14" s="82">
        <v>5</v>
      </c>
      <c r="AC14" s="86">
        <f t="shared" si="4"/>
        <v>37.9</v>
      </c>
      <c r="AD14" s="83">
        <f t="shared" si="5"/>
        <v>4.7374999999999998</v>
      </c>
      <c r="AE14" s="84"/>
      <c r="AF14" s="82">
        <v>4.5</v>
      </c>
      <c r="AG14" s="82">
        <v>6.5</v>
      </c>
      <c r="AH14" s="82">
        <v>4.5</v>
      </c>
      <c r="AI14" s="82">
        <v>5</v>
      </c>
      <c r="AJ14" s="82">
        <v>6</v>
      </c>
      <c r="AK14" s="82">
        <v>5.5</v>
      </c>
      <c r="AL14" s="82">
        <v>6.5</v>
      </c>
      <c r="AM14" s="82">
        <v>6</v>
      </c>
      <c r="AN14" s="86">
        <f t="shared" si="6"/>
        <v>44.5</v>
      </c>
      <c r="AO14" s="83">
        <f t="shared" si="7"/>
        <v>5.5625</v>
      </c>
      <c r="AP14" s="84"/>
      <c r="AQ14" s="82">
        <v>4.5</v>
      </c>
      <c r="AR14" s="82">
        <v>6.5</v>
      </c>
      <c r="AS14" s="82">
        <v>5.5</v>
      </c>
      <c r="AT14" s="82">
        <v>5.5</v>
      </c>
      <c r="AU14" s="82">
        <v>5.5</v>
      </c>
      <c r="AV14" s="82">
        <v>4</v>
      </c>
      <c r="AW14" s="82">
        <v>5</v>
      </c>
      <c r="AX14" s="82">
        <v>5.5</v>
      </c>
      <c r="AY14" s="86">
        <f t="shared" si="8"/>
        <v>42</v>
      </c>
      <c r="AZ14" s="83">
        <f t="shared" si="9"/>
        <v>5.25</v>
      </c>
      <c r="BA14" s="76"/>
      <c r="BB14" s="172">
        <v>8</v>
      </c>
      <c r="BC14" s="172">
        <v>8</v>
      </c>
      <c r="BD14" s="172">
        <v>8</v>
      </c>
      <c r="BE14" s="172">
        <v>8.5</v>
      </c>
      <c r="BF14" s="172">
        <v>9</v>
      </c>
      <c r="BG14" s="172">
        <v>8.5</v>
      </c>
      <c r="BH14" s="192">
        <f t="shared" si="10"/>
        <v>8.3333333333333339</v>
      </c>
      <c r="BI14" s="172">
        <v>9</v>
      </c>
      <c r="BJ14" s="172"/>
      <c r="BK14" s="192">
        <f t="shared" si="11"/>
        <v>9</v>
      </c>
      <c r="BL14" s="172">
        <v>8</v>
      </c>
      <c r="BM14" s="172"/>
      <c r="BN14" s="192">
        <f t="shared" si="12"/>
        <v>8</v>
      </c>
      <c r="BO14" s="21">
        <f t="shared" si="13"/>
        <v>8.4499999999999993</v>
      </c>
      <c r="BP14" s="84"/>
      <c r="BQ14" s="87">
        <v>8</v>
      </c>
      <c r="BR14" s="88"/>
      <c r="BS14" s="89">
        <f t="shared" si="14"/>
        <v>8</v>
      </c>
      <c r="BT14" s="88">
        <v>3.2</v>
      </c>
      <c r="BU14" s="90">
        <f t="shared" si="15"/>
        <v>6.56</v>
      </c>
      <c r="BV14" s="85"/>
      <c r="BW14" s="82">
        <v>5</v>
      </c>
      <c r="BX14" s="82">
        <v>5</v>
      </c>
      <c r="BY14" s="82">
        <v>5</v>
      </c>
      <c r="BZ14" s="82">
        <v>3.5</v>
      </c>
      <c r="CA14" s="21">
        <f t="shared" si="16"/>
        <v>4.55</v>
      </c>
      <c r="CB14" s="92"/>
      <c r="CC14" s="83">
        <f t="shared" si="17"/>
        <v>4.55</v>
      </c>
      <c r="CD14" s="84"/>
      <c r="CE14" s="87">
        <v>6.54</v>
      </c>
      <c r="CF14" s="88"/>
      <c r="CG14" s="89">
        <f t="shared" si="18"/>
        <v>6.54</v>
      </c>
      <c r="CH14" s="88">
        <v>0.8</v>
      </c>
      <c r="CI14" s="90">
        <f t="shared" si="19"/>
        <v>4.8179999999999996</v>
      </c>
      <c r="CJ14" s="84"/>
      <c r="CK14" s="172">
        <v>7.8</v>
      </c>
      <c r="CL14" s="172">
        <v>7</v>
      </c>
      <c r="CM14" s="172">
        <v>7</v>
      </c>
      <c r="CN14" s="172">
        <v>7</v>
      </c>
      <c r="CO14" s="172">
        <v>7.5</v>
      </c>
      <c r="CP14" s="172">
        <v>6.5</v>
      </c>
      <c r="CQ14" s="192">
        <f t="shared" si="20"/>
        <v>7.1333333333333329</v>
      </c>
      <c r="CR14" s="172">
        <v>8</v>
      </c>
      <c r="CS14" s="172"/>
      <c r="CT14" s="192">
        <f t="shared" si="21"/>
        <v>8</v>
      </c>
      <c r="CU14" s="172">
        <v>7.8</v>
      </c>
      <c r="CV14" s="172"/>
      <c r="CW14" s="192">
        <f t="shared" si="22"/>
        <v>7.8</v>
      </c>
      <c r="CX14" s="21">
        <f t="shared" si="23"/>
        <v>7.4499999999999993</v>
      </c>
      <c r="CY14" s="91"/>
      <c r="CZ14" s="87">
        <v>7.09</v>
      </c>
      <c r="DA14" s="88"/>
      <c r="DB14" s="351">
        <f t="shared" si="24"/>
        <v>7.09</v>
      </c>
      <c r="DC14" s="88">
        <v>2.2000000000000002</v>
      </c>
      <c r="DD14" s="90">
        <f t="shared" si="25"/>
        <v>5.6229999999999993</v>
      </c>
      <c r="DE14" s="84"/>
      <c r="DF14" s="82">
        <v>8</v>
      </c>
      <c r="DG14" s="82">
        <v>5</v>
      </c>
      <c r="DH14" s="82">
        <v>5.5</v>
      </c>
      <c r="DI14" s="82">
        <v>4.3</v>
      </c>
      <c r="DJ14" s="21">
        <f t="shared" si="26"/>
        <v>5.5650000000000004</v>
      </c>
      <c r="DK14" s="92"/>
      <c r="DL14" s="83">
        <f t="shared" si="27"/>
        <v>5.5650000000000004</v>
      </c>
      <c r="DM14" s="91"/>
      <c r="DN14" s="87">
        <v>7.1769999999999996</v>
      </c>
      <c r="DO14" s="88"/>
      <c r="DP14" s="351">
        <f t="shared" si="28"/>
        <v>7.1769999999999996</v>
      </c>
      <c r="DQ14" s="88">
        <v>2.4</v>
      </c>
      <c r="DR14" s="90">
        <f t="shared" si="29"/>
        <v>5.7438999999999991</v>
      </c>
      <c r="DS14" s="84"/>
      <c r="DT14" s="102">
        <f t="shared" si="30"/>
        <v>7.93</v>
      </c>
      <c r="DU14" s="102">
        <f t="shared" si="31"/>
        <v>4.7374999999999998</v>
      </c>
      <c r="DV14" s="102">
        <f t="shared" si="32"/>
        <v>5.5625</v>
      </c>
      <c r="DW14" s="102">
        <f t="shared" si="33"/>
        <v>5.25</v>
      </c>
      <c r="DX14" s="362">
        <f t="shared" si="34"/>
        <v>5.87</v>
      </c>
      <c r="DY14" s="161"/>
      <c r="DZ14" s="102">
        <f t="shared" si="35"/>
        <v>8.4499999999999993</v>
      </c>
      <c r="EA14" s="102">
        <f t="shared" si="36"/>
        <v>6.56</v>
      </c>
      <c r="EB14" s="102">
        <f t="shared" si="37"/>
        <v>4.55</v>
      </c>
      <c r="EC14" s="102">
        <f t="shared" si="38"/>
        <v>4.8179999999999996</v>
      </c>
      <c r="ED14" s="362">
        <f t="shared" si="39"/>
        <v>6.0945</v>
      </c>
      <c r="EE14" s="505">
        <f t="shared" si="40"/>
        <v>5.9822500000000005</v>
      </c>
      <c r="EF14" s="157"/>
      <c r="EG14" s="102">
        <f t="shared" si="41"/>
        <v>7.4499999999999993</v>
      </c>
      <c r="EH14" s="102">
        <f t="shared" si="42"/>
        <v>5.6229999999999993</v>
      </c>
      <c r="EI14" s="102">
        <f t="shared" si="43"/>
        <v>5.5650000000000004</v>
      </c>
      <c r="EJ14" s="102">
        <f t="shared" si="44"/>
        <v>5.7438999999999991</v>
      </c>
      <c r="EK14" s="362">
        <f t="shared" si="45"/>
        <v>6.0954749999999995</v>
      </c>
      <c r="EL14" s="84"/>
      <c r="EM14" s="83">
        <f t="shared" si="46"/>
        <v>5.87</v>
      </c>
      <c r="EN14" s="83">
        <f t="shared" si="47"/>
        <v>6.0945</v>
      </c>
      <c r="EO14" s="83">
        <f t="shared" si="48"/>
        <v>6.0954749999999995</v>
      </c>
      <c r="EP14" s="93">
        <f t="shared" si="49"/>
        <v>6.0388625000000005</v>
      </c>
      <c r="EQ14" s="32">
        <f t="shared" si="50"/>
        <v>3</v>
      </c>
    </row>
    <row r="15" spans="1:147" ht="14.4" customHeight="1" x14ac:dyDescent="0.3">
      <c r="A15" s="474">
        <v>22</v>
      </c>
      <c r="B15" s="474" t="s">
        <v>269</v>
      </c>
      <c r="C15" s="474" t="s">
        <v>286</v>
      </c>
      <c r="D15" s="474" t="s">
        <v>173</v>
      </c>
      <c r="E15" s="474" t="s">
        <v>281</v>
      </c>
      <c r="F15" s="172">
        <v>7</v>
      </c>
      <c r="G15" s="172">
        <v>6.3</v>
      </c>
      <c r="H15" s="172">
        <v>6</v>
      </c>
      <c r="I15" s="172">
        <v>6.3</v>
      </c>
      <c r="J15" s="172">
        <v>6</v>
      </c>
      <c r="K15" s="172">
        <v>5.3</v>
      </c>
      <c r="L15" s="192">
        <f t="shared" si="0"/>
        <v>6.1499999999999995</v>
      </c>
      <c r="M15" s="172">
        <v>6.5</v>
      </c>
      <c r="N15" s="172"/>
      <c r="O15" s="192">
        <f t="shared" si="1"/>
        <v>6.5</v>
      </c>
      <c r="P15" s="172">
        <v>6</v>
      </c>
      <c r="Q15" s="172"/>
      <c r="R15" s="192">
        <f t="shared" si="2"/>
        <v>6</v>
      </c>
      <c r="S15" s="21">
        <f t="shared" si="3"/>
        <v>6.2149999999999999</v>
      </c>
      <c r="T15" s="85"/>
      <c r="U15" s="82">
        <v>5.4</v>
      </c>
      <c r="V15" s="82">
        <v>6.5</v>
      </c>
      <c r="W15" s="82">
        <v>5.6</v>
      </c>
      <c r="X15" s="82">
        <v>5.8</v>
      </c>
      <c r="Y15" s="82">
        <v>5.8</v>
      </c>
      <c r="Z15" s="82">
        <v>5.6</v>
      </c>
      <c r="AA15" s="82">
        <v>8.1999999999999993</v>
      </c>
      <c r="AB15" s="82">
        <v>5.4</v>
      </c>
      <c r="AC15" s="86">
        <f t="shared" si="4"/>
        <v>48.300000000000004</v>
      </c>
      <c r="AD15" s="83">
        <f t="shared" si="5"/>
        <v>6.0375000000000005</v>
      </c>
      <c r="AE15" s="84"/>
      <c r="AF15" s="82">
        <v>5.5</v>
      </c>
      <c r="AG15" s="82">
        <v>7</v>
      </c>
      <c r="AH15" s="82">
        <v>4.5</v>
      </c>
      <c r="AI15" s="82">
        <v>6</v>
      </c>
      <c r="AJ15" s="82">
        <v>6.5</v>
      </c>
      <c r="AK15" s="82">
        <v>6.5</v>
      </c>
      <c r="AL15" s="82">
        <v>10</v>
      </c>
      <c r="AM15" s="82">
        <v>6</v>
      </c>
      <c r="AN15" s="86">
        <f t="shared" si="6"/>
        <v>52</v>
      </c>
      <c r="AO15" s="83">
        <f t="shared" si="7"/>
        <v>6.5</v>
      </c>
      <c r="AP15" s="84"/>
      <c r="AQ15" s="82">
        <v>5</v>
      </c>
      <c r="AR15" s="82">
        <v>7</v>
      </c>
      <c r="AS15" s="82">
        <v>6</v>
      </c>
      <c r="AT15" s="82">
        <v>6.5</v>
      </c>
      <c r="AU15" s="82">
        <v>6.5</v>
      </c>
      <c r="AV15" s="82">
        <v>5.5</v>
      </c>
      <c r="AW15" s="82">
        <v>7.5</v>
      </c>
      <c r="AX15" s="82">
        <v>5</v>
      </c>
      <c r="AY15" s="86">
        <f t="shared" si="8"/>
        <v>49</v>
      </c>
      <c r="AZ15" s="83">
        <f t="shared" si="9"/>
        <v>6.125</v>
      </c>
      <c r="BA15" s="76"/>
      <c r="BB15" s="172">
        <v>4</v>
      </c>
      <c r="BC15" s="172">
        <v>4.5</v>
      </c>
      <c r="BD15" s="172">
        <v>5</v>
      </c>
      <c r="BE15" s="172">
        <v>5</v>
      </c>
      <c r="BF15" s="172">
        <v>5.5</v>
      </c>
      <c r="BG15" s="172">
        <v>5.5</v>
      </c>
      <c r="BH15" s="192">
        <f t="shared" si="10"/>
        <v>4.916666666666667</v>
      </c>
      <c r="BI15" s="172">
        <v>5</v>
      </c>
      <c r="BJ15" s="172">
        <v>5</v>
      </c>
      <c r="BK15" s="192">
        <f t="shared" si="11"/>
        <v>0</v>
      </c>
      <c r="BL15" s="172">
        <v>5</v>
      </c>
      <c r="BM15" s="172"/>
      <c r="BN15" s="192">
        <f t="shared" si="12"/>
        <v>5</v>
      </c>
      <c r="BO15" s="21">
        <f t="shared" si="13"/>
        <v>3.7</v>
      </c>
      <c r="BP15" s="84"/>
      <c r="BQ15" s="87">
        <v>7.8330000000000002</v>
      </c>
      <c r="BR15" s="88"/>
      <c r="BS15" s="89">
        <f t="shared" si="14"/>
        <v>7.8330000000000002</v>
      </c>
      <c r="BT15" s="88">
        <v>3.2</v>
      </c>
      <c r="BU15" s="90">
        <f t="shared" si="15"/>
        <v>6.4430999999999994</v>
      </c>
      <c r="BV15" s="85"/>
      <c r="BW15" s="82">
        <v>5.5</v>
      </c>
      <c r="BX15" s="82">
        <v>6</v>
      </c>
      <c r="BY15" s="82">
        <v>5.6</v>
      </c>
      <c r="BZ15" s="82">
        <v>4.5</v>
      </c>
      <c r="CA15" s="21">
        <f t="shared" si="16"/>
        <v>5.31</v>
      </c>
      <c r="CB15" s="92"/>
      <c r="CC15" s="83">
        <f t="shared" si="17"/>
        <v>5.31</v>
      </c>
      <c r="CD15" s="84"/>
      <c r="CE15" s="87">
        <v>6.5</v>
      </c>
      <c r="CF15" s="88"/>
      <c r="CG15" s="89">
        <f t="shared" si="18"/>
        <v>6.5</v>
      </c>
      <c r="CH15" s="88">
        <v>2.1</v>
      </c>
      <c r="CI15" s="90">
        <f t="shared" si="19"/>
        <v>5.18</v>
      </c>
      <c r="CJ15" s="84"/>
      <c r="CK15" s="172">
        <v>6.5</v>
      </c>
      <c r="CL15" s="172">
        <v>6</v>
      </c>
      <c r="CM15" s="172">
        <v>5.5</v>
      </c>
      <c r="CN15" s="172">
        <v>5.2</v>
      </c>
      <c r="CO15" s="172">
        <v>6</v>
      </c>
      <c r="CP15" s="172">
        <v>5</v>
      </c>
      <c r="CQ15" s="192">
        <f t="shared" si="20"/>
        <v>5.7</v>
      </c>
      <c r="CR15" s="172">
        <v>6.7</v>
      </c>
      <c r="CS15" s="172"/>
      <c r="CT15" s="192">
        <f t="shared" si="21"/>
        <v>6.7</v>
      </c>
      <c r="CU15" s="172">
        <v>6.5</v>
      </c>
      <c r="CV15" s="172"/>
      <c r="CW15" s="192">
        <f t="shared" si="22"/>
        <v>6.5</v>
      </c>
      <c r="CX15" s="21">
        <f t="shared" si="23"/>
        <v>6.0699999999999994</v>
      </c>
      <c r="CY15" s="91"/>
      <c r="CZ15" s="87">
        <v>7.69</v>
      </c>
      <c r="DA15" s="88"/>
      <c r="DB15" s="351">
        <f t="shared" si="24"/>
        <v>7.69</v>
      </c>
      <c r="DC15" s="88">
        <v>4.3</v>
      </c>
      <c r="DD15" s="90">
        <f t="shared" si="25"/>
        <v>6.673</v>
      </c>
      <c r="DE15" s="84"/>
      <c r="DF15" s="82">
        <v>7</v>
      </c>
      <c r="DG15" s="82">
        <v>6</v>
      </c>
      <c r="DH15" s="82">
        <v>6</v>
      </c>
      <c r="DI15" s="82">
        <v>5.3</v>
      </c>
      <c r="DJ15" s="21">
        <f t="shared" si="26"/>
        <v>5.9899999999999993</v>
      </c>
      <c r="DK15" s="92"/>
      <c r="DL15" s="83">
        <f t="shared" si="27"/>
        <v>5.9899999999999993</v>
      </c>
      <c r="DM15" s="91"/>
      <c r="DN15" s="87">
        <v>7.6920000000000002</v>
      </c>
      <c r="DO15" s="88"/>
      <c r="DP15" s="351">
        <f t="shared" si="28"/>
        <v>7.6920000000000002</v>
      </c>
      <c r="DQ15" s="88">
        <v>4.5</v>
      </c>
      <c r="DR15" s="90">
        <f t="shared" si="29"/>
        <v>6.7343999999999991</v>
      </c>
      <c r="DS15" s="84"/>
      <c r="DT15" s="102">
        <f t="shared" si="30"/>
        <v>6.2149999999999999</v>
      </c>
      <c r="DU15" s="102">
        <f t="shared" si="31"/>
        <v>6.0375000000000005</v>
      </c>
      <c r="DV15" s="102">
        <f t="shared" si="32"/>
        <v>6.5</v>
      </c>
      <c r="DW15" s="102">
        <f t="shared" si="33"/>
        <v>6.125</v>
      </c>
      <c r="DX15" s="362">
        <f t="shared" si="34"/>
        <v>6.2193750000000003</v>
      </c>
      <c r="DY15" s="161"/>
      <c r="DZ15" s="102">
        <f t="shared" si="35"/>
        <v>3.7</v>
      </c>
      <c r="EA15" s="102">
        <f t="shared" si="36"/>
        <v>6.4430999999999994</v>
      </c>
      <c r="EB15" s="102">
        <f t="shared" si="37"/>
        <v>5.31</v>
      </c>
      <c r="EC15" s="102">
        <f t="shared" si="38"/>
        <v>5.18</v>
      </c>
      <c r="ED15" s="362">
        <f t="shared" si="39"/>
        <v>5.1582749999999997</v>
      </c>
      <c r="EE15" s="505">
        <f t="shared" si="40"/>
        <v>5.6888249999999996</v>
      </c>
      <c r="EF15" s="157"/>
      <c r="EG15" s="102">
        <f t="shared" si="41"/>
        <v>6.0699999999999994</v>
      </c>
      <c r="EH15" s="102">
        <f t="shared" si="42"/>
        <v>6.673</v>
      </c>
      <c r="EI15" s="102">
        <f t="shared" si="43"/>
        <v>5.9899999999999993</v>
      </c>
      <c r="EJ15" s="102">
        <f t="shared" si="44"/>
        <v>6.7343999999999991</v>
      </c>
      <c r="EK15" s="362">
        <f t="shared" si="45"/>
        <v>6.3668499999999995</v>
      </c>
      <c r="EL15" s="84"/>
      <c r="EM15" s="83">
        <f t="shared" si="46"/>
        <v>6.2193750000000003</v>
      </c>
      <c r="EN15" s="83">
        <f t="shared" si="47"/>
        <v>5.1582749999999997</v>
      </c>
      <c r="EO15" s="83">
        <f t="shared" si="48"/>
        <v>6.3668499999999995</v>
      </c>
      <c r="EP15" s="93">
        <f t="shared" si="49"/>
        <v>6.0278374999999995</v>
      </c>
      <c r="EQ15" s="32">
        <f t="shared" si="50"/>
        <v>4</v>
      </c>
    </row>
    <row r="16" spans="1:147" ht="14.4" customHeight="1" x14ac:dyDescent="0.3">
      <c r="A16" s="474">
        <v>102</v>
      </c>
      <c r="B16" s="474" t="s">
        <v>290</v>
      </c>
      <c r="C16" s="474" t="s">
        <v>291</v>
      </c>
      <c r="D16" s="474" t="s">
        <v>289</v>
      </c>
      <c r="E16" s="474" t="s">
        <v>292</v>
      </c>
      <c r="F16" s="172">
        <v>8.1999999999999993</v>
      </c>
      <c r="G16" s="172">
        <v>7.8</v>
      </c>
      <c r="H16" s="172">
        <v>8</v>
      </c>
      <c r="I16" s="172">
        <v>8</v>
      </c>
      <c r="J16" s="172">
        <v>8</v>
      </c>
      <c r="K16" s="172">
        <v>7.3</v>
      </c>
      <c r="L16" s="192">
        <f t="shared" si="0"/>
        <v>7.8833333333333329</v>
      </c>
      <c r="M16" s="172">
        <v>8</v>
      </c>
      <c r="N16" s="172"/>
      <c r="O16" s="192">
        <f t="shared" si="1"/>
        <v>8</v>
      </c>
      <c r="P16" s="172">
        <v>8</v>
      </c>
      <c r="Q16" s="172"/>
      <c r="R16" s="192">
        <f t="shared" si="2"/>
        <v>8</v>
      </c>
      <c r="S16" s="21">
        <f t="shared" si="3"/>
        <v>7.93</v>
      </c>
      <c r="T16" s="85"/>
      <c r="U16" s="82">
        <v>5.6</v>
      </c>
      <c r="V16" s="82">
        <v>5.8</v>
      </c>
      <c r="W16" s="82">
        <v>5</v>
      </c>
      <c r="X16" s="82">
        <v>4.5</v>
      </c>
      <c r="Y16" s="82">
        <v>4.5</v>
      </c>
      <c r="Z16" s="82">
        <v>5</v>
      </c>
      <c r="AA16" s="82">
        <v>4.5</v>
      </c>
      <c r="AB16" s="82">
        <v>4</v>
      </c>
      <c r="AC16" s="86">
        <f t="shared" si="4"/>
        <v>38.9</v>
      </c>
      <c r="AD16" s="83">
        <f t="shared" si="5"/>
        <v>4.8624999999999998</v>
      </c>
      <c r="AE16" s="84"/>
      <c r="AF16" s="82">
        <v>5</v>
      </c>
      <c r="AG16" s="82">
        <v>5.2</v>
      </c>
      <c r="AH16" s="82">
        <v>5</v>
      </c>
      <c r="AI16" s="82">
        <v>5</v>
      </c>
      <c r="AJ16" s="82">
        <v>4.5</v>
      </c>
      <c r="AK16" s="82">
        <v>5</v>
      </c>
      <c r="AL16" s="82">
        <v>5.5</v>
      </c>
      <c r="AM16" s="82">
        <v>5</v>
      </c>
      <c r="AN16" s="86">
        <f t="shared" si="6"/>
        <v>40.200000000000003</v>
      </c>
      <c r="AO16" s="83">
        <f t="shared" si="7"/>
        <v>5.0250000000000004</v>
      </c>
      <c r="AP16" s="84"/>
      <c r="AQ16" s="82">
        <v>5</v>
      </c>
      <c r="AR16" s="82">
        <v>6.8</v>
      </c>
      <c r="AS16" s="82">
        <v>5</v>
      </c>
      <c r="AT16" s="82">
        <v>5.8</v>
      </c>
      <c r="AU16" s="82">
        <v>5.8</v>
      </c>
      <c r="AV16" s="82">
        <v>4.5</v>
      </c>
      <c r="AW16" s="82">
        <v>5</v>
      </c>
      <c r="AX16" s="82">
        <v>5.5</v>
      </c>
      <c r="AY16" s="86">
        <f t="shared" si="8"/>
        <v>43.400000000000006</v>
      </c>
      <c r="AZ16" s="83">
        <f t="shared" si="9"/>
        <v>5.4250000000000007</v>
      </c>
      <c r="BA16" s="76"/>
      <c r="BB16" s="172">
        <v>8.5</v>
      </c>
      <c r="BC16" s="172">
        <v>9</v>
      </c>
      <c r="BD16" s="172">
        <v>8.5</v>
      </c>
      <c r="BE16" s="172">
        <v>9</v>
      </c>
      <c r="BF16" s="172">
        <v>9</v>
      </c>
      <c r="BG16" s="172">
        <v>8.5</v>
      </c>
      <c r="BH16" s="192">
        <f t="shared" si="10"/>
        <v>8.75</v>
      </c>
      <c r="BI16" s="172">
        <v>9</v>
      </c>
      <c r="BJ16" s="172"/>
      <c r="BK16" s="192">
        <f t="shared" si="11"/>
        <v>9</v>
      </c>
      <c r="BL16" s="172">
        <v>8</v>
      </c>
      <c r="BM16" s="172"/>
      <c r="BN16" s="192">
        <f t="shared" si="12"/>
        <v>8</v>
      </c>
      <c r="BO16" s="21">
        <f t="shared" si="13"/>
        <v>8.6999999999999993</v>
      </c>
      <c r="BP16" s="84"/>
      <c r="BQ16" s="87">
        <v>8.3079999999999998</v>
      </c>
      <c r="BR16" s="88"/>
      <c r="BS16" s="89">
        <f t="shared" si="14"/>
        <v>8.3079999999999998</v>
      </c>
      <c r="BT16" s="88">
        <v>3.2</v>
      </c>
      <c r="BU16" s="90">
        <f t="shared" si="15"/>
        <v>6.7755999999999998</v>
      </c>
      <c r="BV16" s="85"/>
      <c r="BW16" s="82">
        <v>5.5</v>
      </c>
      <c r="BX16" s="82">
        <v>7</v>
      </c>
      <c r="BY16" s="82">
        <v>5.2</v>
      </c>
      <c r="BZ16" s="82">
        <v>4</v>
      </c>
      <c r="CA16" s="21">
        <f t="shared" si="16"/>
        <v>5.17</v>
      </c>
      <c r="CB16" s="92"/>
      <c r="CC16" s="83">
        <f t="shared" si="17"/>
        <v>5.17</v>
      </c>
      <c r="CD16" s="84"/>
      <c r="CE16" s="87">
        <v>7.5</v>
      </c>
      <c r="CF16" s="88"/>
      <c r="CG16" s="89">
        <f t="shared" si="18"/>
        <v>7.5</v>
      </c>
      <c r="CH16" s="88">
        <v>1.2</v>
      </c>
      <c r="CI16" s="90">
        <f t="shared" si="19"/>
        <v>5.61</v>
      </c>
      <c r="CJ16" s="84"/>
      <c r="CK16" s="172">
        <v>7.8</v>
      </c>
      <c r="CL16" s="172">
        <v>7</v>
      </c>
      <c r="CM16" s="172">
        <v>7</v>
      </c>
      <c r="CN16" s="172">
        <v>7</v>
      </c>
      <c r="CO16" s="172">
        <v>7.2</v>
      </c>
      <c r="CP16" s="172">
        <v>6.4</v>
      </c>
      <c r="CQ16" s="192">
        <f t="shared" si="20"/>
        <v>7.0666666666666664</v>
      </c>
      <c r="CR16" s="172">
        <v>7.9</v>
      </c>
      <c r="CS16" s="172"/>
      <c r="CT16" s="192">
        <f t="shared" si="21"/>
        <v>7.9</v>
      </c>
      <c r="CU16" s="172">
        <v>7.8</v>
      </c>
      <c r="CV16" s="172"/>
      <c r="CW16" s="192">
        <f t="shared" si="22"/>
        <v>7.8</v>
      </c>
      <c r="CX16" s="21">
        <f t="shared" si="23"/>
        <v>7.3849999999999998</v>
      </c>
      <c r="CY16" s="91"/>
      <c r="CZ16" s="87">
        <v>5.54</v>
      </c>
      <c r="DA16" s="88"/>
      <c r="DB16" s="351">
        <f t="shared" si="24"/>
        <v>5.54</v>
      </c>
      <c r="DC16" s="88">
        <v>1.2</v>
      </c>
      <c r="DD16" s="90">
        <f t="shared" si="25"/>
        <v>4.2379999999999995</v>
      </c>
      <c r="DE16" s="84"/>
      <c r="DF16" s="82">
        <v>8</v>
      </c>
      <c r="DG16" s="82">
        <v>7</v>
      </c>
      <c r="DH16" s="82">
        <v>6</v>
      </c>
      <c r="DI16" s="82">
        <v>4.3</v>
      </c>
      <c r="DJ16" s="21">
        <f t="shared" si="26"/>
        <v>6.04</v>
      </c>
      <c r="DK16" s="92"/>
      <c r="DL16" s="83">
        <f t="shared" si="27"/>
        <v>6.04</v>
      </c>
      <c r="DM16" s="91"/>
      <c r="DN16" s="87">
        <v>6.4550000000000001</v>
      </c>
      <c r="DO16" s="88"/>
      <c r="DP16" s="351">
        <f t="shared" si="28"/>
        <v>6.4550000000000001</v>
      </c>
      <c r="DQ16" s="88">
        <v>1.6</v>
      </c>
      <c r="DR16" s="90">
        <f t="shared" si="29"/>
        <v>4.9984999999999999</v>
      </c>
      <c r="DS16" s="84"/>
      <c r="DT16" s="102">
        <f t="shared" si="30"/>
        <v>7.93</v>
      </c>
      <c r="DU16" s="102">
        <f t="shared" si="31"/>
        <v>4.8624999999999998</v>
      </c>
      <c r="DV16" s="102">
        <f t="shared" si="32"/>
        <v>5.0250000000000004</v>
      </c>
      <c r="DW16" s="102">
        <f t="shared" si="33"/>
        <v>5.4250000000000007</v>
      </c>
      <c r="DX16" s="362">
        <f t="shared" si="34"/>
        <v>5.8106250000000008</v>
      </c>
      <c r="DY16" s="161"/>
      <c r="DZ16" s="102">
        <f t="shared" si="35"/>
        <v>8.6999999999999993</v>
      </c>
      <c r="EA16" s="102">
        <f t="shared" si="36"/>
        <v>6.7755999999999998</v>
      </c>
      <c r="EB16" s="102">
        <f t="shared" si="37"/>
        <v>5.17</v>
      </c>
      <c r="EC16" s="102">
        <f t="shared" si="38"/>
        <v>5.61</v>
      </c>
      <c r="ED16" s="362">
        <f t="shared" si="39"/>
        <v>6.5639000000000003</v>
      </c>
      <c r="EE16" s="505">
        <f t="shared" si="40"/>
        <v>6.187262500000001</v>
      </c>
      <c r="EF16" s="157"/>
      <c r="EG16" s="102">
        <f t="shared" si="41"/>
        <v>7.3849999999999998</v>
      </c>
      <c r="EH16" s="102">
        <f t="shared" si="42"/>
        <v>4.2379999999999995</v>
      </c>
      <c r="EI16" s="102">
        <f t="shared" si="43"/>
        <v>6.04</v>
      </c>
      <c r="EJ16" s="102">
        <f t="shared" si="44"/>
        <v>4.9984999999999999</v>
      </c>
      <c r="EK16" s="362">
        <f t="shared" si="45"/>
        <v>5.665375</v>
      </c>
      <c r="EL16" s="84"/>
      <c r="EM16" s="83">
        <f t="shared" si="46"/>
        <v>5.8106250000000008</v>
      </c>
      <c r="EN16" s="83">
        <f t="shared" si="47"/>
        <v>6.5639000000000003</v>
      </c>
      <c r="EO16" s="83">
        <f t="shared" si="48"/>
        <v>5.665375</v>
      </c>
      <c r="EP16" s="93">
        <f t="shared" si="49"/>
        <v>5.9263187500000001</v>
      </c>
      <c r="EQ16" s="32">
        <f t="shared" si="50"/>
        <v>5</v>
      </c>
    </row>
    <row r="17" spans="1:147" ht="14.4" customHeight="1" x14ac:dyDescent="0.3">
      <c r="A17" s="474">
        <v>96</v>
      </c>
      <c r="B17" s="106" t="s">
        <v>271</v>
      </c>
      <c r="C17" s="106" t="s">
        <v>201</v>
      </c>
      <c r="D17" s="106" t="s">
        <v>202</v>
      </c>
      <c r="E17" s="474" t="s">
        <v>203</v>
      </c>
      <c r="F17" s="172">
        <v>7</v>
      </c>
      <c r="G17" s="172">
        <v>6.5</v>
      </c>
      <c r="H17" s="172">
        <v>5.3</v>
      </c>
      <c r="I17" s="172">
        <v>6</v>
      </c>
      <c r="J17" s="172">
        <v>6</v>
      </c>
      <c r="K17" s="172">
        <v>5</v>
      </c>
      <c r="L17" s="192">
        <f t="shared" si="0"/>
        <v>5.9666666666666659</v>
      </c>
      <c r="M17" s="172">
        <v>6.8</v>
      </c>
      <c r="N17" s="172"/>
      <c r="O17" s="192">
        <f t="shared" si="1"/>
        <v>6.8</v>
      </c>
      <c r="P17" s="172">
        <v>7</v>
      </c>
      <c r="Q17" s="172">
        <v>0.2</v>
      </c>
      <c r="R17" s="192">
        <f t="shared" si="2"/>
        <v>6.8</v>
      </c>
      <c r="S17" s="21">
        <f t="shared" si="3"/>
        <v>6.2999999999999989</v>
      </c>
      <c r="T17" s="85"/>
      <c r="U17" s="82">
        <v>4.5</v>
      </c>
      <c r="V17" s="82">
        <v>5.6</v>
      </c>
      <c r="W17" s="82">
        <v>4.8</v>
      </c>
      <c r="X17" s="82">
        <v>5.4</v>
      </c>
      <c r="Y17" s="82">
        <v>5.4</v>
      </c>
      <c r="Z17" s="82">
        <v>5.4</v>
      </c>
      <c r="AA17" s="82">
        <v>8.5</v>
      </c>
      <c r="AB17" s="82">
        <v>5</v>
      </c>
      <c r="AC17" s="86">
        <f t="shared" si="4"/>
        <v>44.599999999999994</v>
      </c>
      <c r="AD17" s="83">
        <f t="shared" si="5"/>
        <v>5.5749999999999993</v>
      </c>
      <c r="AE17" s="84"/>
      <c r="AF17" s="82">
        <v>5</v>
      </c>
      <c r="AG17" s="82">
        <v>6.5</v>
      </c>
      <c r="AH17" s="82">
        <v>5</v>
      </c>
      <c r="AI17" s="82">
        <v>5.5</v>
      </c>
      <c r="AJ17" s="82">
        <v>5.5</v>
      </c>
      <c r="AK17" s="82">
        <v>5</v>
      </c>
      <c r="AL17" s="82">
        <v>9</v>
      </c>
      <c r="AM17" s="82">
        <v>6</v>
      </c>
      <c r="AN17" s="86">
        <f t="shared" si="6"/>
        <v>47.5</v>
      </c>
      <c r="AO17" s="83">
        <f t="shared" si="7"/>
        <v>5.9375</v>
      </c>
      <c r="AP17" s="84"/>
      <c r="AQ17" s="82">
        <v>5</v>
      </c>
      <c r="AR17" s="82">
        <v>6.8</v>
      </c>
      <c r="AS17" s="82">
        <v>6</v>
      </c>
      <c r="AT17" s="82">
        <v>6.3</v>
      </c>
      <c r="AU17" s="82">
        <v>5.5</v>
      </c>
      <c r="AV17" s="82">
        <v>5.5</v>
      </c>
      <c r="AW17" s="82">
        <v>7</v>
      </c>
      <c r="AX17" s="82">
        <v>6</v>
      </c>
      <c r="AY17" s="86">
        <f t="shared" si="8"/>
        <v>48.1</v>
      </c>
      <c r="AZ17" s="83">
        <f t="shared" si="9"/>
        <v>6.0125000000000002</v>
      </c>
      <c r="BA17" s="76"/>
      <c r="BB17" s="172">
        <v>6.5</v>
      </c>
      <c r="BC17" s="172">
        <v>4.5</v>
      </c>
      <c r="BD17" s="172">
        <v>5</v>
      </c>
      <c r="BE17" s="172">
        <v>5.5</v>
      </c>
      <c r="BF17" s="172">
        <v>6</v>
      </c>
      <c r="BG17" s="172">
        <v>4.5</v>
      </c>
      <c r="BH17" s="192">
        <f t="shared" si="10"/>
        <v>5.333333333333333</v>
      </c>
      <c r="BI17" s="172">
        <v>5.5</v>
      </c>
      <c r="BJ17" s="172"/>
      <c r="BK17" s="192">
        <f t="shared" si="11"/>
        <v>5.5</v>
      </c>
      <c r="BL17" s="172">
        <v>6</v>
      </c>
      <c r="BM17" s="172"/>
      <c r="BN17" s="192">
        <f t="shared" si="12"/>
        <v>6</v>
      </c>
      <c r="BO17" s="21">
        <f t="shared" si="13"/>
        <v>5.4749999999999996</v>
      </c>
      <c r="BP17" s="84"/>
      <c r="BQ17" s="87">
        <v>7.2720000000000002</v>
      </c>
      <c r="BR17" s="88">
        <v>2</v>
      </c>
      <c r="BS17" s="89">
        <f t="shared" si="14"/>
        <v>5.2720000000000002</v>
      </c>
      <c r="BT17" s="88">
        <v>4.2</v>
      </c>
      <c r="BU17" s="90">
        <f t="shared" si="15"/>
        <v>4.9504000000000001</v>
      </c>
      <c r="BV17" s="85"/>
      <c r="BW17" s="82">
        <v>4.5</v>
      </c>
      <c r="BX17" s="82">
        <v>6</v>
      </c>
      <c r="BY17" s="82">
        <v>5.6</v>
      </c>
      <c r="BZ17" s="82">
        <v>4</v>
      </c>
      <c r="CA17" s="21">
        <f t="shared" si="16"/>
        <v>4.96</v>
      </c>
      <c r="CB17" s="92">
        <v>1</v>
      </c>
      <c r="CC17" s="83">
        <f t="shared" si="17"/>
        <v>3.96</v>
      </c>
      <c r="CD17" s="84"/>
      <c r="CE17" s="87">
        <v>4.88</v>
      </c>
      <c r="CF17" s="88"/>
      <c r="CG17" s="89">
        <f t="shared" si="18"/>
        <v>4.88</v>
      </c>
      <c r="CH17" s="88">
        <v>3</v>
      </c>
      <c r="CI17" s="90">
        <f t="shared" si="19"/>
        <v>4.3159999999999998</v>
      </c>
      <c r="CJ17" s="84"/>
      <c r="CK17" s="172">
        <v>5.6</v>
      </c>
      <c r="CL17" s="172">
        <v>5.5</v>
      </c>
      <c r="CM17" s="172">
        <v>5</v>
      </c>
      <c r="CN17" s="172">
        <v>4.5</v>
      </c>
      <c r="CO17" s="172">
        <v>5.2</v>
      </c>
      <c r="CP17" s="172">
        <v>4</v>
      </c>
      <c r="CQ17" s="192">
        <f t="shared" si="20"/>
        <v>4.9666666666666668</v>
      </c>
      <c r="CR17" s="172">
        <v>5.5</v>
      </c>
      <c r="CS17" s="172"/>
      <c r="CT17" s="192">
        <f t="shared" si="21"/>
        <v>5.5</v>
      </c>
      <c r="CU17" s="172">
        <v>6</v>
      </c>
      <c r="CV17" s="172">
        <v>0.1</v>
      </c>
      <c r="CW17" s="192">
        <f t="shared" si="22"/>
        <v>5.9</v>
      </c>
      <c r="CX17" s="21">
        <f t="shared" si="23"/>
        <v>5.24</v>
      </c>
      <c r="CY17" s="91"/>
      <c r="CZ17" s="87">
        <v>5.45</v>
      </c>
      <c r="DA17" s="88"/>
      <c r="DB17" s="351">
        <f t="shared" si="24"/>
        <v>5.45</v>
      </c>
      <c r="DC17" s="88">
        <v>5.3</v>
      </c>
      <c r="DD17" s="90">
        <f t="shared" si="25"/>
        <v>5.4049999999999994</v>
      </c>
      <c r="DE17" s="84"/>
      <c r="DF17" s="82">
        <v>8</v>
      </c>
      <c r="DG17" s="82">
        <v>6</v>
      </c>
      <c r="DH17" s="82">
        <v>5.5</v>
      </c>
      <c r="DI17" s="82">
        <v>4.3</v>
      </c>
      <c r="DJ17" s="21">
        <f t="shared" si="26"/>
        <v>5.7149999999999999</v>
      </c>
      <c r="DK17" s="92"/>
      <c r="DL17" s="83">
        <f t="shared" si="27"/>
        <v>5.7149999999999999</v>
      </c>
      <c r="DM17" s="91"/>
      <c r="DN17" s="87">
        <v>5</v>
      </c>
      <c r="DO17" s="88"/>
      <c r="DP17" s="351">
        <f t="shared" si="28"/>
        <v>5</v>
      </c>
      <c r="DQ17" s="88">
        <v>5.2</v>
      </c>
      <c r="DR17" s="90">
        <f t="shared" si="29"/>
        <v>5.0600000000000005</v>
      </c>
      <c r="DS17" s="84"/>
      <c r="DT17" s="102">
        <f t="shared" si="30"/>
        <v>6.2999999999999989</v>
      </c>
      <c r="DU17" s="102">
        <f t="shared" si="31"/>
        <v>5.5749999999999993</v>
      </c>
      <c r="DV17" s="102">
        <f t="shared" si="32"/>
        <v>5.9375</v>
      </c>
      <c r="DW17" s="102">
        <f t="shared" si="33"/>
        <v>6.0125000000000002</v>
      </c>
      <c r="DX17" s="362">
        <f t="shared" si="34"/>
        <v>5.9562499999999998</v>
      </c>
      <c r="DY17" s="161"/>
      <c r="DZ17" s="102">
        <f t="shared" si="35"/>
        <v>5.4749999999999996</v>
      </c>
      <c r="EA17" s="102">
        <f t="shared" si="36"/>
        <v>4.9504000000000001</v>
      </c>
      <c r="EB17" s="102">
        <f t="shared" si="37"/>
        <v>3.96</v>
      </c>
      <c r="EC17" s="102">
        <f t="shared" si="38"/>
        <v>4.3159999999999998</v>
      </c>
      <c r="ED17" s="362">
        <f t="shared" si="39"/>
        <v>4.6753499999999999</v>
      </c>
      <c r="EE17" s="505">
        <f t="shared" si="40"/>
        <v>5.3157999999999994</v>
      </c>
      <c r="EF17" s="157"/>
      <c r="EG17" s="102">
        <f t="shared" si="41"/>
        <v>5.24</v>
      </c>
      <c r="EH17" s="102">
        <f t="shared" si="42"/>
        <v>5.4049999999999994</v>
      </c>
      <c r="EI17" s="102">
        <f t="shared" si="43"/>
        <v>5.7149999999999999</v>
      </c>
      <c r="EJ17" s="102">
        <f t="shared" si="44"/>
        <v>5.0600000000000005</v>
      </c>
      <c r="EK17" s="362">
        <f t="shared" si="45"/>
        <v>5.3550000000000004</v>
      </c>
      <c r="EL17" s="84"/>
      <c r="EM17" s="83">
        <f t="shared" si="46"/>
        <v>5.9562499999999998</v>
      </c>
      <c r="EN17" s="83">
        <f t="shared" si="47"/>
        <v>4.6753499999999999</v>
      </c>
      <c r="EO17" s="83">
        <f t="shared" si="48"/>
        <v>5.3550000000000004</v>
      </c>
      <c r="EP17" s="93">
        <f t="shared" si="49"/>
        <v>5.3353999999999999</v>
      </c>
      <c r="EQ17" s="32">
        <f t="shared" si="50"/>
        <v>6</v>
      </c>
    </row>
    <row r="18" spans="1:147" ht="14.4" customHeight="1" x14ac:dyDescent="0.3">
      <c r="A18" s="474">
        <v>74</v>
      </c>
      <c r="B18" s="474" t="s">
        <v>285</v>
      </c>
      <c r="C18" s="106" t="s">
        <v>191</v>
      </c>
      <c r="D18" s="474" t="s">
        <v>177</v>
      </c>
      <c r="E18" s="474" t="s">
        <v>212</v>
      </c>
      <c r="F18" s="172">
        <v>6.5</v>
      </c>
      <c r="G18" s="172">
        <v>6</v>
      </c>
      <c r="H18" s="172">
        <v>4.8</v>
      </c>
      <c r="I18" s="172">
        <v>4.8</v>
      </c>
      <c r="J18" s="172">
        <v>5</v>
      </c>
      <c r="K18" s="172">
        <v>5</v>
      </c>
      <c r="L18" s="192">
        <f t="shared" si="0"/>
        <v>5.3500000000000005</v>
      </c>
      <c r="M18" s="172">
        <v>6.3</v>
      </c>
      <c r="N18" s="172"/>
      <c r="O18" s="192">
        <f t="shared" si="1"/>
        <v>6.3</v>
      </c>
      <c r="P18" s="172">
        <v>6.3</v>
      </c>
      <c r="Q18" s="172"/>
      <c r="R18" s="192">
        <f t="shared" si="2"/>
        <v>6.3</v>
      </c>
      <c r="S18" s="21">
        <f t="shared" si="3"/>
        <v>5.73</v>
      </c>
      <c r="T18" s="85"/>
      <c r="U18" s="82">
        <v>6.2</v>
      </c>
      <c r="V18" s="82">
        <v>6.5</v>
      </c>
      <c r="W18" s="82">
        <v>5.4</v>
      </c>
      <c r="X18" s="82">
        <v>5.2</v>
      </c>
      <c r="Y18" s="82">
        <v>5.2</v>
      </c>
      <c r="Z18" s="82">
        <v>5.4</v>
      </c>
      <c r="AA18" s="82">
        <v>5.8</v>
      </c>
      <c r="AB18" s="82">
        <v>5.6</v>
      </c>
      <c r="AC18" s="86">
        <f t="shared" si="4"/>
        <v>45.3</v>
      </c>
      <c r="AD18" s="83">
        <f t="shared" si="5"/>
        <v>5.6624999999999996</v>
      </c>
      <c r="AE18" s="84"/>
      <c r="AF18" s="82">
        <v>5.8</v>
      </c>
      <c r="AG18" s="82">
        <v>6.5</v>
      </c>
      <c r="AH18" s="82">
        <v>5.8</v>
      </c>
      <c r="AI18" s="82">
        <v>6</v>
      </c>
      <c r="AJ18" s="82">
        <v>5.2</v>
      </c>
      <c r="AK18" s="82">
        <v>5.5</v>
      </c>
      <c r="AL18" s="82">
        <v>8.5</v>
      </c>
      <c r="AM18" s="82">
        <v>5.5</v>
      </c>
      <c r="AN18" s="86">
        <f t="shared" si="6"/>
        <v>48.8</v>
      </c>
      <c r="AO18" s="83">
        <f t="shared" si="7"/>
        <v>6.1</v>
      </c>
      <c r="AP18" s="84"/>
      <c r="AQ18" s="82">
        <v>5.5</v>
      </c>
      <c r="AR18" s="82">
        <v>7</v>
      </c>
      <c r="AS18" s="82">
        <v>5</v>
      </c>
      <c r="AT18" s="82">
        <v>6.8</v>
      </c>
      <c r="AU18" s="82">
        <v>4</v>
      </c>
      <c r="AV18" s="82">
        <v>5.5</v>
      </c>
      <c r="AW18" s="82">
        <v>6.5</v>
      </c>
      <c r="AX18" s="82">
        <v>5.5</v>
      </c>
      <c r="AY18" s="86">
        <f t="shared" si="8"/>
        <v>45.8</v>
      </c>
      <c r="AZ18" s="83">
        <f t="shared" si="9"/>
        <v>5.7249999999999996</v>
      </c>
      <c r="BA18" s="76"/>
      <c r="BB18" s="172">
        <v>6</v>
      </c>
      <c r="BC18" s="172">
        <v>5.5</v>
      </c>
      <c r="BD18" s="172">
        <v>5.5</v>
      </c>
      <c r="BE18" s="172">
        <v>6</v>
      </c>
      <c r="BF18" s="172">
        <v>6</v>
      </c>
      <c r="BG18" s="172">
        <v>5.5</v>
      </c>
      <c r="BH18" s="192">
        <f t="shared" si="10"/>
        <v>5.75</v>
      </c>
      <c r="BI18" s="172">
        <v>6</v>
      </c>
      <c r="BJ18" s="172"/>
      <c r="BK18" s="192">
        <f t="shared" si="11"/>
        <v>6</v>
      </c>
      <c r="BL18" s="172">
        <v>6</v>
      </c>
      <c r="BM18" s="172"/>
      <c r="BN18" s="192">
        <f t="shared" si="12"/>
        <v>6</v>
      </c>
      <c r="BO18" s="21">
        <f t="shared" si="13"/>
        <v>5.85</v>
      </c>
      <c r="BP18" s="84"/>
      <c r="BQ18" s="87">
        <v>6.8330000000000002</v>
      </c>
      <c r="BR18" s="88"/>
      <c r="BS18" s="89">
        <f t="shared" si="14"/>
        <v>6.8330000000000002</v>
      </c>
      <c r="BT18" s="88">
        <v>2.4</v>
      </c>
      <c r="BU18" s="90">
        <f t="shared" si="15"/>
        <v>5.5030999999999999</v>
      </c>
      <c r="BV18" s="85"/>
      <c r="BW18" s="82">
        <v>6</v>
      </c>
      <c r="BX18" s="82">
        <v>6</v>
      </c>
      <c r="BY18" s="82">
        <v>5.2</v>
      </c>
      <c r="BZ18" s="82">
        <v>3.5</v>
      </c>
      <c r="CA18" s="21">
        <f t="shared" si="16"/>
        <v>4.97</v>
      </c>
      <c r="CB18" s="92">
        <v>1</v>
      </c>
      <c r="CC18" s="83">
        <f t="shared" si="17"/>
        <v>3.9699999999999998</v>
      </c>
      <c r="CD18" s="84"/>
      <c r="CE18" s="87">
        <v>4.54</v>
      </c>
      <c r="CF18" s="88"/>
      <c r="CG18" s="89">
        <f t="shared" si="18"/>
        <v>4.54</v>
      </c>
      <c r="CH18" s="88">
        <v>2.9</v>
      </c>
      <c r="CI18" s="90">
        <f t="shared" si="19"/>
        <v>4.048</v>
      </c>
      <c r="CJ18" s="84"/>
      <c r="CK18" s="172">
        <v>5.8</v>
      </c>
      <c r="CL18" s="172">
        <v>5</v>
      </c>
      <c r="CM18" s="172">
        <v>4</v>
      </c>
      <c r="CN18" s="172">
        <v>4</v>
      </c>
      <c r="CO18" s="172">
        <v>5.2</v>
      </c>
      <c r="CP18" s="172">
        <v>3.5</v>
      </c>
      <c r="CQ18" s="192">
        <f t="shared" si="20"/>
        <v>4.583333333333333</v>
      </c>
      <c r="CR18" s="172">
        <v>5.7</v>
      </c>
      <c r="CS18" s="172"/>
      <c r="CT18" s="192">
        <f t="shared" si="21"/>
        <v>5.7</v>
      </c>
      <c r="CU18" s="172">
        <v>6</v>
      </c>
      <c r="CV18" s="172">
        <v>0.5</v>
      </c>
      <c r="CW18" s="192">
        <f t="shared" si="22"/>
        <v>5.5</v>
      </c>
      <c r="CX18" s="21">
        <f t="shared" si="23"/>
        <v>5</v>
      </c>
      <c r="CY18" s="91"/>
      <c r="CZ18" s="87">
        <v>4.9000000000000004</v>
      </c>
      <c r="DA18" s="88"/>
      <c r="DB18" s="351">
        <f t="shared" si="24"/>
        <v>4.9000000000000004</v>
      </c>
      <c r="DC18" s="88">
        <v>1.2</v>
      </c>
      <c r="DD18" s="90">
        <f t="shared" si="25"/>
        <v>3.79</v>
      </c>
      <c r="DE18" s="84"/>
      <c r="DF18" s="82">
        <v>7</v>
      </c>
      <c r="DG18" s="82">
        <v>6</v>
      </c>
      <c r="DH18" s="82">
        <v>4</v>
      </c>
      <c r="DI18" s="82">
        <v>4.3</v>
      </c>
      <c r="DJ18" s="21">
        <f t="shared" si="26"/>
        <v>4.9899999999999993</v>
      </c>
      <c r="DK18" s="92"/>
      <c r="DL18" s="83">
        <f t="shared" si="27"/>
        <v>4.9899999999999993</v>
      </c>
      <c r="DM18" s="91"/>
      <c r="DN18" s="87">
        <v>6.5</v>
      </c>
      <c r="DO18" s="88"/>
      <c r="DP18" s="351">
        <f t="shared" si="28"/>
        <v>6.5</v>
      </c>
      <c r="DQ18" s="88">
        <v>3.3</v>
      </c>
      <c r="DR18" s="90">
        <f t="shared" si="29"/>
        <v>5.54</v>
      </c>
      <c r="DS18" s="84"/>
      <c r="DT18" s="102">
        <f t="shared" si="30"/>
        <v>5.73</v>
      </c>
      <c r="DU18" s="102">
        <f t="shared" si="31"/>
        <v>5.6624999999999996</v>
      </c>
      <c r="DV18" s="102">
        <f t="shared" si="32"/>
        <v>6.1</v>
      </c>
      <c r="DW18" s="102">
        <f t="shared" si="33"/>
        <v>5.7249999999999996</v>
      </c>
      <c r="DX18" s="362">
        <f t="shared" si="34"/>
        <v>5.8043750000000003</v>
      </c>
      <c r="DY18" s="161"/>
      <c r="DZ18" s="102">
        <f t="shared" si="35"/>
        <v>5.85</v>
      </c>
      <c r="EA18" s="102">
        <f t="shared" si="36"/>
        <v>5.5030999999999999</v>
      </c>
      <c r="EB18" s="102">
        <f t="shared" si="37"/>
        <v>3.9699999999999998</v>
      </c>
      <c r="EC18" s="102">
        <f t="shared" si="38"/>
        <v>4.048</v>
      </c>
      <c r="ED18" s="362">
        <f t="shared" si="39"/>
        <v>4.8427749999999996</v>
      </c>
      <c r="EE18" s="505">
        <f t="shared" si="40"/>
        <v>5.3235749999999999</v>
      </c>
      <c r="EF18" s="157"/>
      <c r="EG18" s="102">
        <f t="shared" si="41"/>
        <v>5</v>
      </c>
      <c r="EH18" s="102">
        <f t="shared" si="42"/>
        <v>3.79</v>
      </c>
      <c r="EI18" s="102">
        <f t="shared" si="43"/>
        <v>4.9899999999999993</v>
      </c>
      <c r="EJ18" s="102">
        <f t="shared" si="44"/>
        <v>5.54</v>
      </c>
      <c r="EK18" s="362">
        <f t="shared" si="45"/>
        <v>4.8299999999999992</v>
      </c>
      <c r="EL18" s="84"/>
      <c r="EM18" s="83">
        <f t="shared" si="46"/>
        <v>5.8043750000000003</v>
      </c>
      <c r="EN18" s="83">
        <f t="shared" si="47"/>
        <v>4.8427749999999996</v>
      </c>
      <c r="EO18" s="83">
        <f t="shared" si="48"/>
        <v>4.8299999999999992</v>
      </c>
      <c r="EP18" s="93">
        <f t="shared" si="49"/>
        <v>5.0767875</v>
      </c>
      <c r="EQ18" s="32">
        <f t="shared" si="50"/>
        <v>7</v>
      </c>
    </row>
    <row r="19" spans="1:147" ht="14.4" customHeight="1" x14ac:dyDescent="0.3">
      <c r="A19" s="474">
        <v>110</v>
      </c>
      <c r="B19" s="474" t="s">
        <v>188</v>
      </c>
      <c r="C19" s="106" t="s">
        <v>282</v>
      </c>
      <c r="D19" s="474" t="s">
        <v>283</v>
      </c>
      <c r="E19" s="474" t="s">
        <v>255</v>
      </c>
      <c r="F19" s="172">
        <v>5</v>
      </c>
      <c r="G19" s="172">
        <v>5</v>
      </c>
      <c r="H19" s="172">
        <v>5</v>
      </c>
      <c r="I19" s="172">
        <v>4.5</v>
      </c>
      <c r="J19" s="172">
        <v>4</v>
      </c>
      <c r="K19" s="172">
        <v>4</v>
      </c>
      <c r="L19" s="192">
        <f t="shared" si="0"/>
        <v>4.583333333333333</v>
      </c>
      <c r="M19" s="172">
        <v>4</v>
      </c>
      <c r="N19" s="172">
        <v>2</v>
      </c>
      <c r="O19" s="192">
        <f t="shared" si="1"/>
        <v>2</v>
      </c>
      <c r="P19" s="172">
        <v>4.5</v>
      </c>
      <c r="Q19" s="172">
        <v>0.5</v>
      </c>
      <c r="R19" s="192">
        <f t="shared" si="2"/>
        <v>4</v>
      </c>
      <c r="S19" s="21">
        <f t="shared" si="3"/>
        <v>3.8499999999999996</v>
      </c>
      <c r="T19" s="85"/>
      <c r="U19" s="82">
        <v>5.4</v>
      </c>
      <c r="V19" s="82">
        <v>5.6</v>
      </c>
      <c r="W19" s="82">
        <v>1.5</v>
      </c>
      <c r="X19" s="82">
        <v>4</v>
      </c>
      <c r="Y19" s="82">
        <v>5</v>
      </c>
      <c r="Z19" s="82">
        <v>5</v>
      </c>
      <c r="AA19" s="82">
        <v>0</v>
      </c>
      <c r="AB19" s="82">
        <v>4.5</v>
      </c>
      <c r="AC19" s="86">
        <f t="shared" si="4"/>
        <v>31</v>
      </c>
      <c r="AD19" s="83">
        <f t="shared" si="5"/>
        <v>3.875</v>
      </c>
      <c r="AE19" s="84"/>
      <c r="AF19" s="82">
        <v>5.6</v>
      </c>
      <c r="AG19" s="82">
        <v>5.5</v>
      </c>
      <c r="AH19" s="82">
        <v>2</v>
      </c>
      <c r="AI19" s="82">
        <v>3</v>
      </c>
      <c r="AJ19" s="82">
        <v>4.5</v>
      </c>
      <c r="AK19" s="82">
        <v>4.5</v>
      </c>
      <c r="AL19" s="82">
        <v>0</v>
      </c>
      <c r="AM19" s="82">
        <v>4.5</v>
      </c>
      <c r="AN19" s="86">
        <f t="shared" si="6"/>
        <v>29.6</v>
      </c>
      <c r="AO19" s="83">
        <f t="shared" si="7"/>
        <v>3.7</v>
      </c>
      <c r="AP19" s="84"/>
      <c r="AQ19" s="82">
        <v>5</v>
      </c>
      <c r="AR19" s="82">
        <v>6</v>
      </c>
      <c r="AS19" s="82">
        <v>1</v>
      </c>
      <c r="AT19" s="82">
        <v>5.5</v>
      </c>
      <c r="AU19" s="82">
        <v>4.5</v>
      </c>
      <c r="AV19" s="82">
        <v>4</v>
      </c>
      <c r="AW19" s="82">
        <v>0</v>
      </c>
      <c r="AX19" s="82">
        <v>4</v>
      </c>
      <c r="AY19" s="86">
        <f t="shared" si="8"/>
        <v>30</v>
      </c>
      <c r="AZ19" s="83">
        <f t="shared" si="9"/>
        <v>3.75</v>
      </c>
      <c r="BA19" s="76"/>
      <c r="BB19" s="172">
        <v>3</v>
      </c>
      <c r="BC19" s="172">
        <v>2.5</v>
      </c>
      <c r="BD19" s="172">
        <v>4.5</v>
      </c>
      <c r="BE19" s="172">
        <v>4</v>
      </c>
      <c r="BF19" s="172">
        <v>3.5</v>
      </c>
      <c r="BG19" s="172">
        <v>3.5</v>
      </c>
      <c r="BH19" s="192">
        <f t="shared" si="10"/>
        <v>3.5</v>
      </c>
      <c r="BI19" s="172">
        <v>0</v>
      </c>
      <c r="BJ19" s="172"/>
      <c r="BK19" s="192">
        <f t="shared" si="11"/>
        <v>0</v>
      </c>
      <c r="BL19" s="172">
        <v>4.5</v>
      </c>
      <c r="BM19" s="172"/>
      <c r="BN19" s="192">
        <f t="shared" si="12"/>
        <v>4.5</v>
      </c>
      <c r="BO19" s="21">
        <f t="shared" si="13"/>
        <v>2.7749999999999999</v>
      </c>
      <c r="BP19" s="84"/>
      <c r="BQ19" s="87">
        <v>6</v>
      </c>
      <c r="BR19" s="88"/>
      <c r="BS19" s="89">
        <f t="shared" si="14"/>
        <v>6</v>
      </c>
      <c r="BT19" s="88">
        <v>1.2</v>
      </c>
      <c r="BU19" s="90">
        <f t="shared" si="15"/>
        <v>4.5599999999999996</v>
      </c>
      <c r="BV19" s="85"/>
      <c r="BW19" s="82">
        <v>2</v>
      </c>
      <c r="BX19" s="82">
        <v>1</v>
      </c>
      <c r="BY19" s="82">
        <v>2</v>
      </c>
      <c r="BZ19" s="82">
        <v>2</v>
      </c>
      <c r="CA19" s="21">
        <f t="shared" si="16"/>
        <v>1.85</v>
      </c>
      <c r="CB19" s="92"/>
      <c r="CC19" s="83">
        <f t="shared" si="17"/>
        <v>1.85</v>
      </c>
      <c r="CD19" s="84"/>
      <c r="CE19" s="87">
        <v>0</v>
      </c>
      <c r="CF19" s="88"/>
      <c r="CG19" s="89">
        <f t="shared" si="18"/>
        <v>0</v>
      </c>
      <c r="CH19" s="88">
        <v>0.4</v>
      </c>
      <c r="CI19" s="90">
        <f t="shared" si="19"/>
        <v>0.12</v>
      </c>
      <c r="CJ19" s="84"/>
      <c r="CK19" s="172">
        <v>6</v>
      </c>
      <c r="CL19" s="172">
        <v>5</v>
      </c>
      <c r="CM19" s="172">
        <v>5</v>
      </c>
      <c r="CN19" s="172">
        <v>4.5</v>
      </c>
      <c r="CO19" s="172">
        <v>4</v>
      </c>
      <c r="CP19" s="172">
        <v>4</v>
      </c>
      <c r="CQ19" s="192">
        <f t="shared" si="20"/>
        <v>4.75</v>
      </c>
      <c r="CR19" s="172">
        <v>4.2</v>
      </c>
      <c r="CS19" s="172"/>
      <c r="CT19" s="192">
        <f t="shared" si="21"/>
        <v>4.2</v>
      </c>
      <c r="CU19" s="172">
        <v>5</v>
      </c>
      <c r="CV19" s="172">
        <v>0.7</v>
      </c>
      <c r="CW19" s="192">
        <f t="shared" si="22"/>
        <v>4.3</v>
      </c>
      <c r="CX19" s="21">
        <f t="shared" si="23"/>
        <v>4.5449999999999999</v>
      </c>
      <c r="CY19" s="91"/>
      <c r="CZ19" s="87">
        <v>3.14</v>
      </c>
      <c r="DA19" s="88"/>
      <c r="DB19" s="351">
        <f t="shared" si="24"/>
        <v>3.14</v>
      </c>
      <c r="DC19" s="88">
        <v>0</v>
      </c>
      <c r="DD19" s="90">
        <f t="shared" si="25"/>
        <v>2.198</v>
      </c>
      <c r="DE19" s="84"/>
      <c r="DF19" s="82">
        <v>3.5</v>
      </c>
      <c r="DG19" s="82">
        <v>4</v>
      </c>
      <c r="DH19" s="82">
        <v>3</v>
      </c>
      <c r="DI19" s="82">
        <v>2.5</v>
      </c>
      <c r="DJ19" s="21">
        <f t="shared" si="26"/>
        <v>3.0999999999999996</v>
      </c>
      <c r="DK19" s="92">
        <v>1</v>
      </c>
      <c r="DL19" s="83">
        <f t="shared" si="27"/>
        <v>2.0999999999999996</v>
      </c>
      <c r="DM19" s="91"/>
      <c r="DN19" s="87">
        <v>5.4290000000000003</v>
      </c>
      <c r="DO19" s="88"/>
      <c r="DP19" s="351">
        <f t="shared" si="28"/>
        <v>5.4290000000000003</v>
      </c>
      <c r="DQ19" s="88">
        <v>0.4</v>
      </c>
      <c r="DR19" s="90">
        <f t="shared" si="29"/>
        <v>3.9203000000000001</v>
      </c>
      <c r="DS19" s="84"/>
      <c r="DT19" s="102">
        <f t="shared" si="30"/>
        <v>3.8499999999999996</v>
      </c>
      <c r="DU19" s="102">
        <f t="shared" si="31"/>
        <v>3.875</v>
      </c>
      <c r="DV19" s="102">
        <f t="shared" si="32"/>
        <v>3.7</v>
      </c>
      <c r="DW19" s="102">
        <f t="shared" si="33"/>
        <v>3.75</v>
      </c>
      <c r="DX19" s="362">
        <f t="shared" si="34"/>
        <v>3.7937500000000002</v>
      </c>
      <c r="DY19" s="161"/>
      <c r="DZ19" s="102">
        <f t="shared" si="35"/>
        <v>2.7749999999999999</v>
      </c>
      <c r="EA19" s="102">
        <f t="shared" si="36"/>
        <v>4.5599999999999996</v>
      </c>
      <c r="EB19" s="102">
        <f t="shared" si="37"/>
        <v>1.85</v>
      </c>
      <c r="EC19" s="102">
        <f t="shared" si="38"/>
        <v>0.12</v>
      </c>
      <c r="ED19" s="362">
        <f t="shared" si="39"/>
        <v>2.3262499999999995</v>
      </c>
      <c r="EE19" s="505">
        <f t="shared" si="40"/>
        <v>3.0599999999999996</v>
      </c>
      <c r="EF19" s="157"/>
      <c r="EG19" s="102">
        <f t="shared" si="41"/>
        <v>4.5449999999999999</v>
      </c>
      <c r="EH19" s="102">
        <f t="shared" si="42"/>
        <v>2.198</v>
      </c>
      <c r="EI19" s="102">
        <f t="shared" si="43"/>
        <v>2.0999999999999996</v>
      </c>
      <c r="EJ19" s="102">
        <f t="shared" si="44"/>
        <v>3.9203000000000001</v>
      </c>
      <c r="EK19" s="362">
        <f t="shared" si="45"/>
        <v>3.1908250000000002</v>
      </c>
      <c r="EL19" s="84"/>
      <c r="EM19" s="83">
        <f t="shared" si="46"/>
        <v>3.7937500000000002</v>
      </c>
      <c r="EN19" s="83">
        <f t="shared" si="47"/>
        <v>2.3262499999999995</v>
      </c>
      <c r="EO19" s="83">
        <f t="shared" si="48"/>
        <v>3.1908250000000002</v>
      </c>
      <c r="EP19" s="93">
        <f t="shared" si="49"/>
        <v>3.1254124999999999</v>
      </c>
      <c r="EQ19" s="32">
        <f t="shared" si="50"/>
        <v>8</v>
      </c>
    </row>
    <row r="20" spans="1:147" ht="14.4" customHeight="1" x14ac:dyDescent="0.3">
      <c r="A20" s="497">
        <v>30</v>
      </c>
      <c r="B20" s="497" t="s">
        <v>259</v>
      </c>
      <c r="C20" s="496" t="s">
        <v>183</v>
      </c>
      <c r="D20" s="497" t="s">
        <v>184</v>
      </c>
      <c r="E20" s="497" t="s">
        <v>185</v>
      </c>
      <c r="F20" s="172"/>
      <c r="G20" s="172"/>
      <c r="H20" s="172"/>
      <c r="I20" s="172"/>
      <c r="J20" s="172"/>
      <c r="K20" s="172"/>
      <c r="L20" s="192">
        <f t="shared" si="0"/>
        <v>0</v>
      </c>
      <c r="M20" s="172"/>
      <c r="N20" s="172"/>
      <c r="O20" s="192">
        <f t="shared" si="1"/>
        <v>0</v>
      </c>
      <c r="P20" s="172"/>
      <c r="Q20" s="172"/>
      <c r="R20" s="192">
        <f t="shared" si="2"/>
        <v>0</v>
      </c>
      <c r="S20" s="21">
        <f t="shared" si="3"/>
        <v>0</v>
      </c>
      <c r="T20" s="85"/>
      <c r="U20" s="82"/>
      <c r="V20" s="82"/>
      <c r="W20" s="82"/>
      <c r="X20" s="82"/>
      <c r="Y20" s="82"/>
      <c r="Z20" s="82"/>
      <c r="AA20" s="82"/>
      <c r="AB20" s="82"/>
      <c r="AC20" s="86">
        <f t="shared" si="4"/>
        <v>0</v>
      </c>
      <c r="AD20" s="83">
        <f t="shared" si="5"/>
        <v>0</v>
      </c>
      <c r="AE20" s="84"/>
      <c r="AF20" s="82"/>
      <c r="AG20" s="82"/>
      <c r="AH20" s="82"/>
      <c r="AI20" s="82"/>
      <c r="AJ20" s="82"/>
      <c r="AK20" s="82"/>
      <c r="AL20" s="82"/>
      <c r="AM20" s="82"/>
      <c r="AN20" s="86">
        <f t="shared" si="6"/>
        <v>0</v>
      </c>
      <c r="AO20" s="83">
        <f t="shared" si="7"/>
        <v>0</v>
      </c>
      <c r="AP20" s="84"/>
      <c r="AQ20" s="82"/>
      <c r="AR20" s="82"/>
      <c r="AS20" s="82"/>
      <c r="AT20" s="82"/>
      <c r="AU20" s="82"/>
      <c r="AV20" s="82"/>
      <c r="AW20" s="82"/>
      <c r="AX20" s="82"/>
      <c r="AY20" s="86">
        <f t="shared" si="8"/>
        <v>0</v>
      </c>
      <c r="AZ20" s="83">
        <f t="shared" si="9"/>
        <v>0</v>
      </c>
      <c r="BA20" s="76"/>
      <c r="BB20" s="172"/>
      <c r="BC20" s="172"/>
      <c r="BD20" s="172"/>
      <c r="BE20" s="172"/>
      <c r="BF20" s="172"/>
      <c r="BG20" s="172"/>
      <c r="BH20" s="192">
        <f t="shared" si="10"/>
        <v>0</v>
      </c>
      <c r="BI20" s="172"/>
      <c r="BJ20" s="172"/>
      <c r="BK20" s="192">
        <f t="shared" si="11"/>
        <v>0</v>
      </c>
      <c r="BL20" s="172"/>
      <c r="BM20" s="172"/>
      <c r="BN20" s="192">
        <f t="shared" si="12"/>
        <v>0</v>
      </c>
      <c r="BO20" s="21">
        <f t="shared" si="13"/>
        <v>0</v>
      </c>
      <c r="BP20" s="84"/>
      <c r="BQ20" s="87"/>
      <c r="BR20" s="88"/>
      <c r="BS20" s="89">
        <f t="shared" si="14"/>
        <v>0</v>
      </c>
      <c r="BT20" s="88"/>
      <c r="BU20" s="90">
        <f t="shared" si="15"/>
        <v>0</v>
      </c>
      <c r="BV20" s="85"/>
      <c r="BW20" s="82"/>
      <c r="BX20" s="82"/>
      <c r="BY20" s="82"/>
      <c r="BZ20" s="82"/>
      <c r="CA20" s="21">
        <f t="shared" si="16"/>
        <v>0</v>
      </c>
      <c r="CB20" s="92"/>
      <c r="CC20" s="83">
        <f t="shared" si="17"/>
        <v>0</v>
      </c>
      <c r="CD20" s="84"/>
      <c r="CE20" s="87"/>
      <c r="CF20" s="88"/>
      <c r="CG20" s="89">
        <f t="shared" si="18"/>
        <v>0</v>
      </c>
      <c r="CH20" s="88"/>
      <c r="CI20" s="90">
        <f t="shared" si="19"/>
        <v>0</v>
      </c>
      <c r="CJ20" s="84"/>
      <c r="CK20" s="172"/>
      <c r="CL20" s="172"/>
      <c r="CM20" s="172"/>
      <c r="CN20" s="172"/>
      <c r="CO20" s="172"/>
      <c r="CP20" s="172"/>
      <c r="CQ20" s="192">
        <f t="shared" si="20"/>
        <v>0</v>
      </c>
      <c r="CR20" s="172"/>
      <c r="CS20" s="172"/>
      <c r="CT20" s="192">
        <f t="shared" si="21"/>
        <v>0</v>
      </c>
      <c r="CU20" s="172"/>
      <c r="CV20" s="172"/>
      <c r="CW20" s="192">
        <f t="shared" si="22"/>
        <v>0</v>
      </c>
      <c r="CX20" s="21">
        <f t="shared" si="23"/>
        <v>0</v>
      </c>
      <c r="CY20" s="91"/>
      <c r="CZ20" s="87"/>
      <c r="DA20" s="88"/>
      <c r="DB20" s="351">
        <f t="shared" si="24"/>
        <v>0</v>
      </c>
      <c r="DC20" s="88"/>
      <c r="DD20" s="90">
        <f t="shared" si="25"/>
        <v>0</v>
      </c>
      <c r="DE20" s="84"/>
      <c r="DF20" s="82"/>
      <c r="DG20" s="82"/>
      <c r="DH20" s="82"/>
      <c r="DI20" s="82"/>
      <c r="DJ20" s="21">
        <f t="shared" si="26"/>
        <v>0</v>
      </c>
      <c r="DK20" s="92"/>
      <c r="DL20" s="83">
        <f t="shared" si="27"/>
        <v>0</v>
      </c>
      <c r="DM20" s="91"/>
      <c r="DN20" s="87"/>
      <c r="DO20" s="88"/>
      <c r="DP20" s="351">
        <f t="shared" si="28"/>
        <v>0</v>
      </c>
      <c r="DQ20" s="88"/>
      <c r="DR20" s="90">
        <f t="shared" si="29"/>
        <v>0</v>
      </c>
      <c r="DS20" s="84"/>
      <c r="DT20" s="102">
        <f t="shared" si="30"/>
        <v>0</v>
      </c>
      <c r="DU20" s="102">
        <f t="shared" si="31"/>
        <v>0</v>
      </c>
      <c r="DV20" s="102">
        <f t="shared" si="32"/>
        <v>0</v>
      </c>
      <c r="DW20" s="102">
        <f t="shared" si="33"/>
        <v>0</v>
      </c>
      <c r="DX20" s="362">
        <f t="shared" si="34"/>
        <v>0</v>
      </c>
      <c r="DY20" s="161"/>
      <c r="DZ20" s="102">
        <f t="shared" si="35"/>
        <v>0</v>
      </c>
      <c r="EA20" s="102">
        <f t="shared" si="36"/>
        <v>0</v>
      </c>
      <c r="EB20" s="102">
        <f t="shared" si="37"/>
        <v>0</v>
      </c>
      <c r="EC20" s="102">
        <f t="shared" si="38"/>
        <v>0</v>
      </c>
      <c r="ED20" s="362">
        <f t="shared" si="39"/>
        <v>0</v>
      </c>
      <c r="EE20" s="505">
        <f t="shared" ref="EE20" si="51">(+DX20+ED20)/2</f>
        <v>0</v>
      </c>
      <c r="EF20" s="157"/>
      <c r="EG20" s="102">
        <f t="shared" si="41"/>
        <v>0</v>
      </c>
      <c r="EH20" s="102">
        <f t="shared" si="42"/>
        <v>0</v>
      </c>
      <c r="EI20" s="102">
        <f t="shared" si="43"/>
        <v>0</v>
      </c>
      <c r="EJ20" s="102">
        <f t="shared" si="44"/>
        <v>0</v>
      </c>
      <c r="EK20" s="362">
        <f t="shared" si="45"/>
        <v>0</v>
      </c>
      <c r="EL20" s="84"/>
      <c r="EM20" s="83" t="s">
        <v>402</v>
      </c>
      <c r="EN20" s="83" t="s">
        <v>402</v>
      </c>
      <c r="EO20" s="83" t="s">
        <v>402</v>
      </c>
      <c r="EP20" s="504" t="s">
        <v>402</v>
      </c>
      <c r="EQ20" s="503" t="s">
        <v>402</v>
      </c>
    </row>
    <row r="23" spans="1:147" x14ac:dyDescent="0.3">
      <c r="EK23" s="505"/>
      <c r="EO23" s="96"/>
    </row>
    <row r="24" spans="1:147" x14ac:dyDescent="0.3">
      <c r="EC24" s="505"/>
      <c r="EK24" s="505"/>
      <c r="EO24" s="96"/>
    </row>
    <row r="26" spans="1:147" ht="15.6" x14ac:dyDescent="0.3">
      <c r="A26" s="58"/>
      <c r="B26" s="69"/>
    </row>
    <row r="27" spans="1:147" ht="15.6" x14ac:dyDescent="0.3">
      <c r="A27" s="62"/>
      <c r="B27" s="94"/>
    </row>
    <row r="29" spans="1:147" x14ac:dyDescent="0.3">
      <c r="A29" s="71"/>
      <c r="B29" s="71"/>
      <c r="C29" s="71"/>
      <c r="D29" s="71"/>
      <c r="E29" s="71"/>
    </row>
    <row r="30" spans="1:147" x14ac:dyDescent="0.3">
      <c r="A30" s="71"/>
      <c r="B30" s="71"/>
      <c r="C30" s="71"/>
      <c r="D30" s="71"/>
      <c r="E30" s="71"/>
    </row>
    <row r="31" spans="1:147" x14ac:dyDescent="0.3">
      <c r="A31" s="95"/>
      <c r="B31" s="95"/>
      <c r="C31" s="95"/>
      <c r="D31" s="95"/>
      <c r="E31" s="95"/>
    </row>
    <row r="32" spans="1:147" x14ac:dyDescent="0.3">
      <c r="A32" s="95"/>
      <c r="B32" s="95"/>
      <c r="C32" s="95"/>
      <c r="D32" s="95"/>
      <c r="E32" s="95"/>
    </row>
    <row r="33" spans="1:5" x14ac:dyDescent="0.3">
      <c r="A33" s="95"/>
      <c r="B33" s="95"/>
      <c r="C33" s="95"/>
      <c r="D33" s="95"/>
      <c r="E33" s="95"/>
    </row>
    <row r="34" spans="1:5" x14ac:dyDescent="0.3">
      <c r="A34" s="95"/>
      <c r="B34" s="95"/>
      <c r="C34" s="95"/>
      <c r="D34" s="95"/>
      <c r="E34" s="95"/>
    </row>
    <row r="35" spans="1:5" x14ac:dyDescent="0.3">
      <c r="A35" s="97"/>
      <c r="B35" s="97"/>
      <c r="C35" s="97"/>
      <c r="D35" s="97"/>
      <c r="E35" s="97"/>
    </row>
    <row r="36" spans="1:5" x14ac:dyDescent="0.3">
      <c r="C36" s="95"/>
      <c r="D36" s="95"/>
      <c r="E36" s="95"/>
    </row>
    <row r="37" spans="1:5" x14ac:dyDescent="0.3">
      <c r="C37" s="95"/>
      <c r="D37" s="95"/>
      <c r="E37" s="95"/>
    </row>
    <row r="38" spans="1:5" x14ac:dyDescent="0.3">
      <c r="C38" s="95"/>
      <c r="D38" s="95"/>
      <c r="E38" s="95"/>
    </row>
    <row r="39" spans="1:5" x14ac:dyDescent="0.3">
      <c r="C39" s="95"/>
      <c r="D39" s="95"/>
      <c r="E39" s="95"/>
    </row>
  </sheetData>
  <sortState ref="A12:EQ19">
    <sortCondition descending="1" ref="EP12:EP19"/>
  </sortState>
  <mergeCells count="4">
    <mergeCell ref="A3:B3"/>
    <mergeCell ref="DT8:DV8"/>
    <mergeCell ref="DZ8:EB8"/>
    <mergeCell ref="EG8:EI8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27"/>
  <sheetViews>
    <sheetView topLeftCell="A5" zoomScaleNormal="100" workbookViewId="0">
      <selection activeCell="B13" sqref="B13"/>
    </sheetView>
  </sheetViews>
  <sheetFormatPr defaultRowHeight="13.2" x14ac:dyDescent="0.25"/>
  <cols>
    <col min="1" max="1" width="5.6640625" customWidth="1"/>
    <col min="2" max="2" width="19.33203125" customWidth="1"/>
    <col min="3" max="3" width="19" customWidth="1"/>
    <col min="4" max="4" width="16.6640625" customWidth="1"/>
    <col min="5" max="5" width="16.109375" customWidth="1"/>
    <col min="6" max="6" width="7.5546875" customWidth="1"/>
    <col min="7" max="7" width="10.6640625" customWidth="1"/>
    <col min="8" max="8" width="10.33203125" customWidth="1"/>
    <col min="9" max="9" width="9.33203125" customWidth="1"/>
    <col min="10" max="10" width="11" customWidth="1"/>
    <col min="11" max="11" width="9" customWidth="1"/>
    <col min="20" max="20" width="2.88671875" customWidth="1"/>
    <col min="30" max="30" width="2.88671875" customWidth="1"/>
    <col min="40" max="40" width="2.88671875" customWidth="1"/>
    <col min="50" max="50" width="2.6640625" customWidth="1"/>
    <col min="51" max="51" width="7.5546875" customWidth="1"/>
    <col min="52" max="52" width="10.6640625" customWidth="1"/>
    <col min="53" max="53" width="10.33203125" customWidth="1"/>
    <col min="54" max="54" width="9.33203125" customWidth="1"/>
    <col min="55" max="55" width="11" customWidth="1"/>
    <col min="56" max="56" width="9" customWidth="1"/>
    <col min="65" max="65" width="2.88671875" customWidth="1"/>
    <col min="70" max="70" width="2.88671875" customWidth="1"/>
    <col min="78" max="78" width="2.88671875" customWidth="1"/>
    <col min="83" max="83" width="2.88671875" customWidth="1"/>
    <col min="84" max="85" width="6.6640625" customWidth="1"/>
    <col min="86" max="86" width="6.44140625" customWidth="1"/>
    <col min="87" max="87" width="6.6640625" customWidth="1"/>
    <col min="88" max="88" width="13" customWidth="1"/>
    <col min="89" max="89" width="3.6640625" customWidth="1"/>
    <col min="90" max="91" width="6.6640625" customWidth="1"/>
    <col min="92" max="92" width="6.44140625" customWidth="1"/>
    <col min="93" max="93" width="6.6640625" customWidth="1"/>
    <col min="95" max="95" width="2.44140625" customWidth="1"/>
    <col min="97" max="97" width="13.109375" customWidth="1"/>
  </cols>
  <sheetData>
    <row r="1" spans="1:97" ht="15.6" x14ac:dyDescent="0.3">
      <c r="A1" s="99" t="str">
        <f>'Comp Detail'!A1</f>
        <v>2022 Australian National Championships</v>
      </c>
      <c r="B1" s="3"/>
      <c r="C1" s="106"/>
      <c r="D1" s="174" t="s">
        <v>71</v>
      </c>
      <c r="E1" s="60" t="s">
        <v>117</v>
      </c>
      <c r="F1" s="1"/>
      <c r="H1" s="1"/>
      <c r="I1" s="1"/>
      <c r="J1" s="1"/>
      <c r="K1" s="1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Y1" s="1"/>
      <c r="AZ1" s="1"/>
      <c r="BA1" s="1"/>
      <c r="BB1" s="1"/>
      <c r="BC1" s="1"/>
      <c r="BD1" s="1"/>
      <c r="BE1" s="106"/>
      <c r="BF1" s="106"/>
      <c r="BG1" s="106"/>
      <c r="BH1" s="106"/>
      <c r="BI1" s="106"/>
      <c r="BJ1" s="106"/>
      <c r="BK1" s="106"/>
      <c r="BL1" s="106"/>
      <c r="BM1" s="106"/>
      <c r="BN1" s="21"/>
      <c r="BO1" s="21"/>
      <c r="BP1" s="21"/>
      <c r="BQ1" s="21"/>
      <c r="BR1" s="106"/>
      <c r="BS1" s="106"/>
      <c r="BT1" s="106"/>
      <c r="BU1" s="106"/>
      <c r="BV1" s="106"/>
      <c r="BW1" s="106"/>
      <c r="BX1" s="106"/>
      <c r="BY1" s="106"/>
      <c r="BZ1" s="106"/>
      <c r="CA1" s="21"/>
      <c r="CB1" s="21"/>
      <c r="CC1" s="21"/>
      <c r="CD1" s="21"/>
      <c r="CE1" s="106"/>
      <c r="CF1" s="106"/>
      <c r="CG1" s="106"/>
      <c r="CH1" s="106"/>
      <c r="CI1" s="106"/>
      <c r="CJ1" s="207">
        <f ca="1">NOW()</f>
        <v>44856.599301851849</v>
      </c>
      <c r="CL1" s="106"/>
      <c r="CM1" s="106"/>
      <c r="CN1" s="106"/>
      <c r="CO1" s="106"/>
      <c r="CP1" s="106"/>
      <c r="CQ1" s="106"/>
      <c r="CR1" s="106"/>
      <c r="CS1" s="207">
        <f ca="1">NOW()</f>
        <v>44856.599301851849</v>
      </c>
    </row>
    <row r="2" spans="1:97" ht="15.6" x14ac:dyDescent="0.3">
      <c r="A2" s="28"/>
      <c r="B2" s="3"/>
      <c r="C2" s="106"/>
      <c r="E2" s="60" t="s">
        <v>102</v>
      </c>
      <c r="F2" s="1"/>
      <c r="G2" s="1"/>
      <c r="H2" s="1"/>
      <c r="I2" s="1"/>
      <c r="J2" s="1"/>
      <c r="K2" s="1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Y2" s="1"/>
      <c r="AZ2" s="1"/>
      <c r="BA2" s="1"/>
      <c r="BB2" s="1"/>
      <c r="BC2" s="1"/>
      <c r="BD2" s="1"/>
      <c r="BE2" s="106"/>
      <c r="BF2" s="106"/>
      <c r="BG2" s="106"/>
      <c r="BH2" s="106"/>
      <c r="BI2" s="106"/>
      <c r="BJ2" s="106"/>
      <c r="BK2" s="106"/>
      <c r="BL2" s="106"/>
      <c r="BM2" s="106"/>
      <c r="BN2" s="21"/>
      <c r="BO2" s="21"/>
      <c r="BP2" s="21"/>
      <c r="BQ2" s="21"/>
      <c r="BR2" s="106"/>
      <c r="BS2" s="106"/>
      <c r="BT2" s="106"/>
      <c r="BU2" s="106"/>
      <c r="BV2" s="106"/>
      <c r="BW2" s="106"/>
      <c r="BX2" s="106"/>
      <c r="BY2" s="106"/>
      <c r="BZ2" s="106"/>
      <c r="CA2" s="21"/>
      <c r="CB2" s="21"/>
      <c r="CC2" s="21"/>
      <c r="CD2" s="21"/>
      <c r="CE2" s="106"/>
      <c r="CF2" s="106"/>
      <c r="CG2" s="106"/>
      <c r="CH2" s="106"/>
      <c r="CI2" s="106"/>
      <c r="CJ2" s="208">
        <f ca="1">NOW()</f>
        <v>44856.599301851849</v>
      </c>
      <c r="CL2" s="106"/>
      <c r="CM2" s="106"/>
      <c r="CN2" s="106"/>
      <c r="CO2" s="106"/>
      <c r="CP2" s="106"/>
      <c r="CQ2" s="106"/>
      <c r="CR2" s="106"/>
      <c r="CS2" s="208">
        <f ca="1">NOW()</f>
        <v>44856.599301851849</v>
      </c>
    </row>
    <row r="3" spans="1:97" ht="15.6" x14ac:dyDescent="0.3">
      <c r="A3" s="524" t="str">
        <f>'Comp Detail'!A3</f>
        <v>3rd to 6th October 2022</v>
      </c>
      <c r="B3" s="525"/>
      <c r="C3" s="106"/>
      <c r="D3" s="174"/>
      <c r="E3" s="60" t="s">
        <v>118</v>
      </c>
      <c r="AX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</row>
    <row r="4" spans="1:97" ht="15.6" x14ac:dyDescent="0.3">
      <c r="A4" s="108"/>
      <c r="B4" s="106"/>
      <c r="C4" s="106"/>
      <c r="D4" s="174"/>
      <c r="E4" s="41" t="s">
        <v>116</v>
      </c>
      <c r="AX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</row>
    <row r="5" spans="1:97" ht="15.6" x14ac:dyDescent="0.3">
      <c r="A5" s="108"/>
      <c r="B5" s="106"/>
      <c r="C5" s="106"/>
      <c r="D5" s="174"/>
      <c r="E5" s="41"/>
      <c r="AX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</row>
    <row r="6" spans="1:97" ht="15.6" x14ac:dyDescent="0.3">
      <c r="A6" s="108"/>
      <c r="B6" s="106"/>
      <c r="C6" s="174"/>
      <c r="D6" s="106"/>
      <c r="E6" s="106"/>
      <c r="F6" s="186" t="s">
        <v>79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94"/>
      <c r="U6" s="186"/>
      <c r="V6" s="194"/>
      <c r="W6" s="194"/>
      <c r="X6" s="194"/>
      <c r="Y6" s="194"/>
      <c r="Z6" s="194"/>
      <c r="AA6" s="194"/>
      <c r="AB6" s="194"/>
      <c r="AC6" s="194"/>
      <c r="AD6" s="194"/>
      <c r="AE6" s="186"/>
      <c r="AF6" s="194"/>
      <c r="AG6" s="194"/>
      <c r="AH6" s="194"/>
      <c r="AI6" s="194"/>
      <c r="AJ6" s="194"/>
      <c r="AK6" s="194"/>
      <c r="AL6" s="194"/>
      <c r="AM6" s="194"/>
      <c r="AN6" s="194"/>
      <c r="AO6" s="186"/>
      <c r="AP6" s="194"/>
      <c r="AQ6" s="194"/>
      <c r="AR6" s="194"/>
      <c r="AS6" s="194"/>
      <c r="AT6" s="194"/>
      <c r="AU6" s="194"/>
      <c r="AV6" s="194"/>
      <c r="AW6" s="194"/>
      <c r="AX6" s="106"/>
      <c r="AY6" s="193" t="s">
        <v>51</v>
      </c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7"/>
      <c r="BN6" s="226" t="s">
        <v>51</v>
      </c>
      <c r="BO6" s="227"/>
      <c r="BP6" s="227"/>
      <c r="BQ6" s="227"/>
      <c r="BR6" s="197"/>
      <c r="BS6" s="197"/>
      <c r="BT6" s="197"/>
      <c r="BU6" s="197"/>
      <c r="BV6" s="197"/>
      <c r="BW6" s="197"/>
      <c r="BX6" s="197"/>
      <c r="BY6" s="197"/>
      <c r="BZ6" s="197"/>
      <c r="CA6" s="226" t="s">
        <v>51</v>
      </c>
      <c r="CB6" s="227"/>
      <c r="CC6" s="227"/>
      <c r="CD6" s="227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</row>
    <row r="7" spans="1:97" ht="15.6" x14ac:dyDescent="0.3">
      <c r="A7" s="108" t="s">
        <v>103</v>
      </c>
      <c r="B7" s="175"/>
      <c r="C7" s="106"/>
      <c r="D7" s="106"/>
      <c r="E7" s="106"/>
      <c r="F7" s="175" t="s">
        <v>47</v>
      </c>
      <c r="G7" s="106" t="str">
        <f>E1</f>
        <v>Angie Deeks</v>
      </c>
      <c r="H7" s="106"/>
      <c r="I7" s="106"/>
      <c r="J7" s="106"/>
      <c r="K7" s="106"/>
      <c r="M7" s="175"/>
      <c r="N7" s="175"/>
      <c r="O7" s="175"/>
      <c r="P7" s="106"/>
      <c r="Q7" s="106"/>
      <c r="R7" s="106"/>
      <c r="S7" s="106"/>
      <c r="T7" s="106"/>
      <c r="U7" s="175" t="s">
        <v>46</v>
      </c>
      <c r="V7" s="106" t="str">
        <f>E2</f>
        <v>Robyn Bruderer</v>
      </c>
      <c r="W7" s="106"/>
      <c r="X7" s="106"/>
      <c r="Y7" s="106"/>
      <c r="Z7" s="106"/>
      <c r="AA7" s="106"/>
      <c r="AB7" s="106"/>
      <c r="AC7" s="106"/>
      <c r="AD7" s="106"/>
      <c r="AE7" s="175" t="s">
        <v>48</v>
      </c>
      <c r="AF7" s="106" t="str">
        <f>E3</f>
        <v>Lise Berg</v>
      </c>
      <c r="AG7" s="106"/>
      <c r="AH7" s="106"/>
      <c r="AI7" s="106"/>
      <c r="AJ7" s="106"/>
      <c r="AK7" s="106"/>
      <c r="AL7" s="106"/>
      <c r="AM7" s="106"/>
      <c r="AN7" s="106"/>
      <c r="AO7" s="175" t="s">
        <v>104</v>
      </c>
      <c r="AP7" s="106" t="str">
        <f>E4</f>
        <v>Tristyn Lowe</v>
      </c>
      <c r="AQ7" s="106"/>
      <c r="AR7" s="106"/>
      <c r="AS7" s="106"/>
      <c r="AT7" s="106"/>
      <c r="AU7" s="106"/>
      <c r="AV7" s="106"/>
      <c r="AW7" s="106"/>
      <c r="AX7" s="228"/>
      <c r="AY7" s="175" t="s">
        <v>47</v>
      </c>
      <c r="AZ7" s="106" t="str">
        <f>E3</f>
        <v>Lise Berg</v>
      </c>
      <c r="BA7" s="106"/>
      <c r="BB7" s="106"/>
      <c r="BC7" s="106"/>
      <c r="BD7" s="106"/>
      <c r="BF7" s="175"/>
      <c r="BG7" s="175"/>
      <c r="BH7" s="175"/>
      <c r="BI7" s="106"/>
      <c r="BJ7" s="106"/>
      <c r="BK7" s="106"/>
      <c r="BL7" s="106"/>
      <c r="BM7" s="106"/>
      <c r="BN7" s="219" t="s">
        <v>46</v>
      </c>
      <c r="BO7" s="21" t="str">
        <f>E4</f>
        <v>Tristyn Lowe</v>
      </c>
      <c r="BP7" s="21"/>
      <c r="BQ7" s="21"/>
      <c r="BR7" s="106"/>
      <c r="BS7" s="175" t="s">
        <v>48</v>
      </c>
      <c r="BT7" s="106" t="str">
        <f>E1</f>
        <v>Angie Deeks</v>
      </c>
      <c r="BU7" s="106"/>
      <c r="BV7" s="106"/>
      <c r="BW7" s="106"/>
      <c r="BX7" s="175"/>
      <c r="BY7" s="175"/>
      <c r="BZ7" s="106"/>
      <c r="CA7" s="219" t="s">
        <v>104</v>
      </c>
      <c r="CB7" s="21" t="str">
        <f>E2</f>
        <v>Robyn Bruderer</v>
      </c>
      <c r="CC7" s="21"/>
      <c r="CD7" s="21"/>
      <c r="CE7" s="209"/>
      <c r="CF7" s="229"/>
      <c r="CG7" s="229"/>
      <c r="CH7" s="229"/>
      <c r="CI7" s="229"/>
      <c r="CK7" s="230"/>
      <c r="CL7" s="229"/>
      <c r="CM7" s="229"/>
      <c r="CN7" s="229"/>
      <c r="CO7" s="229"/>
      <c r="CP7" s="106"/>
      <c r="CQ7" s="230"/>
      <c r="CR7" s="175" t="s">
        <v>12</v>
      </c>
      <c r="CS7" s="106"/>
    </row>
    <row r="8" spans="1:97" ht="15.6" x14ac:dyDescent="0.3">
      <c r="A8" s="108" t="s">
        <v>85</v>
      </c>
      <c r="B8" s="211">
        <v>3</v>
      </c>
      <c r="C8" s="106"/>
      <c r="D8" s="106"/>
      <c r="E8" s="106"/>
      <c r="F8" s="175" t="s">
        <v>26</v>
      </c>
      <c r="G8" s="106"/>
      <c r="H8" s="106"/>
      <c r="I8" s="106"/>
      <c r="J8" s="106"/>
      <c r="K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231"/>
      <c r="AY8" s="175" t="s">
        <v>26</v>
      </c>
      <c r="AZ8" s="106"/>
      <c r="BA8" s="106"/>
      <c r="BB8" s="106"/>
      <c r="BC8" s="106"/>
      <c r="BD8" s="106"/>
      <c r="BF8" s="106"/>
      <c r="BG8" s="106"/>
      <c r="BH8" s="106"/>
      <c r="BI8" s="106"/>
      <c r="BJ8" s="106"/>
      <c r="BK8" s="106"/>
      <c r="BL8" s="106"/>
      <c r="BM8" s="106"/>
      <c r="BN8" s="21"/>
      <c r="BO8" s="21"/>
      <c r="BP8" s="21"/>
      <c r="BQ8" s="21"/>
      <c r="BR8" s="106"/>
      <c r="BS8" s="106"/>
      <c r="BT8" s="106"/>
      <c r="BU8" s="106"/>
      <c r="BV8" s="106"/>
      <c r="BW8" s="106"/>
      <c r="BX8" s="106"/>
      <c r="BY8" s="106"/>
      <c r="BZ8" s="106"/>
      <c r="CA8" s="21"/>
      <c r="CB8" s="21"/>
      <c r="CC8" s="21"/>
      <c r="CD8" s="21"/>
      <c r="CE8" s="209"/>
      <c r="CF8" s="229"/>
      <c r="CG8" s="229"/>
      <c r="CH8" s="229"/>
      <c r="CI8" s="229"/>
      <c r="CJ8" s="106"/>
      <c r="CK8" s="230"/>
      <c r="CL8" s="229"/>
      <c r="CM8" s="229"/>
      <c r="CN8" s="229"/>
      <c r="CO8" s="229"/>
      <c r="CP8" s="106"/>
      <c r="CQ8" s="230"/>
      <c r="CR8" s="106"/>
      <c r="CS8" s="106"/>
    </row>
    <row r="9" spans="1:97" ht="14.4" x14ac:dyDescent="0.3">
      <c r="A9" s="106"/>
      <c r="B9" s="106"/>
      <c r="C9" s="106"/>
      <c r="D9" s="106"/>
      <c r="E9" s="106"/>
      <c r="F9" s="175" t="s">
        <v>1</v>
      </c>
      <c r="G9" s="106"/>
      <c r="H9" s="106"/>
      <c r="I9" s="106"/>
      <c r="J9" s="106"/>
      <c r="K9" s="106"/>
      <c r="L9" s="187" t="s">
        <v>1</v>
      </c>
      <c r="M9" s="188"/>
      <c r="N9" s="188"/>
      <c r="O9" s="188" t="s">
        <v>2</v>
      </c>
      <c r="Q9" s="188"/>
      <c r="R9" s="188" t="s">
        <v>3</v>
      </c>
      <c r="S9" s="188" t="s">
        <v>86</v>
      </c>
      <c r="T9" s="136"/>
      <c r="U9" s="106"/>
      <c r="V9" s="106"/>
      <c r="W9" s="106"/>
      <c r="X9" s="106"/>
      <c r="Y9" s="106"/>
      <c r="Z9" s="106"/>
      <c r="AA9" s="106"/>
      <c r="AB9" s="106"/>
      <c r="AC9" s="106"/>
      <c r="AD9" s="136"/>
      <c r="AE9" s="106"/>
      <c r="AF9" s="106"/>
      <c r="AG9" s="106"/>
      <c r="AH9" s="106"/>
      <c r="AI9" s="106"/>
      <c r="AJ9" s="106"/>
      <c r="AK9" s="106"/>
      <c r="AL9" s="106"/>
      <c r="AM9" s="106"/>
      <c r="AN9" s="136"/>
      <c r="AO9" s="106"/>
      <c r="AP9" s="106"/>
      <c r="AQ9" s="106"/>
      <c r="AR9" s="106"/>
      <c r="AS9" s="106"/>
      <c r="AT9" s="106"/>
      <c r="AU9" s="106"/>
      <c r="AV9" s="106"/>
      <c r="AW9" s="106"/>
      <c r="AX9" s="232"/>
      <c r="AY9" s="175" t="s">
        <v>1</v>
      </c>
      <c r="AZ9" s="106"/>
      <c r="BA9" s="106"/>
      <c r="BB9" s="106"/>
      <c r="BC9" s="106"/>
      <c r="BD9" s="106"/>
      <c r="BE9" s="187" t="s">
        <v>1</v>
      </c>
      <c r="BF9" s="188"/>
      <c r="BG9" s="188"/>
      <c r="BH9" s="188" t="s">
        <v>2</v>
      </c>
      <c r="BJ9" s="188"/>
      <c r="BK9" s="188" t="s">
        <v>3</v>
      </c>
      <c r="BL9" s="188" t="s">
        <v>86</v>
      </c>
      <c r="BM9" s="106"/>
      <c r="BN9" s="219"/>
      <c r="BO9" s="21"/>
      <c r="BP9" s="21" t="s">
        <v>10</v>
      </c>
      <c r="BQ9" s="21" t="s">
        <v>13</v>
      </c>
      <c r="BR9" s="106"/>
      <c r="BS9" s="106" t="s">
        <v>14</v>
      </c>
      <c r="BT9" s="106"/>
      <c r="BU9" s="106"/>
      <c r="BV9" s="106"/>
      <c r="BW9" s="106"/>
      <c r="BX9" s="106"/>
      <c r="BY9" s="136" t="s">
        <v>14</v>
      </c>
      <c r="BZ9" s="106"/>
      <c r="CA9" s="219"/>
      <c r="CB9" s="21"/>
      <c r="CC9" s="21" t="s">
        <v>10</v>
      </c>
      <c r="CD9" s="21" t="s">
        <v>13</v>
      </c>
      <c r="CE9" s="209"/>
      <c r="CF9" s="149"/>
      <c r="CG9" s="229"/>
      <c r="CH9" s="229"/>
      <c r="CI9" s="229"/>
      <c r="CJ9" s="188" t="s">
        <v>50</v>
      </c>
      <c r="CK9" s="230"/>
      <c r="CL9" s="149"/>
      <c r="CM9" s="229"/>
      <c r="CN9" s="229"/>
      <c r="CO9" s="229"/>
      <c r="CP9" s="188" t="s">
        <v>51</v>
      </c>
      <c r="CQ9" s="230"/>
      <c r="CR9" s="224" t="s">
        <v>52</v>
      </c>
      <c r="CS9" s="191"/>
    </row>
    <row r="10" spans="1:97" ht="14.4" x14ac:dyDescent="0.3">
      <c r="A10" s="177" t="s">
        <v>24</v>
      </c>
      <c r="B10" s="177" t="s">
        <v>25</v>
      </c>
      <c r="C10" s="177" t="s">
        <v>26</v>
      </c>
      <c r="D10" s="177" t="s">
        <v>27</v>
      </c>
      <c r="E10" s="177" t="s">
        <v>28</v>
      </c>
      <c r="F10" s="177" t="s">
        <v>87</v>
      </c>
      <c r="G10" s="177" t="s">
        <v>88</v>
      </c>
      <c r="H10" s="177" t="s">
        <v>89</v>
      </c>
      <c r="I10" s="177" t="s">
        <v>90</v>
      </c>
      <c r="J10" s="177" t="s">
        <v>91</v>
      </c>
      <c r="K10" s="177" t="s">
        <v>92</v>
      </c>
      <c r="L10" s="189" t="s">
        <v>34</v>
      </c>
      <c r="M10" s="171" t="s">
        <v>2</v>
      </c>
      <c r="N10" s="171" t="s">
        <v>93</v>
      </c>
      <c r="O10" s="189" t="s">
        <v>34</v>
      </c>
      <c r="P10" s="190" t="s">
        <v>3</v>
      </c>
      <c r="Q10" s="171" t="s">
        <v>93</v>
      </c>
      <c r="R10" s="189" t="s">
        <v>34</v>
      </c>
      <c r="S10" s="189" t="s">
        <v>34</v>
      </c>
      <c r="T10" s="195"/>
      <c r="U10" s="138" t="s">
        <v>29</v>
      </c>
      <c r="V10" s="138" t="s">
        <v>30</v>
      </c>
      <c r="W10" s="138" t="s">
        <v>42</v>
      </c>
      <c r="X10" s="138" t="s">
        <v>39</v>
      </c>
      <c r="Y10" s="138" t="s">
        <v>100</v>
      </c>
      <c r="Z10" s="138" t="s">
        <v>43</v>
      </c>
      <c r="AA10" s="138" t="s">
        <v>101</v>
      </c>
      <c r="AB10" s="138" t="s">
        <v>38</v>
      </c>
      <c r="AC10" s="138" t="s">
        <v>37</v>
      </c>
      <c r="AD10" s="195"/>
      <c r="AE10" s="138" t="s">
        <v>29</v>
      </c>
      <c r="AF10" s="138" t="s">
        <v>30</v>
      </c>
      <c r="AG10" s="138" t="s">
        <v>42</v>
      </c>
      <c r="AH10" s="138" t="s">
        <v>39</v>
      </c>
      <c r="AI10" s="138" t="s">
        <v>100</v>
      </c>
      <c r="AJ10" s="138" t="s">
        <v>43</v>
      </c>
      <c r="AK10" s="138" t="s">
        <v>101</v>
      </c>
      <c r="AL10" s="138" t="s">
        <v>38</v>
      </c>
      <c r="AM10" s="138" t="s">
        <v>37</v>
      </c>
      <c r="AN10" s="195"/>
      <c r="AO10" s="138" t="s">
        <v>29</v>
      </c>
      <c r="AP10" s="138" t="s">
        <v>30</v>
      </c>
      <c r="AQ10" s="138" t="s">
        <v>42</v>
      </c>
      <c r="AR10" s="138" t="s">
        <v>39</v>
      </c>
      <c r="AS10" s="138" t="s">
        <v>100</v>
      </c>
      <c r="AT10" s="138" t="s">
        <v>43</v>
      </c>
      <c r="AU10" s="138" t="s">
        <v>101</v>
      </c>
      <c r="AV10" s="138" t="s">
        <v>38</v>
      </c>
      <c r="AW10" s="138" t="s">
        <v>37</v>
      </c>
      <c r="AX10" s="233"/>
      <c r="AY10" s="177" t="s">
        <v>87</v>
      </c>
      <c r="AZ10" s="177" t="s">
        <v>88</v>
      </c>
      <c r="BA10" s="177" t="s">
        <v>89</v>
      </c>
      <c r="BB10" s="177" t="s">
        <v>90</v>
      </c>
      <c r="BC10" s="177" t="s">
        <v>91</v>
      </c>
      <c r="BD10" s="177" t="s">
        <v>92</v>
      </c>
      <c r="BE10" s="189" t="s">
        <v>34</v>
      </c>
      <c r="BF10" s="171" t="s">
        <v>2</v>
      </c>
      <c r="BG10" s="171" t="s">
        <v>93</v>
      </c>
      <c r="BH10" s="189" t="s">
        <v>34</v>
      </c>
      <c r="BI10" s="190" t="s">
        <v>3</v>
      </c>
      <c r="BJ10" s="171" t="s">
        <v>93</v>
      </c>
      <c r="BK10" s="189" t="s">
        <v>34</v>
      </c>
      <c r="BL10" s="189" t="s">
        <v>34</v>
      </c>
      <c r="BM10" s="199"/>
      <c r="BN10" s="220" t="s">
        <v>36</v>
      </c>
      <c r="BO10" s="220" t="s">
        <v>13</v>
      </c>
      <c r="BP10" s="220" t="s">
        <v>9</v>
      </c>
      <c r="BQ10" s="220" t="s">
        <v>15</v>
      </c>
      <c r="BR10" s="199"/>
      <c r="BS10" s="171" t="s">
        <v>4</v>
      </c>
      <c r="BT10" s="171" t="s">
        <v>5</v>
      </c>
      <c r="BU10" s="171" t="s">
        <v>6</v>
      </c>
      <c r="BV10" s="171" t="s">
        <v>7</v>
      </c>
      <c r="BW10" s="171" t="s">
        <v>33</v>
      </c>
      <c r="BX10" s="138" t="s">
        <v>21</v>
      </c>
      <c r="BY10" s="138" t="s">
        <v>15</v>
      </c>
      <c r="BZ10" s="199"/>
      <c r="CA10" s="220" t="s">
        <v>36</v>
      </c>
      <c r="CB10" s="220" t="s">
        <v>13</v>
      </c>
      <c r="CC10" s="220" t="s">
        <v>9</v>
      </c>
      <c r="CD10" s="220" t="s">
        <v>15</v>
      </c>
      <c r="CE10" s="212"/>
      <c r="CF10" s="234" t="s">
        <v>68</v>
      </c>
      <c r="CG10" s="234" t="s">
        <v>69</v>
      </c>
      <c r="CH10" s="234" t="s">
        <v>70</v>
      </c>
      <c r="CI10" s="234" t="s">
        <v>105</v>
      </c>
      <c r="CJ10" s="216" t="s">
        <v>32</v>
      </c>
      <c r="CK10" s="230"/>
      <c r="CL10" s="234" t="s">
        <v>68</v>
      </c>
      <c r="CM10" s="234" t="s">
        <v>69</v>
      </c>
      <c r="CN10" s="234" t="s">
        <v>70</v>
      </c>
      <c r="CO10" s="234" t="s">
        <v>105</v>
      </c>
      <c r="CP10" s="216" t="s">
        <v>32</v>
      </c>
      <c r="CQ10" s="235"/>
      <c r="CR10" s="189" t="s">
        <v>32</v>
      </c>
      <c r="CS10" s="189" t="s">
        <v>35</v>
      </c>
    </row>
    <row r="11" spans="1:97" ht="14.4" x14ac:dyDescent="0.3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191"/>
      <c r="M11" s="191"/>
      <c r="N11" s="191"/>
      <c r="O11" s="191"/>
      <c r="P11" s="191"/>
      <c r="Q11" s="191"/>
      <c r="R11" s="191"/>
      <c r="S11" s="191"/>
      <c r="T11" s="195"/>
      <c r="U11" s="136"/>
      <c r="V11" s="136"/>
      <c r="W11" s="136"/>
      <c r="X11" s="136"/>
      <c r="Y11" s="136"/>
      <c r="Z11" s="136"/>
      <c r="AA11" s="136"/>
      <c r="AB11" s="136"/>
      <c r="AC11" s="136"/>
      <c r="AD11" s="195"/>
      <c r="AE11" s="136"/>
      <c r="AF11" s="136"/>
      <c r="AG11" s="136"/>
      <c r="AH11" s="136"/>
      <c r="AI11" s="136"/>
      <c r="AJ11" s="136"/>
      <c r="AK11" s="136"/>
      <c r="AL11" s="136"/>
      <c r="AM11" s="136"/>
      <c r="AN11" s="195"/>
      <c r="AO11" s="136"/>
      <c r="AP11" s="136"/>
      <c r="AQ11" s="136"/>
      <c r="AR11" s="136"/>
      <c r="AS11" s="136"/>
      <c r="AT11" s="136"/>
      <c r="AU11" s="136"/>
      <c r="AV11" s="136"/>
      <c r="AW11" s="136"/>
      <c r="AX11" s="232"/>
      <c r="AY11" s="41"/>
      <c r="AZ11" s="41"/>
      <c r="BA11" s="41"/>
      <c r="BB11" s="41"/>
      <c r="BC11" s="41"/>
      <c r="BD11" s="41"/>
      <c r="BE11" s="191"/>
      <c r="BF11" s="191"/>
      <c r="BG11" s="191"/>
      <c r="BH11" s="191"/>
      <c r="BI11" s="191"/>
      <c r="BJ11" s="191"/>
      <c r="BK11" s="191"/>
      <c r="BL11" s="191"/>
      <c r="BM11" s="199"/>
      <c r="BN11" s="236"/>
      <c r="BO11" s="236"/>
      <c r="BP11" s="236"/>
      <c r="BQ11" s="236"/>
      <c r="BR11" s="199"/>
      <c r="BS11" s="191"/>
      <c r="BT11" s="191"/>
      <c r="BU11" s="191"/>
      <c r="BV11" s="191"/>
      <c r="BW11" s="191"/>
      <c r="BX11" s="136"/>
      <c r="BY11" s="136"/>
      <c r="BZ11" s="199"/>
      <c r="CA11" s="236"/>
      <c r="CB11" s="236"/>
      <c r="CC11" s="236"/>
      <c r="CD11" s="236"/>
      <c r="CE11" s="212"/>
      <c r="CF11" s="237"/>
      <c r="CG11" s="237"/>
      <c r="CH11" s="237"/>
      <c r="CI11" s="237"/>
      <c r="CJ11" s="188"/>
      <c r="CK11" s="230"/>
      <c r="CL11" s="237"/>
      <c r="CM11" s="237"/>
      <c r="CN11" s="237"/>
      <c r="CO11" s="237"/>
      <c r="CP11" s="188"/>
      <c r="CQ11" s="238"/>
      <c r="CR11" s="224"/>
      <c r="CS11" s="224"/>
    </row>
    <row r="12" spans="1:97" ht="14.4" x14ac:dyDescent="0.3">
      <c r="CE12" s="212"/>
      <c r="CK12" s="230"/>
      <c r="CQ12" s="238"/>
    </row>
    <row r="13" spans="1:97" ht="14.4" customHeight="1" x14ac:dyDescent="0.3">
      <c r="A13" s="474">
        <v>120</v>
      </c>
      <c r="B13" s="474" t="s">
        <v>196</v>
      </c>
      <c r="C13" s="106" t="s">
        <v>197</v>
      </c>
      <c r="D13" s="474" t="s">
        <v>198</v>
      </c>
      <c r="E13" s="474" t="s">
        <v>199</v>
      </c>
      <c r="F13" s="172">
        <v>6</v>
      </c>
      <c r="G13" s="172">
        <v>6.3</v>
      </c>
      <c r="H13" s="172">
        <v>6.3</v>
      </c>
      <c r="I13" s="172">
        <v>5.5</v>
      </c>
      <c r="J13" s="172">
        <v>5</v>
      </c>
      <c r="K13" s="172">
        <v>5.5</v>
      </c>
      <c r="L13" s="192">
        <f t="shared" ref="L13:L27" si="0">SUM(F13:K13)/6</f>
        <v>5.7666666666666666</v>
      </c>
      <c r="M13" s="172">
        <v>6</v>
      </c>
      <c r="N13" s="172"/>
      <c r="O13" s="192">
        <f t="shared" ref="O13:O27" si="1">M13-N13</f>
        <v>6</v>
      </c>
      <c r="P13" s="172">
        <v>6.5</v>
      </c>
      <c r="Q13" s="172">
        <v>0.2</v>
      </c>
      <c r="R13" s="192">
        <f t="shared" ref="R13:R27" si="2">P13-Q13</f>
        <v>6.3</v>
      </c>
      <c r="S13" s="21">
        <f t="shared" ref="S13:S27" si="3">SUM((L13*0.6),(O13*0.25),(R13*0.15))</f>
        <v>5.9050000000000002</v>
      </c>
      <c r="T13" s="43"/>
      <c r="U13" s="196">
        <v>5.7</v>
      </c>
      <c r="V13" s="196">
        <v>7.2</v>
      </c>
      <c r="W13" s="196">
        <v>6.5</v>
      </c>
      <c r="X13" s="196">
        <v>6</v>
      </c>
      <c r="Y13" s="196">
        <v>6.5</v>
      </c>
      <c r="Z13" s="196">
        <v>6.5</v>
      </c>
      <c r="AA13" s="196">
        <v>6.5</v>
      </c>
      <c r="AB13" s="22">
        <f t="shared" ref="AB13:AB27" si="4">SUM(U13:AA13)</f>
        <v>44.9</v>
      </c>
      <c r="AC13" s="21">
        <f t="shared" ref="AC13:AC27" si="5">AB13/7</f>
        <v>6.4142857142857137</v>
      </c>
      <c r="AD13" s="43"/>
      <c r="AE13" s="196">
        <v>5.8</v>
      </c>
      <c r="AF13" s="196">
        <v>6</v>
      </c>
      <c r="AG13" s="196">
        <v>5.6</v>
      </c>
      <c r="AH13" s="196">
        <v>4</v>
      </c>
      <c r="AI13" s="196">
        <v>5.4</v>
      </c>
      <c r="AJ13" s="196">
        <v>5.6</v>
      </c>
      <c r="AK13" s="196">
        <v>6</v>
      </c>
      <c r="AL13" s="22">
        <f t="shared" ref="AL13:AL27" si="6">SUM(AE13:AK13)</f>
        <v>38.4</v>
      </c>
      <c r="AM13" s="21">
        <f t="shared" ref="AM13:AM27" si="7">AL13/7</f>
        <v>5.4857142857142858</v>
      </c>
      <c r="AN13" s="43"/>
      <c r="AO13" s="196">
        <v>5.6</v>
      </c>
      <c r="AP13" s="196">
        <v>5.5</v>
      </c>
      <c r="AQ13" s="196">
        <v>5.8</v>
      </c>
      <c r="AR13" s="196">
        <v>5.5</v>
      </c>
      <c r="AS13" s="196">
        <v>6.5</v>
      </c>
      <c r="AT13" s="196">
        <v>6</v>
      </c>
      <c r="AU13" s="196">
        <v>6.8</v>
      </c>
      <c r="AV13" s="22">
        <f t="shared" ref="AV13:AV27" si="8">SUM(AO13:AU13)</f>
        <v>41.699999999999996</v>
      </c>
      <c r="AW13" s="21">
        <f t="shared" ref="AW13:AW27" si="9">AV13/7</f>
        <v>5.9571428571428564</v>
      </c>
      <c r="AX13" s="239"/>
      <c r="AY13" s="172">
        <v>6.8</v>
      </c>
      <c r="AZ13" s="172">
        <v>6.5</v>
      </c>
      <c r="BA13" s="172">
        <v>5</v>
      </c>
      <c r="BB13" s="172">
        <v>5.5</v>
      </c>
      <c r="BC13" s="172">
        <v>5.5</v>
      </c>
      <c r="BD13" s="172">
        <v>5</v>
      </c>
      <c r="BE13" s="192">
        <f t="shared" ref="BE13:BE27" si="10">SUM(AY13:BD13)/6</f>
        <v>5.7166666666666659</v>
      </c>
      <c r="BF13" s="172">
        <v>5.6</v>
      </c>
      <c r="BG13" s="172">
        <v>4</v>
      </c>
      <c r="BH13" s="192">
        <f t="shared" ref="BH13:BH27" si="11">BF13-BG13</f>
        <v>1.5999999999999996</v>
      </c>
      <c r="BI13" s="172">
        <v>6</v>
      </c>
      <c r="BJ13" s="172">
        <v>0.1</v>
      </c>
      <c r="BK13" s="192">
        <f t="shared" ref="BK13:BK27" si="12">BI13-BJ13</f>
        <v>5.9</v>
      </c>
      <c r="BL13" s="21">
        <f t="shared" ref="BL13:BL27" si="13">SUM((BE13*0.6),(BH13*0.25),(BK13*0.15))</f>
        <v>4.714999999999999</v>
      </c>
      <c r="BM13" s="27"/>
      <c r="BN13" s="240">
        <v>7.2309999999999999</v>
      </c>
      <c r="BO13" s="21">
        <f t="shared" ref="BO13:BO27" si="14">BN13</f>
        <v>7.2309999999999999</v>
      </c>
      <c r="BP13" s="241">
        <v>0.6</v>
      </c>
      <c r="BQ13" s="21">
        <f t="shared" ref="BQ13:BQ27" si="15">SUM(BN13-BP13)</f>
        <v>6.6310000000000002</v>
      </c>
      <c r="BR13" s="27"/>
      <c r="BS13" s="196">
        <v>8</v>
      </c>
      <c r="BT13" s="196">
        <v>7</v>
      </c>
      <c r="BU13" s="196">
        <v>4.5</v>
      </c>
      <c r="BV13" s="196">
        <v>4.5</v>
      </c>
      <c r="BW13" s="21">
        <f t="shared" ref="BW13:BW27" si="16">SUM((BS13*0.3),(BT13*0.25),(BU13*0.35),(BV13*0.1))</f>
        <v>6.1750000000000007</v>
      </c>
      <c r="BX13" s="201"/>
      <c r="BY13" s="21">
        <f t="shared" ref="BY13:BY27" si="17">BW13-BX13</f>
        <v>6.1750000000000007</v>
      </c>
      <c r="BZ13" s="27"/>
      <c r="CA13" s="240">
        <v>7.64</v>
      </c>
      <c r="CB13" s="21">
        <f t="shared" ref="CB13:CB27" si="18">CA13</f>
        <v>7.64</v>
      </c>
      <c r="CC13" s="241">
        <v>0.6</v>
      </c>
      <c r="CD13" s="21">
        <f t="shared" ref="CD13:CD27" si="19">SUM(CB13-CC13)</f>
        <v>7.04</v>
      </c>
      <c r="CE13" s="221"/>
      <c r="CF13" s="242">
        <f t="shared" ref="CF13:CF27" si="20">S13</f>
        <v>5.9050000000000002</v>
      </c>
      <c r="CG13" s="242">
        <f t="shared" ref="CG13:CG27" si="21">AC13</f>
        <v>6.4142857142857137</v>
      </c>
      <c r="CH13" s="242">
        <f t="shared" ref="CH13:CH27" si="22">AM13</f>
        <v>5.4857142857142858</v>
      </c>
      <c r="CI13" s="242">
        <f t="shared" ref="CI13:CI27" si="23">AW13</f>
        <v>5.9571428571428564</v>
      </c>
      <c r="CJ13" s="21">
        <f t="shared" ref="CJ13:CJ26" si="24">SUM((S13*0.25)+(AC13*0.25)+(AM13*0.25)+(AW13*0.25))</f>
        <v>5.9405357142857138</v>
      </c>
      <c r="CK13" s="230"/>
      <c r="CL13" s="242">
        <f t="shared" ref="CL13:CL27" si="25">BL13</f>
        <v>4.714999999999999</v>
      </c>
      <c r="CM13" s="242">
        <f t="shared" ref="CM13:CM27" si="26">BQ13</f>
        <v>6.6310000000000002</v>
      </c>
      <c r="CN13" s="242">
        <f t="shared" ref="CN13:CN27" si="27">BY13</f>
        <v>6.1750000000000007</v>
      </c>
      <c r="CO13" s="242">
        <f t="shared" ref="CO13:CO27" si="28">CD13</f>
        <v>7.04</v>
      </c>
      <c r="CP13" s="21">
        <f t="shared" ref="CP13:CP27" si="29">SUM((BL13*0.25),(BQ13*0.25),(BY13*0.25),(CD13*0.25))</f>
        <v>6.14025</v>
      </c>
      <c r="CQ13" s="243"/>
      <c r="CR13" s="219">
        <f t="shared" ref="CR13:CR26" si="30">(CJ13+CP13)/2</f>
        <v>6.0403928571428569</v>
      </c>
      <c r="CS13" s="244">
        <v>1</v>
      </c>
    </row>
    <row r="14" spans="1:97" ht="14.4" customHeight="1" x14ac:dyDescent="0.3">
      <c r="A14" s="474">
        <v>122</v>
      </c>
      <c r="B14" s="106" t="s">
        <v>211</v>
      </c>
      <c r="C14" s="106" t="s">
        <v>191</v>
      </c>
      <c r="D14" s="474" t="s">
        <v>177</v>
      </c>
      <c r="E14" s="474" t="s">
        <v>212</v>
      </c>
      <c r="F14" s="172">
        <v>6.3</v>
      </c>
      <c r="G14" s="172">
        <v>6</v>
      </c>
      <c r="H14" s="172">
        <v>5.5</v>
      </c>
      <c r="I14" s="172">
        <v>5.8</v>
      </c>
      <c r="J14" s="172">
        <v>7</v>
      </c>
      <c r="K14" s="172">
        <v>5.8</v>
      </c>
      <c r="L14" s="192">
        <f t="shared" si="0"/>
        <v>6.0666666666666664</v>
      </c>
      <c r="M14" s="172">
        <v>6.8</v>
      </c>
      <c r="N14" s="172"/>
      <c r="O14" s="192">
        <f t="shared" si="1"/>
        <v>6.8</v>
      </c>
      <c r="P14" s="172">
        <v>6.8</v>
      </c>
      <c r="Q14" s="172"/>
      <c r="R14" s="192">
        <f t="shared" si="2"/>
        <v>6.8</v>
      </c>
      <c r="S14" s="21">
        <f t="shared" si="3"/>
        <v>6.3599999999999994</v>
      </c>
      <c r="T14" s="43"/>
      <c r="U14" s="196">
        <v>6</v>
      </c>
      <c r="V14" s="196">
        <v>6.2</v>
      </c>
      <c r="W14" s="196">
        <v>5</v>
      </c>
      <c r="X14" s="196">
        <v>6.5</v>
      </c>
      <c r="Y14" s="196">
        <v>6.2</v>
      </c>
      <c r="Z14" s="196">
        <v>6.3</v>
      </c>
      <c r="AA14" s="196">
        <v>6.5</v>
      </c>
      <c r="AB14" s="22">
        <f t="shared" si="4"/>
        <v>42.699999999999996</v>
      </c>
      <c r="AC14" s="21">
        <f t="shared" si="5"/>
        <v>6.1</v>
      </c>
      <c r="AD14" s="43"/>
      <c r="AE14" s="196">
        <v>5</v>
      </c>
      <c r="AF14" s="196">
        <v>5.6</v>
      </c>
      <c r="AG14" s="196">
        <v>5.8</v>
      </c>
      <c r="AH14" s="196">
        <v>5.8</v>
      </c>
      <c r="AI14" s="196">
        <v>6</v>
      </c>
      <c r="AJ14" s="196">
        <v>5.6</v>
      </c>
      <c r="AK14" s="196">
        <v>5.4</v>
      </c>
      <c r="AL14" s="22">
        <f t="shared" si="6"/>
        <v>39.199999999999996</v>
      </c>
      <c r="AM14" s="21">
        <f t="shared" si="7"/>
        <v>5.6</v>
      </c>
      <c r="AN14" s="43"/>
      <c r="AO14" s="196">
        <v>5.8</v>
      </c>
      <c r="AP14" s="196">
        <v>6.5</v>
      </c>
      <c r="AQ14" s="196">
        <v>7</v>
      </c>
      <c r="AR14" s="196">
        <v>7</v>
      </c>
      <c r="AS14" s="196">
        <v>5.6</v>
      </c>
      <c r="AT14" s="196">
        <v>5.8</v>
      </c>
      <c r="AU14" s="196">
        <v>6</v>
      </c>
      <c r="AV14" s="22">
        <f t="shared" si="8"/>
        <v>43.699999999999996</v>
      </c>
      <c r="AW14" s="21">
        <f t="shared" si="9"/>
        <v>6.242857142857142</v>
      </c>
      <c r="AX14" s="239"/>
      <c r="AY14" s="172">
        <v>5</v>
      </c>
      <c r="AZ14" s="172">
        <v>4</v>
      </c>
      <c r="BA14" s="172">
        <v>4</v>
      </c>
      <c r="BB14" s="172">
        <v>4</v>
      </c>
      <c r="BC14" s="172">
        <v>4.5</v>
      </c>
      <c r="BD14" s="172">
        <v>4</v>
      </c>
      <c r="BE14" s="192">
        <f t="shared" si="10"/>
        <v>4.25</v>
      </c>
      <c r="BF14" s="172">
        <v>5</v>
      </c>
      <c r="BG14" s="172"/>
      <c r="BH14" s="192">
        <f t="shared" si="11"/>
        <v>5</v>
      </c>
      <c r="BI14" s="172">
        <v>5</v>
      </c>
      <c r="BJ14" s="172">
        <v>0.1</v>
      </c>
      <c r="BK14" s="192">
        <f t="shared" si="12"/>
        <v>4.9000000000000004</v>
      </c>
      <c r="BL14" s="21">
        <f t="shared" si="13"/>
        <v>4.5350000000000001</v>
      </c>
      <c r="BM14" s="27"/>
      <c r="BN14" s="240">
        <v>7.3339999999999996</v>
      </c>
      <c r="BO14" s="21">
        <f t="shared" si="14"/>
        <v>7.3339999999999996</v>
      </c>
      <c r="BP14" s="241"/>
      <c r="BQ14" s="21">
        <f t="shared" si="15"/>
        <v>7.3339999999999996</v>
      </c>
      <c r="BR14" s="27"/>
      <c r="BS14" s="196">
        <v>7</v>
      </c>
      <c r="BT14" s="196">
        <v>4</v>
      </c>
      <c r="BU14" s="196">
        <v>5</v>
      </c>
      <c r="BV14" s="196">
        <v>5</v>
      </c>
      <c r="BW14" s="21">
        <f t="shared" si="16"/>
        <v>5.35</v>
      </c>
      <c r="BX14" s="201"/>
      <c r="BY14" s="21">
        <f t="shared" si="17"/>
        <v>5.35</v>
      </c>
      <c r="BZ14" s="27"/>
      <c r="CA14" s="240">
        <v>6.44</v>
      </c>
      <c r="CB14" s="21">
        <f t="shared" si="18"/>
        <v>6.44</v>
      </c>
      <c r="CC14" s="241"/>
      <c r="CD14" s="21">
        <f t="shared" si="19"/>
        <v>6.44</v>
      </c>
      <c r="CE14" s="221"/>
      <c r="CF14" s="242">
        <f t="shared" si="20"/>
        <v>6.3599999999999994</v>
      </c>
      <c r="CG14" s="242">
        <f t="shared" si="21"/>
        <v>6.1</v>
      </c>
      <c r="CH14" s="242">
        <f t="shared" si="22"/>
        <v>5.6</v>
      </c>
      <c r="CI14" s="242">
        <f t="shared" si="23"/>
        <v>6.242857142857142</v>
      </c>
      <c r="CJ14" s="21">
        <f t="shared" si="24"/>
        <v>6.0757142857142856</v>
      </c>
      <c r="CK14" s="230"/>
      <c r="CL14" s="242">
        <f t="shared" si="25"/>
        <v>4.5350000000000001</v>
      </c>
      <c r="CM14" s="242">
        <f t="shared" si="26"/>
        <v>7.3339999999999996</v>
      </c>
      <c r="CN14" s="242">
        <f t="shared" si="27"/>
        <v>5.35</v>
      </c>
      <c r="CO14" s="242">
        <f t="shared" si="28"/>
        <v>6.44</v>
      </c>
      <c r="CP14" s="21">
        <f t="shared" si="29"/>
        <v>5.9147500000000006</v>
      </c>
      <c r="CQ14" s="243"/>
      <c r="CR14" s="219">
        <f t="shared" si="30"/>
        <v>5.9952321428571427</v>
      </c>
      <c r="CS14" s="244">
        <v>2</v>
      </c>
    </row>
    <row r="15" spans="1:97" ht="14.4" customHeight="1" x14ac:dyDescent="0.3">
      <c r="A15" s="474">
        <v>49</v>
      </c>
      <c r="B15" s="106" t="s">
        <v>208</v>
      </c>
      <c r="C15" s="106" t="s">
        <v>206</v>
      </c>
      <c r="D15" s="106" t="s">
        <v>146</v>
      </c>
      <c r="E15" s="474" t="s">
        <v>207</v>
      </c>
      <c r="F15" s="172">
        <v>6.4</v>
      </c>
      <c r="G15" s="172">
        <v>6.5</v>
      </c>
      <c r="H15" s="172">
        <v>6</v>
      </c>
      <c r="I15" s="172">
        <v>6.5</v>
      </c>
      <c r="J15" s="172">
        <v>7</v>
      </c>
      <c r="K15" s="172">
        <v>6.3</v>
      </c>
      <c r="L15" s="192">
        <f t="shared" si="0"/>
        <v>6.4499999999999993</v>
      </c>
      <c r="M15" s="172">
        <v>7</v>
      </c>
      <c r="N15" s="172"/>
      <c r="O15" s="192">
        <f t="shared" si="1"/>
        <v>7</v>
      </c>
      <c r="P15" s="172">
        <v>7.5</v>
      </c>
      <c r="Q15" s="172"/>
      <c r="R15" s="192">
        <f t="shared" si="2"/>
        <v>7.5</v>
      </c>
      <c r="S15" s="21">
        <f t="shared" si="3"/>
        <v>6.7449999999999992</v>
      </c>
      <c r="T15" s="43"/>
      <c r="U15" s="196">
        <v>6</v>
      </c>
      <c r="V15" s="196">
        <v>7</v>
      </c>
      <c r="W15" s="196">
        <v>6.2</v>
      </c>
      <c r="X15" s="196">
        <v>7</v>
      </c>
      <c r="Y15" s="196">
        <v>5.2</v>
      </c>
      <c r="Z15" s="196">
        <v>5.5</v>
      </c>
      <c r="AA15" s="196">
        <v>5.5</v>
      </c>
      <c r="AB15" s="22">
        <f t="shared" si="4"/>
        <v>42.4</v>
      </c>
      <c r="AC15" s="21">
        <f t="shared" si="5"/>
        <v>6.0571428571428569</v>
      </c>
      <c r="AD15" s="43"/>
      <c r="AE15" s="196">
        <v>5.6</v>
      </c>
      <c r="AF15" s="196">
        <v>4.8</v>
      </c>
      <c r="AG15" s="196">
        <v>4.5</v>
      </c>
      <c r="AH15" s="196">
        <v>5.8</v>
      </c>
      <c r="AI15" s="196">
        <v>4.5</v>
      </c>
      <c r="AJ15" s="196">
        <v>5.4</v>
      </c>
      <c r="AK15" s="196">
        <v>6</v>
      </c>
      <c r="AL15" s="22">
        <f t="shared" si="6"/>
        <v>36.6</v>
      </c>
      <c r="AM15" s="21">
        <f t="shared" si="7"/>
        <v>5.2285714285714286</v>
      </c>
      <c r="AN15" s="43"/>
      <c r="AO15" s="196">
        <v>5.5</v>
      </c>
      <c r="AP15" s="196">
        <v>5.8</v>
      </c>
      <c r="AQ15" s="196">
        <v>5</v>
      </c>
      <c r="AR15" s="196">
        <v>7.2</v>
      </c>
      <c r="AS15" s="196">
        <v>5.5</v>
      </c>
      <c r="AT15" s="196">
        <v>4.8</v>
      </c>
      <c r="AU15" s="196">
        <v>5.2</v>
      </c>
      <c r="AV15" s="22">
        <f t="shared" si="8"/>
        <v>39</v>
      </c>
      <c r="AW15" s="21">
        <f t="shared" si="9"/>
        <v>5.5714285714285712</v>
      </c>
      <c r="AX15" s="239"/>
      <c r="AY15" s="172">
        <v>6.5</v>
      </c>
      <c r="AZ15" s="172">
        <v>6.5</v>
      </c>
      <c r="BA15" s="172">
        <v>6.5</v>
      </c>
      <c r="BB15" s="172">
        <v>6</v>
      </c>
      <c r="BC15" s="172">
        <v>6.5</v>
      </c>
      <c r="BD15" s="172">
        <v>6</v>
      </c>
      <c r="BE15" s="192">
        <f t="shared" si="10"/>
        <v>6.333333333333333</v>
      </c>
      <c r="BF15" s="172">
        <v>6.8</v>
      </c>
      <c r="BG15" s="172">
        <v>2</v>
      </c>
      <c r="BH15" s="192">
        <f t="shared" si="11"/>
        <v>4.8</v>
      </c>
      <c r="BI15" s="172">
        <v>7</v>
      </c>
      <c r="BJ15" s="172"/>
      <c r="BK15" s="192">
        <f t="shared" si="12"/>
        <v>7</v>
      </c>
      <c r="BL15" s="21">
        <f t="shared" si="13"/>
        <v>6.05</v>
      </c>
      <c r="BM15" s="27"/>
      <c r="BN15" s="240">
        <v>6</v>
      </c>
      <c r="BO15" s="21">
        <f t="shared" si="14"/>
        <v>6</v>
      </c>
      <c r="BP15" s="241"/>
      <c r="BQ15" s="21">
        <f t="shared" si="15"/>
        <v>6</v>
      </c>
      <c r="BR15" s="27"/>
      <c r="BS15" s="196">
        <v>7</v>
      </c>
      <c r="BT15" s="196">
        <v>7</v>
      </c>
      <c r="BU15" s="196">
        <v>5</v>
      </c>
      <c r="BV15" s="196">
        <v>4.5</v>
      </c>
      <c r="BW15" s="21">
        <f t="shared" si="16"/>
        <v>6.05</v>
      </c>
      <c r="BX15" s="201"/>
      <c r="BY15" s="21">
        <f t="shared" si="17"/>
        <v>6.05</v>
      </c>
      <c r="BZ15" s="27"/>
      <c r="CA15" s="240">
        <v>4.88</v>
      </c>
      <c r="CB15" s="21">
        <f t="shared" si="18"/>
        <v>4.88</v>
      </c>
      <c r="CC15" s="241"/>
      <c r="CD15" s="21">
        <f t="shared" si="19"/>
        <v>4.88</v>
      </c>
      <c r="CE15" s="221"/>
      <c r="CF15" s="242">
        <f t="shared" si="20"/>
        <v>6.7449999999999992</v>
      </c>
      <c r="CG15" s="242">
        <f t="shared" si="21"/>
        <v>6.0571428571428569</v>
      </c>
      <c r="CH15" s="242">
        <f t="shared" si="22"/>
        <v>5.2285714285714286</v>
      </c>
      <c r="CI15" s="242">
        <f t="shared" si="23"/>
        <v>5.5714285714285712</v>
      </c>
      <c r="CJ15" s="21">
        <f t="shared" si="24"/>
        <v>5.9005357142857147</v>
      </c>
      <c r="CK15" s="230"/>
      <c r="CL15" s="242">
        <f t="shared" si="25"/>
        <v>6.05</v>
      </c>
      <c r="CM15" s="242">
        <f t="shared" si="26"/>
        <v>6</v>
      </c>
      <c r="CN15" s="242">
        <f t="shared" si="27"/>
        <v>6.05</v>
      </c>
      <c r="CO15" s="242">
        <f t="shared" si="28"/>
        <v>4.88</v>
      </c>
      <c r="CP15" s="21">
        <f t="shared" si="29"/>
        <v>5.7450000000000001</v>
      </c>
      <c r="CQ15" s="243"/>
      <c r="CR15" s="219">
        <f t="shared" si="30"/>
        <v>5.8227678571428569</v>
      </c>
      <c r="CS15" s="244">
        <v>3</v>
      </c>
    </row>
    <row r="16" spans="1:97" ht="14.4" customHeight="1" x14ac:dyDescent="0.3">
      <c r="A16" s="474">
        <v>93</v>
      </c>
      <c r="B16" s="106" t="s">
        <v>210</v>
      </c>
      <c r="C16" s="106" t="s">
        <v>201</v>
      </c>
      <c r="D16" s="106" t="s">
        <v>202</v>
      </c>
      <c r="E16" s="474" t="s">
        <v>203</v>
      </c>
      <c r="F16" s="172">
        <v>6.7</v>
      </c>
      <c r="G16" s="172">
        <v>6.5</v>
      </c>
      <c r="H16" s="172">
        <v>6</v>
      </c>
      <c r="I16" s="172">
        <v>6.3</v>
      </c>
      <c r="J16" s="172">
        <v>6.8</v>
      </c>
      <c r="K16" s="172">
        <v>6.3</v>
      </c>
      <c r="L16" s="192">
        <f t="shared" si="0"/>
        <v>6.4333333333333327</v>
      </c>
      <c r="M16" s="172">
        <v>6.8</v>
      </c>
      <c r="N16" s="172"/>
      <c r="O16" s="192">
        <f t="shared" si="1"/>
        <v>6.8</v>
      </c>
      <c r="P16" s="172">
        <v>7</v>
      </c>
      <c r="Q16" s="172"/>
      <c r="R16" s="192">
        <f t="shared" si="2"/>
        <v>7</v>
      </c>
      <c r="S16" s="21">
        <f t="shared" si="3"/>
        <v>6.6099999999999994</v>
      </c>
      <c r="T16" s="43"/>
      <c r="U16" s="196">
        <v>4.5</v>
      </c>
      <c r="V16" s="196">
        <v>5.8</v>
      </c>
      <c r="W16" s="196">
        <v>3</v>
      </c>
      <c r="X16" s="196">
        <v>5</v>
      </c>
      <c r="Y16" s="196">
        <v>5.2</v>
      </c>
      <c r="Z16" s="196">
        <v>5.2</v>
      </c>
      <c r="AA16" s="196">
        <v>5.5</v>
      </c>
      <c r="AB16" s="22">
        <f t="shared" si="4"/>
        <v>34.200000000000003</v>
      </c>
      <c r="AC16" s="21">
        <f t="shared" si="5"/>
        <v>4.8857142857142861</v>
      </c>
      <c r="AD16" s="43"/>
      <c r="AE16" s="196">
        <v>4.5</v>
      </c>
      <c r="AF16" s="196">
        <v>6.5</v>
      </c>
      <c r="AG16" s="196">
        <v>4</v>
      </c>
      <c r="AH16" s="196">
        <v>5</v>
      </c>
      <c r="AI16" s="196">
        <v>5.4</v>
      </c>
      <c r="AJ16" s="196">
        <v>5.2</v>
      </c>
      <c r="AK16" s="196">
        <v>5.4</v>
      </c>
      <c r="AL16" s="22">
        <f t="shared" si="6"/>
        <v>36</v>
      </c>
      <c r="AM16" s="21">
        <f t="shared" si="7"/>
        <v>5.1428571428571432</v>
      </c>
      <c r="AN16" s="43"/>
      <c r="AO16" s="196">
        <v>4.4000000000000004</v>
      </c>
      <c r="AP16" s="196">
        <v>6.2</v>
      </c>
      <c r="AQ16" s="196">
        <v>4.8</v>
      </c>
      <c r="AR16" s="196">
        <v>6</v>
      </c>
      <c r="AS16" s="196">
        <v>5.5</v>
      </c>
      <c r="AT16" s="196">
        <v>5.5</v>
      </c>
      <c r="AU16" s="196">
        <v>5.2</v>
      </c>
      <c r="AV16" s="22">
        <f t="shared" si="8"/>
        <v>37.600000000000009</v>
      </c>
      <c r="AW16" s="21">
        <f t="shared" si="9"/>
        <v>5.3714285714285728</v>
      </c>
      <c r="AX16" s="239"/>
      <c r="AY16" s="172">
        <v>6</v>
      </c>
      <c r="AZ16" s="172">
        <v>5.5</v>
      </c>
      <c r="BA16" s="172">
        <v>4.5</v>
      </c>
      <c r="BB16" s="172">
        <v>4.5</v>
      </c>
      <c r="BC16" s="172">
        <v>5</v>
      </c>
      <c r="BD16" s="172">
        <v>4</v>
      </c>
      <c r="BE16" s="192">
        <f t="shared" si="10"/>
        <v>4.916666666666667</v>
      </c>
      <c r="BF16" s="172">
        <v>6</v>
      </c>
      <c r="BG16" s="172"/>
      <c r="BH16" s="192">
        <f t="shared" si="11"/>
        <v>6</v>
      </c>
      <c r="BI16" s="172">
        <v>6</v>
      </c>
      <c r="BJ16" s="172">
        <v>0.4</v>
      </c>
      <c r="BK16" s="192">
        <f t="shared" si="12"/>
        <v>5.6</v>
      </c>
      <c r="BL16" s="21">
        <f t="shared" si="13"/>
        <v>5.29</v>
      </c>
      <c r="BM16" s="27"/>
      <c r="BN16" s="240">
        <v>6.4</v>
      </c>
      <c r="BO16" s="21">
        <f t="shared" si="14"/>
        <v>6.4</v>
      </c>
      <c r="BP16" s="241"/>
      <c r="BQ16" s="21">
        <f t="shared" si="15"/>
        <v>6.4</v>
      </c>
      <c r="BR16" s="27"/>
      <c r="BS16" s="196">
        <v>7</v>
      </c>
      <c r="BT16" s="196">
        <v>6</v>
      </c>
      <c r="BU16" s="196">
        <v>5.5</v>
      </c>
      <c r="BV16" s="196">
        <v>4.5</v>
      </c>
      <c r="BW16" s="21">
        <f t="shared" si="16"/>
        <v>5.9750000000000005</v>
      </c>
      <c r="BX16" s="201"/>
      <c r="BY16" s="21">
        <f t="shared" si="17"/>
        <v>5.9750000000000005</v>
      </c>
      <c r="BZ16" s="27"/>
      <c r="CA16" s="240">
        <v>6.44</v>
      </c>
      <c r="CB16" s="21">
        <f t="shared" si="18"/>
        <v>6.44</v>
      </c>
      <c r="CC16" s="241"/>
      <c r="CD16" s="21">
        <f t="shared" si="19"/>
        <v>6.44</v>
      </c>
      <c r="CE16" s="221"/>
      <c r="CF16" s="242">
        <f t="shared" si="20"/>
        <v>6.6099999999999994</v>
      </c>
      <c r="CG16" s="242">
        <f t="shared" si="21"/>
        <v>4.8857142857142861</v>
      </c>
      <c r="CH16" s="242">
        <f t="shared" si="22"/>
        <v>5.1428571428571432</v>
      </c>
      <c r="CI16" s="242">
        <f t="shared" si="23"/>
        <v>5.3714285714285728</v>
      </c>
      <c r="CJ16" s="21">
        <f t="shared" si="24"/>
        <v>5.5025000000000004</v>
      </c>
      <c r="CK16" s="230"/>
      <c r="CL16" s="242">
        <f t="shared" si="25"/>
        <v>5.29</v>
      </c>
      <c r="CM16" s="242">
        <f t="shared" si="26"/>
        <v>6.4</v>
      </c>
      <c r="CN16" s="242">
        <f t="shared" si="27"/>
        <v>5.9750000000000005</v>
      </c>
      <c r="CO16" s="242">
        <f t="shared" si="28"/>
        <v>6.44</v>
      </c>
      <c r="CP16" s="21">
        <f t="shared" si="29"/>
        <v>6.026250000000001</v>
      </c>
      <c r="CQ16" s="243"/>
      <c r="CR16" s="219">
        <f t="shared" si="30"/>
        <v>5.7643750000000011</v>
      </c>
      <c r="CS16" s="244">
        <v>4</v>
      </c>
    </row>
    <row r="17" spans="1:97" ht="14.4" customHeight="1" x14ac:dyDescent="0.3">
      <c r="A17" s="474">
        <v>94</v>
      </c>
      <c r="B17" s="106" t="s">
        <v>200</v>
      </c>
      <c r="C17" s="106" t="s">
        <v>201</v>
      </c>
      <c r="D17" s="106" t="s">
        <v>202</v>
      </c>
      <c r="E17" s="474" t="s">
        <v>203</v>
      </c>
      <c r="F17" s="172">
        <v>6.5</v>
      </c>
      <c r="G17" s="172">
        <v>6.5</v>
      </c>
      <c r="H17" s="172">
        <v>6</v>
      </c>
      <c r="I17" s="172">
        <v>6.5</v>
      </c>
      <c r="J17" s="172">
        <v>6.5</v>
      </c>
      <c r="K17" s="172">
        <v>5.5</v>
      </c>
      <c r="L17" s="192">
        <f t="shared" si="0"/>
        <v>6.25</v>
      </c>
      <c r="M17" s="172">
        <v>6.5</v>
      </c>
      <c r="N17" s="172"/>
      <c r="O17" s="192">
        <f t="shared" si="1"/>
        <v>6.5</v>
      </c>
      <c r="P17" s="172">
        <v>6.8</v>
      </c>
      <c r="Q17" s="172"/>
      <c r="R17" s="192">
        <f t="shared" si="2"/>
        <v>6.8</v>
      </c>
      <c r="S17" s="21">
        <f t="shared" si="3"/>
        <v>6.3949999999999996</v>
      </c>
      <c r="T17" s="43"/>
      <c r="U17" s="196">
        <v>5</v>
      </c>
      <c r="V17" s="196">
        <v>6</v>
      </c>
      <c r="W17" s="196">
        <v>5.6</v>
      </c>
      <c r="X17" s="196">
        <v>6.2</v>
      </c>
      <c r="Y17" s="196">
        <v>6</v>
      </c>
      <c r="Z17" s="196">
        <v>5.2</v>
      </c>
      <c r="AA17" s="196">
        <v>5.5</v>
      </c>
      <c r="AB17" s="22">
        <f t="shared" si="4"/>
        <v>39.5</v>
      </c>
      <c r="AC17" s="21">
        <f t="shared" si="5"/>
        <v>5.6428571428571432</v>
      </c>
      <c r="AD17" s="43"/>
      <c r="AE17" s="196">
        <v>5.2</v>
      </c>
      <c r="AF17" s="196">
        <v>5.4</v>
      </c>
      <c r="AG17" s="196">
        <v>5.4</v>
      </c>
      <c r="AH17" s="196">
        <v>5.6</v>
      </c>
      <c r="AI17" s="196">
        <v>3.5</v>
      </c>
      <c r="AJ17" s="196">
        <v>5.2</v>
      </c>
      <c r="AK17" s="196">
        <v>4.5</v>
      </c>
      <c r="AL17" s="22">
        <f t="shared" si="6"/>
        <v>34.799999999999997</v>
      </c>
      <c r="AM17" s="21">
        <f t="shared" si="7"/>
        <v>4.9714285714285706</v>
      </c>
      <c r="AN17" s="43"/>
      <c r="AO17" s="196">
        <v>4.8</v>
      </c>
      <c r="AP17" s="196">
        <v>6.5</v>
      </c>
      <c r="AQ17" s="196">
        <v>6.8</v>
      </c>
      <c r="AR17" s="196">
        <v>7.5</v>
      </c>
      <c r="AS17" s="196">
        <v>5.4</v>
      </c>
      <c r="AT17" s="196">
        <v>5.5</v>
      </c>
      <c r="AU17" s="196">
        <v>5.4</v>
      </c>
      <c r="AV17" s="22">
        <f t="shared" si="8"/>
        <v>41.9</v>
      </c>
      <c r="AW17" s="21">
        <f t="shared" si="9"/>
        <v>5.9857142857142858</v>
      </c>
      <c r="AX17" s="239"/>
      <c r="AY17" s="172">
        <v>6</v>
      </c>
      <c r="AZ17" s="172">
        <v>5.5</v>
      </c>
      <c r="BA17" s="172">
        <v>4.5</v>
      </c>
      <c r="BB17" s="172">
        <v>4.5</v>
      </c>
      <c r="BC17" s="172">
        <v>5</v>
      </c>
      <c r="BD17" s="172">
        <v>4</v>
      </c>
      <c r="BE17" s="192">
        <f t="shared" si="10"/>
        <v>4.916666666666667</v>
      </c>
      <c r="BF17" s="172">
        <v>5.5</v>
      </c>
      <c r="BG17" s="172"/>
      <c r="BH17" s="192">
        <f t="shared" si="11"/>
        <v>5.5</v>
      </c>
      <c r="BI17" s="172">
        <v>5.5</v>
      </c>
      <c r="BJ17" s="172">
        <v>0.4</v>
      </c>
      <c r="BK17" s="192">
        <f t="shared" si="12"/>
        <v>5.0999999999999996</v>
      </c>
      <c r="BL17" s="21">
        <f t="shared" si="13"/>
        <v>5.09</v>
      </c>
      <c r="BM17" s="27"/>
      <c r="BN17" s="240">
        <v>6.4</v>
      </c>
      <c r="BO17" s="21">
        <f t="shared" si="14"/>
        <v>6.4</v>
      </c>
      <c r="BP17" s="241"/>
      <c r="BQ17" s="21">
        <f t="shared" si="15"/>
        <v>6.4</v>
      </c>
      <c r="BR17" s="27"/>
      <c r="BS17" s="196">
        <v>7</v>
      </c>
      <c r="BT17" s="196">
        <v>4</v>
      </c>
      <c r="BU17" s="196">
        <v>4.5</v>
      </c>
      <c r="BV17" s="196">
        <v>4.3</v>
      </c>
      <c r="BW17" s="21">
        <f t="shared" si="16"/>
        <v>5.1049999999999995</v>
      </c>
      <c r="BX17" s="201"/>
      <c r="BY17" s="21">
        <f t="shared" si="17"/>
        <v>5.1049999999999995</v>
      </c>
      <c r="BZ17" s="27"/>
      <c r="CA17" s="240">
        <v>6.4</v>
      </c>
      <c r="CB17" s="21">
        <f t="shared" si="18"/>
        <v>6.4</v>
      </c>
      <c r="CC17" s="241"/>
      <c r="CD17" s="21">
        <f t="shared" si="19"/>
        <v>6.4</v>
      </c>
      <c r="CE17" s="221"/>
      <c r="CF17" s="242">
        <f t="shared" si="20"/>
        <v>6.3949999999999996</v>
      </c>
      <c r="CG17" s="242">
        <f t="shared" si="21"/>
        <v>5.6428571428571432</v>
      </c>
      <c r="CH17" s="242">
        <f t="shared" si="22"/>
        <v>4.9714285714285706</v>
      </c>
      <c r="CI17" s="242">
        <f t="shared" si="23"/>
        <v>5.9857142857142858</v>
      </c>
      <c r="CJ17" s="21">
        <f t="shared" si="24"/>
        <v>5.7487499999999994</v>
      </c>
      <c r="CK17" s="230"/>
      <c r="CL17" s="242">
        <f t="shared" si="25"/>
        <v>5.09</v>
      </c>
      <c r="CM17" s="242">
        <f t="shared" si="26"/>
        <v>6.4</v>
      </c>
      <c r="CN17" s="242">
        <f t="shared" si="27"/>
        <v>5.1049999999999995</v>
      </c>
      <c r="CO17" s="242">
        <f t="shared" si="28"/>
        <v>6.4</v>
      </c>
      <c r="CP17" s="21">
        <f t="shared" si="29"/>
        <v>5.7487499999999994</v>
      </c>
      <c r="CQ17" s="243"/>
      <c r="CR17" s="219">
        <f t="shared" si="30"/>
        <v>5.7487499999999994</v>
      </c>
      <c r="CS17" s="244">
        <v>5</v>
      </c>
    </row>
    <row r="18" spans="1:97" ht="14.4" customHeight="1" x14ac:dyDescent="0.3">
      <c r="A18" s="474">
        <v>48</v>
      </c>
      <c r="B18" s="474" t="s">
        <v>209</v>
      </c>
      <c r="C18" s="106" t="s">
        <v>206</v>
      </c>
      <c r="D18" s="106" t="s">
        <v>146</v>
      </c>
      <c r="E18" s="474" t="s">
        <v>207</v>
      </c>
      <c r="F18" s="172">
        <v>6.3</v>
      </c>
      <c r="G18" s="172">
        <v>6.2</v>
      </c>
      <c r="H18" s="172">
        <v>6</v>
      </c>
      <c r="I18" s="172">
        <v>6.3</v>
      </c>
      <c r="J18" s="172">
        <v>7</v>
      </c>
      <c r="K18" s="172">
        <v>6.2</v>
      </c>
      <c r="L18" s="192">
        <f t="shared" si="0"/>
        <v>6.333333333333333</v>
      </c>
      <c r="M18" s="172">
        <v>6.8</v>
      </c>
      <c r="N18" s="172"/>
      <c r="O18" s="192">
        <f t="shared" si="1"/>
        <v>6.8</v>
      </c>
      <c r="P18" s="172">
        <v>7.5</v>
      </c>
      <c r="Q18" s="172"/>
      <c r="R18" s="192">
        <f t="shared" si="2"/>
        <v>7.5</v>
      </c>
      <c r="S18" s="21">
        <f t="shared" si="3"/>
        <v>6.625</v>
      </c>
      <c r="T18" s="43"/>
      <c r="U18" s="196">
        <v>6</v>
      </c>
      <c r="V18" s="196">
        <v>5</v>
      </c>
      <c r="W18" s="196">
        <v>5.5</v>
      </c>
      <c r="X18" s="196">
        <v>5</v>
      </c>
      <c r="Y18" s="196">
        <v>6</v>
      </c>
      <c r="Z18" s="196">
        <v>6</v>
      </c>
      <c r="AA18" s="196">
        <v>6</v>
      </c>
      <c r="AB18" s="22">
        <f t="shared" si="4"/>
        <v>39.5</v>
      </c>
      <c r="AC18" s="21">
        <f t="shared" si="5"/>
        <v>5.6428571428571432</v>
      </c>
      <c r="AD18" s="43"/>
      <c r="AE18" s="196">
        <v>5.6</v>
      </c>
      <c r="AF18" s="196">
        <v>5.2</v>
      </c>
      <c r="AG18" s="196">
        <v>4.5</v>
      </c>
      <c r="AH18" s="196">
        <v>4.5</v>
      </c>
      <c r="AI18" s="196">
        <v>5.4</v>
      </c>
      <c r="AJ18" s="196">
        <v>5.6</v>
      </c>
      <c r="AK18" s="196">
        <v>5.6</v>
      </c>
      <c r="AL18" s="22">
        <f t="shared" si="6"/>
        <v>36.400000000000006</v>
      </c>
      <c r="AM18" s="21">
        <f t="shared" si="7"/>
        <v>5.2000000000000011</v>
      </c>
      <c r="AN18" s="43"/>
      <c r="AO18" s="196">
        <v>5.5</v>
      </c>
      <c r="AP18" s="196">
        <v>4.8</v>
      </c>
      <c r="AQ18" s="196">
        <v>4.3</v>
      </c>
      <c r="AR18" s="196">
        <v>5.6</v>
      </c>
      <c r="AS18" s="196">
        <v>6.8</v>
      </c>
      <c r="AT18" s="196">
        <v>5.8</v>
      </c>
      <c r="AU18" s="196">
        <v>5.2</v>
      </c>
      <c r="AV18" s="22">
        <f t="shared" si="8"/>
        <v>38.000000000000007</v>
      </c>
      <c r="AW18" s="21">
        <f t="shared" si="9"/>
        <v>5.4285714285714297</v>
      </c>
      <c r="AX18" s="239"/>
      <c r="AY18" s="172">
        <v>6.8</v>
      </c>
      <c r="AZ18" s="172">
        <v>6.5</v>
      </c>
      <c r="BA18" s="172">
        <v>6.8</v>
      </c>
      <c r="BB18" s="172">
        <v>6.5</v>
      </c>
      <c r="BC18" s="172">
        <v>6.5</v>
      </c>
      <c r="BD18" s="172">
        <v>6</v>
      </c>
      <c r="BE18" s="192">
        <f t="shared" si="10"/>
        <v>6.5166666666666666</v>
      </c>
      <c r="BF18" s="172">
        <v>7</v>
      </c>
      <c r="BG18" s="172"/>
      <c r="BH18" s="192">
        <f t="shared" si="11"/>
        <v>7</v>
      </c>
      <c r="BI18" s="172">
        <v>7.2</v>
      </c>
      <c r="BJ18" s="172"/>
      <c r="BK18" s="192">
        <f t="shared" si="12"/>
        <v>7.2</v>
      </c>
      <c r="BL18" s="21">
        <f t="shared" si="13"/>
        <v>6.74</v>
      </c>
      <c r="BM18" s="27"/>
      <c r="BN18" s="240">
        <v>6.4</v>
      </c>
      <c r="BO18" s="21">
        <f t="shared" si="14"/>
        <v>6.4</v>
      </c>
      <c r="BP18" s="241"/>
      <c r="BQ18" s="21">
        <f t="shared" si="15"/>
        <v>6.4</v>
      </c>
      <c r="BR18" s="27"/>
      <c r="BS18" s="196">
        <v>5</v>
      </c>
      <c r="BT18" s="196">
        <v>6</v>
      </c>
      <c r="BU18" s="196">
        <v>4.8</v>
      </c>
      <c r="BV18" s="196">
        <v>5.5</v>
      </c>
      <c r="BW18" s="21">
        <f t="shared" si="16"/>
        <v>5.2299999999999995</v>
      </c>
      <c r="BX18" s="201"/>
      <c r="BY18" s="21">
        <f t="shared" si="17"/>
        <v>5.2299999999999995</v>
      </c>
      <c r="BZ18" s="27"/>
      <c r="CA18" s="240">
        <v>4.66</v>
      </c>
      <c r="CB18" s="21">
        <f t="shared" si="18"/>
        <v>4.66</v>
      </c>
      <c r="CC18" s="241"/>
      <c r="CD18" s="21">
        <f t="shared" si="19"/>
        <v>4.66</v>
      </c>
      <c r="CE18" s="221"/>
      <c r="CF18" s="242">
        <f t="shared" si="20"/>
        <v>6.625</v>
      </c>
      <c r="CG18" s="242">
        <f t="shared" si="21"/>
        <v>5.6428571428571432</v>
      </c>
      <c r="CH18" s="242">
        <f t="shared" si="22"/>
        <v>5.2000000000000011</v>
      </c>
      <c r="CI18" s="242">
        <f t="shared" si="23"/>
        <v>5.4285714285714297</v>
      </c>
      <c r="CJ18" s="21">
        <f t="shared" si="24"/>
        <v>5.7241071428571431</v>
      </c>
      <c r="CK18" s="230"/>
      <c r="CL18" s="242">
        <f t="shared" si="25"/>
        <v>6.74</v>
      </c>
      <c r="CM18" s="242">
        <f t="shared" si="26"/>
        <v>6.4</v>
      </c>
      <c r="CN18" s="242">
        <f t="shared" si="27"/>
        <v>5.2299999999999995</v>
      </c>
      <c r="CO18" s="242">
        <f t="shared" si="28"/>
        <v>4.66</v>
      </c>
      <c r="CP18" s="21">
        <f t="shared" si="29"/>
        <v>5.7575000000000003</v>
      </c>
      <c r="CQ18" s="243"/>
      <c r="CR18" s="219">
        <f t="shared" si="30"/>
        <v>5.7408035714285717</v>
      </c>
      <c r="CS18" s="244">
        <v>6</v>
      </c>
    </row>
    <row r="19" spans="1:97" ht="14.4" customHeight="1" x14ac:dyDescent="0.3">
      <c r="A19" s="474">
        <v>58</v>
      </c>
      <c r="B19" s="474" t="s">
        <v>186</v>
      </c>
      <c r="C19" s="494" t="s">
        <v>201</v>
      </c>
      <c r="D19" s="494" t="s">
        <v>202</v>
      </c>
      <c r="E19" s="106" t="s">
        <v>189</v>
      </c>
      <c r="F19" s="172">
        <v>6.3</v>
      </c>
      <c r="G19" s="172">
        <v>7</v>
      </c>
      <c r="H19" s="172">
        <v>5.8</v>
      </c>
      <c r="I19" s="172">
        <v>5.5</v>
      </c>
      <c r="J19" s="172">
        <v>6.3</v>
      </c>
      <c r="K19" s="172">
        <v>5.8</v>
      </c>
      <c r="L19" s="192">
        <f t="shared" si="0"/>
        <v>6.1166666666666671</v>
      </c>
      <c r="M19" s="172">
        <v>7</v>
      </c>
      <c r="N19" s="172"/>
      <c r="O19" s="192">
        <f t="shared" si="1"/>
        <v>7</v>
      </c>
      <c r="P19" s="172">
        <v>6.8</v>
      </c>
      <c r="Q19" s="172">
        <v>0.2</v>
      </c>
      <c r="R19" s="192">
        <f t="shared" si="2"/>
        <v>6.6</v>
      </c>
      <c r="S19" s="21">
        <f t="shared" si="3"/>
        <v>6.41</v>
      </c>
      <c r="T19" s="43"/>
      <c r="U19" s="196">
        <v>4.8</v>
      </c>
      <c r="V19" s="196">
        <v>5.2</v>
      </c>
      <c r="W19" s="196">
        <v>5</v>
      </c>
      <c r="X19" s="196">
        <v>5.2</v>
      </c>
      <c r="Y19" s="196">
        <v>6</v>
      </c>
      <c r="Z19" s="196">
        <v>4.8</v>
      </c>
      <c r="AA19" s="196">
        <v>5</v>
      </c>
      <c r="AB19" s="22">
        <f t="shared" si="4"/>
        <v>36</v>
      </c>
      <c r="AC19" s="21">
        <f t="shared" si="5"/>
        <v>5.1428571428571432</v>
      </c>
      <c r="AD19" s="43"/>
      <c r="AE19" s="196">
        <v>4.5</v>
      </c>
      <c r="AF19" s="196">
        <v>5.6</v>
      </c>
      <c r="AG19" s="196">
        <v>5</v>
      </c>
      <c r="AH19" s="196">
        <v>5.6</v>
      </c>
      <c r="AI19" s="196">
        <v>5.4</v>
      </c>
      <c r="AJ19" s="196">
        <v>5.2</v>
      </c>
      <c r="AK19" s="196">
        <v>5.6</v>
      </c>
      <c r="AL19" s="22">
        <f t="shared" si="6"/>
        <v>36.9</v>
      </c>
      <c r="AM19" s="21">
        <f t="shared" si="7"/>
        <v>5.2714285714285714</v>
      </c>
      <c r="AN19" s="43"/>
      <c r="AO19" s="196">
        <v>4.8</v>
      </c>
      <c r="AP19" s="196">
        <v>6.5</v>
      </c>
      <c r="AQ19" s="196">
        <v>6</v>
      </c>
      <c r="AR19" s="196">
        <v>6.5</v>
      </c>
      <c r="AS19" s="196">
        <v>6</v>
      </c>
      <c r="AT19" s="196">
        <v>5.5</v>
      </c>
      <c r="AU19" s="196">
        <v>5.2</v>
      </c>
      <c r="AV19" s="22">
        <f t="shared" si="8"/>
        <v>40.5</v>
      </c>
      <c r="AW19" s="21">
        <f t="shared" si="9"/>
        <v>5.7857142857142856</v>
      </c>
      <c r="AX19" s="239"/>
      <c r="AY19" s="172">
        <v>5.5</v>
      </c>
      <c r="AZ19" s="172">
        <v>5</v>
      </c>
      <c r="BA19" s="172">
        <v>4.5</v>
      </c>
      <c r="BB19" s="172">
        <v>5</v>
      </c>
      <c r="BC19" s="172">
        <v>5</v>
      </c>
      <c r="BD19" s="172">
        <v>4.5</v>
      </c>
      <c r="BE19" s="192">
        <f t="shared" si="10"/>
        <v>4.916666666666667</v>
      </c>
      <c r="BF19" s="172">
        <v>6</v>
      </c>
      <c r="BG19" s="172"/>
      <c r="BH19" s="192">
        <f t="shared" si="11"/>
        <v>6</v>
      </c>
      <c r="BI19" s="172">
        <v>6</v>
      </c>
      <c r="BJ19" s="172">
        <v>0.6</v>
      </c>
      <c r="BK19" s="192">
        <f t="shared" si="12"/>
        <v>5.4</v>
      </c>
      <c r="BL19" s="21">
        <f t="shared" si="13"/>
        <v>5.26</v>
      </c>
      <c r="BM19" s="27"/>
      <c r="BN19" s="240">
        <v>6.3639999999999999</v>
      </c>
      <c r="BO19" s="21">
        <f t="shared" si="14"/>
        <v>6.3639999999999999</v>
      </c>
      <c r="BP19" s="241"/>
      <c r="BQ19" s="21">
        <f t="shared" si="15"/>
        <v>6.3639999999999999</v>
      </c>
      <c r="BR19" s="27"/>
      <c r="BS19" s="196">
        <v>5</v>
      </c>
      <c r="BT19" s="196">
        <v>5</v>
      </c>
      <c r="BU19" s="196">
        <v>4</v>
      </c>
      <c r="BV19" s="196">
        <v>4</v>
      </c>
      <c r="BW19" s="21">
        <f t="shared" si="16"/>
        <v>4.5500000000000007</v>
      </c>
      <c r="BX19" s="201"/>
      <c r="BY19" s="21">
        <f t="shared" si="17"/>
        <v>4.5500000000000007</v>
      </c>
      <c r="BZ19" s="27"/>
      <c r="CA19" s="240">
        <v>6.181</v>
      </c>
      <c r="CB19" s="21">
        <f t="shared" si="18"/>
        <v>6.181</v>
      </c>
      <c r="CC19" s="241"/>
      <c r="CD19" s="21">
        <f t="shared" si="19"/>
        <v>6.181</v>
      </c>
      <c r="CE19" s="221"/>
      <c r="CF19" s="242">
        <f t="shared" si="20"/>
        <v>6.41</v>
      </c>
      <c r="CG19" s="242">
        <f t="shared" si="21"/>
        <v>5.1428571428571432</v>
      </c>
      <c r="CH19" s="242">
        <f t="shared" si="22"/>
        <v>5.2714285714285714</v>
      </c>
      <c r="CI19" s="242">
        <f t="shared" si="23"/>
        <v>5.7857142857142856</v>
      </c>
      <c r="CJ19" s="21">
        <f t="shared" si="24"/>
        <v>5.6524999999999999</v>
      </c>
      <c r="CK19" s="230"/>
      <c r="CL19" s="242">
        <f t="shared" si="25"/>
        <v>5.26</v>
      </c>
      <c r="CM19" s="242">
        <f t="shared" si="26"/>
        <v>6.3639999999999999</v>
      </c>
      <c r="CN19" s="242">
        <f t="shared" si="27"/>
        <v>4.5500000000000007</v>
      </c>
      <c r="CO19" s="242">
        <f t="shared" si="28"/>
        <v>6.181</v>
      </c>
      <c r="CP19" s="21">
        <f t="shared" si="29"/>
        <v>5.5887500000000001</v>
      </c>
      <c r="CQ19" s="243"/>
      <c r="CR19" s="219">
        <f t="shared" si="30"/>
        <v>5.6206250000000004</v>
      </c>
      <c r="CS19" s="244">
        <v>7</v>
      </c>
    </row>
    <row r="20" spans="1:97" ht="14.4" customHeight="1" x14ac:dyDescent="0.3">
      <c r="A20" s="474">
        <v>75</v>
      </c>
      <c r="B20" s="474" t="s">
        <v>190</v>
      </c>
      <c r="C20" s="106" t="s">
        <v>191</v>
      </c>
      <c r="D20" s="494" t="s">
        <v>173</v>
      </c>
      <c r="E20" s="474" t="s">
        <v>212</v>
      </c>
      <c r="F20" s="172">
        <v>6</v>
      </c>
      <c r="G20" s="172">
        <v>5.7</v>
      </c>
      <c r="H20" s="172">
        <v>5.7</v>
      </c>
      <c r="I20" s="172">
        <v>5.7</v>
      </c>
      <c r="J20" s="172">
        <v>6</v>
      </c>
      <c r="K20" s="172">
        <v>5.5</v>
      </c>
      <c r="L20" s="192">
        <f t="shared" si="0"/>
        <v>5.7666666666666657</v>
      </c>
      <c r="M20" s="172">
        <v>6.5</v>
      </c>
      <c r="N20" s="172"/>
      <c r="O20" s="192">
        <f t="shared" si="1"/>
        <v>6.5</v>
      </c>
      <c r="P20" s="172">
        <v>6.5</v>
      </c>
      <c r="Q20" s="172"/>
      <c r="R20" s="192">
        <f t="shared" si="2"/>
        <v>6.5</v>
      </c>
      <c r="S20" s="21">
        <f t="shared" si="3"/>
        <v>6.0599999999999987</v>
      </c>
      <c r="T20" s="43"/>
      <c r="U20" s="196">
        <v>6</v>
      </c>
      <c r="V20" s="196">
        <v>6</v>
      </c>
      <c r="W20" s="196">
        <v>6.5</v>
      </c>
      <c r="X20" s="196">
        <v>1</v>
      </c>
      <c r="Y20" s="196">
        <v>6</v>
      </c>
      <c r="Z20" s="196">
        <v>6.8</v>
      </c>
      <c r="AA20" s="196">
        <v>6.8</v>
      </c>
      <c r="AB20" s="22">
        <f t="shared" si="4"/>
        <v>39.099999999999994</v>
      </c>
      <c r="AC20" s="21">
        <f t="shared" si="5"/>
        <v>5.5857142857142845</v>
      </c>
      <c r="AD20" s="43"/>
      <c r="AE20" s="196">
        <v>5.8</v>
      </c>
      <c r="AF20" s="196">
        <v>5.4</v>
      </c>
      <c r="AG20" s="196">
        <v>5.2</v>
      </c>
      <c r="AH20" s="196">
        <v>3</v>
      </c>
      <c r="AI20" s="196">
        <v>5.4</v>
      </c>
      <c r="AJ20" s="196">
        <v>5.6</v>
      </c>
      <c r="AK20" s="196">
        <v>6.4</v>
      </c>
      <c r="AL20" s="22">
        <f t="shared" si="6"/>
        <v>36.799999999999997</v>
      </c>
      <c r="AM20" s="21">
        <f t="shared" si="7"/>
        <v>5.2571428571428571</v>
      </c>
      <c r="AN20" s="43"/>
      <c r="AO20" s="196">
        <v>6</v>
      </c>
      <c r="AP20" s="196">
        <v>5.7</v>
      </c>
      <c r="AQ20" s="196">
        <v>5.2</v>
      </c>
      <c r="AR20" s="196">
        <v>3.5</v>
      </c>
      <c r="AS20" s="196">
        <v>5.2</v>
      </c>
      <c r="AT20" s="196">
        <v>5.8</v>
      </c>
      <c r="AU20" s="196">
        <v>6.2</v>
      </c>
      <c r="AV20" s="22">
        <f t="shared" si="8"/>
        <v>37.6</v>
      </c>
      <c r="AW20" s="21">
        <f t="shared" si="9"/>
        <v>5.3714285714285719</v>
      </c>
      <c r="AX20" s="239"/>
      <c r="AY20" s="172">
        <v>5</v>
      </c>
      <c r="AZ20" s="172">
        <v>4.5</v>
      </c>
      <c r="BA20" s="172">
        <v>4</v>
      </c>
      <c r="BB20" s="172">
        <v>4</v>
      </c>
      <c r="BC20" s="172">
        <v>4.5</v>
      </c>
      <c r="BD20" s="172">
        <v>4</v>
      </c>
      <c r="BE20" s="192">
        <f t="shared" si="10"/>
        <v>4.333333333333333</v>
      </c>
      <c r="BF20" s="172">
        <v>4.8</v>
      </c>
      <c r="BG20" s="172"/>
      <c r="BH20" s="192">
        <f t="shared" si="11"/>
        <v>4.8</v>
      </c>
      <c r="BI20" s="172">
        <v>5</v>
      </c>
      <c r="BJ20" s="172">
        <v>0.1</v>
      </c>
      <c r="BK20" s="192">
        <f t="shared" si="12"/>
        <v>4.9000000000000004</v>
      </c>
      <c r="BL20" s="21">
        <f t="shared" si="13"/>
        <v>4.5350000000000001</v>
      </c>
      <c r="BM20" s="27"/>
      <c r="BN20" s="240">
        <v>7.2</v>
      </c>
      <c r="BO20" s="21">
        <f t="shared" si="14"/>
        <v>7.2</v>
      </c>
      <c r="BP20" s="241"/>
      <c r="BQ20" s="21">
        <f t="shared" si="15"/>
        <v>7.2</v>
      </c>
      <c r="BR20" s="27"/>
      <c r="BS20" s="196">
        <v>6</v>
      </c>
      <c r="BT20" s="196">
        <v>6</v>
      </c>
      <c r="BU20" s="196">
        <v>4</v>
      </c>
      <c r="BV20" s="196">
        <v>0</v>
      </c>
      <c r="BW20" s="21">
        <f t="shared" si="16"/>
        <v>4.6999999999999993</v>
      </c>
      <c r="BX20" s="201"/>
      <c r="BY20" s="21">
        <f t="shared" si="17"/>
        <v>4.6999999999999993</v>
      </c>
      <c r="BZ20" s="27"/>
      <c r="CA20" s="240">
        <v>6.16</v>
      </c>
      <c r="CB20" s="21">
        <f t="shared" si="18"/>
        <v>6.16</v>
      </c>
      <c r="CC20" s="241"/>
      <c r="CD20" s="21">
        <f t="shared" si="19"/>
        <v>6.16</v>
      </c>
      <c r="CE20" s="221"/>
      <c r="CF20" s="242">
        <f t="shared" si="20"/>
        <v>6.0599999999999987</v>
      </c>
      <c r="CG20" s="242">
        <f t="shared" si="21"/>
        <v>5.5857142857142845</v>
      </c>
      <c r="CH20" s="242">
        <f t="shared" si="22"/>
        <v>5.2571428571428571</v>
      </c>
      <c r="CI20" s="242">
        <f t="shared" si="23"/>
        <v>5.3714285714285719</v>
      </c>
      <c r="CJ20" s="21">
        <f t="shared" si="24"/>
        <v>5.5685714285714276</v>
      </c>
      <c r="CK20" s="230"/>
      <c r="CL20" s="242">
        <f t="shared" si="25"/>
        <v>4.5350000000000001</v>
      </c>
      <c r="CM20" s="242">
        <f t="shared" si="26"/>
        <v>7.2</v>
      </c>
      <c r="CN20" s="242">
        <f t="shared" si="27"/>
        <v>4.6999999999999993</v>
      </c>
      <c r="CO20" s="242">
        <f t="shared" si="28"/>
        <v>6.16</v>
      </c>
      <c r="CP20" s="21">
        <f t="shared" si="29"/>
        <v>5.6487499999999997</v>
      </c>
      <c r="CQ20" s="243"/>
      <c r="CR20" s="219">
        <f t="shared" si="30"/>
        <v>5.6086607142857137</v>
      </c>
      <c r="CS20" s="244">
        <v>8</v>
      </c>
    </row>
    <row r="21" spans="1:97" ht="14.4" customHeight="1" x14ac:dyDescent="0.3">
      <c r="A21" s="474">
        <v>10</v>
      </c>
      <c r="B21" s="474" t="s">
        <v>178</v>
      </c>
      <c r="C21" s="106" t="s">
        <v>179</v>
      </c>
      <c r="D21" s="474" t="s">
        <v>180</v>
      </c>
      <c r="E21" s="474" t="s">
        <v>181</v>
      </c>
      <c r="F21" s="495">
        <v>5.8</v>
      </c>
      <c r="G21" s="172">
        <v>5.5</v>
      </c>
      <c r="H21" s="172">
        <v>5.5</v>
      </c>
      <c r="I21" s="172">
        <v>5.8</v>
      </c>
      <c r="J21" s="172">
        <v>6</v>
      </c>
      <c r="K21" s="172">
        <v>5.3</v>
      </c>
      <c r="L21" s="192">
        <f t="shared" si="0"/>
        <v>5.6499999999999995</v>
      </c>
      <c r="M21" s="172">
        <v>6.5</v>
      </c>
      <c r="N21" s="172"/>
      <c r="O21" s="192">
        <f t="shared" si="1"/>
        <v>6.5</v>
      </c>
      <c r="P21" s="172">
        <v>6.5</v>
      </c>
      <c r="Q21" s="172"/>
      <c r="R21" s="192">
        <f t="shared" si="2"/>
        <v>6.5</v>
      </c>
      <c r="S21" s="21">
        <f t="shared" si="3"/>
        <v>5.9899999999999993</v>
      </c>
      <c r="T21" s="43"/>
      <c r="U21" s="196">
        <v>5</v>
      </c>
      <c r="V21" s="196">
        <v>4.8</v>
      </c>
      <c r="W21" s="196">
        <v>4.5</v>
      </c>
      <c r="X21" s="196">
        <v>5</v>
      </c>
      <c r="Y21" s="196">
        <v>4.8</v>
      </c>
      <c r="Z21" s="196">
        <v>5</v>
      </c>
      <c r="AA21" s="196">
        <v>5</v>
      </c>
      <c r="AB21" s="22">
        <f t="shared" si="4"/>
        <v>34.1</v>
      </c>
      <c r="AC21" s="21">
        <f t="shared" si="5"/>
        <v>4.8714285714285719</v>
      </c>
      <c r="AD21" s="43"/>
      <c r="AE21" s="196">
        <v>5</v>
      </c>
      <c r="AF21" s="196">
        <v>5.4</v>
      </c>
      <c r="AG21" s="196">
        <v>5</v>
      </c>
      <c r="AH21" s="196">
        <v>5.8</v>
      </c>
      <c r="AI21" s="196">
        <v>4.5</v>
      </c>
      <c r="AJ21" s="196">
        <v>5.4</v>
      </c>
      <c r="AK21" s="196">
        <v>5</v>
      </c>
      <c r="AL21" s="22">
        <f t="shared" si="6"/>
        <v>36.1</v>
      </c>
      <c r="AM21" s="21">
        <f t="shared" si="7"/>
        <v>5.1571428571428575</v>
      </c>
      <c r="AN21" s="43"/>
      <c r="AO21" s="196">
        <v>5.8</v>
      </c>
      <c r="AP21" s="196">
        <v>6</v>
      </c>
      <c r="AQ21" s="196">
        <v>5</v>
      </c>
      <c r="AR21" s="196">
        <v>5.4</v>
      </c>
      <c r="AS21" s="196">
        <v>5.5</v>
      </c>
      <c r="AT21" s="196">
        <v>5.5</v>
      </c>
      <c r="AU21" s="196">
        <v>5.6</v>
      </c>
      <c r="AV21" s="22">
        <f t="shared" si="8"/>
        <v>38.800000000000004</v>
      </c>
      <c r="AW21" s="21">
        <f t="shared" si="9"/>
        <v>5.5428571428571436</v>
      </c>
      <c r="AX21" s="239"/>
      <c r="AY21" s="172">
        <v>5</v>
      </c>
      <c r="AZ21" s="172">
        <v>5</v>
      </c>
      <c r="BA21" s="172">
        <v>4</v>
      </c>
      <c r="BB21" s="172">
        <v>4.5</v>
      </c>
      <c r="BC21" s="172">
        <v>4.5</v>
      </c>
      <c r="BD21" s="172">
        <v>4.5</v>
      </c>
      <c r="BE21" s="192">
        <f t="shared" si="10"/>
        <v>4.583333333333333</v>
      </c>
      <c r="BF21" s="172">
        <v>5.2</v>
      </c>
      <c r="BG21" s="172"/>
      <c r="BH21" s="192">
        <f t="shared" si="11"/>
        <v>5.2</v>
      </c>
      <c r="BI21" s="172">
        <v>5.5</v>
      </c>
      <c r="BJ21" s="172"/>
      <c r="BK21" s="192">
        <f t="shared" si="12"/>
        <v>5.5</v>
      </c>
      <c r="BL21" s="21">
        <f t="shared" si="13"/>
        <v>4.875</v>
      </c>
      <c r="BM21" s="27"/>
      <c r="BN21" s="240">
        <v>6.4</v>
      </c>
      <c r="BO21" s="21">
        <f t="shared" si="14"/>
        <v>6.4</v>
      </c>
      <c r="BP21" s="241"/>
      <c r="BQ21" s="21">
        <f t="shared" si="15"/>
        <v>6.4</v>
      </c>
      <c r="BR21" s="27"/>
      <c r="BS21" s="196">
        <v>5.7</v>
      </c>
      <c r="BT21" s="196">
        <v>5</v>
      </c>
      <c r="BU21" s="196">
        <v>5</v>
      </c>
      <c r="BV21" s="196">
        <v>5</v>
      </c>
      <c r="BW21" s="21">
        <f t="shared" si="16"/>
        <v>5.21</v>
      </c>
      <c r="BX21" s="201"/>
      <c r="BY21" s="21">
        <f t="shared" si="17"/>
        <v>5.21</v>
      </c>
      <c r="BZ21" s="27"/>
      <c r="CA21" s="240">
        <v>6.6</v>
      </c>
      <c r="CB21" s="21">
        <f t="shared" si="18"/>
        <v>6.6</v>
      </c>
      <c r="CC21" s="241"/>
      <c r="CD21" s="21">
        <f t="shared" si="19"/>
        <v>6.6</v>
      </c>
      <c r="CE21" s="221"/>
      <c r="CF21" s="242">
        <f t="shared" si="20"/>
        <v>5.9899999999999993</v>
      </c>
      <c r="CG21" s="242">
        <f t="shared" si="21"/>
        <v>4.8714285714285719</v>
      </c>
      <c r="CH21" s="242">
        <f t="shared" si="22"/>
        <v>5.1571428571428575</v>
      </c>
      <c r="CI21" s="242">
        <f t="shared" si="23"/>
        <v>5.5428571428571436</v>
      </c>
      <c r="CJ21" s="21">
        <f t="shared" si="24"/>
        <v>5.3903571428571437</v>
      </c>
      <c r="CK21" s="230"/>
      <c r="CL21" s="242">
        <f t="shared" si="25"/>
        <v>4.875</v>
      </c>
      <c r="CM21" s="242">
        <f t="shared" si="26"/>
        <v>6.4</v>
      </c>
      <c r="CN21" s="242">
        <f t="shared" si="27"/>
        <v>5.21</v>
      </c>
      <c r="CO21" s="242">
        <f t="shared" si="28"/>
        <v>6.6</v>
      </c>
      <c r="CP21" s="21">
        <f t="shared" si="29"/>
        <v>5.7712500000000002</v>
      </c>
      <c r="CQ21" s="243"/>
      <c r="CR21" s="219">
        <f t="shared" si="30"/>
        <v>5.5808035714285715</v>
      </c>
      <c r="CS21" s="244">
        <v>9</v>
      </c>
    </row>
    <row r="22" spans="1:97" ht="14.4" customHeight="1" x14ac:dyDescent="0.3">
      <c r="A22" s="106">
        <v>2</v>
      </c>
      <c r="B22" s="474" t="s">
        <v>192</v>
      </c>
      <c r="C22" s="474" t="s">
        <v>193</v>
      </c>
      <c r="D22" s="474" t="s">
        <v>194</v>
      </c>
      <c r="E22" s="474" t="s">
        <v>195</v>
      </c>
      <c r="F22" s="172">
        <v>6.3</v>
      </c>
      <c r="G22" s="172">
        <v>6.3</v>
      </c>
      <c r="H22" s="172">
        <v>6.5</v>
      </c>
      <c r="I22" s="172">
        <v>6.5</v>
      </c>
      <c r="J22" s="172">
        <v>6</v>
      </c>
      <c r="K22" s="172">
        <v>6</v>
      </c>
      <c r="L22" s="192">
        <f t="shared" si="0"/>
        <v>6.2666666666666666</v>
      </c>
      <c r="M22" s="172">
        <v>6.5</v>
      </c>
      <c r="N22" s="172"/>
      <c r="O22" s="192">
        <f t="shared" si="1"/>
        <v>6.5</v>
      </c>
      <c r="P22" s="172">
        <v>6.8</v>
      </c>
      <c r="Q22" s="172"/>
      <c r="R22" s="192">
        <f t="shared" si="2"/>
        <v>6.8</v>
      </c>
      <c r="S22" s="21">
        <f t="shared" si="3"/>
        <v>6.4049999999999994</v>
      </c>
      <c r="T22" s="43"/>
      <c r="U22" s="196">
        <v>4.5</v>
      </c>
      <c r="V22" s="196">
        <v>6.5</v>
      </c>
      <c r="W22" s="196">
        <v>5.5</v>
      </c>
      <c r="X22" s="196">
        <v>5</v>
      </c>
      <c r="Y22" s="196">
        <v>4.8</v>
      </c>
      <c r="Z22" s="196">
        <v>5</v>
      </c>
      <c r="AA22" s="196">
        <v>5</v>
      </c>
      <c r="AB22" s="22">
        <f t="shared" si="4"/>
        <v>36.299999999999997</v>
      </c>
      <c r="AC22" s="21">
        <f t="shared" si="5"/>
        <v>5.1857142857142851</v>
      </c>
      <c r="AD22" s="43"/>
      <c r="AE22" s="196">
        <v>5.2</v>
      </c>
      <c r="AF22" s="196">
        <v>5.8</v>
      </c>
      <c r="AG22" s="196">
        <v>3.5</v>
      </c>
      <c r="AH22" s="196">
        <v>5.6</v>
      </c>
      <c r="AI22" s="196">
        <v>5.4</v>
      </c>
      <c r="AJ22" s="196">
        <v>5</v>
      </c>
      <c r="AK22" s="196">
        <v>5.6</v>
      </c>
      <c r="AL22" s="22">
        <f t="shared" si="6"/>
        <v>36.1</v>
      </c>
      <c r="AM22" s="21">
        <f t="shared" si="7"/>
        <v>5.1571428571428575</v>
      </c>
      <c r="AN22" s="43"/>
      <c r="AO22" s="196">
        <v>4.5</v>
      </c>
      <c r="AP22" s="196">
        <v>7</v>
      </c>
      <c r="AQ22" s="196">
        <v>3.5</v>
      </c>
      <c r="AR22" s="196">
        <v>6</v>
      </c>
      <c r="AS22" s="196">
        <v>5</v>
      </c>
      <c r="AT22" s="196">
        <v>5.5</v>
      </c>
      <c r="AU22" s="196">
        <v>5.5</v>
      </c>
      <c r="AV22" s="22">
        <f t="shared" si="8"/>
        <v>37</v>
      </c>
      <c r="AW22" s="21">
        <f t="shared" si="9"/>
        <v>5.2857142857142856</v>
      </c>
      <c r="AX22" s="239"/>
      <c r="AY22" s="172">
        <v>6.5</v>
      </c>
      <c r="AZ22" s="172">
        <v>6</v>
      </c>
      <c r="BA22" s="172">
        <v>6.5</v>
      </c>
      <c r="BB22" s="172">
        <v>5</v>
      </c>
      <c r="BC22" s="172">
        <v>5.5</v>
      </c>
      <c r="BD22" s="172">
        <v>5</v>
      </c>
      <c r="BE22" s="192">
        <f t="shared" si="10"/>
        <v>5.75</v>
      </c>
      <c r="BF22" s="172">
        <v>5.5</v>
      </c>
      <c r="BG22" s="172"/>
      <c r="BH22" s="192">
        <f t="shared" si="11"/>
        <v>5.5</v>
      </c>
      <c r="BI22" s="172">
        <v>6</v>
      </c>
      <c r="BJ22" s="172">
        <v>0.1</v>
      </c>
      <c r="BK22" s="192">
        <f t="shared" si="12"/>
        <v>5.9</v>
      </c>
      <c r="BL22" s="21">
        <f t="shared" si="13"/>
        <v>5.7099999999999991</v>
      </c>
      <c r="BM22" s="27"/>
      <c r="BN22" s="240">
        <v>5</v>
      </c>
      <c r="BO22" s="21">
        <f t="shared" si="14"/>
        <v>5</v>
      </c>
      <c r="BP22" s="241">
        <v>0.2</v>
      </c>
      <c r="BQ22" s="21">
        <f t="shared" si="15"/>
        <v>4.8</v>
      </c>
      <c r="BR22" s="27"/>
      <c r="BS22" s="196">
        <v>6</v>
      </c>
      <c r="BT22" s="196">
        <v>4</v>
      </c>
      <c r="BU22" s="196">
        <v>3.5</v>
      </c>
      <c r="BV22" s="196">
        <v>4</v>
      </c>
      <c r="BW22" s="21">
        <f t="shared" si="16"/>
        <v>4.4249999999999998</v>
      </c>
      <c r="BX22" s="201"/>
      <c r="BY22" s="21">
        <f t="shared" si="17"/>
        <v>4.4249999999999998</v>
      </c>
      <c r="BZ22" s="27"/>
      <c r="CA22" s="240">
        <v>5.25</v>
      </c>
      <c r="CB22" s="21">
        <f t="shared" si="18"/>
        <v>5.25</v>
      </c>
      <c r="CC22" s="241">
        <v>0.2</v>
      </c>
      <c r="CD22" s="21">
        <f t="shared" si="19"/>
        <v>5.05</v>
      </c>
      <c r="CE22" s="221"/>
      <c r="CF22" s="242">
        <f t="shared" si="20"/>
        <v>6.4049999999999994</v>
      </c>
      <c r="CG22" s="242">
        <f t="shared" si="21"/>
        <v>5.1857142857142851</v>
      </c>
      <c r="CH22" s="242">
        <f t="shared" si="22"/>
        <v>5.1571428571428575</v>
      </c>
      <c r="CI22" s="242">
        <f t="shared" si="23"/>
        <v>5.2857142857142856</v>
      </c>
      <c r="CJ22" s="21">
        <f t="shared" si="24"/>
        <v>5.5083928571428569</v>
      </c>
      <c r="CK22" s="230"/>
      <c r="CL22" s="242">
        <f t="shared" si="25"/>
        <v>5.7099999999999991</v>
      </c>
      <c r="CM22" s="242">
        <f t="shared" si="26"/>
        <v>4.8</v>
      </c>
      <c r="CN22" s="242">
        <f t="shared" si="27"/>
        <v>4.4249999999999998</v>
      </c>
      <c r="CO22" s="242">
        <f t="shared" si="28"/>
        <v>5.05</v>
      </c>
      <c r="CP22" s="21">
        <f t="shared" si="29"/>
        <v>4.9962499999999999</v>
      </c>
      <c r="CQ22" s="243"/>
      <c r="CR22" s="219">
        <f t="shared" si="30"/>
        <v>5.2523214285714284</v>
      </c>
      <c r="CS22" s="244">
        <v>10</v>
      </c>
    </row>
    <row r="23" spans="1:97" ht="14.4" customHeight="1" x14ac:dyDescent="0.3">
      <c r="A23" s="474">
        <v>76</v>
      </c>
      <c r="B23" s="106" t="s">
        <v>175</v>
      </c>
      <c r="C23" s="106" t="s">
        <v>176</v>
      </c>
      <c r="D23" s="106" t="s">
        <v>177</v>
      </c>
      <c r="E23" s="474" t="s">
        <v>212</v>
      </c>
      <c r="F23" s="172">
        <v>6.3</v>
      </c>
      <c r="G23" s="172">
        <v>6</v>
      </c>
      <c r="H23" s="172">
        <v>5.5</v>
      </c>
      <c r="I23" s="172">
        <v>5.5</v>
      </c>
      <c r="J23" s="172">
        <v>6</v>
      </c>
      <c r="K23" s="172">
        <v>5.5</v>
      </c>
      <c r="L23" s="192">
        <f t="shared" si="0"/>
        <v>5.8</v>
      </c>
      <c r="M23" s="172">
        <v>7</v>
      </c>
      <c r="N23" s="172"/>
      <c r="O23" s="192">
        <f t="shared" si="1"/>
        <v>7</v>
      </c>
      <c r="P23" s="172">
        <v>6.5</v>
      </c>
      <c r="Q23" s="172">
        <v>0.2</v>
      </c>
      <c r="R23" s="192">
        <f t="shared" si="2"/>
        <v>6.3</v>
      </c>
      <c r="S23" s="21">
        <f t="shared" si="3"/>
        <v>6.1750000000000007</v>
      </c>
      <c r="T23" s="43"/>
      <c r="U23" s="196">
        <v>6</v>
      </c>
      <c r="V23" s="196">
        <v>6.5</v>
      </c>
      <c r="W23" s="196">
        <v>6</v>
      </c>
      <c r="X23" s="196">
        <v>4</v>
      </c>
      <c r="Y23" s="196">
        <v>5</v>
      </c>
      <c r="Z23" s="196">
        <v>5.8</v>
      </c>
      <c r="AA23" s="196">
        <v>5.2</v>
      </c>
      <c r="AB23" s="22">
        <f t="shared" si="4"/>
        <v>38.5</v>
      </c>
      <c r="AC23" s="21">
        <f t="shared" si="5"/>
        <v>5.5</v>
      </c>
      <c r="AD23" s="43"/>
      <c r="AE23" s="196">
        <v>5.6</v>
      </c>
      <c r="AF23" s="196">
        <v>5.6</v>
      </c>
      <c r="AG23" s="196">
        <v>5.8</v>
      </c>
      <c r="AH23" s="196">
        <v>3</v>
      </c>
      <c r="AI23" s="196">
        <v>4.5</v>
      </c>
      <c r="AJ23" s="196">
        <v>5.4</v>
      </c>
      <c r="AK23" s="196">
        <v>5.6</v>
      </c>
      <c r="AL23" s="22">
        <f t="shared" si="6"/>
        <v>35.5</v>
      </c>
      <c r="AM23" s="21">
        <f t="shared" si="7"/>
        <v>5.0714285714285712</v>
      </c>
      <c r="AN23" s="43"/>
      <c r="AO23" s="196">
        <v>5.5</v>
      </c>
      <c r="AP23" s="196">
        <v>5.8</v>
      </c>
      <c r="AQ23" s="196">
        <v>5.8</v>
      </c>
      <c r="AR23" s="196">
        <v>3.5</v>
      </c>
      <c r="AS23" s="196">
        <v>5.2</v>
      </c>
      <c r="AT23" s="196">
        <v>5.6</v>
      </c>
      <c r="AU23" s="196">
        <v>6.2</v>
      </c>
      <c r="AV23" s="22">
        <f t="shared" si="8"/>
        <v>37.6</v>
      </c>
      <c r="AW23" s="21">
        <f t="shared" si="9"/>
        <v>5.3714285714285719</v>
      </c>
      <c r="AX23" s="239"/>
      <c r="AY23" s="172">
        <v>4.5</v>
      </c>
      <c r="AZ23" s="172">
        <v>4</v>
      </c>
      <c r="BA23" s="172">
        <v>4</v>
      </c>
      <c r="BB23" s="172">
        <v>4</v>
      </c>
      <c r="BC23" s="172">
        <v>4.5</v>
      </c>
      <c r="BD23" s="172">
        <v>3</v>
      </c>
      <c r="BE23" s="192">
        <f t="shared" si="10"/>
        <v>4</v>
      </c>
      <c r="BF23" s="172">
        <v>4.8</v>
      </c>
      <c r="BG23" s="172"/>
      <c r="BH23" s="192">
        <f t="shared" si="11"/>
        <v>4.8</v>
      </c>
      <c r="BI23" s="172">
        <v>5</v>
      </c>
      <c r="BJ23" s="172"/>
      <c r="BK23" s="192">
        <f t="shared" si="12"/>
        <v>5</v>
      </c>
      <c r="BL23" s="21">
        <f t="shared" si="13"/>
        <v>4.3499999999999996</v>
      </c>
      <c r="BM23" s="27"/>
      <c r="BN23" s="240">
        <v>6.7279999999999998</v>
      </c>
      <c r="BO23" s="21">
        <f t="shared" si="14"/>
        <v>6.7279999999999998</v>
      </c>
      <c r="BP23" s="241">
        <v>1</v>
      </c>
      <c r="BQ23" s="21">
        <f t="shared" si="15"/>
        <v>5.7279999999999998</v>
      </c>
      <c r="BR23" s="27"/>
      <c r="BS23" s="196">
        <v>4</v>
      </c>
      <c r="BT23" s="196">
        <v>4</v>
      </c>
      <c r="BU23" s="196">
        <v>4</v>
      </c>
      <c r="BV23" s="196">
        <v>4.2</v>
      </c>
      <c r="BW23" s="21">
        <f t="shared" si="16"/>
        <v>4.0200000000000005</v>
      </c>
      <c r="BX23" s="201"/>
      <c r="BY23" s="21">
        <f t="shared" si="17"/>
        <v>4.0200000000000005</v>
      </c>
      <c r="BZ23" s="27"/>
      <c r="CA23" s="240">
        <v>6.73</v>
      </c>
      <c r="CB23" s="21">
        <f t="shared" si="18"/>
        <v>6.73</v>
      </c>
      <c r="CC23" s="241">
        <v>1</v>
      </c>
      <c r="CD23" s="21">
        <f t="shared" si="19"/>
        <v>5.73</v>
      </c>
      <c r="CE23" s="221"/>
      <c r="CF23" s="242">
        <f t="shared" si="20"/>
        <v>6.1750000000000007</v>
      </c>
      <c r="CG23" s="242">
        <f t="shared" si="21"/>
        <v>5.5</v>
      </c>
      <c r="CH23" s="242">
        <f t="shared" si="22"/>
        <v>5.0714285714285712</v>
      </c>
      <c r="CI23" s="242">
        <f t="shared" si="23"/>
        <v>5.3714285714285719</v>
      </c>
      <c r="CJ23" s="21">
        <f t="shared" si="24"/>
        <v>5.5294642857142868</v>
      </c>
      <c r="CK23" s="230"/>
      <c r="CL23" s="242">
        <f t="shared" si="25"/>
        <v>4.3499999999999996</v>
      </c>
      <c r="CM23" s="242">
        <f t="shared" si="26"/>
        <v>5.7279999999999998</v>
      </c>
      <c r="CN23" s="242">
        <f t="shared" si="27"/>
        <v>4.0200000000000005</v>
      </c>
      <c r="CO23" s="242">
        <f t="shared" si="28"/>
        <v>5.73</v>
      </c>
      <c r="CP23" s="21">
        <f t="shared" si="29"/>
        <v>4.9569999999999999</v>
      </c>
      <c r="CQ23" s="243"/>
      <c r="CR23" s="219">
        <f t="shared" si="30"/>
        <v>5.2432321428571438</v>
      </c>
      <c r="CS23" s="244">
        <v>11</v>
      </c>
    </row>
    <row r="24" spans="1:97" ht="14.4" customHeight="1" x14ac:dyDescent="0.3">
      <c r="A24" s="474">
        <v>95</v>
      </c>
      <c r="B24" s="106" t="s">
        <v>204</v>
      </c>
      <c r="C24" s="106" t="s">
        <v>201</v>
      </c>
      <c r="D24" s="106" t="s">
        <v>202</v>
      </c>
      <c r="E24" s="474" t="s">
        <v>203</v>
      </c>
      <c r="F24" s="172">
        <v>6.5</v>
      </c>
      <c r="G24" s="172">
        <v>6.5</v>
      </c>
      <c r="H24" s="172">
        <v>6</v>
      </c>
      <c r="I24" s="172">
        <v>6.5</v>
      </c>
      <c r="J24" s="172">
        <v>6.5</v>
      </c>
      <c r="K24" s="172">
        <v>5.5</v>
      </c>
      <c r="L24" s="192">
        <f t="shared" si="0"/>
        <v>6.25</v>
      </c>
      <c r="M24" s="172">
        <v>6.5</v>
      </c>
      <c r="N24" s="172"/>
      <c r="O24" s="192">
        <f t="shared" si="1"/>
        <v>6.5</v>
      </c>
      <c r="P24" s="172">
        <v>6.8</v>
      </c>
      <c r="Q24" s="172"/>
      <c r="R24" s="192">
        <f t="shared" si="2"/>
        <v>6.8</v>
      </c>
      <c r="S24" s="21">
        <f t="shared" si="3"/>
        <v>6.3949999999999996</v>
      </c>
      <c r="T24" s="43"/>
      <c r="U24" s="196">
        <v>5</v>
      </c>
      <c r="V24" s="196">
        <v>6</v>
      </c>
      <c r="W24" s="196">
        <v>5</v>
      </c>
      <c r="X24" s="196">
        <v>5.2</v>
      </c>
      <c r="Y24" s="196">
        <v>5.3</v>
      </c>
      <c r="Z24" s="196">
        <v>4.8</v>
      </c>
      <c r="AA24" s="196">
        <v>3</v>
      </c>
      <c r="AB24" s="22">
        <f t="shared" si="4"/>
        <v>34.299999999999997</v>
      </c>
      <c r="AC24" s="21">
        <f t="shared" si="5"/>
        <v>4.8999999999999995</v>
      </c>
      <c r="AD24" s="43"/>
      <c r="AE24" s="196">
        <v>4.5</v>
      </c>
      <c r="AF24" s="196">
        <v>5.4</v>
      </c>
      <c r="AG24" s="196">
        <v>4.5</v>
      </c>
      <c r="AH24" s="196">
        <v>5.4</v>
      </c>
      <c r="AI24" s="196">
        <v>5.6</v>
      </c>
      <c r="AJ24" s="196">
        <v>5.2</v>
      </c>
      <c r="AK24" s="196">
        <v>5.8</v>
      </c>
      <c r="AL24" s="22">
        <f t="shared" si="6"/>
        <v>36.4</v>
      </c>
      <c r="AM24" s="21">
        <f t="shared" si="7"/>
        <v>5.2</v>
      </c>
      <c r="AN24" s="43"/>
      <c r="AO24" s="196">
        <v>4.5</v>
      </c>
      <c r="AP24" s="196">
        <v>5</v>
      </c>
      <c r="AQ24" s="196">
        <v>5.2</v>
      </c>
      <c r="AR24" s="196">
        <v>6.2</v>
      </c>
      <c r="AS24" s="196">
        <v>6.2</v>
      </c>
      <c r="AT24" s="196">
        <v>5</v>
      </c>
      <c r="AU24" s="196">
        <v>5</v>
      </c>
      <c r="AV24" s="22">
        <f t="shared" si="8"/>
        <v>37.099999999999994</v>
      </c>
      <c r="AW24" s="21">
        <f t="shared" si="9"/>
        <v>5.2999999999999989</v>
      </c>
      <c r="AX24" s="239"/>
      <c r="AY24" s="172">
        <v>6</v>
      </c>
      <c r="AZ24" s="172">
        <v>5.5</v>
      </c>
      <c r="BA24" s="172">
        <v>4.5</v>
      </c>
      <c r="BB24" s="172">
        <v>4.5</v>
      </c>
      <c r="BC24" s="172">
        <v>5</v>
      </c>
      <c r="BD24" s="172">
        <v>4</v>
      </c>
      <c r="BE24" s="192">
        <f t="shared" si="10"/>
        <v>4.916666666666667</v>
      </c>
      <c r="BF24" s="172">
        <v>6.3</v>
      </c>
      <c r="BG24" s="172"/>
      <c r="BH24" s="192">
        <f t="shared" si="11"/>
        <v>6.3</v>
      </c>
      <c r="BI24" s="172">
        <v>5.8</v>
      </c>
      <c r="BJ24" s="172">
        <v>0.4</v>
      </c>
      <c r="BK24" s="192">
        <f t="shared" si="12"/>
        <v>5.3999999999999995</v>
      </c>
      <c r="BL24" s="21">
        <f t="shared" si="13"/>
        <v>5.335</v>
      </c>
      <c r="BM24" s="27"/>
      <c r="BN24" s="240">
        <v>4.3639999999999999</v>
      </c>
      <c r="BO24" s="21">
        <f t="shared" si="14"/>
        <v>4.3639999999999999</v>
      </c>
      <c r="BP24" s="241"/>
      <c r="BQ24" s="21">
        <f t="shared" si="15"/>
        <v>4.3639999999999999</v>
      </c>
      <c r="BR24" s="27"/>
      <c r="BS24" s="196">
        <v>5.5</v>
      </c>
      <c r="BT24" s="196">
        <v>7</v>
      </c>
      <c r="BU24" s="196">
        <v>4</v>
      </c>
      <c r="BV24" s="196">
        <v>4</v>
      </c>
      <c r="BW24" s="21">
        <f t="shared" si="16"/>
        <v>5.2</v>
      </c>
      <c r="BX24" s="201">
        <v>1</v>
      </c>
      <c r="BY24" s="21">
        <f t="shared" si="17"/>
        <v>4.2</v>
      </c>
      <c r="BZ24" s="27"/>
      <c r="CA24" s="240">
        <v>5.66</v>
      </c>
      <c r="CB24" s="21">
        <f t="shared" si="18"/>
        <v>5.66</v>
      </c>
      <c r="CC24" s="241"/>
      <c r="CD24" s="21">
        <f t="shared" si="19"/>
        <v>5.66</v>
      </c>
      <c r="CE24" s="221"/>
      <c r="CF24" s="242">
        <f t="shared" si="20"/>
        <v>6.3949999999999996</v>
      </c>
      <c r="CG24" s="242">
        <f t="shared" si="21"/>
        <v>4.8999999999999995</v>
      </c>
      <c r="CH24" s="242">
        <f t="shared" si="22"/>
        <v>5.2</v>
      </c>
      <c r="CI24" s="242">
        <f t="shared" si="23"/>
        <v>5.2999999999999989</v>
      </c>
      <c r="CJ24" s="21">
        <f t="shared" si="24"/>
        <v>5.4487499999999986</v>
      </c>
      <c r="CK24" s="230"/>
      <c r="CL24" s="242">
        <f t="shared" si="25"/>
        <v>5.335</v>
      </c>
      <c r="CM24" s="242">
        <f t="shared" si="26"/>
        <v>4.3639999999999999</v>
      </c>
      <c r="CN24" s="242">
        <f t="shared" si="27"/>
        <v>4.2</v>
      </c>
      <c r="CO24" s="242">
        <f t="shared" si="28"/>
        <v>5.66</v>
      </c>
      <c r="CP24" s="21">
        <f t="shared" si="29"/>
        <v>4.8897500000000003</v>
      </c>
      <c r="CQ24" s="243"/>
      <c r="CR24" s="219">
        <f t="shared" si="30"/>
        <v>5.1692499999999999</v>
      </c>
      <c r="CS24" s="244">
        <v>12</v>
      </c>
    </row>
    <row r="25" spans="1:97" ht="14.4" customHeight="1" x14ac:dyDescent="0.3">
      <c r="A25" s="474">
        <v>43</v>
      </c>
      <c r="B25" s="106" t="s">
        <v>205</v>
      </c>
      <c r="C25" s="106" t="s">
        <v>206</v>
      </c>
      <c r="D25" s="106" t="s">
        <v>146</v>
      </c>
      <c r="E25" s="474" t="s">
        <v>207</v>
      </c>
      <c r="F25" s="172">
        <v>6.3</v>
      </c>
      <c r="G25" s="172">
        <v>6.5</v>
      </c>
      <c r="H25" s="172">
        <v>6</v>
      </c>
      <c r="I25" s="172">
        <v>6.5</v>
      </c>
      <c r="J25" s="172">
        <v>7</v>
      </c>
      <c r="K25" s="172">
        <v>6.3</v>
      </c>
      <c r="L25" s="192">
        <f t="shared" si="0"/>
        <v>6.4333333333333327</v>
      </c>
      <c r="M25" s="172">
        <v>7</v>
      </c>
      <c r="N25" s="172"/>
      <c r="O25" s="192">
        <f t="shared" si="1"/>
        <v>7</v>
      </c>
      <c r="P25" s="172">
        <v>7.5</v>
      </c>
      <c r="Q25" s="172">
        <v>0.4</v>
      </c>
      <c r="R25" s="192">
        <f t="shared" si="2"/>
        <v>7.1</v>
      </c>
      <c r="S25" s="21">
        <f t="shared" si="3"/>
        <v>6.6749999999999989</v>
      </c>
      <c r="T25" s="43"/>
      <c r="U25" s="196">
        <v>6</v>
      </c>
      <c r="V25" s="196">
        <v>6</v>
      </c>
      <c r="W25" s="196">
        <v>6.2</v>
      </c>
      <c r="X25" s="196">
        <v>6</v>
      </c>
      <c r="Y25" s="196">
        <v>5.5</v>
      </c>
      <c r="Z25" s="196">
        <v>6.3</v>
      </c>
      <c r="AA25" s="196">
        <v>6.5</v>
      </c>
      <c r="AB25" s="22">
        <f t="shared" si="4"/>
        <v>42.5</v>
      </c>
      <c r="AC25" s="21">
        <f t="shared" si="5"/>
        <v>6.0714285714285712</v>
      </c>
      <c r="AD25" s="43"/>
      <c r="AE25" s="196">
        <v>6.2</v>
      </c>
      <c r="AF25" s="196">
        <v>5.6</v>
      </c>
      <c r="AG25" s="196">
        <v>5</v>
      </c>
      <c r="AH25" s="196">
        <v>5</v>
      </c>
      <c r="AI25" s="196">
        <v>5.6</v>
      </c>
      <c r="AJ25" s="196">
        <v>5.4</v>
      </c>
      <c r="AK25" s="196">
        <v>5.8</v>
      </c>
      <c r="AL25" s="22">
        <f t="shared" si="6"/>
        <v>38.599999999999994</v>
      </c>
      <c r="AM25" s="21">
        <f t="shared" si="7"/>
        <v>5.5142857142857133</v>
      </c>
      <c r="AN25" s="43"/>
      <c r="AO25" s="196">
        <v>5.8</v>
      </c>
      <c r="AP25" s="196">
        <v>6</v>
      </c>
      <c r="AQ25" s="196">
        <v>5.4</v>
      </c>
      <c r="AR25" s="196">
        <v>6.8</v>
      </c>
      <c r="AS25" s="196">
        <v>6.5</v>
      </c>
      <c r="AT25" s="196">
        <v>5.5</v>
      </c>
      <c r="AU25" s="196">
        <v>6</v>
      </c>
      <c r="AV25" s="22">
        <f t="shared" si="8"/>
        <v>42</v>
      </c>
      <c r="AW25" s="21">
        <f t="shared" si="9"/>
        <v>6</v>
      </c>
      <c r="AX25" s="239"/>
      <c r="AY25" s="172">
        <v>6.5</v>
      </c>
      <c r="AZ25" s="172">
        <v>6</v>
      </c>
      <c r="BA25" s="172">
        <v>6.5</v>
      </c>
      <c r="BB25" s="172">
        <v>6</v>
      </c>
      <c r="BC25" s="172">
        <v>6</v>
      </c>
      <c r="BD25" s="172">
        <v>5.5</v>
      </c>
      <c r="BE25" s="192">
        <f t="shared" si="10"/>
        <v>6.083333333333333</v>
      </c>
      <c r="BF25" s="172">
        <v>6.2</v>
      </c>
      <c r="BG25" s="172"/>
      <c r="BH25" s="192">
        <f t="shared" si="11"/>
        <v>6.2</v>
      </c>
      <c r="BI25" s="172">
        <v>6.5</v>
      </c>
      <c r="BJ25" s="172"/>
      <c r="BK25" s="192">
        <f t="shared" si="12"/>
        <v>6.5</v>
      </c>
      <c r="BL25" s="21">
        <f t="shared" si="13"/>
        <v>6.1749999999999989</v>
      </c>
      <c r="BM25" s="27"/>
      <c r="BN25" s="240">
        <v>6.2220000000000004</v>
      </c>
      <c r="BO25" s="21">
        <f t="shared" si="14"/>
        <v>6.2220000000000004</v>
      </c>
      <c r="BP25" s="241">
        <v>1.6</v>
      </c>
      <c r="BQ25" s="21">
        <f t="shared" si="15"/>
        <v>4.6219999999999999</v>
      </c>
      <c r="BR25" s="27"/>
      <c r="BS25" s="196">
        <v>5</v>
      </c>
      <c r="BT25" s="196">
        <v>4</v>
      </c>
      <c r="BU25" s="196">
        <v>4</v>
      </c>
      <c r="BV25" s="196">
        <v>4</v>
      </c>
      <c r="BW25" s="21">
        <f t="shared" si="16"/>
        <v>4.3</v>
      </c>
      <c r="BX25" s="201"/>
      <c r="BY25" s="21">
        <f t="shared" si="17"/>
        <v>4.3</v>
      </c>
      <c r="BZ25" s="27"/>
      <c r="CA25" s="240">
        <v>3.33</v>
      </c>
      <c r="CB25" s="21">
        <f t="shared" si="18"/>
        <v>3.33</v>
      </c>
      <c r="CC25" s="241">
        <v>2</v>
      </c>
      <c r="CD25" s="21">
        <f t="shared" si="19"/>
        <v>1.33</v>
      </c>
      <c r="CE25" s="221"/>
      <c r="CF25" s="242">
        <f t="shared" si="20"/>
        <v>6.6749999999999989</v>
      </c>
      <c r="CG25" s="242">
        <f t="shared" si="21"/>
        <v>6.0714285714285712</v>
      </c>
      <c r="CH25" s="242">
        <f t="shared" si="22"/>
        <v>5.5142857142857133</v>
      </c>
      <c r="CI25" s="242">
        <f t="shared" si="23"/>
        <v>6</v>
      </c>
      <c r="CJ25" s="21">
        <f t="shared" si="24"/>
        <v>6.0651785714285706</v>
      </c>
      <c r="CK25" s="230"/>
      <c r="CL25" s="242">
        <f t="shared" si="25"/>
        <v>6.1749999999999989</v>
      </c>
      <c r="CM25" s="242">
        <f t="shared" si="26"/>
        <v>4.6219999999999999</v>
      </c>
      <c r="CN25" s="242">
        <f t="shared" si="27"/>
        <v>4.3</v>
      </c>
      <c r="CO25" s="242">
        <f t="shared" si="28"/>
        <v>1.33</v>
      </c>
      <c r="CP25" s="21">
        <f t="shared" si="29"/>
        <v>4.1067499999999999</v>
      </c>
      <c r="CQ25" s="243"/>
      <c r="CR25" s="219">
        <f t="shared" si="30"/>
        <v>5.0859642857142848</v>
      </c>
      <c r="CS25" s="244">
        <v>13</v>
      </c>
    </row>
    <row r="26" spans="1:97" ht="14.4" customHeight="1" x14ac:dyDescent="0.3">
      <c r="A26" s="474">
        <v>9</v>
      </c>
      <c r="B26" s="474" t="s">
        <v>171</v>
      </c>
      <c r="C26" s="106" t="s">
        <v>172</v>
      </c>
      <c r="D26" s="474" t="s">
        <v>173</v>
      </c>
      <c r="E26" s="474" t="s">
        <v>174</v>
      </c>
      <c r="F26" s="172">
        <v>6.8</v>
      </c>
      <c r="G26" s="172">
        <v>7</v>
      </c>
      <c r="H26" s="172">
        <v>6.5</v>
      </c>
      <c r="I26" s="172">
        <v>6</v>
      </c>
      <c r="J26" s="172">
        <v>6</v>
      </c>
      <c r="K26" s="172">
        <v>5.8</v>
      </c>
      <c r="L26" s="192">
        <f t="shared" si="0"/>
        <v>6.3499999999999988</v>
      </c>
      <c r="M26" s="172">
        <v>7</v>
      </c>
      <c r="N26" s="172"/>
      <c r="O26" s="192">
        <f t="shared" si="1"/>
        <v>7</v>
      </c>
      <c r="P26" s="172">
        <v>7.5</v>
      </c>
      <c r="Q26" s="172"/>
      <c r="R26" s="192">
        <f t="shared" si="2"/>
        <v>7.5</v>
      </c>
      <c r="S26" s="21">
        <f t="shared" si="3"/>
        <v>6.6849999999999987</v>
      </c>
      <c r="T26" s="43"/>
      <c r="U26" s="196">
        <v>0</v>
      </c>
      <c r="V26" s="196">
        <v>6.2</v>
      </c>
      <c r="W26" s="196">
        <v>4.5</v>
      </c>
      <c r="X26" s="196">
        <v>5.3</v>
      </c>
      <c r="Y26" s="196">
        <v>6</v>
      </c>
      <c r="Z26" s="196">
        <v>4.8</v>
      </c>
      <c r="AA26" s="196">
        <v>5.3</v>
      </c>
      <c r="AB26" s="22">
        <f t="shared" si="4"/>
        <v>32.1</v>
      </c>
      <c r="AC26" s="21">
        <f t="shared" si="5"/>
        <v>4.5857142857142863</v>
      </c>
      <c r="AD26" s="43"/>
      <c r="AE26" s="196">
        <v>1.5</v>
      </c>
      <c r="AF26" s="196">
        <v>5.4</v>
      </c>
      <c r="AG26" s="196">
        <v>4.5</v>
      </c>
      <c r="AH26" s="196">
        <v>5.8</v>
      </c>
      <c r="AI26" s="196">
        <v>5.6</v>
      </c>
      <c r="AJ26" s="196">
        <v>5.4</v>
      </c>
      <c r="AK26" s="196">
        <v>5</v>
      </c>
      <c r="AL26" s="22">
        <f t="shared" si="6"/>
        <v>33.199999999999996</v>
      </c>
      <c r="AM26" s="21">
        <f t="shared" si="7"/>
        <v>4.742857142857142</v>
      </c>
      <c r="AN26" s="43"/>
      <c r="AO26" s="196">
        <v>0</v>
      </c>
      <c r="AP26" s="196">
        <v>6</v>
      </c>
      <c r="AQ26" s="196">
        <v>5.4</v>
      </c>
      <c r="AR26" s="196">
        <v>6.5</v>
      </c>
      <c r="AS26" s="196">
        <v>5.8</v>
      </c>
      <c r="AT26" s="196">
        <v>5.5</v>
      </c>
      <c r="AU26" s="196">
        <v>4.5</v>
      </c>
      <c r="AV26" s="22">
        <f t="shared" si="8"/>
        <v>33.700000000000003</v>
      </c>
      <c r="AW26" s="21">
        <f t="shared" si="9"/>
        <v>4.8142857142857149</v>
      </c>
      <c r="AX26" s="239"/>
      <c r="AY26" s="172">
        <v>6</v>
      </c>
      <c r="AZ26" s="172">
        <v>6</v>
      </c>
      <c r="BA26" s="172">
        <v>4.5</v>
      </c>
      <c r="BB26" s="172">
        <v>5</v>
      </c>
      <c r="BC26" s="172">
        <v>4.5</v>
      </c>
      <c r="BD26" s="172">
        <v>4.5</v>
      </c>
      <c r="BE26" s="192">
        <f t="shared" si="10"/>
        <v>5.083333333333333</v>
      </c>
      <c r="BF26" s="172">
        <v>5.7</v>
      </c>
      <c r="BG26" s="172"/>
      <c r="BH26" s="192">
        <f t="shared" si="11"/>
        <v>5.7</v>
      </c>
      <c r="BI26" s="172">
        <v>6</v>
      </c>
      <c r="BJ26" s="172">
        <v>0.1</v>
      </c>
      <c r="BK26" s="192">
        <f t="shared" si="12"/>
        <v>5.9</v>
      </c>
      <c r="BL26" s="21">
        <f t="shared" si="13"/>
        <v>5.3599999999999994</v>
      </c>
      <c r="BM26" s="27"/>
      <c r="BN26" s="240">
        <v>5.1429999999999998</v>
      </c>
      <c r="BO26" s="21">
        <f t="shared" si="14"/>
        <v>5.1429999999999998</v>
      </c>
      <c r="BP26" s="241"/>
      <c r="BQ26" s="21">
        <f t="shared" si="15"/>
        <v>5.1429999999999998</v>
      </c>
      <c r="BR26" s="27"/>
      <c r="BS26" s="196">
        <v>3.5</v>
      </c>
      <c r="BT26" s="196">
        <v>5</v>
      </c>
      <c r="BU26" s="196">
        <v>4</v>
      </c>
      <c r="BV26" s="196">
        <v>4</v>
      </c>
      <c r="BW26" s="21">
        <f t="shared" si="16"/>
        <v>4.0999999999999996</v>
      </c>
      <c r="BX26" s="201"/>
      <c r="BY26" s="21">
        <f t="shared" si="17"/>
        <v>4.0999999999999996</v>
      </c>
      <c r="BZ26" s="27"/>
      <c r="CA26" s="240">
        <v>4.5</v>
      </c>
      <c r="CB26" s="21">
        <f t="shared" si="18"/>
        <v>4.5</v>
      </c>
      <c r="CC26" s="241"/>
      <c r="CD26" s="21">
        <f t="shared" si="19"/>
        <v>4.5</v>
      </c>
      <c r="CE26" s="221"/>
      <c r="CF26" s="242">
        <f t="shared" si="20"/>
        <v>6.6849999999999987</v>
      </c>
      <c r="CG26" s="242">
        <f t="shared" si="21"/>
        <v>4.5857142857142863</v>
      </c>
      <c r="CH26" s="242">
        <f t="shared" si="22"/>
        <v>4.742857142857142</v>
      </c>
      <c r="CI26" s="242">
        <f t="shared" si="23"/>
        <v>4.8142857142857149</v>
      </c>
      <c r="CJ26" s="21">
        <f t="shared" si="24"/>
        <v>5.2069642857142853</v>
      </c>
      <c r="CK26" s="230"/>
      <c r="CL26" s="242">
        <f t="shared" si="25"/>
        <v>5.3599999999999994</v>
      </c>
      <c r="CM26" s="242">
        <f t="shared" si="26"/>
        <v>5.1429999999999998</v>
      </c>
      <c r="CN26" s="242">
        <f t="shared" si="27"/>
        <v>4.0999999999999996</v>
      </c>
      <c r="CO26" s="242">
        <f t="shared" si="28"/>
        <v>4.5</v>
      </c>
      <c r="CP26" s="21">
        <f t="shared" si="29"/>
        <v>4.7757500000000004</v>
      </c>
      <c r="CQ26" s="243"/>
      <c r="CR26" s="219">
        <f t="shared" si="30"/>
        <v>4.9913571428571428</v>
      </c>
      <c r="CS26" s="244">
        <v>14</v>
      </c>
    </row>
    <row r="27" spans="1:97" ht="14.4" customHeight="1" x14ac:dyDescent="0.3">
      <c r="A27" s="474">
        <v>27</v>
      </c>
      <c r="B27" s="496" t="s">
        <v>182</v>
      </c>
      <c r="C27" s="496" t="s">
        <v>183</v>
      </c>
      <c r="D27" s="496" t="s">
        <v>184</v>
      </c>
      <c r="E27" s="497" t="s">
        <v>185</v>
      </c>
      <c r="F27" s="172"/>
      <c r="G27" s="172"/>
      <c r="H27" s="172"/>
      <c r="I27" s="172"/>
      <c r="J27" s="172"/>
      <c r="K27" s="172"/>
      <c r="L27" s="192">
        <f t="shared" si="0"/>
        <v>0</v>
      </c>
      <c r="M27" s="172"/>
      <c r="N27" s="172"/>
      <c r="O27" s="192">
        <f t="shared" si="1"/>
        <v>0</v>
      </c>
      <c r="P27" s="172"/>
      <c r="Q27" s="172"/>
      <c r="R27" s="192">
        <f t="shared" si="2"/>
        <v>0</v>
      </c>
      <c r="S27" s="21">
        <f t="shared" si="3"/>
        <v>0</v>
      </c>
      <c r="T27" s="43"/>
      <c r="U27" s="196"/>
      <c r="V27" s="196"/>
      <c r="W27" s="196"/>
      <c r="X27" s="196"/>
      <c r="Y27" s="196"/>
      <c r="Z27" s="196"/>
      <c r="AA27" s="196"/>
      <c r="AB27" s="22">
        <f t="shared" si="4"/>
        <v>0</v>
      </c>
      <c r="AC27" s="21">
        <f t="shared" si="5"/>
        <v>0</v>
      </c>
      <c r="AD27" s="43"/>
      <c r="AE27" s="196"/>
      <c r="AF27" s="196"/>
      <c r="AG27" s="196"/>
      <c r="AH27" s="196"/>
      <c r="AI27" s="196"/>
      <c r="AJ27" s="196"/>
      <c r="AK27" s="196"/>
      <c r="AL27" s="22">
        <f t="shared" si="6"/>
        <v>0</v>
      </c>
      <c r="AM27" s="21">
        <f t="shared" si="7"/>
        <v>0</v>
      </c>
      <c r="AN27" s="43"/>
      <c r="AO27" s="196"/>
      <c r="AP27" s="196"/>
      <c r="AQ27" s="196"/>
      <c r="AR27" s="196"/>
      <c r="AS27" s="196"/>
      <c r="AT27" s="196"/>
      <c r="AU27" s="196"/>
      <c r="AV27" s="22">
        <f t="shared" si="8"/>
        <v>0</v>
      </c>
      <c r="AW27" s="21">
        <f t="shared" si="9"/>
        <v>0</v>
      </c>
      <c r="AX27" s="239"/>
      <c r="AY27" s="172"/>
      <c r="AZ27" s="172"/>
      <c r="BA27" s="172"/>
      <c r="BB27" s="172"/>
      <c r="BC27" s="172"/>
      <c r="BD27" s="172"/>
      <c r="BE27" s="192">
        <f t="shared" si="10"/>
        <v>0</v>
      </c>
      <c r="BF27" s="172"/>
      <c r="BG27" s="172"/>
      <c r="BH27" s="192">
        <f t="shared" si="11"/>
        <v>0</v>
      </c>
      <c r="BI27" s="172"/>
      <c r="BJ27" s="172"/>
      <c r="BK27" s="192">
        <f t="shared" si="12"/>
        <v>0</v>
      </c>
      <c r="BL27" s="21">
        <f t="shared" si="13"/>
        <v>0</v>
      </c>
      <c r="BM27" s="27"/>
      <c r="BN27" s="240"/>
      <c r="BO27" s="21">
        <f t="shared" si="14"/>
        <v>0</v>
      </c>
      <c r="BP27" s="241"/>
      <c r="BQ27" s="21">
        <f t="shared" si="15"/>
        <v>0</v>
      </c>
      <c r="BR27" s="27"/>
      <c r="BS27" s="196"/>
      <c r="BT27" s="196"/>
      <c r="BU27" s="196"/>
      <c r="BV27" s="196"/>
      <c r="BW27" s="21">
        <f t="shared" si="16"/>
        <v>0</v>
      </c>
      <c r="BX27" s="201"/>
      <c r="BY27" s="21">
        <f t="shared" si="17"/>
        <v>0</v>
      </c>
      <c r="BZ27" s="27"/>
      <c r="CA27" s="240"/>
      <c r="CB27" s="21">
        <f t="shared" si="18"/>
        <v>0</v>
      </c>
      <c r="CC27" s="241"/>
      <c r="CD27" s="21">
        <f t="shared" si="19"/>
        <v>0</v>
      </c>
      <c r="CE27" s="221"/>
      <c r="CF27" s="242">
        <f t="shared" si="20"/>
        <v>0</v>
      </c>
      <c r="CG27" s="242">
        <f t="shared" si="21"/>
        <v>0</v>
      </c>
      <c r="CH27" s="242">
        <f t="shared" si="22"/>
        <v>0</v>
      </c>
      <c r="CI27" s="242">
        <f t="shared" si="23"/>
        <v>0</v>
      </c>
      <c r="CJ27" s="498" t="s">
        <v>402</v>
      </c>
      <c r="CK27" s="230"/>
      <c r="CL27" s="242">
        <f t="shared" si="25"/>
        <v>0</v>
      </c>
      <c r="CM27" s="242">
        <f t="shared" si="26"/>
        <v>0</v>
      </c>
      <c r="CN27" s="242">
        <f t="shared" si="27"/>
        <v>0</v>
      </c>
      <c r="CO27" s="242">
        <f t="shared" si="28"/>
        <v>0</v>
      </c>
      <c r="CP27" s="21">
        <f t="shared" si="29"/>
        <v>0</v>
      </c>
      <c r="CQ27" s="243"/>
      <c r="CR27" s="286" t="s">
        <v>404</v>
      </c>
      <c r="CS27" s="244"/>
    </row>
  </sheetData>
  <sortState ref="A12:CS26">
    <sortCondition descending="1" ref="CR12:CR26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24"/>
  <sheetViews>
    <sheetView topLeftCell="A6" workbookViewId="0">
      <selection activeCell="C12" sqref="C12"/>
    </sheetView>
  </sheetViews>
  <sheetFormatPr defaultRowHeight="13.2" x14ac:dyDescent="0.25"/>
  <cols>
    <col min="1" max="1" width="5.6640625" customWidth="1"/>
    <col min="2" max="2" width="20" customWidth="1"/>
    <col min="3" max="3" width="17.109375" customWidth="1"/>
    <col min="4" max="4" width="20" customWidth="1"/>
    <col min="5" max="5" width="32.44140625" customWidth="1"/>
    <col min="6" max="6" width="7.5546875" customWidth="1"/>
    <col min="7" max="7" width="10.6640625" customWidth="1"/>
    <col min="8" max="8" width="10.33203125" customWidth="1"/>
    <col min="9" max="9" width="9.33203125" customWidth="1"/>
    <col min="10" max="10" width="11" customWidth="1"/>
    <col min="11" max="11" width="9" customWidth="1"/>
    <col min="20" max="20" width="2.88671875" customWidth="1"/>
    <col min="21" max="21" width="7.5546875" customWidth="1"/>
    <col min="22" max="22" width="10.6640625" customWidth="1"/>
    <col min="23" max="23" width="9.33203125" customWidth="1"/>
    <col min="24" max="24" width="11" customWidth="1"/>
    <col min="33" max="33" width="2.88671875" customWidth="1"/>
    <col min="43" max="43" width="2.88671875" customWidth="1"/>
    <col min="48" max="48" width="2.88671875" customWidth="1"/>
    <col min="58" max="58" width="2.88671875" customWidth="1"/>
    <col min="66" max="66" width="2.88671875" customWidth="1"/>
    <col min="67" max="67" width="7.6640625" customWidth="1"/>
    <col min="68" max="68" width="9.6640625" customWidth="1"/>
    <col min="69" max="69" width="9" customWidth="1"/>
    <col min="70" max="70" width="11.44140625" customWidth="1"/>
    <col min="71" max="71" width="2.88671875" customWidth="1"/>
    <col min="72" max="72" width="10" customWidth="1"/>
    <col min="73" max="73" width="2.6640625" customWidth="1"/>
    <col min="75" max="75" width="12.33203125" customWidth="1"/>
    <col min="78" max="78" width="10.5546875" bestFit="1" customWidth="1"/>
  </cols>
  <sheetData>
    <row r="1" spans="1:78" ht="15.6" x14ac:dyDescent="0.3">
      <c r="A1" s="99" t="str">
        <f>'Comp Detail'!A1</f>
        <v>2022 Australian National Championships</v>
      </c>
      <c r="B1" s="3"/>
      <c r="C1" s="106"/>
      <c r="D1" s="174" t="s">
        <v>82</v>
      </c>
      <c r="E1" s="60" t="s">
        <v>118</v>
      </c>
      <c r="F1" s="1"/>
      <c r="G1" s="1"/>
      <c r="H1" s="1"/>
      <c r="I1" s="1"/>
      <c r="J1" s="1"/>
      <c r="K1" s="1"/>
      <c r="L1" s="106"/>
      <c r="M1" s="106"/>
      <c r="N1" s="106"/>
      <c r="O1" s="106"/>
      <c r="P1" s="106"/>
      <c r="Q1" s="106"/>
      <c r="R1" s="106"/>
      <c r="S1" s="106"/>
      <c r="T1" s="106"/>
      <c r="U1" s="1"/>
      <c r="V1" s="1"/>
      <c r="W1" s="1"/>
      <c r="X1" s="1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21"/>
      <c r="AS1" s="21"/>
      <c r="AT1" s="21"/>
      <c r="AU1" s="21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207">
        <f ca="1">NOW()</f>
        <v>44856.599301851849</v>
      </c>
    </row>
    <row r="2" spans="1:78" ht="15.6" x14ac:dyDescent="0.3">
      <c r="A2" s="28"/>
      <c r="B2" s="3"/>
      <c r="C2" s="106"/>
      <c r="D2" s="174" t="s">
        <v>83</v>
      </c>
      <c r="E2" s="60" t="s">
        <v>102</v>
      </c>
      <c r="F2" s="1"/>
      <c r="G2" s="1"/>
      <c r="H2" s="1"/>
      <c r="I2" s="1"/>
      <c r="J2" s="1"/>
      <c r="K2" s="1"/>
      <c r="L2" s="106"/>
      <c r="M2" s="106"/>
      <c r="N2" s="106"/>
      <c r="O2" s="106"/>
      <c r="P2" s="106"/>
      <c r="Q2" s="106"/>
      <c r="R2" s="106"/>
      <c r="S2" s="106"/>
      <c r="T2" s="106"/>
      <c r="U2" s="1"/>
      <c r="V2" s="1"/>
      <c r="W2" s="1"/>
      <c r="X2" s="1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21"/>
      <c r="AS2" s="21"/>
      <c r="AT2" s="21"/>
      <c r="AU2" s="21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208">
        <f ca="1">NOW()</f>
        <v>44856.599301851849</v>
      </c>
    </row>
    <row r="3" spans="1:78" ht="15.6" x14ac:dyDescent="0.3">
      <c r="A3" s="524" t="str">
        <f>'Comp Detail'!A3</f>
        <v>3rd to 6th October 2022</v>
      </c>
      <c r="B3" s="525"/>
      <c r="C3" s="106"/>
      <c r="D3" s="174" t="s">
        <v>84</v>
      </c>
      <c r="E3" s="60" t="s">
        <v>117</v>
      </c>
      <c r="BN3" s="106"/>
      <c r="BO3" s="106"/>
      <c r="BP3" s="106"/>
      <c r="BQ3" s="106"/>
      <c r="BR3" s="106"/>
      <c r="BS3" s="106"/>
      <c r="BT3" s="106"/>
      <c r="BU3" s="106"/>
      <c r="BV3" s="106"/>
      <c r="BW3" s="106"/>
    </row>
    <row r="4" spans="1:78" ht="15.6" x14ac:dyDescent="0.3">
      <c r="A4" s="108"/>
      <c r="B4" s="106"/>
      <c r="C4" s="106"/>
      <c r="D4" s="174"/>
      <c r="E4" s="41"/>
      <c r="BN4" s="106"/>
      <c r="BO4" s="106"/>
      <c r="BP4" s="106"/>
      <c r="BQ4" s="106"/>
      <c r="BR4" s="106"/>
      <c r="BS4" s="106"/>
      <c r="BT4" s="106"/>
      <c r="BU4" s="106"/>
      <c r="BV4" s="106"/>
      <c r="BW4" s="106"/>
    </row>
    <row r="5" spans="1:78" ht="15.6" x14ac:dyDescent="0.3">
      <c r="A5" s="108"/>
      <c r="B5" s="106"/>
      <c r="C5" s="106"/>
      <c r="D5" s="174"/>
      <c r="E5" s="41"/>
      <c r="BN5" s="132"/>
      <c r="BO5" s="106"/>
      <c r="BP5" s="106"/>
      <c r="BQ5" s="106"/>
      <c r="BR5" s="106"/>
      <c r="BS5" s="106"/>
      <c r="BT5" s="106"/>
      <c r="BU5" s="106"/>
      <c r="BV5" s="106"/>
      <c r="BW5" s="106"/>
    </row>
    <row r="6" spans="1:78" ht="15.6" x14ac:dyDescent="0.3">
      <c r="A6" s="108"/>
      <c r="B6" s="106"/>
      <c r="C6" s="174"/>
      <c r="D6" s="106"/>
      <c r="E6" s="106"/>
      <c r="F6" s="186" t="s">
        <v>79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06"/>
      <c r="U6" s="193" t="s">
        <v>51</v>
      </c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06"/>
      <c r="AH6" s="186" t="s">
        <v>79</v>
      </c>
      <c r="AI6" s="194"/>
      <c r="AJ6" s="194"/>
      <c r="AK6" s="194"/>
      <c r="AL6" s="194"/>
      <c r="AM6" s="194"/>
      <c r="AN6" s="194"/>
      <c r="AO6" s="194"/>
      <c r="AP6" s="194"/>
      <c r="AQ6" s="106"/>
      <c r="AR6" s="226" t="s">
        <v>51</v>
      </c>
      <c r="AS6" s="227"/>
      <c r="AT6" s="227"/>
      <c r="AU6" s="227"/>
      <c r="AV6" s="106"/>
      <c r="AW6" s="186" t="s">
        <v>79</v>
      </c>
      <c r="AX6" s="194"/>
      <c r="AY6" s="194"/>
      <c r="AZ6" s="194"/>
      <c r="BA6" s="194"/>
      <c r="BB6" s="194"/>
      <c r="BC6" s="194"/>
      <c r="BD6" s="194"/>
      <c r="BE6" s="194"/>
      <c r="BF6" s="106"/>
      <c r="BG6" s="226" t="s">
        <v>51</v>
      </c>
      <c r="BH6" s="197"/>
      <c r="BI6" s="197"/>
      <c r="BJ6" s="197"/>
      <c r="BK6" s="197"/>
      <c r="BL6" s="197"/>
      <c r="BM6" s="197"/>
      <c r="BN6" s="132"/>
      <c r="BO6" s="106"/>
      <c r="BP6" s="106"/>
      <c r="BQ6" s="106"/>
      <c r="BR6" s="106"/>
      <c r="BS6" s="106"/>
      <c r="BT6" s="106"/>
      <c r="BU6" s="106"/>
      <c r="BV6" s="106"/>
      <c r="BW6" s="106"/>
    </row>
    <row r="7" spans="1:78" ht="15.6" x14ac:dyDescent="0.3">
      <c r="A7" s="108" t="s">
        <v>44</v>
      </c>
      <c r="B7" s="175"/>
      <c r="C7" s="106"/>
      <c r="D7" s="106"/>
      <c r="E7" s="106"/>
      <c r="F7" s="175" t="s">
        <v>47</v>
      </c>
      <c r="G7" s="106" t="str">
        <f>E1</f>
        <v>Lise Berg</v>
      </c>
      <c r="H7" s="106"/>
      <c r="I7" s="106"/>
      <c r="J7" s="106"/>
      <c r="K7" s="106"/>
      <c r="M7" s="175"/>
      <c r="N7" s="175"/>
      <c r="O7" s="175"/>
      <c r="P7" s="106"/>
      <c r="Q7" s="106"/>
      <c r="R7" s="106"/>
      <c r="S7" s="106"/>
      <c r="T7" s="175"/>
      <c r="U7" s="175" t="s">
        <v>47</v>
      </c>
      <c r="V7" s="106" t="str">
        <f>E1</f>
        <v>Lise Berg</v>
      </c>
      <c r="W7" s="106"/>
      <c r="X7" s="106"/>
      <c r="Z7" s="175"/>
      <c r="AA7" s="175"/>
      <c r="AB7" s="175"/>
      <c r="AC7" s="106"/>
      <c r="AD7" s="106"/>
      <c r="AE7" s="106"/>
      <c r="AF7" s="106"/>
      <c r="AG7" s="106"/>
      <c r="AH7" s="175" t="s">
        <v>46</v>
      </c>
      <c r="AI7" s="106" t="str">
        <f>E2</f>
        <v>Robyn Bruderer</v>
      </c>
      <c r="AJ7" s="106"/>
      <c r="AK7" s="106"/>
      <c r="AL7" s="106"/>
      <c r="AM7" s="106"/>
      <c r="AN7" s="106"/>
      <c r="AO7" s="106"/>
      <c r="AP7" s="106"/>
      <c r="AQ7" s="106"/>
      <c r="AR7" s="219" t="s">
        <v>46</v>
      </c>
      <c r="AS7" s="21" t="str">
        <f>E2</f>
        <v>Robyn Bruderer</v>
      </c>
      <c r="AT7" s="21"/>
      <c r="AU7" s="21"/>
      <c r="AV7" s="106"/>
      <c r="AW7" s="175" t="s">
        <v>48</v>
      </c>
      <c r="AX7" s="106" t="str">
        <f>E3</f>
        <v>Angie Deeks</v>
      </c>
      <c r="AY7" s="106"/>
      <c r="AZ7" s="106"/>
      <c r="BA7" s="106"/>
      <c r="BB7" s="106"/>
      <c r="BC7" s="106"/>
      <c r="BD7" s="106"/>
      <c r="BE7" s="106"/>
      <c r="BF7" s="106"/>
      <c r="BG7" s="175" t="s">
        <v>48</v>
      </c>
      <c r="BH7" s="106" t="str">
        <f>E3</f>
        <v>Angie Deeks</v>
      </c>
      <c r="BI7" s="106"/>
      <c r="BJ7" s="106"/>
      <c r="BK7" s="106"/>
      <c r="BL7" s="175"/>
      <c r="BM7" s="175"/>
      <c r="BN7" s="418"/>
      <c r="BO7" s="229"/>
      <c r="BP7" s="229"/>
      <c r="BQ7" s="229"/>
      <c r="BR7" s="175" t="s">
        <v>12</v>
      </c>
      <c r="BS7" s="106"/>
      <c r="BT7" s="106"/>
      <c r="BU7" s="106"/>
      <c r="BV7" s="106"/>
      <c r="BW7" s="106"/>
    </row>
    <row r="8" spans="1:78" ht="15.6" x14ac:dyDescent="0.3">
      <c r="A8" s="108" t="s">
        <v>85</v>
      </c>
      <c r="B8" s="211">
        <v>4</v>
      </c>
      <c r="C8" s="106"/>
      <c r="D8" s="106"/>
      <c r="E8" s="106"/>
      <c r="F8" s="175" t="s">
        <v>26</v>
      </c>
      <c r="G8" s="106"/>
      <c r="H8" s="106"/>
      <c r="I8" s="106"/>
      <c r="J8" s="106"/>
      <c r="K8" s="106"/>
      <c r="M8" s="106"/>
      <c r="N8" s="106"/>
      <c r="O8" s="106"/>
      <c r="P8" s="106"/>
      <c r="Q8" s="106"/>
      <c r="R8" s="106"/>
      <c r="S8" s="106"/>
      <c r="T8" s="106"/>
      <c r="U8" s="175" t="s">
        <v>26</v>
      </c>
      <c r="V8" s="106"/>
      <c r="W8" s="106"/>
      <c r="X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S8" s="21"/>
      <c r="AT8" s="21"/>
      <c r="AU8" s="21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418"/>
      <c r="BO8" s="229"/>
      <c r="BP8" s="229"/>
      <c r="BQ8" s="229"/>
      <c r="BR8" s="106"/>
      <c r="BS8" s="106"/>
      <c r="BT8" s="106"/>
      <c r="BU8" s="106"/>
      <c r="BV8" s="106"/>
      <c r="BW8" s="106"/>
    </row>
    <row r="9" spans="1:78" ht="14.4" x14ac:dyDescent="0.3">
      <c r="A9" s="106"/>
      <c r="B9" s="106"/>
      <c r="C9" s="106"/>
      <c r="D9" s="106"/>
      <c r="E9" s="106"/>
      <c r="F9" s="175" t="s">
        <v>1</v>
      </c>
      <c r="G9" s="106"/>
      <c r="H9" s="106"/>
      <c r="I9" s="106"/>
      <c r="J9" s="106"/>
      <c r="K9" s="106"/>
      <c r="L9" s="187" t="s">
        <v>1</v>
      </c>
      <c r="M9" s="188"/>
      <c r="N9" s="188"/>
      <c r="O9" s="188" t="s">
        <v>2</v>
      </c>
      <c r="Q9" s="188"/>
      <c r="R9" s="188" t="s">
        <v>3</v>
      </c>
      <c r="S9" s="188" t="s">
        <v>86</v>
      </c>
      <c r="T9" s="136"/>
      <c r="U9" s="175" t="s">
        <v>1</v>
      </c>
      <c r="V9" s="106"/>
      <c r="X9" s="106"/>
      <c r="Y9" s="187" t="s">
        <v>1</v>
      </c>
      <c r="Z9" s="188"/>
      <c r="AA9" s="188"/>
      <c r="AB9" s="188" t="s">
        <v>2</v>
      </c>
      <c r="AD9" s="188"/>
      <c r="AE9" s="188" t="s">
        <v>3</v>
      </c>
      <c r="AF9" s="188" t="s">
        <v>86</v>
      </c>
      <c r="AG9" s="136"/>
      <c r="AH9" s="106"/>
      <c r="AI9" s="106"/>
      <c r="AJ9" s="106"/>
      <c r="AK9" s="106"/>
      <c r="AL9" s="106"/>
      <c r="AM9" s="106"/>
      <c r="AN9" s="106"/>
      <c r="AO9" s="106"/>
      <c r="AP9" s="106"/>
      <c r="AQ9" s="136"/>
      <c r="AR9" s="219"/>
      <c r="AS9" s="21"/>
      <c r="AT9" s="21" t="s">
        <v>10</v>
      </c>
      <c r="AU9" s="21" t="s">
        <v>13</v>
      </c>
      <c r="AV9" s="136"/>
      <c r="AW9" s="106"/>
      <c r="AX9" s="106"/>
      <c r="AY9" s="106"/>
      <c r="AZ9" s="106"/>
      <c r="BA9" s="106"/>
      <c r="BB9" s="106"/>
      <c r="BC9" s="106"/>
      <c r="BD9" s="106"/>
      <c r="BE9" s="106"/>
      <c r="BF9" s="136"/>
      <c r="BG9" s="106" t="s">
        <v>14</v>
      </c>
      <c r="BH9" s="106"/>
      <c r="BI9" s="106"/>
      <c r="BJ9" s="106"/>
      <c r="BK9" s="106"/>
      <c r="BL9" s="106"/>
      <c r="BM9" s="136" t="s">
        <v>14</v>
      </c>
      <c r="BN9" s="418"/>
      <c r="BO9" s="229"/>
      <c r="BP9" s="229"/>
      <c r="BQ9" s="229"/>
      <c r="BR9" s="188" t="s">
        <v>50</v>
      </c>
      <c r="BS9" s="106"/>
      <c r="BT9" s="188" t="s">
        <v>51</v>
      </c>
      <c r="BU9" s="245"/>
      <c r="BV9" s="224" t="s">
        <v>52</v>
      </c>
      <c r="BW9" s="191"/>
    </row>
    <row r="10" spans="1:78" ht="14.4" x14ac:dyDescent="0.3">
      <c r="A10" s="177" t="s">
        <v>24</v>
      </c>
      <c r="B10" s="177" t="s">
        <v>25</v>
      </c>
      <c r="C10" s="177" t="s">
        <v>26</v>
      </c>
      <c r="D10" s="177" t="s">
        <v>27</v>
      </c>
      <c r="E10" s="177" t="s">
        <v>28</v>
      </c>
      <c r="F10" s="177" t="s">
        <v>87</v>
      </c>
      <c r="G10" s="177" t="s">
        <v>88</v>
      </c>
      <c r="H10" s="177" t="s">
        <v>89</v>
      </c>
      <c r="I10" s="177" t="s">
        <v>90</v>
      </c>
      <c r="J10" s="177" t="s">
        <v>91</v>
      </c>
      <c r="K10" s="177" t="s">
        <v>92</v>
      </c>
      <c r="L10" s="189" t="s">
        <v>34</v>
      </c>
      <c r="M10" s="171" t="s">
        <v>2</v>
      </c>
      <c r="N10" s="171" t="s">
        <v>93</v>
      </c>
      <c r="O10" s="189" t="s">
        <v>34</v>
      </c>
      <c r="P10" s="190" t="s">
        <v>3</v>
      </c>
      <c r="Q10" s="171" t="s">
        <v>93</v>
      </c>
      <c r="R10" s="189" t="s">
        <v>34</v>
      </c>
      <c r="S10" s="189" t="s">
        <v>34</v>
      </c>
      <c r="T10" s="195"/>
      <c r="U10" s="177" t="s">
        <v>87</v>
      </c>
      <c r="V10" s="177" t="s">
        <v>88</v>
      </c>
      <c r="W10" s="177" t="s">
        <v>90</v>
      </c>
      <c r="X10" s="177" t="s">
        <v>91</v>
      </c>
      <c r="Y10" s="189" t="s">
        <v>34</v>
      </c>
      <c r="Z10" s="171" t="s">
        <v>2</v>
      </c>
      <c r="AA10" s="171" t="s">
        <v>93</v>
      </c>
      <c r="AB10" s="189" t="s">
        <v>34</v>
      </c>
      <c r="AC10" s="190" t="s">
        <v>3</v>
      </c>
      <c r="AD10" s="171" t="s">
        <v>93</v>
      </c>
      <c r="AE10" s="189" t="s">
        <v>34</v>
      </c>
      <c r="AF10" s="189" t="s">
        <v>34</v>
      </c>
      <c r="AG10" s="195"/>
      <c r="AH10" s="138" t="s">
        <v>29</v>
      </c>
      <c r="AI10" s="138" t="s">
        <v>30</v>
      </c>
      <c r="AJ10" s="138" t="s">
        <v>42</v>
      </c>
      <c r="AK10" s="138" t="s">
        <v>39</v>
      </c>
      <c r="AL10" s="138" t="s">
        <v>100</v>
      </c>
      <c r="AM10" s="138" t="s">
        <v>43</v>
      </c>
      <c r="AN10" s="138" t="s">
        <v>101</v>
      </c>
      <c r="AO10" s="138" t="s">
        <v>38</v>
      </c>
      <c r="AP10" s="138" t="s">
        <v>37</v>
      </c>
      <c r="AQ10" s="195"/>
      <c r="AR10" s="220" t="s">
        <v>36</v>
      </c>
      <c r="AS10" s="220" t="s">
        <v>13</v>
      </c>
      <c r="AT10" s="220" t="s">
        <v>9</v>
      </c>
      <c r="AU10" s="220" t="s">
        <v>15</v>
      </c>
      <c r="AV10" s="195"/>
      <c r="AW10" s="138" t="s">
        <v>29</v>
      </c>
      <c r="AX10" s="138" t="s">
        <v>30</v>
      </c>
      <c r="AY10" s="138" t="s">
        <v>42</v>
      </c>
      <c r="AZ10" s="138" t="s">
        <v>39</v>
      </c>
      <c r="BA10" s="138" t="s">
        <v>100</v>
      </c>
      <c r="BB10" s="138" t="s">
        <v>43</v>
      </c>
      <c r="BC10" s="138" t="s">
        <v>101</v>
      </c>
      <c r="BD10" s="138" t="s">
        <v>38</v>
      </c>
      <c r="BE10" s="138" t="s">
        <v>37</v>
      </c>
      <c r="BF10" s="195"/>
      <c r="BG10" s="171" t="s">
        <v>4</v>
      </c>
      <c r="BH10" s="171" t="s">
        <v>5</v>
      </c>
      <c r="BI10" s="171" t="s">
        <v>6</v>
      </c>
      <c r="BJ10" s="171" t="s">
        <v>7</v>
      </c>
      <c r="BK10" s="171" t="s">
        <v>33</v>
      </c>
      <c r="BL10" s="138" t="s">
        <v>21</v>
      </c>
      <c r="BM10" s="138" t="s">
        <v>15</v>
      </c>
      <c r="BN10" s="419"/>
      <c r="BO10" s="234" t="s">
        <v>68</v>
      </c>
      <c r="BP10" s="234" t="s">
        <v>69</v>
      </c>
      <c r="BQ10" s="234" t="s">
        <v>70</v>
      </c>
      <c r="BR10" s="216" t="s">
        <v>32</v>
      </c>
      <c r="BS10" s="138"/>
      <c r="BT10" s="216" t="s">
        <v>32</v>
      </c>
      <c r="BU10" s="246"/>
      <c r="BV10" s="189" t="s">
        <v>32</v>
      </c>
      <c r="BW10" s="189" t="s">
        <v>35</v>
      </c>
    </row>
    <row r="11" spans="1:78" ht="14.4" x14ac:dyDescent="0.3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191"/>
      <c r="M11" s="191"/>
      <c r="N11" s="191"/>
      <c r="O11" s="191"/>
      <c r="P11" s="191"/>
      <c r="Q11" s="191"/>
      <c r="R11" s="191"/>
      <c r="S11" s="191"/>
      <c r="T11" s="195"/>
      <c r="U11" s="41"/>
      <c r="V11" s="41"/>
      <c r="W11" s="41"/>
      <c r="X11" s="41"/>
      <c r="Y11" s="191"/>
      <c r="Z11" s="191"/>
      <c r="AA11" s="191"/>
      <c r="AB11" s="191"/>
      <c r="AC11" s="191"/>
      <c r="AD11" s="191"/>
      <c r="AE11" s="191"/>
      <c r="AF11" s="191"/>
      <c r="AG11" s="195"/>
      <c r="AH11" s="136"/>
      <c r="AI11" s="136"/>
      <c r="AJ11" s="136"/>
      <c r="AK11" s="136"/>
      <c r="AL11" s="136"/>
      <c r="AM11" s="136"/>
      <c r="AN11" s="136"/>
      <c r="AO11" s="136"/>
      <c r="AP11" s="136"/>
      <c r="AQ11" s="195"/>
      <c r="AR11" s="236"/>
      <c r="AS11" s="236"/>
      <c r="AT11" s="236"/>
      <c r="AU11" s="236"/>
      <c r="AV11" s="195"/>
      <c r="AW11" s="136"/>
      <c r="AX11" s="136"/>
      <c r="AY11" s="136"/>
      <c r="AZ11" s="136"/>
      <c r="BA11" s="136"/>
      <c r="BB11" s="136"/>
      <c r="BC11" s="136"/>
      <c r="BD11" s="136"/>
      <c r="BE11" s="136"/>
      <c r="BF11" s="195"/>
      <c r="BG11" s="191"/>
      <c r="BH11" s="191"/>
      <c r="BI11" s="191"/>
      <c r="BJ11" s="191"/>
      <c r="BK11" s="191"/>
      <c r="BL11" s="136"/>
      <c r="BM11" s="136"/>
      <c r="BN11" s="419"/>
      <c r="BO11" s="237"/>
      <c r="BP11" s="237"/>
      <c r="BQ11" s="237"/>
      <c r="BR11" s="188"/>
      <c r="BS11" s="136"/>
      <c r="BT11" s="188"/>
      <c r="BU11" s="247"/>
      <c r="BV11" s="224"/>
      <c r="BW11" s="224"/>
      <c r="BZ11" s="248"/>
    </row>
    <row r="12" spans="1:78" ht="14.4" x14ac:dyDescent="0.3">
      <c r="A12" s="483">
        <v>50</v>
      </c>
      <c r="B12" s="483" t="s">
        <v>236</v>
      </c>
      <c r="C12" s="483" t="s">
        <v>323</v>
      </c>
      <c r="D12" s="483" t="s">
        <v>234</v>
      </c>
      <c r="E12" s="483" t="s">
        <v>207</v>
      </c>
      <c r="F12" s="172">
        <v>6.2</v>
      </c>
      <c r="G12" s="172">
        <v>6</v>
      </c>
      <c r="H12" s="172">
        <v>5.2</v>
      </c>
      <c r="I12" s="172">
        <v>5</v>
      </c>
      <c r="J12" s="172">
        <v>5.8</v>
      </c>
      <c r="K12" s="172">
        <v>4.5</v>
      </c>
      <c r="L12" s="192">
        <f t="shared" ref="L12:L24" si="0">SUM(F12:K12)/6</f>
        <v>5.45</v>
      </c>
      <c r="M12" s="172">
        <v>6.2</v>
      </c>
      <c r="N12" s="172"/>
      <c r="O12" s="192">
        <f t="shared" ref="O12:O24" si="1">M12-N12</f>
        <v>6.2</v>
      </c>
      <c r="P12" s="172">
        <v>6</v>
      </c>
      <c r="Q12" s="172">
        <v>0.5</v>
      </c>
      <c r="R12" s="192">
        <f t="shared" ref="R12:R24" si="2">P12-Q12</f>
        <v>5.5</v>
      </c>
      <c r="S12" s="21">
        <f t="shared" ref="S12:S24" si="3">SUM((L12*0.6),(O12*0.25),(R12*0.15))</f>
        <v>5.6450000000000005</v>
      </c>
      <c r="T12" s="43"/>
      <c r="U12" s="172">
        <v>6.5</v>
      </c>
      <c r="V12" s="172">
        <v>6.5</v>
      </c>
      <c r="W12" s="172">
        <v>6.5</v>
      </c>
      <c r="X12" s="172">
        <v>6</v>
      </c>
      <c r="Y12" s="192">
        <f t="shared" ref="Y12:Y24" si="4">(U12+V12+W12+X12)/4</f>
        <v>6.375</v>
      </c>
      <c r="Z12" s="172">
        <v>7</v>
      </c>
      <c r="AA12" s="172"/>
      <c r="AB12" s="192">
        <f t="shared" ref="AB12:AB24" si="5">Z12-AA12</f>
        <v>7</v>
      </c>
      <c r="AC12" s="172">
        <v>6.5</v>
      </c>
      <c r="AD12" s="172"/>
      <c r="AE12" s="192">
        <f t="shared" ref="AE12:AE24" si="6">AC12-AD12</f>
        <v>6.5</v>
      </c>
      <c r="AF12" s="21">
        <f t="shared" ref="AF12:AF24" si="7">((Y12*0.4)+(AB12*0.4)+(AE12*0.2))</f>
        <v>6.65</v>
      </c>
      <c r="AG12" s="43"/>
      <c r="AH12" s="196">
        <v>5.3</v>
      </c>
      <c r="AI12" s="196">
        <v>6.3</v>
      </c>
      <c r="AJ12" s="196">
        <v>5.7</v>
      </c>
      <c r="AK12" s="196">
        <v>6.3</v>
      </c>
      <c r="AL12" s="196">
        <v>5.3</v>
      </c>
      <c r="AM12" s="196">
        <v>5</v>
      </c>
      <c r="AN12" s="196">
        <v>5.2</v>
      </c>
      <c r="AO12" s="22">
        <f t="shared" ref="AO12:AO24" si="8">SUM(AH12:AN12)</f>
        <v>39.100000000000009</v>
      </c>
      <c r="AP12" s="21">
        <f t="shared" ref="AP12:AP24" si="9">AO12/7</f>
        <v>5.5857142857142872</v>
      </c>
      <c r="AQ12" s="43"/>
      <c r="AR12" s="240">
        <v>7.66</v>
      </c>
      <c r="AS12" s="21">
        <f t="shared" ref="AS12:AS24" si="10">AR12</f>
        <v>7.66</v>
      </c>
      <c r="AT12" s="241"/>
      <c r="AU12" s="21">
        <f t="shared" ref="AU12:AU24" si="11">SUM(AS12-AT12)</f>
        <v>7.66</v>
      </c>
      <c r="AV12" s="43"/>
      <c r="AW12" s="196">
        <v>4.8</v>
      </c>
      <c r="AX12" s="196">
        <v>6.5</v>
      </c>
      <c r="AY12" s="196">
        <v>5.8</v>
      </c>
      <c r="AZ12" s="196">
        <v>6.8</v>
      </c>
      <c r="BA12" s="196">
        <v>6</v>
      </c>
      <c r="BB12" s="196">
        <v>6.8</v>
      </c>
      <c r="BC12" s="196">
        <v>5.5</v>
      </c>
      <c r="BD12" s="22">
        <f t="shared" ref="BD12:BD24" si="12">SUM(AW12:BC12)</f>
        <v>42.2</v>
      </c>
      <c r="BE12" s="21">
        <f t="shared" ref="BE12:BE24" si="13">BD12/7</f>
        <v>6.0285714285714294</v>
      </c>
      <c r="BF12" s="43"/>
      <c r="BG12" s="196">
        <v>6</v>
      </c>
      <c r="BH12" s="196">
        <v>6</v>
      </c>
      <c r="BI12" s="196">
        <v>6</v>
      </c>
      <c r="BJ12" s="196">
        <v>5.8</v>
      </c>
      <c r="BK12" s="21">
        <f t="shared" ref="BK12:BK24" si="14">SUM((BG12*0.3),(BH12*0.25),(BI12*0.35),(BJ12*0.1))</f>
        <v>5.9799999999999995</v>
      </c>
      <c r="BL12" s="201"/>
      <c r="BM12" s="21">
        <f t="shared" ref="BM12:BM24" si="15">BK12-BL12</f>
        <v>5.9799999999999995</v>
      </c>
      <c r="BN12" s="420"/>
      <c r="BO12" s="309">
        <f t="shared" ref="BO12:BO24" si="16">(S12+AF12)/2</f>
        <v>6.1475000000000009</v>
      </c>
      <c r="BP12" s="309">
        <f t="shared" ref="BP12:BP24" si="17">(AP12+AU12)/2</f>
        <v>6.6228571428571437</v>
      </c>
      <c r="BQ12" s="309">
        <f t="shared" ref="BQ12:BQ24" si="18">(BE12+BM12)/2</f>
        <v>6.0042857142857144</v>
      </c>
      <c r="BR12" s="21">
        <f t="shared" ref="BR12:BR23" si="19">SUM((S12*0.25)+(AP12*0.375)+(BE12*0.375))</f>
        <v>5.7666071428571435</v>
      </c>
      <c r="BS12" s="106"/>
      <c r="BT12" s="21">
        <f t="shared" ref="BT12:BT23" si="20">SUM((AF12*0.25)+(AU12*0.5)+(BM12*0.25))</f>
        <v>6.9874999999999998</v>
      </c>
      <c r="BU12" s="310"/>
      <c r="BV12" s="219">
        <f t="shared" ref="BV12:BV23" si="21">AVERAGE(BR12:BT12)</f>
        <v>6.3770535714285721</v>
      </c>
      <c r="BW12" s="244">
        <f t="shared" ref="BW12:BW22" si="22">RANK(BV12,$BV$12:$BV$24)</f>
        <v>1</v>
      </c>
    </row>
    <row r="13" spans="1:78" ht="14.4" x14ac:dyDescent="0.3">
      <c r="A13" s="483">
        <v>3</v>
      </c>
      <c r="B13" s="483" t="s">
        <v>261</v>
      </c>
      <c r="C13" s="483" t="s">
        <v>360</v>
      </c>
      <c r="D13" s="483" t="s">
        <v>194</v>
      </c>
      <c r="E13" s="483" t="s">
        <v>195</v>
      </c>
      <c r="F13" s="172">
        <v>6.5</v>
      </c>
      <c r="G13" s="172">
        <v>6.5</v>
      </c>
      <c r="H13" s="172">
        <v>6.8</v>
      </c>
      <c r="I13" s="172">
        <v>6.5</v>
      </c>
      <c r="J13" s="172">
        <v>7</v>
      </c>
      <c r="K13" s="172">
        <v>6</v>
      </c>
      <c r="L13" s="192">
        <f t="shared" si="0"/>
        <v>6.55</v>
      </c>
      <c r="M13" s="172">
        <v>7.8</v>
      </c>
      <c r="N13" s="172"/>
      <c r="O13" s="192">
        <f t="shared" si="1"/>
        <v>7.8</v>
      </c>
      <c r="P13" s="172">
        <v>7</v>
      </c>
      <c r="Q13" s="172"/>
      <c r="R13" s="192">
        <f t="shared" si="2"/>
        <v>7</v>
      </c>
      <c r="S13" s="21">
        <f t="shared" si="3"/>
        <v>6.93</v>
      </c>
      <c r="T13" s="43"/>
      <c r="U13" s="172">
        <v>6.2</v>
      </c>
      <c r="V13" s="172">
        <v>6.5</v>
      </c>
      <c r="W13" s="172">
        <v>6</v>
      </c>
      <c r="X13" s="172">
        <v>6.5</v>
      </c>
      <c r="Y13" s="192">
        <f t="shared" si="4"/>
        <v>6.3</v>
      </c>
      <c r="Z13" s="172">
        <v>6.7</v>
      </c>
      <c r="AA13" s="172"/>
      <c r="AB13" s="192">
        <f t="shared" si="5"/>
        <v>6.7</v>
      </c>
      <c r="AC13" s="172">
        <v>7</v>
      </c>
      <c r="AD13" s="172"/>
      <c r="AE13" s="192">
        <f t="shared" si="6"/>
        <v>7</v>
      </c>
      <c r="AF13" s="21">
        <f t="shared" si="7"/>
        <v>6.6000000000000005</v>
      </c>
      <c r="AG13" s="43"/>
      <c r="AH13" s="196">
        <v>5</v>
      </c>
      <c r="AI13" s="196">
        <v>6.2</v>
      </c>
      <c r="AJ13" s="196">
        <v>6</v>
      </c>
      <c r="AK13" s="196">
        <v>6</v>
      </c>
      <c r="AL13" s="196">
        <v>5.3</v>
      </c>
      <c r="AM13" s="196">
        <v>5.5</v>
      </c>
      <c r="AN13" s="196">
        <v>5.5</v>
      </c>
      <c r="AO13" s="22">
        <f t="shared" si="8"/>
        <v>39.5</v>
      </c>
      <c r="AP13" s="21">
        <f t="shared" si="9"/>
        <v>5.6428571428571432</v>
      </c>
      <c r="AQ13" s="43"/>
      <c r="AR13" s="240">
        <v>7.09</v>
      </c>
      <c r="AS13" s="21">
        <f t="shared" si="10"/>
        <v>7.09</v>
      </c>
      <c r="AT13" s="241"/>
      <c r="AU13" s="21">
        <f t="shared" si="11"/>
        <v>7.09</v>
      </c>
      <c r="AV13" s="43"/>
      <c r="AW13" s="196">
        <v>5</v>
      </c>
      <c r="AX13" s="196">
        <v>6.5</v>
      </c>
      <c r="AY13" s="196">
        <v>5</v>
      </c>
      <c r="AZ13" s="196">
        <v>5.5</v>
      </c>
      <c r="BA13" s="196">
        <v>6.5</v>
      </c>
      <c r="BB13" s="196">
        <v>6.5</v>
      </c>
      <c r="BC13" s="196">
        <v>5.5</v>
      </c>
      <c r="BD13" s="22">
        <f t="shared" si="12"/>
        <v>40.5</v>
      </c>
      <c r="BE13" s="21">
        <f t="shared" si="13"/>
        <v>5.7857142857142856</v>
      </c>
      <c r="BF13" s="43"/>
      <c r="BG13" s="196">
        <v>8</v>
      </c>
      <c r="BH13" s="196">
        <v>4.5</v>
      </c>
      <c r="BI13" s="196">
        <v>6</v>
      </c>
      <c r="BJ13" s="196">
        <v>5</v>
      </c>
      <c r="BK13" s="21">
        <f t="shared" si="14"/>
        <v>6.125</v>
      </c>
      <c r="BL13" s="201"/>
      <c r="BM13" s="21">
        <f t="shared" si="15"/>
        <v>6.125</v>
      </c>
      <c r="BN13" s="420"/>
      <c r="BO13" s="309">
        <f t="shared" si="16"/>
        <v>6.7650000000000006</v>
      </c>
      <c r="BP13" s="309">
        <f t="shared" si="17"/>
        <v>6.3664285714285711</v>
      </c>
      <c r="BQ13" s="309">
        <f t="shared" si="18"/>
        <v>5.9553571428571423</v>
      </c>
      <c r="BR13" s="21">
        <f t="shared" si="19"/>
        <v>6.0182142857142864</v>
      </c>
      <c r="BS13" s="106"/>
      <c r="BT13" s="21">
        <f t="shared" si="20"/>
        <v>6.7262500000000003</v>
      </c>
      <c r="BU13" s="310"/>
      <c r="BV13" s="219">
        <f t="shared" si="21"/>
        <v>6.3722321428571433</v>
      </c>
      <c r="BW13" s="244">
        <f t="shared" si="22"/>
        <v>2</v>
      </c>
    </row>
    <row r="14" spans="1:78" ht="14.4" x14ac:dyDescent="0.3">
      <c r="A14" s="483">
        <v>70</v>
      </c>
      <c r="B14" s="483" t="s">
        <v>349</v>
      </c>
      <c r="C14" s="506" t="s">
        <v>306</v>
      </c>
      <c r="D14" s="506" t="s">
        <v>307</v>
      </c>
      <c r="E14" s="483" t="s">
        <v>233</v>
      </c>
      <c r="F14" s="172">
        <v>6</v>
      </c>
      <c r="G14" s="172">
        <v>6</v>
      </c>
      <c r="H14" s="172">
        <v>4.5</v>
      </c>
      <c r="I14" s="172">
        <v>6</v>
      </c>
      <c r="J14" s="172">
        <v>6.5</v>
      </c>
      <c r="K14" s="172">
        <v>5.6</v>
      </c>
      <c r="L14" s="192">
        <f t="shared" si="0"/>
        <v>5.7666666666666666</v>
      </c>
      <c r="M14" s="172">
        <v>6.8</v>
      </c>
      <c r="N14" s="172"/>
      <c r="O14" s="192">
        <f t="shared" si="1"/>
        <v>6.8</v>
      </c>
      <c r="P14" s="172">
        <v>7</v>
      </c>
      <c r="Q14" s="172"/>
      <c r="R14" s="192">
        <f t="shared" si="2"/>
        <v>7</v>
      </c>
      <c r="S14" s="21">
        <f t="shared" si="3"/>
        <v>6.21</v>
      </c>
      <c r="T14" s="43"/>
      <c r="U14" s="172">
        <v>6.5</v>
      </c>
      <c r="V14" s="172">
        <v>6.5</v>
      </c>
      <c r="W14" s="172">
        <v>4.5</v>
      </c>
      <c r="X14" s="172">
        <v>6.5</v>
      </c>
      <c r="Y14" s="192">
        <f t="shared" si="4"/>
        <v>6</v>
      </c>
      <c r="Z14" s="172">
        <v>6.7</v>
      </c>
      <c r="AA14" s="172"/>
      <c r="AB14" s="192">
        <f t="shared" si="5"/>
        <v>6.7</v>
      </c>
      <c r="AC14" s="172">
        <v>7</v>
      </c>
      <c r="AD14" s="172"/>
      <c r="AE14" s="192">
        <f t="shared" si="6"/>
        <v>7</v>
      </c>
      <c r="AF14" s="21">
        <f t="shared" si="7"/>
        <v>6.48</v>
      </c>
      <c r="AG14" s="43"/>
      <c r="AH14" s="196">
        <v>6</v>
      </c>
      <c r="AI14" s="196">
        <v>6.7</v>
      </c>
      <c r="AJ14" s="196">
        <v>3.5</v>
      </c>
      <c r="AK14" s="196">
        <v>3.8</v>
      </c>
      <c r="AL14" s="196">
        <v>6.3</v>
      </c>
      <c r="AM14" s="196">
        <v>5.8</v>
      </c>
      <c r="AN14" s="196">
        <v>6</v>
      </c>
      <c r="AO14" s="22">
        <f t="shared" si="8"/>
        <v>38.1</v>
      </c>
      <c r="AP14" s="21">
        <f t="shared" si="9"/>
        <v>5.4428571428571431</v>
      </c>
      <c r="AQ14" s="43"/>
      <c r="AR14" s="240">
        <v>7.84</v>
      </c>
      <c r="AS14" s="21">
        <f t="shared" si="10"/>
        <v>7.84</v>
      </c>
      <c r="AT14" s="241"/>
      <c r="AU14" s="21">
        <f t="shared" si="11"/>
        <v>7.84</v>
      </c>
      <c r="AV14" s="43"/>
      <c r="AW14" s="196">
        <v>5.5</v>
      </c>
      <c r="AX14" s="196">
        <v>6.5</v>
      </c>
      <c r="AY14" s="196">
        <v>5</v>
      </c>
      <c r="AZ14" s="196">
        <v>6.5</v>
      </c>
      <c r="BA14" s="196">
        <v>6</v>
      </c>
      <c r="BB14" s="196">
        <v>6.5</v>
      </c>
      <c r="BC14" s="196">
        <v>4.5</v>
      </c>
      <c r="BD14" s="22">
        <f t="shared" si="12"/>
        <v>40.5</v>
      </c>
      <c r="BE14" s="21">
        <f t="shared" si="13"/>
        <v>5.7857142857142856</v>
      </c>
      <c r="BF14" s="43"/>
      <c r="BG14" s="196">
        <v>7</v>
      </c>
      <c r="BH14" s="196">
        <v>7</v>
      </c>
      <c r="BI14" s="196">
        <v>6</v>
      </c>
      <c r="BJ14" s="196">
        <v>6.3</v>
      </c>
      <c r="BK14" s="21">
        <f t="shared" si="14"/>
        <v>6.5799999999999992</v>
      </c>
      <c r="BL14" s="201">
        <v>1</v>
      </c>
      <c r="BM14" s="21">
        <f t="shared" si="15"/>
        <v>5.5799999999999992</v>
      </c>
      <c r="BN14" s="420"/>
      <c r="BO14" s="309">
        <f t="shared" si="16"/>
        <v>6.3450000000000006</v>
      </c>
      <c r="BP14" s="309">
        <f t="shared" si="17"/>
        <v>6.6414285714285715</v>
      </c>
      <c r="BQ14" s="309">
        <f t="shared" si="18"/>
        <v>5.6828571428571424</v>
      </c>
      <c r="BR14" s="21">
        <f t="shared" si="19"/>
        <v>5.7632142857142856</v>
      </c>
      <c r="BS14" s="106"/>
      <c r="BT14" s="21">
        <f t="shared" si="20"/>
        <v>6.9349999999999996</v>
      </c>
      <c r="BU14" s="310"/>
      <c r="BV14" s="219">
        <f t="shared" si="21"/>
        <v>6.3491071428571431</v>
      </c>
      <c r="BW14" s="244">
        <f t="shared" si="22"/>
        <v>3</v>
      </c>
    </row>
    <row r="15" spans="1:78" ht="14.4" x14ac:dyDescent="0.3">
      <c r="A15" s="483">
        <v>13</v>
      </c>
      <c r="B15" s="483" t="s">
        <v>300</v>
      </c>
      <c r="C15" s="483" t="s">
        <v>301</v>
      </c>
      <c r="D15" s="483" t="s">
        <v>180</v>
      </c>
      <c r="E15" s="483" t="s">
        <v>181</v>
      </c>
      <c r="F15" s="172">
        <v>5.8</v>
      </c>
      <c r="G15" s="172">
        <v>5.5</v>
      </c>
      <c r="H15" s="172">
        <v>3</v>
      </c>
      <c r="I15" s="172">
        <v>4</v>
      </c>
      <c r="J15" s="172">
        <v>5.4</v>
      </c>
      <c r="K15" s="172">
        <v>3</v>
      </c>
      <c r="L15" s="192">
        <f t="shared" si="0"/>
        <v>4.45</v>
      </c>
      <c r="M15" s="172">
        <v>5.7</v>
      </c>
      <c r="N15" s="172"/>
      <c r="O15" s="192">
        <f t="shared" si="1"/>
        <v>5.7</v>
      </c>
      <c r="P15" s="172">
        <v>6</v>
      </c>
      <c r="Q15" s="172">
        <v>0.2</v>
      </c>
      <c r="R15" s="192">
        <f t="shared" si="2"/>
        <v>5.8</v>
      </c>
      <c r="S15" s="21">
        <f t="shared" si="3"/>
        <v>4.9649999999999999</v>
      </c>
      <c r="T15" s="43"/>
      <c r="U15" s="172">
        <v>6.2</v>
      </c>
      <c r="V15" s="172">
        <v>6.5</v>
      </c>
      <c r="W15" s="172">
        <v>6</v>
      </c>
      <c r="X15" s="172">
        <v>6.5</v>
      </c>
      <c r="Y15" s="192">
        <f t="shared" si="4"/>
        <v>6.3</v>
      </c>
      <c r="Z15" s="172">
        <v>6.7</v>
      </c>
      <c r="AA15" s="172"/>
      <c r="AB15" s="192">
        <f t="shared" si="5"/>
        <v>6.7</v>
      </c>
      <c r="AC15" s="172">
        <v>6.8</v>
      </c>
      <c r="AD15" s="172"/>
      <c r="AE15" s="192">
        <f t="shared" si="6"/>
        <v>6.8</v>
      </c>
      <c r="AF15" s="21">
        <f t="shared" si="7"/>
        <v>6.5600000000000005</v>
      </c>
      <c r="AG15" s="43"/>
      <c r="AH15" s="196">
        <v>4.9000000000000004</v>
      </c>
      <c r="AI15" s="196">
        <v>6</v>
      </c>
      <c r="AJ15" s="196">
        <v>5.3</v>
      </c>
      <c r="AK15" s="196">
        <v>5.7</v>
      </c>
      <c r="AL15" s="196">
        <v>6</v>
      </c>
      <c r="AM15" s="196">
        <v>6</v>
      </c>
      <c r="AN15" s="196">
        <v>6</v>
      </c>
      <c r="AO15" s="22">
        <f t="shared" si="8"/>
        <v>39.9</v>
      </c>
      <c r="AP15" s="21">
        <f t="shared" si="9"/>
        <v>5.7</v>
      </c>
      <c r="AQ15" s="43"/>
      <c r="AR15" s="240">
        <v>7.6</v>
      </c>
      <c r="AS15" s="21">
        <f t="shared" si="10"/>
        <v>7.6</v>
      </c>
      <c r="AT15" s="241"/>
      <c r="AU15" s="21">
        <f t="shared" si="11"/>
        <v>7.6</v>
      </c>
      <c r="AV15" s="43"/>
      <c r="AW15" s="196">
        <v>4.5</v>
      </c>
      <c r="AX15" s="196">
        <v>6.5</v>
      </c>
      <c r="AY15" s="196">
        <v>3.5</v>
      </c>
      <c r="AZ15" s="196">
        <v>5.5</v>
      </c>
      <c r="BA15" s="196">
        <v>6</v>
      </c>
      <c r="BB15" s="196">
        <v>6</v>
      </c>
      <c r="BC15" s="196">
        <v>5</v>
      </c>
      <c r="BD15" s="22">
        <f t="shared" si="12"/>
        <v>37</v>
      </c>
      <c r="BE15" s="21">
        <f t="shared" si="13"/>
        <v>5.2857142857142856</v>
      </c>
      <c r="BF15" s="43"/>
      <c r="BG15" s="196">
        <v>4.5</v>
      </c>
      <c r="BH15" s="196">
        <v>6</v>
      </c>
      <c r="BI15" s="196">
        <v>5.8</v>
      </c>
      <c r="BJ15" s="196">
        <v>6</v>
      </c>
      <c r="BK15" s="21">
        <f t="shared" si="14"/>
        <v>5.4799999999999986</v>
      </c>
      <c r="BL15" s="201"/>
      <c r="BM15" s="21">
        <f t="shared" si="15"/>
        <v>5.4799999999999986</v>
      </c>
      <c r="BN15" s="420"/>
      <c r="BO15" s="309">
        <f t="shared" si="16"/>
        <v>5.7625000000000002</v>
      </c>
      <c r="BP15" s="309">
        <f t="shared" si="17"/>
        <v>6.65</v>
      </c>
      <c r="BQ15" s="309">
        <f t="shared" si="18"/>
        <v>5.3828571428571426</v>
      </c>
      <c r="BR15" s="21">
        <f t="shared" si="19"/>
        <v>5.3608928571428578</v>
      </c>
      <c r="BS15" s="106"/>
      <c r="BT15" s="21">
        <f t="shared" si="20"/>
        <v>6.8099999999999987</v>
      </c>
      <c r="BU15" s="310"/>
      <c r="BV15" s="219">
        <f t="shared" si="21"/>
        <v>6.0854464285714283</v>
      </c>
      <c r="BW15" s="244">
        <f t="shared" si="22"/>
        <v>4</v>
      </c>
    </row>
    <row r="16" spans="1:78" ht="14.4" x14ac:dyDescent="0.3">
      <c r="A16" s="483">
        <v>51</v>
      </c>
      <c r="B16" s="483" t="s">
        <v>308</v>
      </c>
      <c r="C16" s="483" t="s">
        <v>359</v>
      </c>
      <c r="D16" s="483" t="s">
        <v>329</v>
      </c>
      <c r="E16" s="483" t="s">
        <v>330</v>
      </c>
      <c r="F16" s="172">
        <v>6.5</v>
      </c>
      <c r="G16" s="172">
        <v>6</v>
      </c>
      <c r="H16" s="172">
        <v>6.2</v>
      </c>
      <c r="I16" s="172">
        <v>5.8</v>
      </c>
      <c r="J16" s="172">
        <v>6.5</v>
      </c>
      <c r="K16" s="172">
        <v>5</v>
      </c>
      <c r="L16" s="192">
        <f t="shared" si="0"/>
        <v>6</v>
      </c>
      <c r="M16" s="172">
        <v>6.2</v>
      </c>
      <c r="N16" s="172"/>
      <c r="O16" s="192">
        <f t="shared" si="1"/>
        <v>6.2</v>
      </c>
      <c r="P16" s="172">
        <v>6</v>
      </c>
      <c r="Q16" s="172">
        <v>0.4</v>
      </c>
      <c r="R16" s="192">
        <f t="shared" si="2"/>
        <v>5.6</v>
      </c>
      <c r="S16" s="21">
        <f t="shared" si="3"/>
        <v>5.9899999999999993</v>
      </c>
      <c r="T16" s="43"/>
      <c r="U16" s="172">
        <v>6</v>
      </c>
      <c r="V16" s="172">
        <v>6</v>
      </c>
      <c r="W16" s="172">
        <v>5</v>
      </c>
      <c r="X16" s="172">
        <v>6.5</v>
      </c>
      <c r="Y16" s="192">
        <f t="shared" si="4"/>
        <v>5.875</v>
      </c>
      <c r="Z16" s="172">
        <v>6.2</v>
      </c>
      <c r="AA16" s="172"/>
      <c r="AB16" s="192">
        <f t="shared" si="5"/>
        <v>6.2</v>
      </c>
      <c r="AC16" s="172">
        <v>6</v>
      </c>
      <c r="AD16" s="172"/>
      <c r="AE16" s="192">
        <f t="shared" si="6"/>
        <v>6</v>
      </c>
      <c r="AF16" s="21">
        <f t="shared" si="7"/>
        <v>6.03</v>
      </c>
      <c r="AG16" s="43"/>
      <c r="AH16" s="196">
        <v>5.2</v>
      </c>
      <c r="AI16" s="196">
        <v>6</v>
      </c>
      <c r="AJ16" s="196">
        <v>5.5</v>
      </c>
      <c r="AK16" s="196">
        <v>5</v>
      </c>
      <c r="AL16" s="196">
        <v>4.8</v>
      </c>
      <c r="AM16" s="196">
        <v>4.8</v>
      </c>
      <c r="AN16" s="196">
        <v>5</v>
      </c>
      <c r="AO16" s="22">
        <f t="shared" si="8"/>
        <v>36.299999999999997</v>
      </c>
      <c r="AP16" s="21">
        <f t="shared" si="9"/>
        <v>5.1857142857142851</v>
      </c>
      <c r="AQ16" s="43"/>
      <c r="AR16" s="240">
        <v>7.23</v>
      </c>
      <c r="AS16" s="21">
        <f t="shared" si="10"/>
        <v>7.23</v>
      </c>
      <c r="AT16" s="241"/>
      <c r="AU16" s="21">
        <f t="shared" si="11"/>
        <v>7.23</v>
      </c>
      <c r="AV16" s="43"/>
      <c r="AW16" s="196">
        <v>4</v>
      </c>
      <c r="AX16" s="196">
        <v>6</v>
      </c>
      <c r="AY16" s="196">
        <v>5.5</v>
      </c>
      <c r="AZ16" s="196">
        <v>6</v>
      </c>
      <c r="BA16" s="196">
        <v>4</v>
      </c>
      <c r="BB16" s="196">
        <v>5</v>
      </c>
      <c r="BC16" s="196">
        <v>6</v>
      </c>
      <c r="BD16" s="22">
        <f t="shared" si="12"/>
        <v>36.5</v>
      </c>
      <c r="BE16" s="21">
        <f t="shared" si="13"/>
        <v>5.2142857142857144</v>
      </c>
      <c r="BF16" s="43"/>
      <c r="BG16" s="196">
        <v>6</v>
      </c>
      <c r="BH16" s="196">
        <v>7</v>
      </c>
      <c r="BI16" s="196">
        <v>3</v>
      </c>
      <c r="BJ16" s="196">
        <v>3</v>
      </c>
      <c r="BK16" s="21">
        <f t="shared" si="14"/>
        <v>4.8999999999999995</v>
      </c>
      <c r="BL16" s="201"/>
      <c r="BM16" s="21">
        <f t="shared" si="15"/>
        <v>4.8999999999999995</v>
      </c>
      <c r="BN16" s="420"/>
      <c r="BO16" s="309">
        <f t="shared" si="16"/>
        <v>6.01</v>
      </c>
      <c r="BP16" s="309">
        <f t="shared" si="17"/>
        <v>6.2078571428571427</v>
      </c>
      <c r="BQ16" s="309">
        <f t="shared" si="18"/>
        <v>5.0571428571428569</v>
      </c>
      <c r="BR16" s="21">
        <f t="shared" si="19"/>
        <v>5.3974999999999991</v>
      </c>
      <c r="BS16" s="106"/>
      <c r="BT16" s="21">
        <f t="shared" si="20"/>
        <v>6.3475000000000001</v>
      </c>
      <c r="BU16" s="310"/>
      <c r="BV16" s="219">
        <f t="shared" si="21"/>
        <v>5.8724999999999996</v>
      </c>
      <c r="BW16" s="244">
        <f t="shared" si="22"/>
        <v>5</v>
      </c>
    </row>
    <row r="17" spans="1:76" ht="14.4" x14ac:dyDescent="0.3">
      <c r="A17" s="483">
        <v>86</v>
      </c>
      <c r="B17" s="483" t="s">
        <v>279</v>
      </c>
      <c r="C17" s="483" t="s">
        <v>333</v>
      </c>
      <c r="D17" s="483" t="s">
        <v>322</v>
      </c>
      <c r="E17" s="483" t="s">
        <v>256</v>
      </c>
      <c r="F17" s="172">
        <v>5</v>
      </c>
      <c r="G17" s="172">
        <v>5.5</v>
      </c>
      <c r="H17" s="172">
        <v>4.5</v>
      </c>
      <c r="I17" s="172">
        <v>4</v>
      </c>
      <c r="J17" s="172">
        <v>6</v>
      </c>
      <c r="K17" s="172">
        <v>4</v>
      </c>
      <c r="L17" s="192">
        <f t="shared" si="0"/>
        <v>4.833333333333333</v>
      </c>
      <c r="M17" s="172">
        <v>5.7</v>
      </c>
      <c r="N17" s="172"/>
      <c r="O17" s="192">
        <f t="shared" si="1"/>
        <v>5.7</v>
      </c>
      <c r="P17" s="172">
        <v>6</v>
      </c>
      <c r="Q17" s="172">
        <v>0.3</v>
      </c>
      <c r="R17" s="192">
        <f t="shared" si="2"/>
        <v>5.7</v>
      </c>
      <c r="S17" s="21">
        <f t="shared" si="3"/>
        <v>5.18</v>
      </c>
      <c r="T17" s="43"/>
      <c r="U17" s="172">
        <v>6</v>
      </c>
      <c r="V17" s="172">
        <v>6.5</v>
      </c>
      <c r="W17" s="172">
        <v>6</v>
      </c>
      <c r="X17" s="172">
        <v>6.5</v>
      </c>
      <c r="Y17" s="192">
        <f t="shared" si="4"/>
        <v>6.25</v>
      </c>
      <c r="Z17" s="172">
        <v>6.2</v>
      </c>
      <c r="AA17" s="172"/>
      <c r="AB17" s="192">
        <f t="shared" si="5"/>
        <v>6.2</v>
      </c>
      <c r="AC17" s="172">
        <v>6</v>
      </c>
      <c r="AD17" s="172"/>
      <c r="AE17" s="192">
        <f t="shared" si="6"/>
        <v>6</v>
      </c>
      <c r="AF17" s="21">
        <f t="shared" si="7"/>
        <v>6.1800000000000006</v>
      </c>
      <c r="AG17" s="43"/>
      <c r="AH17" s="196">
        <v>5.6</v>
      </c>
      <c r="AI17" s="196">
        <v>6.3</v>
      </c>
      <c r="AJ17" s="196">
        <v>0</v>
      </c>
      <c r="AK17" s="196">
        <v>0</v>
      </c>
      <c r="AL17" s="196">
        <v>5</v>
      </c>
      <c r="AM17" s="196">
        <v>4</v>
      </c>
      <c r="AN17" s="196">
        <v>4.8</v>
      </c>
      <c r="AO17" s="22">
        <f t="shared" si="8"/>
        <v>25.7</v>
      </c>
      <c r="AP17" s="21">
        <f t="shared" si="9"/>
        <v>3.6714285714285713</v>
      </c>
      <c r="AQ17" s="43"/>
      <c r="AR17" s="240">
        <v>8</v>
      </c>
      <c r="AS17" s="21">
        <f t="shared" si="10"/>
        <v>8</v>
      </c>
      <c r="AT17" s="241"/>
      <c r="AU17" s="21">
        <f t="shared" si="11"/>
        <v>8</v>
      </c>
      <c r="AV17" s="43"/>
      <c r="AW17" s="196">
        <v>4.8</v>
      </c>
      <c r="AX17" s="196">
        <v>5.5</v>
      </c>
      <c r="AY17" s="196">
        <v>2</v>
      </c>
      <c r="AZ17" s="196">
        <v>4</v>
      </c>
      <c r="BA17" s="196">
        <v>3.5</v>
      </c>
      <c r="BB17" s="196">
        <v>0</v>
      </c>
      <c r="BC17" s="196">
        <v>0</v>
      </c>
      <c r="BD17" s="22">
        <f t="shared" si="12"/>
        <v>19.8</v>
      </c>
      <c r="BE17" s="21">
        <f t="shared" si="13"/>
        <v>2.8285714285714287</v>
      </c>
      <c r="BF17" s="43"/>
      <c r="BG17" s="196">
        <v>6</v>
      </c>
      <c r="BH17" s="196">
        <v>6.5</v>
      </c>
      <c r="BI17" s="196">
        <v>6</v>
      </c>
      <c r="BJ17" s="196">
        <v>6</v>
      </c>
      <c r="BK17" s="21">
        <f t="shared" si="14"/>
        <v>6.125</v>
      </c>
      <c r="BL17" s="201"/>
      <c r="BM17" s="21">
        <f t="shared" si="15"/>
        <v>6.125</v>
      </c>
      <c r="BN17" s="420"/>
      <c r="BO17" s="309">
        <f t="shared" si="16"/>
        <v>5.68</v>
      </c>
      <c r="BP17" s="309">
        <f t="shared" si="17"/>
        <v>5.8357142857142854</v>
      </c>
      <c r="BQ17" s="309">
        <f t="shared" si="18"/>
        <v>4.4767857142857146</v>
      </c>
      <c r="BR17" s="21">
        <f t="shared" si="19"/>
        <v>3.7324999999999999</v>
      </c>
      <c r="BS17" s="106"/>
      <c r="BT17" s="21">
        <f t="shared" si="20"/>
        <v>7.0762499999999999</v>
      </c>
      <c r="BU17" s="310"/>
      <c r="BV17" s="219">
        <f t="shared" si="21"/>
        <v>5.4043749999999999</v>
      </c>
      <c r="BW17" s="244">
        <f t="shared" si="22"/>
        <v>6</v>
      </c>
    </row>
    <row r="18" spans="1:76" ht="14.4" x14ac:dyDescent="0.3">
      <c r="A18" s="483">
        <v>27</v>
      </c>
      <c r="B18" s="506" t="s">
        <v>182</v>
      </c>
      <c r="C18" s="506" t="s">
        <v>407</v>
      </c>
      <c r="D18" s="506" t="s">
        <v>184</v>
      </c>
      <c r="E18" s="506" t="s">
        <v>185</v>
      </c>
      <c r="F18" s="172">
        <v>6.5</v>
      </c>
      <c r="G18" s="172">
        <v>5.8</v>
      </c>
      <c r="H18" s="172">
        <v>5.5</v>
      </c>
      <c r="I18" s="172">
        <v>5.2</v>
      </c>
      <c r="J18" s="172">
        <v>5.5</v>
      </c>
      <c r="K18" s="172">
        <v>5</v>
      </c>
      <c r="L18" s="192">
        <f t="shared" si="0"/>
        <v>5.583333333333333</v>
      </c>
      <c r="M18" s="172">
        <v>5.9</v>
      </c>
      <c r="N18" s="172">
        <v>4</v>
      </c>
      <c r="O18" s="192">
        <f t="shared" si="1"/>
        <v>1.9000000000000004</v>
      </c>
      <c r="P18" s="172">
        <v>5.8</v>
      </c>
      <c r="Q18" s="172"/>
      <c r="R18" s="192">
        <f t="shared" si="2"/>
        <v>5.8</v>
      </c>
      <c r="S18" s="21">
        <f t="shared" si="3"/>
        <v>4.6949999999999994</v>
      </c>
      <c r="T18" s="43"/>
      <c r="U18" s="172">
        <v>6.5</v>
      </c>
      <c r="V18" s="172">
        <v>6.5</v>
      </c>
      <c r="W18" s="172">
        <v>6.5</v>
      </c>
      <c r="X18" s="172">
        <v>6.5</v>
      </c>
      <c r="Y18" s="192">
        <f t="shared" si="4"/>
        <v>6.5</v>
      </c>
      <c r="Z18" s="172">
        <v>5.7</v>
      </c>
      <c r="AA18" s="172"/>
      <c r="AB18" s="192">
        <f t="shared" si="5"/>
        <v>5.7</v>
      </c>
      <c r="AC18" s="172">
        <v>5.5</v>
      </c>
      <c r="AD18" s="172"/>
      <c r="AE18" s="192">
        <f t="shared" si="6"/>
        <v>5.5</v>
      </c>
      <c r="AF18" s="21">
        <f t="shared" si="7"/>
        <v>5.98</v>
      </c>
      <c r="AG18" s="43"/>
      <c r="AH18" s="196">
        <v>0</v>
      </c>
      <c r="AI18" s="196">
        <v>6.3</v>
      </c>
      <c r="AJ18" s="196">
        <v>6</v>
      </c>
      <c r="AK18" s="196">
        <v>0</v>
      </c>
      <c r="AL18" s="196">
        <v>5.2</v>
      </c>
      <c r="AM18" s="196">
        <v>5.2</v>
      </c>
      <c r="AN18" s="196">
        <v>5.5</v>
      </c>
      <c r="AO18" s="22">
        <f t="shared" si="8"/>
        <v>28.2</v>
      </c>
      <c r="AP18" s="21">
        <f t="shared" si="9"/>
        <v>4.0285714285714285</v>
      </c>
      <c r="AQ18" s="43"/>
      <c r="AR18" s="240">
        <v>7.6</v>
      </c>
      <c r="AS18" s="21">
        <f t="shared" si="10"/>
        <v>7.6</v>
      </c>
      <c r="AT18" s="241"/>
      <c r="AU18" s="21">
        <f t="shared" si="11"/>
        <v>7.6</v>
      </c>
      <c r="AV18" s="43"/>
      <c r="AW18" s="196">
        <v>0</v>
      </c>
      <c r="AX18" s="196">
        <v>6</v>
      </c>
      <c r="AY18" s="196">
        <v>4</v>
      </c>
      <c r="AZ18" s="196">
        <v>0</v>
      </c>
      <c r="BA18" s="196">
        <v>4.5</v>
      </c>
      <c r="BB18" s="196">
        <v>4.5</v>
      </c>
      <c r="BC18" s="196">
        <v>5</v>
      </c>
      <c r="BD18" s="22">
        <f t="shared" si="12"/>
        <v>24</v>
      </c>
      <c r="BE18" s="21">
        <f t="shared" si="13"/>
        <v>3.4285714285714284</v>
      </c>
      <c r="BF18" s="43"/>
      <c r="BG18" s="196">
        <v>6</v>
      </c>
      <c r="BH18" s="196">
        <v>7</v>
      </c>
      <c r="BI18" s="196">
        <v>5.5</v>
      </c>
      <c r="BJ18" s="196">
        <v>4.5</v>
      </c>
      <c r="BK18" s="21">
        <f t="shared" si="14"/>
        <v>5.9249999999999998</v>
      </c>
      <c r="BL18" s="201"/>
      <c r="BM18" s="21">
        <f t="shared" si="15"/>
        <v>5.9249999999999998</v>
      </c>
      <c r="BN18" s="420"/>
      <c r="BO18" s="309">
        <f t="shared" si="16"/>
        <v>5.3375000000000004</v>
      </c>
      <c r="BP18" s="309">
        <f t="shared" si="17"/>
        <v>5.8142857142857141</v>
      </c>
      <c r="BQ18" s="309">
        <f t="shared" si="18"/>
        <v>4.6767857142857139</v>
      </c>
      <c r="BR18" s="21">
        <f t="shared" si="19"/>
        <v>3.9701785714285709</v>
      </c>
      <c r="BS18" s="106"/>
      <c r="BT18" s="21">
        <f t="shared" si="20"/>
        <v>6.7762500000000001</v>
      </c>
      <c r="BU18" s="310"/>
      <c r="BV18" s="219">
        <f t="shared" si="21"/>
        <v>5.3732142857142851</v>
      </c>
      <c r="BW18" s="244">
        <f t="shared" si="22"/>
        <v>7</v>
      </c>
    </row>
    <row r="19" spans="1:76" ht="14.4" x14ac:dyDescent="0.3">
      <c r="A19" s="483">
        <v>69</v>
      </c>
      <c r="B19" s="483" t="s">
        <v>230</v>
      </c>
      <c r="C19" s="483" t="s">
        <v>231</v>
      </c>
      <c r="D19" s="483" t="s">
        <v>232</v>
      </c>
      <c r="E19" s="483" t="s">
        <v>233</v>
      </c>
      <c r="F19" s="172">
        <v>6</v>
      </c>
      <c r="G19" s="172">
        <v>6</v>
      </c>
      <c r="H19" s="172">
        <v>6</v>
      </c>
      <c r="I19" s="172">
        <v>5.6</v>
      </c>
      <c r="J19" s="172">
        <v>5.5</v>
      </c>
      <c r="K19" s="172">
        <v>5</v>
      </c>
      <c r="L19" s="192">
        <f t="shared" si="0"/>
        <v>5.6833333333333336</v>
      </c>
      <c r="M19" s="172">
        <v>6.3</v>
      </c>
      <c r="N19" s="172">
        <v>1</v>
      </c>
      <c r="O19" s="192">
        <f t="shared" si="1"/>
        <v>5.3</v>
      </c>
      <c r="P19" s="172">
        <v>6</v>
      </c>
      <c r="Q19" s="172">
        <v>0.4</v>
      </c>
      <c r="R19" s="192">
        <f t="shared" si="2"/>
        <v>5.6</v>
      </c>
      <c r="S19" s="21">
        <f t="shared" si="3"/>
        <v>5.5750000000000002</v>
      </c>
      <c r="T19" s="43"/>
      <c r="U19" s="172">
        <v>6.5</v>
      </c>
      <c r="V19" s="172">
        <v>6.5</v>
      </c>
      <c r="W19" s="172">
        <v>6.5</v>
      </c>
      <c r="X19" s="172">
        <v>7</v>
      </c>
      <c r="Y19" s="192">
        <f t="shared" si="4"/>
        <v>6.625</v>
      </c>
      <c r="Z19" s="172">
        <v>7</v>
      </c>
      <c r="AA19" s="172"/>
      <c r="AB19" s="192">
        <f t="shared" si="5"/>
        <v>7</v>
      </c>
      <c r="AC19" s="172">
        <v>7</v>
      </c>
      <c r="AD19" s="172"/>
      <c r="AE19" s="192">
        <f t="shared" si="6"/>
        <v>7</v>
      </c>
      <c r="AF19" s="21">
        <f t="shared" si="7"/>
        <v>6.8500000000000014</v>
      </c>
      <c r="AG19" s="43"/>
      <c r="AH19" s="196">
        <v>4</v>
      </c>
      <c r="AI19" s="196">
        <v>6</v>
      </c>
      <c r="AJ19" s="196">
        <v>4.2</v>
      </c>
      <c r="AK19" s="196">
        <v>0.5</v>
      </c>
      <c r="AL19" s="196">
        <v>5.3</v>
      </c>
      <c r="AM19" s="196">
        <v>5.2</v>
      </c>
      <c r="AN19" s="196">
        <v>4</v>
      </c>
      <c r="AO19" s="22">
        <f t="shared" si="8"/>
        <v>29.2</v>
      </c>
      <c r="AP19" s="21">
        <f t="shared" si="9"/>
        <v>4.1714285714285717</v>
      </c>
      <c r="AQ19" s="43"/>
      <c r="AR19" s="240">
        <v>7</v>
      </c>
      <c r="AS19" s="21">
        <f t="shared" si="10"/>
        <v>7</v>
      </c>
      <c r="AT19" s="241"/>
      <c r="AU19" s="21">
        <f t="shared" si="11"/>
        <v>7</v>
      </c>
      <c r="AV19" s="43"/>
      <c r="AW19" s="196">
        <v>3</v>
      </c>
      <c r="AX19" s="196">
        <v>5</v>
      </c>
      <c r="AY19" s="196">
        <v>4.8</v>
      </c>
      <c r="AZ19" s="196">
        <v>2</v>
      </c>
      <c r="BA19" s="196">
        <v>4</v>
      </c>
      <c r="BB19" s="196">
        <v>4.5</v>
      </c>
      <c r="BC19" s="196">
        <v>2</v>
      </c>
      <c r="BD19" s="22">
        <f t="shared" si="12"/>
        <v>25.3</v>
      </c>
      <c r="BE19" s="21">
        <f t="shared" si="13"/>
        <v>3.6142857142857143</v>
      </c>
      <c r="BF19" s="43"/>
      <c r="BG19" s="196">
        <v>6</v>
      </c>
      <c r="BH19" s="196">
        <v>6</v>
      </c>
      <c r="BI19" s="196">
        <v>5.5</v>
      </c>
      <c r="BJ19" s="196">
        <v>5.8</v>
      </c>
      <c r="BK19" s="21">
        <f t="shared" si="14"/>
        <v>5.8049999999999997</v>
      </c>
      <c r="BL19" s="201">
        <v>1</v>
      </c>
      <c r="BM19" s="21">
        <f t="shared" si="15"/>
        <v>4.8049999999999997</v>
      </c>
      <c r="BN19" s="420"/>
      <c r="BO19" s="309">
        <f t="shared" si="16"/>
        <v>6.2125000000000004</v>
      </c>
      <c r="BP19" s="309">
        <f t="shared" si="17"/>
        <v>5.5857142857142854</v>
      </c>
      <c r="BQ19" s="309">
        <f t="shared" si="18"/>
        <v>4.2096428571428568</v>
      </c>
      <c r="BR19" s="21">
        <f t="shared" si="19"/>
        <v>4.3133928571428575</v>
      </c>
      <c r="BS19" s="106"/>
      <c r="BT19" s="21">
        <f t="shared" si="20"/>
        <v>6.4137500000000003</v>
      </c>
      <c r="BU19" s="310"/>
      <c r="BV19" s="219">
        <f t="shared" si="21"/>
        <v>5.3635714285714293</v>
      </c>
      <c r="BW19" s="244">
        <f t="shared" si="22"/>
        <v>8</v>
      </c>
    </row>
    <row r="20" spans="1:76" ht="14.4" x14ac:dyDescent="0.3">
      <c r="A20" s="483">
        <v>17</v>
      </c>
      <c r="B20" s="483" t="s">
        <v>347</v>
      </c>
      <c r="C20" s="483" t="s">
        <v>359</v>
      </c>
      <c r="D20" s="483" t="s">
        <v>329</v>
      </c>
      <c r="E20" s="483" t="s">
        <v>341</v>
      </c>
      <c r="F20" s="172">
        <v>6</v>
      </c>
      <c r="G20" s="172">
        <v>6</v>
      </c>
      <c r="H20" s="172">
        <v>5.8</v>
      </c>
      <c r="I20" s="172">
        <v>5</v>
      </c>
      <c r="J20" s="172">
        <v>6</v>
      </c>
      <c r="K20" s="172">
        <v>4.5</v>
      </c>
      <c r="L20" s="192">
        <f t="shared" si="0"/>
        <v>5.55</v>
      </c>
      <c r="M20" s="172">
        <v>5.7</v>
      </c>
      <c r="N20" s="172"/>
      <c r="O20" s="192">
        <f t="shared" si="1"/>
        <v>5.7</v>
      </c>
      <c r="P20" s="172">
        <v>5.8</v>
      </c>
      <c r="Q20" s="172"/>
      <c r="R20" s="192">
        <f t="shared" si="2"/>
        <v>5.8</v>
      </c>
      <c r="S20" s="21">
        <f t="shared" si="3"/>
        <v>5.625</v>
      </c>
      <c r="T20" s="43"/>
      <c r="U20" s="172">
        <v>6</v>
      </c>
      <c r="V20" s="172">
        <v>6</v>
      </c>
      <c r="W20" s="172">
        <v>5.5</v>
      </c>
      <c r="X20" s="172">
        <v>6.5</v>
      </c>
      <c r="Y20" s="192">
        <f t="shared" si="4"/>
        <v>6</v>
      </c>
      <c r="Z20" s="172">
        <v>6.2</v>
      </c>
      <c r="AA20" s="172"/>
      <c r="AB20" s="192">
        <f t="shared" si="5"/>
        <v>6.2</v>
      </c>
      <c r="AC20" s="172">
        <v>6</v>
      </c>
      <c r="AD20" s="172"/>
      <c r="AE20" s="192">
        <f t="shared" si="6"/>
        <v>6</v>
      </c>
      <c r="AF20" s="21">
        <f t="shared" si="7"/>
        <v>6.080000000000001</v>
      </c>
      <c r="AG20" s="43"/>
      <c r="AH20" s="196">
        <v>4.8</v>
      </c>
      <c r="AI20" s="196">
        <v>4.8</v>
      </c>
      <c r="AJ20" s="196">
        <v>4.8</v>
      </c>
      <c r="AK20" s="196">
        <v>2</v>
      </c>
      <c r="AL20" s="196">
        <v>5</v>
      </c>
      <c r="AM20" s="196">
        <v>4.8</v>
      </c>
      <c r="AN20" s="196">
        <v>4.5</v>
      </c>
      <c r="AO20" s="22">
        <f t="shared" si="8"/>
        <v>30.7</v>
      </c>
      <c r="AP20" s="21">
        <f t="shared" si="9"/>
        <v>4.3857142857142852</v>
      </c>
      <c r="AQ20" s="43"/>
      <c r="AR20" s="240">
        <v>5.81</v>
      </c>
      <c r="AS20" s="21">
        <f t="shared" si="10"/>
        <v>5.81</v>
      </c>
      <c r="AT20" s="241"/>
      <c r="AU20" s="21">
        <f t="shared" si="11"/>
        <v>5.81</v>
      </c>
      <c r="AV20" s="43"/>
      <c r="AW20" s="196">
        <v>3.8</v>
      </c>
      <c r="AX20" s="196">
        <v>5.3</v>
      </c>
      <c r="AY20" s="196">
        <v>4.8</v>
      </c>
      <c r="AZ20" s="196">
        <v>4.8</v>
      </c>
      <c r="BA20" s="196">
        <v>4</v>
      </c>
      <c r="BB20" s="196">
        <v>5.5</v>
      </c>
      <c r="BC20" s="196">
        <v>4.8</v>
      </c>
      <c r="BD20" s="22">
        <f t="shared" si="12"/>
        <v>33</v>
      </c>
      <c r="BE20" s="21">
        <f t="shared" si="13"/>
        <v>4.7142857142857144</v>
      </c>
      <c r="BF20" s="43"/>
      <c r="BG20" s="196">
        <v>7</v>
      </c>
      <c r="BH20" s="196">
        <v>6</v>
      </c>
      <c r="BI20" s="196">
        <v>4.5</v>
      </c>
      <c r="BJ20" s="196">
        <v>5</v>
      </c>
      <c r="BK20" s="21">
        <f t="shared" si="14"/>
        <v>5.6749999999999998</v>
      </c>
      <c r="BL20" s="201"/>
      <c r="BM20" s="21">
        <f t="shared" si="15"/>
        <v>5.6749999999999998</v>
      </c>
      <c r="BN20" s="420"/>
      <c r="BO20" s="309">
        <f t="shared" si="16"/>
        <v>5.8525000000000009</v>
      </c>
      <c r="BP20" s="309">
        <f t="shared" si="17"/>
        <v>5.0978571428571424</v>
      </c>
      <c r="BQ20" s="309">
        <f t="shared" si="18"/>
        <v>5.1946428571428571</v>
      </c>
      <c r="BR20" s="21">
        <f t="shared" si="19"/>
        <v>4.8187499999999996</v>
      </c>
      <c r="BS20" s="106"/>
      <c r="BT20" s="21">
        <f t="shared" si="20"/>
        <v>5.84375</v>
      </c>
      <c r="BU20" s="310"/>
      <c r="BV20" s="219">
        <f t="shared" si="21"/>
        <v>5.3312499999999998</v>
      </c>
      <c r="BW20" s="244">
        <f t="shared" si="22"/>
        <v>9</v>
      </c>
    </row>
    <row r="21" spans="1:76" ht="14.4" x14ac:dyDescent="0.3">
      <c r="A21" s="483">
        <v>97</v>
      </c>
      <c r="B21" s="483" t="s">
        <v>297</v>
      </c>
      <c r="C21" s="483" t="s">
        <v>299</v>
      </c>
      <c r="D21" s="483" t="s">
        <v>202</v>
      </c>
      <c r="E21" s="483" t="s">
        <v>203</v>
      </c>
      <c r="F21" s="172">
        <v>6</v>
      </c>
      <c r="G21" s="172">
        <v>6</v>
      </c>
      <c r="H21" s="172">
        <v>5.5</v>
      </c>
      <c r="I21" s="172">
        <v>5.2</v>
      </c>
      <c r="J21" s="172">
        <v>6.2</v>
      </c>
      <c r="K21" s="172">
        <v>5</v>
      </c>
      <c r="L21" s="192">
        <f t="shared" si="0"/>
        <v>5.6499999999999995</v>
      </c>
      <c r="M21" s="172">
        <v>6</v>
      </c>
      <c r="N21" s="172"/>
      <c r="O21" s="192">
        <f t="shared" si="1"/>
        <v>6</v>
      </c>
      <c r="P21" s="172">
        <v>6</v>
      </c>
      <c r="Q21" s="172">
        <v>0.3</v>
      </c>
      <c r="R21" s="192">
        <f t="shared" si="2"/>
        <v>5.7</v>
      </c>
      <c r="S21" s="21">
        <f t="shared" si="3"/>
        <v>5.7449999999999992</v>
      </c>
      <c r="T21" s="43"/>
      <c r="U21" s="172">
        <v>6.5</v>
      </c>
      <c r="V21" s="172">
        <v>6</v>
      </c>
      <c r="W21" s="172">
        <v>6</v>
      </c>
      <c r="X21" s="172">
        <v>6.5</v>
      </c>
      <c r="Y21" s="192">
        <f t="shared" si="4"/>
        <v>6.25</v>
      </c>
      <c r="Z21" s="172">
        <v>6.7</v>
      </c>
      <c r="AA21" s="172"/>
      <c r="AB21" s="192">
        <f t="shared" si="5"/>
        <v>6.7</v>
      </c>
      <c r="AC21" s="172">
        <v>6.5</v>
      </c>
      <c r="AD21" s="172"/>
      <c r="AE21" s="192">
        <f t="shared" si="6"/>
        <v>6.5</v>
      </c>
      <c r="AF21" s="21">
        <f t="shared" si="7"/>
        <v>6.4799999999999995</v>
      </c>
      <c r="AG21" s="43"/>
      <c r="AH21" s="196">
        <v>4.8</v>
      </c>
      <c r="AI21" s="196">
        <v>5.6</v>
      </c>
      <c r="AJ21" s="196">
        <v>2.8</v>
      </c>
      <c r="AK21" s="196">
        <v>5.2</v>
      </c>
      <c r="AL21" s="196">
        <v>4.8</v>
      </c>
      <c r="AM21" s="196">
        <v>5</v>
      </c>
      <c r="AN21" s="196">
        <v>5.2</v>
      </c>
      <c r="AO21" s="22">
        <f t="shared" si="8"/>
        <v>33.4</v>
      </c>
      <c r="AP21" s="21">
        <f t="shared" si="9"/>
        <v>4.7714285714285714</v>
      </c>
      <c r="AQ21" s="43"/>
      <c r="AR21" s="240">
        <v>5.4</v>
      </c>
      <c r="AS21" s="21">
        <f t="shared" si="10"/>
        <v>5.4</v>
      </c>
      <c r="AT21" s="241"/>
      <c r="AU21" s="21">
        <f t="shared" si="11"/>
        <v>5.4</v>
      </c>
      <c r="AV21" s="43"/>
      <c r="AW21" s="196">
        <v>4</v>
      </c>
      <c r="AX21" s="196">
        <v>5.5</v>
      </c>
      <c r="AY21" s="196">
        <v>3</v>
      </c>
      <c r="AZ21" s="196">
        <v>5</v>
      </c>
      <c r="BA21" s="196">
        <v>4.5</v>
      </c>
      <c r="BB21" s="196">
        <v>4</v>
      </c>
      <c r="BC21" s="196">
        <v>5</v>
      </c>
      <c r="BD21" s="22">
        <f t="shared" si="12"/>
        <v>31</v>
      </c>
      <c r="BE21" s="21">
        <f t="shared" si="13"/>
        <v>4.4285714285714288</v>
      </c>
      <c r="BF21" s="43"/>
      <c r="BG21" s="196">
        <v>5</v>
      </c>
      <c r="BH21" s="196">
        <v>7</v>
      </c>
      <c r="BI21" s="196">
        <v>4.5</v>
      </c>
      <c r="BJ21" s="196">
        <v>4.3</v>
      </c>
      <c r="BK21" s="21">
        <f t="shared" si="14"/>
        <v>5.2549999999999999</v>
      </c>
      <c r="BL21" s="201"/>
      <c r="BM21" s="21">
        <f t="shared" si="15"/>
        <v>5.2549999999999999</v>
      </c>
      <c r="BN21" s="420"/>
      <c r="BO21" s="309">
        <f t="shared" si="16"/>
        <v>6.1124999999999989</v>
      </c>
      <c r="BP21" s="309">
        <f t="shared" si="17"/>
        <v>5.0857142857142854</v>
      </c>
      <c r="BQ21" s="309">
        <f t="shared" si="18"/>
        <v>4.8417857142857148</v>
      </c>
      <c r="BR21" s="21">
        <f t="shared" si="19"/>
        <v>4.8862499999999995</v>
      </c>
      <c r="BS21" s="106"/>
      <c r="BT21" s="21">
        <f t="shared" si="20"/>
        <v>5.63375</v>
      </c>
      <c r="BU21" s="310"/>
      <c r="BV21" s="219">
        <f t="shared" si="21"/>
        <v>5.26</v>
      </c>
      <c r="BW21" s="244">
        <f t="shared" si="22"/>
        <v>10</v>
      </c>
    </row>
    <row r="22" spans="1:76" ht="14.4" x14ac:dyDescent="0.3">
      <c r="A22" s="483">
        <v>18</v>
      </c>
      <c r="B22" s="483" t="s">
        <v>348</v>
      </c>
      <c r="C22" s="483" t="s">
        <v>359</v>
      </c>
      <c r="D22" s="483" t="s">
        <v>329</v>
      </c>
      <c r="E22" s="483" t="s">
        <v>341</v>
      </c>
      <c r="F22" s="172">
        <v>6</v>
      </c>
      <c r="G22" s="172">
        <v>5.8</v>
      </c>
      <c r="H22" s="172">
        <v>5.8</v>
      </c>
      <c r="I22" s="172">
        <v>5</v>
      </c>
      <c r="J22" s="172">
        <v>6</v>
      </c>
      <c r="K22" s="172">
        <v>4</v>
      </c>
      <c r="L22" s="192">
        <f t="shared" si="0"/>
        <v>5.4333333333333336</v>
      </c>
      <c r="M22" s="172">
        <v>5.9</v>
      </c>
      <c r="N22" s="172"/>
      <c r="O22" s="192">
        <f t="shared" si="1"/>
        <v>5.9</v>
      </c>
      <c r="P22" s="172">
        <v>6.5</v>
      </c>
      <c r="Q22" s="172"/>
      <c r="R22" s="192">
        <f t="shared" si="2"/>
        <v>6.5</v>
      </c>
      <c r="S22" s="21">
        <f t="shared" si="3"/>
        <v>5.71</v>
      </c>
      <c r="T22" s="43"/>
      <c r="U22" s="172">
        <v>6</v>
      </c>
      <c r="V22" s="172">
        <v>6</v>
      </c>
      <c r="W22" s="172">
        <v>5.5</v>
      </c>
      <c r="X22" s="172">
        <v>6.2</v>
      </c>
      <c r="Y22" s="192">
        <f t="shared" si="4"/>
        <v>5.9249999999999998</v>
      </c>
      <c r="Z22" s="172">
        <v>6.2</v>
      </c>
      <c r="AA22" s="172"/>
      <c r="AB22" s="192">
        <f t="shared" si="5"/>
        <v>6.2</v>
      </c>
      <c r="AC22" s="172">
        <v>6</v>
      </c>
      <c r="AD22" s="172"/>
      <c r="AE22" s="192">
        <f t="shared" si="6"/>
        <v>6</v>
      </c>
      <c r="AF22" s="21">
        <f t="shared" si="7"/>
        <v>6.0500000000000007</v>
      </c>
      <c r="AG22" s="43"/>
      <c r="AH22" s="196">
        <v>0</v>
      </c>
      <c r="AI22" s="196">
        <v>6</v>
      </c>
      <c r="AJ22" s="196">
        <v>4.8</v>
      </c>
      <c r="AK22" s="196">
        <v>1</v>
      </c>
      <c r="AL22" s="196">
        <v>4.8</v>
      </c>
      <c r="AM22" s="196">
        <v>5</v>
      </c>
      <c r="AN22" s="196">
        <v>4.5</v>
      </c>
      <c r="AO22" s="22">
        <f t="shared" si="8"/>
        <v>26.1</v>
      </c>
      <c r="AP22" s="21">
        <f t="shared" si="9"/>
        <v>3.7285714285714286</v>
      </c>
      <c r="AQ22" s="43"/>
      <c r="AR22" s="240">
        <v>6.22</v>
      </c>
      <c r="AS22" s="21">
        <f t="shared" si="10"/>
        <v>6.22</v>
      </c>
      <c r="AT22" s="241"/>
      <c r="AU22" s="21">
        <f t="shared" si="11"/>
        <v>6.22</v>
      </c>
      <c r="AV22" s="43"/>
      <c r="AW22" s="196">
        <v>0</v>
      </c>
      <c r="AX22" s="196">
        <v>5.8</v>
      </c>
      <c r="AY22" s="196">
        <v>4.5</v>
      </c>
      <c r="AZ22" s="196">
        <v>3</v>
      </c>
      <c r="BA22" s="196">
        <v>4</v>
      </c>
      <c r="BB22" s="196">
        <v>4</v>
      </c>
      <c r="BC22" s="196">
        <v>4</v>
      </c>
      <c r="BD22" s="22">
        <f t="shared" si="12"/>
        <v>25.3</v>
      </c>
      <c r="BE22" s="21">
        <f t="shared" si="13"/>
        <v>3.6142857142857143</v>
      </c>
      <c r="BF22" s="43"/>
      <c r="BG22" s="196">
        <v>6</v>
      </c>
      <c r="BH22" s="196">
        <v>6</v>
      </c>
      <c r="BI22" s="196">
        <v>4</v>
      </c>
      <c r="BJ22" s="196">
        <v>4.3</v>
      </c>
      <c r="BK22" s="21">
        <f t="shared" si="14"/>
        <v>5.129999999999999</v>
      </c>
      <c r="BL22" s="201"/>
      <c r="BM22" s="21">
        <f t="shared" si="15"/>
        <v>5.129999999999999</v>
      </c>
      <c r="BN22" s="420"/>
      <c r="BO22" s="309">
        <f t="shared" si="16"/>
        <v>5.8800000000000008</v>
      </c>
      <c r="BP22" s="309">
        <f t="shared" si="17"/>
        <v>4.9742857142857142</v>
      </c>
      <c r="BQ22" s="309">
        <f t="shared" si="18"/>
        <v>4.3721428571428564</v>
      </c>
      <c r="BR22" s="21">
        <f t="shared" si="19"/>
        <v>4.1810714285714283</v>
      </c>
      <c r="BS22" s="106"/>
      <c r="BT22" s="21">
        <f t="shared" si="20"/>
        <v>5.9050000000000002</v>
      </c>
      <c r="BU22" s="310"/>
      <c r="BV22" s="219">
        <f t="shared" si="21"/>
        <v>5.0430357142857147</v>
      </c>
      <c r="BW22" s="244">
        <f t="shared" si="22"/>
        <v>11</v>
      </c>
    </row>
    <row r="23" spans="1:76" ht="14.4" x14ac:dyDescent="0.3">
      <c r="A23" s="483">
        <v>30</v>
      </c>
      <c r="B23" s="506" t="s">
        <v>408</v>
      </c>
      <c r="C23" s="506" t="s">
        <v>407</v>
      </c>
      <c r="D23" s="506" t="s">
        <v>184</v>
      </c>
      <c r="E23" s="506" t="s">
        <v>185</v>
      </c>
      <c r="F23" s="172">
        <v>6.5</v>
      </c>
      <c r="G23" s="172">
        <v>6</v>
      </c>
      <c r="H23" s="172">
        <v>5.5</v>
      </c>
      <c r="I23" s="172">
        <v>5.5</v>
      </c>
      <c r="J23" s="172">
        <v>5.5</v>
      </c>
      <c r="K23" s="172">
        <v>5</v>
      </c>
      <c r="L23" s="192">
        <f t="shared" si="0"/>
        <v>5.666666666666667</v>
      </c>
      <c r="M23" s="172">
        <v>5.9</v>
      </c>
      <c r="N23" s="172">
        <v>2</v>
      </c>
      <c r="O23" s="192">
        <f t="shared" si="1"/>
        <v>3.9000000000000004</v>
      </c>
      <c r="P23" s="172">
        <v>6</v>
      </c>
      <c r="Q23" s="172"/>
      <c r="R23" s="192">
        <f t="shared" si="2"/>
        <v>6</v>
      </c>
      <c r="S23" s="21">
        <f t="shared" si="3"/>
        <v>5.2750000000000004</v>
      </c>
      <c r="T23" s="43"/>
      <c r="U23" s="172">
        <v>6.5</v>
      </c>
      <c r="V23" s="172">
        <v>6</v>
      </c>
      <c r="W23" s="172">
        <v>6.5</v>
      </c>
      <c r="X23" s="172">
        <v>6</v>
      </c>
      <c r="Y23" s="192">
        <f t="shared" si="4"/>
        <v>6.25</v>
      </c>
      <c r="Z23" s="172">
        <v>4.5</v>
      </c>
      <c r="AA23" s="172"/>
      <c r="AB23" s="192">
        <f t="shared" si="5"/>
        <v>4.5</v>
      </c>
      <c r="AC23" s="172">
        <v>5</v>
      </c>
      <c r="AD23" s="172"/>
      <c r="AE23" s="192">
        <f t="shared" si="6"/>
        <v>5</v>
      </c>
      <c r="AF23" s="21">
        <f t="shared" si="7"/>
        <v>5.3</v>
      </c>
      <c r="AG23" s="43"/>
      <c r="AH23" s="196">
        <v>0</v>
      </c>
      <c r="AI23" s="196">
        <v>6.5</v>
      </c>
      <c r="AJ23" s="196">
        <v>5.8</v>
      </c>
      <c r="AK23" s="196">
        <v>6.5</v>
      </c>
      <c r="AL23" s="196">
        <v>7.5</v>
      </c>
      <c r="AM23" s="196">
        <v>0</v>
      </c>
      <c r="AN23" s="196">
        <v>6</v>
      </c>
      <c r="AO23" s="22">
        <f t="shared" si="8"/>
        <v>32.299999999999997</v>
      </c>
      <c r="AP23" s="21">
        <f t="shared" si="9"/>
        <v>4.6142857142857139</v>
      </c>
      <c r="AQ23" s="43"/>
      <c r="AR23" s="240">
        <v>6</v>
      </c>
      <c r="AS23" s="21">
        <f t="shared" si="10"/>
        <v>6</v>
      </c>
      <c r="AT23" s="241"/>
      <c r="AU23" s="21">
        <f t="shared" si="11"/>
        <v>6</v>
      </c>
      <c r="AV23" s="43"/>
      <c r="AW23" s="196">
        <v>0</v>
      </c>
      <c r="AX23" s="196">
        <v>5</v>
      </c>
      <c r="AY23" s="196">
        <v>5.3</v>
      </c>
      <c r="AZ23" s="196">
        <v>5</v>
      </c>
      <c r="BA23" s="196">
        <v>7</v>
      </c>
      <c r="BB23" s="196">
        <v>0</v>
      </c>
      <c r="BC23" s="196">
        <v>5.5</v>
      </c>
      <c r="BD23" s="22">
        <f t="shared" si="12"/>
        <v>27.8</v>
      </c>
      <c r="BE23" s="21">
        <f t="shared" si="13"/>
        <v>3.9714285714285715</v>
      </c>
      <c r="BF23" s="43"/>
      <c r="BG23" s="196">
        <v>4</v>
      </c>
      <c r="BH23" s="196">
        <v>3</v>
      </c>
      <c r="BI23" s="196">
        <v>4</v>
      </c>
      <c r="BJ23" s="196">
        <v>3</v>
      </c>
      <c r="BK23" s="21">
        <f t="shared" si="14"/>
        <v>3.6499999999999995</v>
      </c>
      <c r="BL23" s="201">
        <v>1</v>
      </c>
      <c r="BM23" s="21">
        <f t="shared" si="15"/>
        <v>2.6499999999999995</v>
      </c>
      <c r="BN23" s="420"/>
      <c r="BO23" s="309">
        <f t="shared" si="16"/>
        <v>5.2874999999999996</v>
      </c>
      <c r="BP23" s="309">
        <f t="shared" si="17"/>
        <v>5.3071428571428569</v>
      </c>
      <c r="BQ23" s="309">
        <f t="shared" si="18"/>
        <v>3.3107142857142855</v>
      </c>
      <c r="BR23" s="21">
        <f t="shared" si="19"/>
        <v>4.5383928571428571</v>
      </c>
      <c r="BS23" s="106"/>
      <c r="BT23" s="21">
        <f t="shared" si="20"/>
        <v>4.9874999999999998</v>
      </c>
      <c r="BU23" s="310"/>
      <c r="BV23" s="219">
        <f t="shared" si="21"/>
        <v>4.7629464285714285</v>
      </c>
      <c r="BW23" s="507" t="s">
        <v>409</v>
      </c>
      <c r="BX23" s="276"/>
    </row>
    <row r="24" spans="1:76" ht="14.4" x14ac:dyDescent="0.3">
      <c r="A24" s="483">
        <v>31</v>
      </c>
      <c r="B24" s="497" t="s">
        <v>264</v>
      </c>
      <c r="C24" s="497" t="s">
        <v>361</v>
      </c>
      <c r="D24" s="497" t="s">
        <v>362</v>
      </c>
      <c r="E24" s="483" t="s">
        <v>185</v>
      </c>
      <c r="F24" s="172"/>
      <c r="G24" s="172"/>
      <c r="H24" s="172"/>
      <c r="I24" s="172"/>
      <c r="J24" s="172"/>
      <c r="K24" s="172"/>
      <c r="L24" s="192">
        <f t="shared" si="0"/>
        <v>0</v>
      </c>
      <c r="M24" s="172"/>
      <c r="N24" s="172"/>
      <c r="O24" s="192">
        <f t="shared" si="1"/>
        <v>0</v>
      </c>
      <c r="P24" s="172"/>
      <c r="Q24" s="172"/>
      <c r="R24" s="192">
        <f t="shared" si="2"/>
        <v>0</v>
      </c>
      <c r="S24" s="21">
        <f t="shared" si="3"/>
        <v>0</v>
      </c>
      <c r="T24" s="43"/>
      <c r="U24" s="172"/>
      <c r="V24" s="172"/>
      <c r="W24" s="172"/>
      <c r="X24" s="172"/>
      <c r="Y24" s="192">
        <f t="shared" si="4"/>
        <v>0</v>
      </c>
      <c r="Z24" s="172"/>
      <c r="AA24" s="172"/>
      <c r="AB24" s="192">
        <f t="shared" si="5"/>
        <v>0</v>
      </c>
      <c r="AC24" s="172"/>
      <c r="AD24" s="172"/>
      <c r="AE24" s="192">
        <f t="shared" si="6"/>
        <v>0</v>
      </c>
      <c r="AF24" s="21">
        <f t="shared" si="7"/>
        <v>0</v>
      </c>
      <c r="AG24" s="43"/>
      <c r="AH24" s="196"/>
      <c r="AI24" s="196"/>
      <c r="AJ24" s="196"/>
      <c r="AK24" s="196"/>
      <c r="AL24" s="196"/>
      <c r="AM24" s="196"/>
      <c r="AN24" s="196"/>
      <c r="AO24" s="22">
        <f t="shared" si="8"/>
        <v>0</v>
      </c>
      <c r="AP24" s="21">
        <f t="shared" si="9"/>
        <v>0</v>
      </c>
      <c r="AQ24" s="43"/>
      <c r="AR24" s="240"/>
      <c r="AS24" s="21">
        <f t="shared" si="10"/>
        <v>0</v>
      </c>
      <c r="AT24" s="241"/>
      <c r="AU24" s="21">
        <f t="shared" si="11"/>
        <v>0</v>
      </c>
      <c r="AV24" s="43"/>
      <c r="AW24" s="196"/>
      <c r="AX24" s="196"/>
      <c r="AY24" s="196"/>
      <c r="AZ24" s="196"/>
      <c r="BA24" s="196"/>
      <c r="BB24" s="196"/>
      <c r="BC24" s="196"/>
      <c r="BD24" s="22">
        <f t="shared" si="12"/>
        <v>0</v>
      </c>
      <c r="BE24" s="21">
        <f t="shared" si="13"/>
        <v>0</v>
      </c>
      <c r="BF24" s="43"/>
      <c r="BG24" s="196"/>
      <c r="BH24" s="196"/>
      <c r="BI24" s="196"/>
      <c r="BJ24" s="196"/>
      <c r="BK24" s="21">
        <f t="shared" si="14"/>
        <v>0</v>
      </c>
      <c r="BL24" s="201"/>
      <c r="BM24" s="21">
        <f t="shared" si="15"/>
        <v>0</v>
      </c>
      <c r="BN24" s="420"/>
      <c r="BO24" s="309">
        <f t="shared" si="16"/>
        <v>0</v>
      </c>
      <c r="BP24" s="309">
        <f t="shared" si="17"/>
        <v>0</v>
      </c>
      <c r="BQ24" s="309">
        <f t="shared" si="18"/>
        <v>0</v>
      </c>
      <c r="BR24" s="498" t="s">
        <v>402</v>
      </c>
      <c r="BS24" s="174"/>
      <c r="BT24" s="498" t="s">
        <v>402</v>
      </c>
      <c r="BU24" s="508"/>
      <c r="BV24" s="286" t="s">
        <v>402</v>
      </c>
      <c r="BW24" s="507" t="s">
        <v>402</v>
      </c>
    </row>
  </sheetData>
  <sortState ref="A12:BZ24">
    <sortCondition descending="1" ref="BV12:BV24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"/>
  <sheetViews>
    <sheetView workbookViewId="0">
      <pane xSplit="2" ySplit="8" topLeftCell="C11" activePane="bottomRight" state="frozen"/>
      <selection activeCell="U17" sqref="U17"/>
      <selection pane="topRight" activeCell="U17" sqref="U17"/>
      <selection pane="bottomLeft" activeCell="U17" sqref="U17"/>
      <selection pane="bottomRight" activeCell="CA13" sqref="CA13"/>
    </sheetView>
  </sheetViews>
  <sheetFormatPr defaultColWidth="9.109375" defaultRowHeight="14.4" x14ac:dyDescent="0.3"/>
  <cols>
    <col min="1" max="1" width="5.44140625" style="3" customWidth="1"/>
    <col min="2" max="2" width="20.6640625" style="3" customWidth="1"/>
    <col min="3" max="3" width="21.33203125" style="3" customWidth="1"/>
    <col min="4" max="4" width="16.5546875" style="3" customWidth="1"/>
    <col min="5" max="5" width="18.44140625" style="3" customWidth="1"/>
    <col min="6" max="6" width="7.5546875" customWidth="1"/>
    <col min="7" max="7" width="10.6640625" customWidth="1"/>
    <col min="8" max="8" width="10.33203125" customWidth="1"/>
    <col min="9" max="9" width="9.33203125" customWidth="1"/>
    <col min="10" max="10" width="11" customWidth="1"/>
    <col min="11" max="11" width="9" customWidth="1"/>
    <col min="12" max="19" width="8.88671875"/>
    <col min="20" max="20" width="2.88671875" customWidth="1"/>
    <col min="21" max="21" width="7.5546875" customWidth="1"/>
    <col min="22" max="22" width="10.6640625" customWidth="1"/>
    <col min="23" max="23" width="9.33203125" customWidth="1"/>
    <col min="24" max="24" width="11" customWidth="1"/>
    <col min="25" max="25" width="5.6640625" customWidth="1"/>
    <col min="34" max="34" width="2.88671875" customWidth="1"/>
    <col min="45" max="45" width="3.33203125" style="3" customWidth="1"/>
    <col min="46" max="49" width="9.109375" style="185"/>
    <col min="50" max="50" width="2.6640625" customWidth="1"/>
    <col min="61" max="61" width="2.6640625" customWidth="1"/>
    <col min="62" max="68" width="8.88671875"/>
    <col min="69" max="69" width="2.6640625" customWidth="1"/>
    <col min="70" max="72" width="7.6640625" style="100" customWidth="1"/>
    <col min="73" max="73" width="12.109375" style="3" customWidth="1"/>
    <col min="74" max="74" width="2.6640625" style="3" customWidth="1"/>
    <col min="75" max="75" width="10.44140625" style="3" customWidth="1"/>
    <col min="76" max="76" width="2.6640625" style="3" customWidth="1"/>
    <col min="77" max="77" width="11.5546875" style="3" bestFit="1" customWidth="1"/>
    <col min="78" max="78" width="13.33203125" style="3" customWidth="1"/>
    <col min="79" max="79" width="10.5546875" style="3" bestFit="1" customWidth="1"/>
    <col min="80" max="16384" width="9.109375" style="3"/>
  </cols>
  <sheetData>
    <row r="1" spans="1:79" ht="15.6" x14ac:dyDescent="0.3">
      <c r="A1" s="99" t="str">
        <f>'Comp Detail'!A1</f>
        <v>2022 Australian National Championships</v>
      </c>
      <c r="D1" s="174" t="s">
        <v>82</v>
      </c>
      <c r="E1" s="4" t="s">
        <v>118</v>
      </c>
      <c r="F1" s="1"/>
      <c r="G1" s="1"/>
      <c r="H1" s="1"/>
      <c r="I1" s="1"/>
      <c r="J1" s="1"/>
      <c r="K1" s="1"/>
      <c r="L1" s="106"/>
      <c r="M1" s="106"/>
      <c r="N1" s="106"/>
      <c r="O1" s="106"/>
      <c r="P1" s="106"/>
      <c r="Q1" s="106"/>
      <c r="R1" s="106"/>
      <c r="S1" s="106"/>
      <c r="T1" s="106"/>
      <c r="U1" s="1"/>
      <c r="V1" s="1"/>
      <c r="W1" s="1"/>
      <c r="X1" s="1"/>
      <c r="Y1" s="1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T1" s="24"/>
      <c r="AU1" s="24"/>
      <c r="AV1" s="24"/>
      <c r="AW1" s="24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Z1" s="5">
        <f ca="1">NOW()</f>
        <v>44856.599301851849</v>
      </c>
    </row>
    <row r="2" spans="1:79" ht="15.6" x14ac:dyDescent="0.3">
      <c r="A2" s="28"/>
      <c r="D2" s="174" t="s">
        <v>83</v>
      </c>
      <c r="E2" s="4" t="s">
        <v>117</v>
      </c>
      <c r="F2" s="1"/>
      <c r="G2" s="1"/>
      <c r="H2" s="1"/>
      <c r="I2" s="1"/>
      <c r="J2" s="1"/>
      <c r="K2" s="1"/>
      <c r="L2" s="106"/>
      <c r="M2" s="106"/>
      <c r="N2" s="106"/>
      <c r="O2" s="106"/>
      <c r="P2" s="106"/>
      <c r="Q2" s="106"/>
      <c r="R2" s="106"/>
      <c r="S2" s="106"/>
      <c r="T2" s="106"/>
      <c r="U2" s="1"/>
      <c r="V2" s="1"/>
      <c r="W2" s="1"/>
      <c r="X2" s="1"/>
      <c r="Y2" s="1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T2" s="24"/>
      <c r="AU2" s="24"/>
      <c r="AV2" s="24"/>
      <c r="AW2" s="24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Z2" s="7">
        <f ca="1">NOW()</f>
        <v>44856.599301851849</v>
      </c>
    </row>
    <row r="3" spans="1:79" ht="15.6" x14ac:dyDescent="0.3">
      <c r="A3" s="524" t="str">
        <f>'Comp Detail'!A3</f>
        <v>3rd to 6th October 2022</v>
      </c>
      <c r="B3" s="525"/>
      <c r="D3" s="174" t="s">
        <v>84</v>
      </c>
      <c r="E3" s="4" t="s">
        <v>140</v>
      </c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06"/>
      <c r="AH3" s="106"/>
      <c r="AI3" s="175"/>
      <c r="AJ3" s="106"/>
      <c r="AK3" s="106"/>
      <c r="AL3" s="106"/>
      <c r="AM3" s="106"/>
      <c r="AN3" s="106"/>
      <c r="AO3" s="106"/>
      <c r="AP3" s="106"/>
      <c r="AQ3" s="106"/>
      <c r="AR3" s="106"/>
      <c r="AU3" s="26"/>
      <c r="AV3" s="26"/>
      <c r="AW3" s="26"/>
      <c r="AY3" s="175"/>
      <c r="AZ3" s="106"/>
      <c r="BA3" s="106"/>
      <c r="BB3" s="106"/>
      <c r="BC3" s="106"/>
      <c r="BD3" s="106"/>
      <c r="BE3" s="106"/>
      <c r="BF3" s="106"/>
      <c r="BG3" s="106"/>
      <c r="BH3" s="106"/>
      <c r="BJ3" s="106"/>
      <c r="BK3" s="106"/>
      <c r="BL3" s="106"/>
      <c r="BM3" s="106"/>
      <c r="BN3" s="106"/>
      <c r="BO3" s="106"/>
      <c r="BP3" s="106"/>
    </row>
    <row r="4" spans="1:79" ht="15.6" x14ac:dyDescent="0.3">
      <c r="A4" s="184"/>
      <c r="B4" s="185"/>
      <c r="D4" s="174"/>
      <c r="E4" s="4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06"/>
      <c r="AH4" s="106"/>
      <c r="AI4" s="175"/>
      <c r="AJ4" s="106"/>
      <c r="AK4" s="106"/>
      <c r="AL4" s="106"/>
      <c r="AM4" s="106"/>
      <c r="AN4" s="106"/>
      <c r="AO4" s="106"/>
      <c r="AP4" s="106"/>
      <c r="AQ4" s="106"/>
      <c r="AR4" s="106"/>
      <c r="AU4" s="26"/>
      <c r="AV4" s="26"/>
      <c r="AW4" s="26"/>
      <c r="AY4" s="175"/>
      <c r="AZ4" s="106"/>
      <c r="BA4" s="106"/>
      <c r="BB4" s="106"/>
      <c r="BC4" s="106"/>
      <c r="BD4" s="106"/>
      <c r="BE4" s="106"/>
      <c r="BF4" s="106"/>
      <c r="BG4" s="106"/>
      <c r="BH4" s="106"/>
      <c r="BJ4" s="106"/>
      <c r="BK4" s="106"/>
      <c r="BL4" s="106"/>
      <c r="BM4" s="106"/>
      <c r="BN4" s="106"/>
      <c r="BO4" s="106"/>
      <c r="BP4" s="106"/>
    </row>
    <row r="5" spans="1:79" ht="15.6" x14ac:dyDescent="0.3">
      <c r="A5" s="184"/>
      <c r="B5" s="185"/>
      <c r="D5" s="4"/>
      <c r="E5" s="4"/>
      <c r="F5" s="186" t="s">
        <v>79</v>
      </c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75"/>
      <c r="U5" s="193" t="s">
        <v>51</v>
      </c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06"/>
      <c r="AI5" s="186" t="s">
        <v>79</v>
      </c>
      <c r="AJ5" s="194"/>
      <c r="AK5" s="194"/>
      <c r="AL5" s="194"/>
      <c r="AM5" s="194"/>
      <c r="AN5" s="194"/>
      <c r="AO5" s="194"/>
      <c r="AP5" s="194"/>
      <c r="AQ5" s="194"/>
      <c r="AR5" s="194"/>
      <c r="AS5" s="175"/>
      <c r="AT5" s="198"/>
      <c r="AU5" s="198"/>
      <c r="AV5" s="198"/>
      <c r="AW5" s="198"/>
      <c r="AX5" s="108"/>
      <c r="AY5" s="186" t="s">
        <v>79</v>
      </c>
      <c r="AZ5" s="194"/>
      <c r="BA5" s="194"/>
      <c r="BB5" s="194"/>
      <c r="BC5" s="194"/>
      <c r="BD5" s="194"/>
      <c r="BE5" s="194"/>
      <c r="BF5" s="194"/>
      <c r="BG5" s="194"/>
      <c r="BH5" s="194"/>
      <c r="BI5" s="108"/>
      <c r="BJ5" s="343" t="s">
        <v>51</v>
      </c>
      <c r="BK5" s="197"/>
      <c r="BL5" s="197"/>
      <c r="BM5" s="197"/>
      <c r="BN5" s="197"/>
      <c r="BO5" s="197"/>
      <c r="BP5" s="197"/>
      <c r="BQ5" s="108"/>
    </row>
    <row r="6" spans="1:79" ht="15.6" x14ac:dyDescent="0.3">
      <c r="A6" s="34"/>
      <c r="B6" s="35"/>
      <c r="D6" s="4"/>
      <c r="E6" s="4"/>
      <c r="F6" s="106"/>
      <c r="G6" s="106"/>
      <c r="H6" s="106"/>
      <c r="I6" s="106"/>
      <c r="J6" s="106"/>
      <c r="K6" s="106"/>
      <c r="M6" s="106"/>
      <c r="N6" s="106"/>
      <c r="O6" s="106"/>
      <c r="P6" s="106"/>
      <c r="Q6" s="106"/>
      <c r="R6" s="106"/>
      <c r="S6" s="106"/>
      <c r="T6" s="106"/>
      <c r="W6" s="106"/>
      <c r="X6" s="106"/>
      <c r="Y6" s="106"/>
      <c r="AA6" s="175"/>
      <c r="AB6" s="175"/>
      <c r="AC6" s="175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T6" s="24"/>
      <c r="AU6" s="24"/>
      <c r="AV6" s="24"/>
      <c r="AW6" s="24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</row>
    <row r="7" spans="1:79" ht="15.6" x14ac:dyDescent="0.3">
      <c r="A7" s="28"/>
      <c r="D7" s="4"/>
      <c r="F7" s="175" t="s">
        <v>47</v>
      </c>
      <c r="G7" s="106" t="str">
        <f>E1</f>
        <v>Lise Berg</v>
      </c>
      <c r="H7" s="106"/>
      <c r="I7" s="106"/>
      <c r="J7" s="106"/>
      <c r="K7" s="106"/>
      <c r="M7" s="175"/>
      <c r="N7" s="175"/>
      <c r="O7" s="175"/>
      <c r="P7" s="106"/>
      <c r="Q7" s="106"/>
      <c r="R7" s="106"/>
      <c r="S7" s="106"/>
      <c r="T7" s="175"/>
      <c r="U7" s="175" t="s">
        <v>47</v>
      </c>
      <c r="V7" s="106" t="str">
        <f>E1</f>
        <v>Lise Berg</v>
      </c>
      <c r="W7" s="106"/>
      <c r="X7" s="106"/>
      <c r="Y7" s="106"/>
      <c r="AA7" s="106"/>
      <c r="AB7" s="106"/>
      <c r="AC7" s="106"/>
      <c r="AD7" s="106"/>
      <c r="AE7" s="106"/>
      <c r="AF7" s="106"/>
      <c r="AG7" s="106"/>
      <c r="AH7" s="106"/>
      <c r="AI7" s="175" t="s">
        <v>46</v>
      </c>
      <c r="AJ7" s="106" t="str">
        <f>E2</f>
        <v>Angie Deeks</v>
      </c>
      <c r="AL7" s="106"/>
      <c r="AM7" s="106"/>
      <c r="AN7" s="106"/>
      <c r="AO7" s="106"/>
      <c r="AP7" s="106"/>
      <c r="AQ7" s="106"/>
      <c r="AR7" s="106"/>
      <c r="AT7" s="175" t="s">
        <v>46</v>
      </c>
      <c r="AU7" s="106" t="str">
        <f>E2</f>
        <v>Angie Deeks</v>
      </c>
      <c r="AV7" s="106"/>
      <c r="AW7" s="24"/>
      <c r="AX7" s="106"/>
      <c r="AY7" s="175" t="s">
        <v>48</v>
      </c>
      <c r="AZ7" s="106" t="str">
        <f>E3</f>
        <v>Nina Fritzell</v>
      </c>
      <c r="BA7" s="106"/>
      <c r="BB7" s="106"/>
      <c r="BC7" s="106"/>
      <c r="BD7" s="106"/>
      <c r="BE7" s="106"/>
      <c r="BF7" s="106"/>
      <c r="BG7" s="106"/>
      <c r="BH7" s="106"/>
      <c r="BI7" s="106"/>
      <c r="BJ7" s="175" t="s">
        <v>48</v>
      </c>
      <c r="BK7" s="106" t="str">
        <f>E3</f>
        <v>Nina Fritzell</v>
      </c>
      <c r="BL7" s="106"/>
      <c r="BM7" s="106"/>
      <c r="BN7" s="106"/>
      <c r="BO7" s="175"/>
      <c r="BP7" s="175"/>
      <c r="BQ7" s="106"/>
    </row>
    <row r="8" spans="1:79" ht="15.6" x14ac:dyDescent="0.3">
      <c r="A8" s="28" t="s">
        <v>55</v>
      </c>
      <c r="B8" s="6"/>
      <c r="F8" s="175" t="s">
        <v>26</v>
      </c>
      <c r="G8" s="106"/>
      <c r="H8" s="106"/>
      <c r="I8" s="106"/>
      <c r="J8" s="106"/>
      <c r="K8" s="106"/>
      <c r="M8" s="106"/>
      <c r="N8" s="106"/>
      <c r="O8" s="106"/>
      <c r="P8" s="106"/>
      <c r="Q8" s="106"/>
      <c r="R8" s="106"/>
      <c r="S8" s="106"/>
      <c r="T8" s="106"/>
      <c r="U8" s="175" t="s">
        <v>26</v>
      </c>
      <c r="V8" s="106"/>
      <c r="AH8" s="106"/>
      <c r="AJ8" s="106"/>
      <c r="AK8" s="106"/>
      <c r="AL8" s="106"/>
      <c r="AM8" s="106"/>
      <c r="AN8" s="106"/>
      <c r="AO8" s="106"/>
      <c r="AP8" s="106"/>
      <c r="AQ8" s="106"/>
      <c r="AR8" s="106"/>
      <c r="AU8" s="204"/>
      <c r="AV8" s="24"/>
      <c r="AW8" s="24"/>
      <c r="AZ8" s="106"/>
      <c r="BA8" s="106"/>
      <c r="BB8" s="106"/>
      <c r="BC8" s="106"/>
      <c r="BD8" s="106"/>
      <c r="BE8" s="106"/>
      <c r="BF8" s="106"/>
      <c r="BG8" s="106"/>
      <c r="BH8" s="106"/>
      <c r="BJ8" s="106"/>
      <c r="BK8" s="106"/>
      <c r="BL8" s="106"/>
      <c r="BM8" s="106"/>
      <c r="BN8" s="106"/>
      <c r="BO8" s="106"/>
      <c r="BP8" s="106"/>
      <c r="BU8" s="6" t="s">
        <v>12</v>
      </c>
    </row>
    <row r="9" spans="1:79" ht="15.6" x14ac:dyDescent="0.3">
      <c r="A9" s="28" t="s">
        <v>53</v>
      </c>
      <c r="B9" s="6">
        <v>5</v>
      </c>
      <c r="F9" s="175" t="s">
        <v>1</v>
      </c>
      <c r="G9" s="106"/>
      <c r="H9" s="106"/>
      <c r="I9" s="106"/>
      <c r="J9" s="106"/>
      <c r="K9" s="106"/>
      <c r="L9" s="187" t="s">
        <v>1</v>
      </c>
      <c r="M9" s="188"/>
      <c r="N9" s="188"/>
      <c r="O9" s="188" t="s">
        <v>2</v>
      </c>
      <c r="Q9" s="188"/>
      <c r="R9" s="188" t="s">
        <v>3</v>
      </c>
      <c r="S9" s="188" t="s">
        <v>86</v>
      </c>
      <c r="T9" s="136"/>
      <c r="U9" s="175" t="s">
        <v>1</v>
      </c>
      <c r="V9" s="106"/>
      <c r="W9" s="106"/>
      <c r="X9" s="106"/>
      <c r="Y9" s="106"/>
      <c r="Z9" s="187" t="s">
        <v>1</v>
      </c>
      <c r="AA9" s="188"/>
      <c r="AB9" s="188"/>
      <c r="AC9" s="188" t="s">
        <v>2</v>
      </c>
      <c r="AE9" s="188"/>
      <c r="AF9" s="188" t="s">
        <v>3</v>
      </c>
      <c r="AG9" s="188" t="s">
        <v>86</v>
      </c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T9" s="26"/>
      <c r="AU9" s="24"/>
      <c r="AV9" s="24" t="s">
        <v>10</v>
      </c>
      <c r="AW9" s="24" t="s">
        <v>13</v>
      </c>
      <c r="AX9" s="199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99"/>
      <c r="BJ9" s="106" t="s">
        <v>14</v>
      </c>
      <c r="BK9" s="106"/>
      <c r="BL9" s="106"/>
      <c r="BM9" s="106"/>
      <c r="BN9" s="106"/>
      <c r="BO9" s="106"/>
      <c r="BP9" s="136" t="s">
        <v>14</v>
      </c>
      <c r="BQ9" s="199"/>
      <c r="BR9" s="101"/>
      <c r="BS9" s="101"/>
      <c r="BT9" s="101"/>
    </row>
    <row r="10" spans="1:79" x14ac:dyDescent="0.3">
      <c r="F10" s="177" t="s">
        <v>87</v>
      </c>
      <c r="G10" s="177" t="s">
        <v>88</v>
      </c>
      <c r="H10" s="177" t="s">
        <v>89</v>
      </c>
      <c r="I10" s="177" t="s">
        <v>90</v>
      </c>
      <c r="J10" s="177" t="s">
        <v>91</v>
      </c>
      <c r="K10" s="177" t="s">
        <v>92</v>
      </c>
      <c r="L10" s="189" t="s">
        <v>34</v>
      </c>
      <c r="M10" s="171" t="s">
        <v>2</v>
      </c>
      <c r="N10" s="171" t="s">
        <v>93</v>
      </c>
      <c r="O10" s="189" t="s">
        <v>34</v>
      </c>
      <c r="P10" s="190" t="s">
        <v>3</v>
      </c>
      <c r="Q10" s="171" t="s">
        <v>93</v>
      </c>
      <c r="R10" s="189" t="s">
        <v>34</v>
      </c>
      <c r="S10" s="189" t="s">
        <v>34</v>
      </c>
      <c r="T10" s="195"/>
      <c r="U10" s="177" t="s">
        <v>87</v>
      </c>
      <c r="V10" s="177" t="s">
        <v>88</v>
      </c>
      <c r="W10" s="177" t="s">
        <v>90</v>
      </c>
      <c r="X10" s="177" t="s">
        <v>91</v>
      </c>
      <c r="Y10" s="177"/>
      <c r="Z10" s="189" t="s">
        <v>34</v>
      </c>
      <c r="AA10" s="171" t="s">
        <v>2</v>
      </c>
      <c r="AB10" s="171" t="s">
        <v>93</v>
      </c>
      <c r="AC10" s="189" t="s">
        <v>34</v>
      </c>
      <c r="AD10" s="190" t="s">
        <v>3</v>
      </c>
      <c r="AE10" s="171" t="s">
        <v>93</v>
      </c>
      <c r="AF10" s="189" t="s">
        <v>34</v>
      </c>
      <c r="AG10" s="189" t="s">
        <v>34</v>
      </c>
      <c r="AH10" s="199"/>
      <c r="AI10" s="138" t="s">
        <v>29</v>
      </c>
      <c r="AJ10" s="138" t="s">
        <v>30</v>
      </c>
      <c r="AK10" s="138" t="s">
        <v>96</v>
      </c>
      <c r="AL10" s="138" t="s">
        <v>57</v>
      </c>
      <c r="AM10" s="138" t="s">
        <v>97</v>
      </c>
      <c r="AN10" s="138" t="s">
        <v>98</v>
      </c>
      <c r="AO10" s="138" t="s">
        <v>31</v>
      </c>
      <c r="AP10" s="138" t="s">
        <v>99</v>
      </c>
      <c r="AQ10" s="138" t="s">
        <v>38</v>
      </c>
      <c r="AR10" s="138" t="s">
        <v>37</v>
      </c>
      <c r="AS10" s="12"/>
      <c r="AT10" s="200" t="s">
        <v>36</v>
      </c>
      <c r="AU10" s="200" t="s">
        <v>13</v>
      </c>
      <c r="AV10" s="200" t="s">
        <v>9</v>
      </c>
      <c r="AW10" s="200" t="s">
        <v>15</v>
      </c>
      <c r="AX10" s="199"/>
      <c r="AY10" s="138" t="s">
        <v>29</v>
      </c>
      <c r="AZ10" s="138" t="s">
        <v>30</v>
      </c>
      <c r="BA10" s="138" t="s">
        <v>96</v>
      </c>
      <c r="BB10" s="138" t="s">
        <v>57</v>
      </c>
      <c r="BC10" s="138" t="s">
        <v>97</v>
      </c>
      <c r="BD10" s="138" t="s">
        <v>98</v>
      </c>
      <c r="BE10" s="138" t="s">
        <v>31</v>
      </c>
      <c r="BF10" s="138" t="s">
        <v>99</v>
      </c>
      <c r="BG10" s="138" t="s">
        <v>38</v>
      </c>
      <c r="BH10" s="138" t="s">
        <v>37</v>
      </c>
      <c r="BI10" s="199"/>
      <c r="BJ10" s="171" t="s">
        <v>4</v>
      </c>
      <c r="BK10" s="171" t="s">
        <v>5</v>
      </c>
      <c r="BL10" s="171" t="s">
        <v>6</v>
      </c>
      <c r="BM10" s="171" t="s">
        <v>7</v>
      </c>
      <c r="BN10" s="171" t="s">
        <v>33</v>
      </c>
      <c r="BO10" s="138" t="s">
        <v>21</v>
      </c>
      <c r="BP10" s="138" t="s">
        <v>15</v>
      </c>
      <c r="BQ10" s="199"/>
      <c r="BU10" s="13" t="s">
        <v>50</v>
      </c>
      <c r="BV10" s="14"/>
      <c r="BW10" s="13" t="s">
        <v>51</v>
      </c>
      <c r="BX10" s="14"/>
      <c r="BY10" s="15" t="s">
        <v>52</v>
      </c>
      <c r="BZ10" s="16"/>
    </row>
    <row r="11" spans="1:79" s="12" customFormat="1" x14ac:dyDescent="0.3">
      <c r="A11" s="12" t="s">
        <v>24</v>
      </c>
      <c r="B11" s="12" t="s">
        <v>25</v>
      </c>
      <c r="C11" s="12" t="s">
        <v>26</v>
      </c>
      <c r="D11" s="12" t="s">
        <v>27</v>
      </c>
      <c r="E11" s="12" t="s">
        <v>28</v>
      </c>
      <c r="F11" s="41"/>
      <c r="G11" s="41"/>
      <c r="H11" s="41"/>
      <c r="I11" s="41"/>
      <c r="J11" s="41"/>
      <c r="K11" s="41"/>
      <c r="L11" s="191"/>
      <c r="M11" s="191"/>
      <c r="N11" s="191"/>
      <c r="O11" s="191"/>
      <c r="P11" s="191"/>
      <c r="Q11" s="191"/>
      <c r="R11" s="191"/>
      <c r="S11" s="191"/>
      <c r="T11" s="195"/>
      <c r="U11" s="41"/>
      <c r="V11" s="41"/>
      <c r="W11" s="41"/>
      <c r="X11" s="41"/>
      <c r="Y11" s="41"/>
      <c r="Z11" s="191"/>
      <c r="AA11" s="191"/>
      <c r="AB11" s="191"/>
      <c r="AC11" s="191"/>
      <c r="AD11" s="191"/>
      <c r="AE11" s="191"/>
      <c r="AF11" s="191"/>
      <c r="AG11" s="191"/>
      <c r="AH11" s="199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7"/>
      <c r="AT11" s="24"/>
      <c r="AU11" s="24"/>
      <c r="AV11" s="24"/>
      <c r="AW11" s="24"/>
      <c r="AX11" s="199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99"/>
      <c r="BJ11" s="191"/>
      <c r="BK11" s="191"/>
      <c r="BL11" s="191"/>
      <c r="BM11" s="191"/>
      <c r="BN11" s="191"/>
      <c r="BO11" s="136"/>
      <c r="BP11" s="136"/>
      <c r="BQ11" s="199"/>
      <c r="BR11" s="101" t="s">
        <v>68</v>
      </c>
      <c r="BS11" s="101" t="s">
        <v>69</v>
      </c>
      <c r="BT11" s="101" t="s">
        <v>70</v>
      </c>
      <c r="BU11" s="13" t="s">
        <v>32</v>
      </c>
      <c r="BV11" s="14"/>
      <c r="BW11" s="15" t="s">
        <v>32</v>
      </c>
      <c r="BX11" s="40"/>
      <c r="BY11" s="15" t="s">
        <v>32</v>
      </c>
      <c r="BZ11" s="18" t="s">
        <v>35</v>
      </c>
    </row>
    <row r="12" spans="1:79" s="12" customFormat="1" x14ac:dyDescent="0.3">
      <c r="F12" s="41"/>
      <c r="G12" s="41"/>
      <c r="H12" s="41"/>
      <c r="I12" s="41"/>
      <c r="J12" s="41"/>
      <c r="K12" s="41"/>
      <c r="L12" s="191"/>
      <c r="M12" s="191"/>
      <c r="N12" s="191"/>
      <c r="O12" s="191"/>
      <c r="P12" s="191"/>
      <c r="Q12" s="191"/>
      <c r="R12" s="191"/>
      <c r="S12" s="191"/>
      <c r="T12" s="195"/>
      <c r="U12" s="41"/>
      <c r="V12" s="41"/>
      <c r="W12" s="41"/>
      <c r="X12" s="41"/>
      <c r="Y12" s="41"/>
      <c r="Z12" s="191"/>
      <c r="AA12" s="191"/>
      <c r="AB12" s="191"/>
      <c r="AC12" s="191"/>
      <c r="AD12" s="191"/>
      <c r="AE12" s="191"/>
      <c r="AF12" s="191"/>
      <c r="AG12" s="191"/>
      <c r="AH12" s="199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7"/>
      <c r="AT12" s="24"/>
      <c r="AU12" s="24"/>
      <c r="AV12" s="24"/>
      <c r="AW12" s="24"/>
      <c r="AX12" s="199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99"/>
      <c r="BJ12" s="191"/>
      <c r="BK12" s="191"/>
      <c r="BL12" s="191"/>
      <c r="BM12" s="191"/>
      <c r="BN12" s="191"/>
      <c r="BO12" s="136"/>
      <c r="BP12" s="136"/>
      <c r="BQ12" s="199"/>
      <c r="BR12" s="101"/>
      <c r="BS12" s="101"/>
      <c r="BT12" s="101"/>
      <c r="BU12" s="13"/>
      <c r="BV12" s="14"/>
      <c r="BW12" s="15"/>
      <c r="BX12" s="40"/>
      <c r="BY12" s="15"/>
      <c r="BZ12" s="18"/>
    </row>
    <row r="13" spans="1:79" s="12" customFormat="1" x14ac:dyDescent="0.3">
      <c r="A13" s="474">
        <v>68</v>
      </c>
      <c r="B13" s="474" t="s">
        <v>331</v>
      </c>
      <c r="C13" s="474" t="s">
        <v>332</v>
      </c>
      <c r="D13" s="474" t="s">
        <v>198</v>
      </c>
      <c r="E13" s="474" t="s">
        <v>233</v>
      </c>
      <c r="F13" s="172">
        <v>6.5</v>
      </c>
      <c r="G13" s="172">
        <v>6.5</v>
      </c>
      <c r="H13" s="172">
        <v>6.5</v>
      </c>
      <c r="I13" s="172">
        <v>6</v>
      </c>
      <c r="J13" s="172">
        <v>6.5</v>
      </c>
      <c r="K13" s="172">
        <v>5.2</v>
      </c>
      <c r="L13" s="192">
        <f t="shared" ref="L13:L23" si="0">SUM(F13:K13)/6</f>
        <v>6.2</v>
      </c>
      <c r="M13" s="172">
        <v>6.3</v>
      </c>
      <c r="N13" s="172"/>
      <c r="O13" s="192">
        <f t="shared" ref="O13:O23" si="1">M13-N13</f>
        <v>6.3</v>
      </c>
      <c r="P13" s="172">
        <v>6.5</v>
      </c>
      <c r="Q13" s="172">
        <v>0.4</v>
      </c>
      <c r="R13" s="192">
        <f t="shared" ref="R13:R23" si="2">P13-Q13</f>
        <v>6.1</v>
      </c>
      <c r="S13" s="21">
        <f t="shared" ref="S13:S23" si="3">SUM((L13*0.6),(O13*0.25),(R13*0.15))</f>
        <v>6.21</v>
      </c>
      <c r="T13" s="43"/>
      <c r="U13" s="172">
        <v>6.2</v>
      </c>
      <c r="V13" s="172">
        <v>6.2</v>
      </c>
      <c r="W13" s="172">
        <v>5.4</v>
      </c>
      <c r="X13" s="172">
        <v>6.8</v>
      </c>
      <c r="Y13" s="192">
        <f t="shared" ref="Y13:Y23" si="4">(U13+V13+W13+X13)/4</f>
        <v>6.15</v>
      </c>
      <c r="Z13" s="192">
        <f t="shared" ref="Z13:Z23" si="5">(U13+V13+W13+X13)/4</f>
        <v>6.15</v>
      </c>
      <c r="AA13" s="172">
        <v>6.1</v>
      </c>
      <c r="AB13" s="172"/>
      <c r="AC13" s="192">
        <f t="shared" ref="AC13:AC23" si="6">AA13-AB13</f>
        <v>6.1</v>
      </c>
      <c r="AD13" s="172">
        <v>6.5</v>
      </c>
      <c r="AE13" s="172"/>
      <c r="AF13" s="192">
        <f t="shared" ref="AF13:AF23" si="7">AD13-AE13</f>
        <v>6.5</v>
      </c>
      <c r="AG13" s="21">
        <f t="shared" ref="AG13:AG23" si="8">((Z13*0.4)+(AC13*0.4)+(AF13*0.2))</f>
        <v>6.2</v>
      </c>
      <c r="AH13" s="27"/>
      <c r="AI13" s="196">
        <v>5.5</v>
      </c>
      <c r="AJ13" s="196">
        <v>6.5</v>
      </c>
      <c r="AK13" s="196">
        <v>7.5</v>
      </c>
      <c r="AL13" s="196">
        <v>6.8</v>
      </c>
      <c r="AM13" s="196">
        <v>6.5</v>
      </c>
      <c r="AN13" s="196">
        <v>6.5</v>
      </c>
      <c r="AO13" s="196">
        <v>6.5</v>
      </c>
      <c r="AP13" s="196">
        <v>5</v>
      </c>
      <c r="AQ13" s="22">
        <f t="shared" ref="AQ13:AQ23" si="9">SUM(AI13:AP13)</f>
        <v>50.8</v>
      </c>
      <c r="AR13" s="21">
        <f t="shared" ref="AR13:AR23" si="10">AQ13/8</f>
        <v>6.35</v>
      </c>
      <c r="AS13" s="17"/>
      <c r="AT13" s="202">
        <v>7.8</v>
      </c>
      <c r="AU13" s="24">
        <f t="shared" ref="AU13:AU23" si="11">AT13</f>
        <v>7.8</v>
      </c>
      <c r="AV13" s="203"/>
      <c r="AW13" s="24">
        <f t="shared" ref="AW13:AW23" si="12">SUM(AU13-AV13)</f>
        <v>7.8</v>
      </c>
      <c r="AX13" s="199"/>
      <c r="AY13" s="196">
        <v>7</v>
      </c>
      <c r="AZ13" s="196">
        <v>6.5</v>
      </c>
      <c r="BA13" s="196">
        <v>6.8</v>
      </c>
      <c r="BB13" s="196">
        <v>7</v>
      </c>
      <c r="BC13" s="196">
        <v>7</v>
      </c>
      <c r="BD13" s="196">
        <v>7</v>
      </c>
      <c r="BE13" s="196">
        <v>6</v>
      </c>
      <c r="BF13" s="196">
        <v>6</v>
      </c>
      <c r="BG13" s="22">
        <f t="shared" ref="BG13:BG23" si="13">SUM(AY13:BF13)</f>
        <v>53.3</v>
      </c>
      <c r="BH13" s="21">
        <f t="shared" ref="BH13:BH23" si="14">BG13/8</f>
        <v>6.6624999999999996</v>
      </c>
      <c r="BI13" s="199"/>
      <c r="BJ13" s="196">
        <v>9</v>
      </c>
      <c r="BK13" s="196">
        <v>8</v>
      </c>
      <c r="BL13" s="196">
        <v>7</v>
      </c>
      <c r="BM13" s="196">
        <v>4</v>
      </c>
      <c r="BN13" s="21">
        <f t="shared" ref="BN13:BN23" si="15">SUM((BJ13*0.3),(BK13*0.25),(BL13*0.35),(BM13*0.1))</f>
        <v>7.5499999999999989</v>
      </c>
      <c r="BO13" s="201"/>
      <c r="BP13" s="21">
        <f t="shared" ref="BP13:BP23" si="16">BN13-BO13</f>
        <v>7.5499999999999989</v>
      </c>
      <c r="BQ13" s="199"/>
      <c r="BR13" s="102">
        <f t="shared" ref="BR13:BR23" si="17">(S13+AG13)/2</f>
        <v>6.2050000000000001</v>
      </c>
      <c r="BS13" s="102">
        <f t="shared" ref="BS13:BS23" si="18">(AR13+AW13)/2</f>
        <v>7.0749999999999993</v>
      </c>
      <c r="BT13" s="102">
        <f t="shared" ref="BT13:BT23" si="19">(BH13+BP13)/2</f>
        <v>7.1062499999999993</v>
      </c>
      <c r="BU13" s="205">
        <f t="shared" ref="BU13:BU23" si="20">((S13*0.25)+(AR13*0.375)+(BH13*0.375))</f>
        <v>6.4321874999999995</v>
      </c>
      <c r="BW13" s="206">
        <f t="shared" ref="BW13:BW23" si="21">((AG13*0.25)+(BP13*0.25)+(AW13*0.5))</f>
        <v>7.3375000000000004</v>
      </c>
      <c r="BX13" s="16"/>
      <c r="BY13" s="206">
        <f t="shared" ref="BY13:BY23" si="22">(BU13+BW13)/2</f>
        <v>6.8848437499999999</v>
      </c>
      <c r="BZ13" s="18">
        <f t="shared" ref="BZ13:BZ23" si="23">RANK(BY13,$BY$13:$BY$23)</f>
        <v>1</v>
      </c>
      <c r="CA13" s="359">
        <v>6.8334374999999996</v>
      </c>
    </row>
    <row r="14" spans="1:79" s="12" customFormat="1" x14ac:dyDescent="0.3">
      <c r="A14" s="474">
        <v>44</v>
      </c>
      <c r="B14" s="474" t="s">
        <v>235</v>
      </c>
      <c r="C14" s="474" t="s">
        <v>323</v>
      </c>
      <c r="D14" s="474" t="s">
        <v>234</v>
      </c>
      <c r="E14" s="474" t="s">
        <v>207</v>
      </c>
      <c r="F14" s="172">
        <v>6</v>
      </c>
      <c r="G14" s="172">
        <v>6.5</v>
      </c>
      <c r="H14" s="172">
        <v>6.5</v>
      </c>
      <c r="I14" s="172">
        <v>6.2</v>
      </c>
      <c r="J14" s="172">
        <v>6.5</v>
      </c>
      <c r="K14" s="172">
        <v>5.2</v>
      </c>
      <c r="L14" s="192">
        <f t="shared" si="0"/>
        <v>6.1499999999999995</v>
      </c>
      <c r="M14" s="172">
        <v>7.8</v>
      </c>
      <c r="N14" s="172"/>
      <c r="O14" s="192">
        <f t="shared" si="1"/>
        <v>7.8</v>
      </c>
      <c r="P14" s="172">
        <v>7.2</v>
      </c>
      <c r="Q14" s="172">
        <v>0.5</v>
      </c>
      <c r="R14" s="192">
        <f t="shared" si="2"/>
        <v>6.7</v>
      </c>
      <c r="S14" s="21">
        <f t="shared" si="3"/>
        <v>6.6449999999999996</v>
      </c>
      <c r="T14" s="43"/>
      <c r="U14" s="172">
        <v>6.8</v>
      </c>
      <c r="V14" s="172">
        <v>6.8</v>
      </c>
      <c r="W14" s="172">
        <v>6.2</v>
      </c>
      <c r="X14" s="172">
        <v>6.5</v>
      </c>
      <c r="Y14" s="192">
        <f t="shared" si="4"/>
        <v>6.5750000000000002</v>
      </c>
      <c r="Z14" s="192">
        <f t="shared" si="5"/>
        <v>6.5750000000000002</v>
      </c>
      <c r="AA14" s="172">
        <v>7.6</v>
      </c>
      <c r="AB14" s="172"/>
      <c r="AC14" s="192">
        <f t="shared" si="6"/>
        <v>7.6</v>
      </c>
      <c r="AD14" s="172">
        <v>7.2</v>
      </c>
      <c r="AE14" s="172"/>
      <c r="AF14" s="192">
        <f t="shared" si="7"/>
        <v>7.2</v>
      </c>
      <c r="AG14" s="21">
        <f t="shared" si="8"/>
        <v>7.11</v>
      </c>
      <c r="AH14" s="27"/>
      <c r="AI14" s="196">
        <v>6.5</v>
      </c>
      <c r="AJ14" s="196">
        <v>5.8</v>
      </c>
      <c r="AK14" s="196">
        <v>6</v>
      </c>
      <c r="AL14" s="196">
        <v>5.5</v>
      </c>
      <c r="AM14" s="196">
        <v>6</v>
      </c>
      <c r="AN14" s="196">
        <v>6</v>
      </c>
      <c r="AO14" s="196">
        <v>6.5</v>
      </c>
      <c r="AP14" s="196">
        <v>5.5</v>
      </c>
      <c r="AQ14" s="22">
        <f t="shared" si="9"/>
        <v>47.8</v>
      </c>
      <c r="AR14" s="21">
        <f t="shared" si="10"/>
        <v>5.9749999999999996</v>
      </c>
      <c r="AS14" s="17"/>
      <c r="AT14" s="202">
        <v>8.3330000000000002</v>
      </c>
      <c r="AU14" s="24">
        <f t="shared" si="11"/>
        <v>8.3330000000000002</v>
      </c>
      <c r="AV14" s="203"/>
      <c r="AW14" s="24">
        <f t="shared" si="12"/>
        <v>8.3330000000000002</v>
      </c>
      <c r="AX14" s="199"/>
      <c r="AY14" s="196">
        <v>6.8</v>
      </c>
      <c r="AZ14" s="196">
        <v>5.8</v>
      </c>
      <c r="BA14" s="196">
        <v>5.5</v>
      </c>
      <c r="BB14" s="196">
        <v>7</v>
      </c>
      <c r="BC14" s="196">
        <v>6.5</v>
      </c>
      <c r="BD14" s="196">
        <v>6</v>
      </c>
      <c r="BE14" s="196">
        <v>6.2</v>
      </c>
      <c r="BF14" s="196">
        <v>7</v>
      </c>
      <c r="BG14" s="22">
        <f t="shared" si="13"/>
        <v>50.800000000000004</v>
      </c>
      <c r="BH14" s="21">
        <f t="shared" si="14"/>
        <v>6.3500000000000005</v>
      </c>
      <c r="BI14" s="199"/>
      <c r="BJ14" s="196">
        <v>8.5</v>
      </c>
      <c r="BK14" s="196">
        <v>6.5</v>
      </c>
      <c r="BL14" s="196">
        <v>7</v>
      </c>
      <c r="BM14" s="196">
        <v>5</v>
      </c>
      <c r="BN14" s="21">
        <f t="shared" si="15"/>
        <v>7.125</v>
      </c>
      <c r="BO14" s="201">
        <v>1</v>
      </c>
      <c r="BP14" s="21">
        <f t="shared" si="16"/>
        <v>6.125</v>
      </c>
      <c r="BQ14" s="199"/>
      <c r="BR14" s="102">
        <f t="shared" si="17"/>
        <v>6.8774999999999995</v>
      </c>
      <c r="BS14" s="102">
        <f t="shared" si="18"/>
        <v>7.1539999999999999</v>
      </c>
      <c r="BT14" s="102">
        <f t="shared" si="19"/>
        <v>6.2375000000000007</v>
      </c>
      <c r="BU14" s="205">
        <f t="shared" si="20"/>
        <v>6.2831250000000001</v>
      </c>
      <c r="BW14" s="206">
        <f t="shared" si="21"/>
        <v>7.47525</v>
      </c>
      <c r="BX14" s="16"/>
      <c r="BY14" s="206">
        <f t="shared" si="22"/>
        <v>6.8791875000000005</v>
      </c>
      <c r="BZ14" s="18">
        <f t="shared" si="23"/>
        <v>2</v>
      </c>
      <c r="CA14" s="359">
        <v>6.8334374999999996</v>
      </c>
    </row>
    <row r="15" spans="1:79" s="12" customFormat="1" x14ac:dyDescent="0.3">
      <c r="A15" s="474">
        <v>5</v>
      </c>
      <c r="B15" s="474" t="s">
        <v>324</v>
      </c>
      <c r="C15" s="502" t="s">
        <v>406</v>
      </c>
      <c r="D15" s="502" t="s">
        <v>194</v>
      </c>
      <c r="E15" s="474" t="s">
        <v>327</v>
      </c>
      <c r="F15" s="172">
        <v>6.5</v>
      </c>
      <c r="G15" s="172">
        <v>6.5</v>
      </c>
      <c r="H15" s="172">
        <v>6.8</v>
      </c>
      <c r="I15" s="172">
        <v>6.2</v>
      </c>
      <c r="J15" s="172">
        <v>6.8</v>
      </c>
      <c r="K15" s="172">
        <v>6.2</v>
      </c>
      <c r="L15" s="192">
        <f t="shared" si="0"/>
        <v>6.5</v>
      </c>
      <c r="M15" s="172">
        <v>6.8</v>
      </c>
      <c r="N15" s="172"/>
      <c r="O15" s="192">
        <f t="shared" si="1"/>
        <v>6.8</v>
      </c>
      <c r="P15" s="172">
        <v>6.8</v>
      </c>
      <c r="Q15" s="172">
        <v>0.1</v>
      </c>
      <c r="R15" s="192">
        <f t="shared" si="2"/>
        <v>6.7</v>
      </c>
      <c r="S15" s="21">
        <f t="shared" si="3"/>
        <v>6.6049999999999995</v>
      </c>
      <c r="T15" s="43"/>
      <c r="U15" s="172">
        <v>6</v>
      </c>
      <c r="V15" s="172">
        <v>6</v>
      </c>
      <c r="W15" s="172">
        <v>5.2</v>
      </c>
      <c r="X15" s="172">
        <v>5.6</v>
      </c>
      <c r="Y15" s="192">
        <f t="shared" si="4"/>
        <v>5.6999999999999993</v>
      </c>
      <c r="Z15" s="192">
        <f t="shared" si="5"/>
        <v>5.6999999999999993</v>
      </c>
      <c r="AA15" s="172">
        <v>6</v>
      </c>
      <c r="AB15" s="172"/>
      <c r="AC15" s="192">
        <f t="shared" si="6"/>
        <v>6</v>
      </c>
      <c r="AD15" s="172">
        <v>6.2</v>
      </c>
      <c r="AE15" s="172"/>
      <c r="AF15" s="192">
        <f t="shared" si="7"/>
        <v>6.2</v>
      </c>
      <c r="AG15" s="21">
        <f t="shared" si="8"/>
        <v>5.92</v>
      </c>
      <c r="AH15" s="27"/>
      <c r="AI15" s="196">
        <v>4.8</v>
      </c>
      <c r="AJ15" s="196">
        <v>6</v>
      </c>
      <c r="AK15" s="196">
        <v>6</v>
      </c>
      <c r="AL15" s="196">
        <v>6</v>
      </c>
      <c r="AM15" s="196">
        <v>5.5</v>
      </c>
      <c r="AN15" s="196">
        <v>5.5</v>
      </c>
      <c r="AO15" s="196">
        <v>6.5</v>
      </c>
      <c r="AP15" s="196">
        <v>5.5</v>
      </c>
      <c r="AQ15" s="22">
        <f t="shared" si="9"/>
        <v>45.8</v>
      </c>
      <c r="AR15" s="21">
        <f t="shared" si="10"/>
        <v>5.7249999999999996</v>
      </c>
      <c r="AS15" s="17"/>
      <c r="AT15" s="202">
        <v>7.8</v>
      </c>
      <c r="AU15" s="24">
        <f t="shared" si="11"/>
        <v>7.8</v>
      </c>
      <c r="AV15" s="203"/>
      <c r="AW15" s="24">
        <f t="shared" si="12"/>
        <v>7.8</v>
      </c>
      <c r="AX15" s="199"/>
      <c r="AY15" s="196">
        <v>5.8</v>
      </c>
      <c r="AZ15" s="196">
        <v>6</v>
      </c>
      <c r="BA15" s="196">
        <v>6</v>
      </c>
      <c r="BB15" s="196">
        <v>6</v>
      </c>
      <c r="BC15" s="196">
        <v>5.5</v>
      </c>
      <c r="BD15" s="196">
        <v>5.5</v>
      </c>
      <c r="BE15" s="196">
        <v>5.8</v>
      </c>
      <c r="BF15" s="196">
        <v>6.8</v>
      </c>
      <c r="BG15" s="22">
        <f t="shared" si="13"/>
        <v>47.399999999999991</v>
      </c>
      <c r="BH15" s="21">
        <f t="shared" si="14"/>
        <v>5.9249999999999989</v>
      </c>
      <c r="BI15" s="199"/>
      <c r="BJ15" s="196">
        <v>7.5</v>
      </c>
      <c r="BK15" s="196">
        <v>8</v>
      </c>
      <c r="BL15" s="196">
        <v>7</v>
      </c>
      <c r="BM15" s="196">
        <v>4</v>
      </c>
      <c r="BN15" s="21">
        <f t="shared" si="15"/>
        <v>7.1</v>
      </c>
      <c r="BO15" s="201">
        <v>1</v>
      </c>
      <c r="BP15" s="21">
        <f t="shared" si="16"/>
        <v>6.1</v>
      </c>
      <c r="BQ15" s="199"/>
      <c r="BR15" s="102">
        <f t="shared" si="17"/>
        <v>6.2624999999999993</v>
      </c>
      <c r="BS15" s="102">
        <f t="shared" si="18"/>
        <v>6.7624999999999993</v>
      </c>
      <c r="BT15" s="102">
        <f t="shared" si="19"/>
        <v>6.0124999999999993</v>
      </c>
      <c r="BU15" s="205">
        <f t="shared" si="20"/>
        <v>6.02</v>
      </c>
      <c r="BW15" s="206">
        <f t="shared" si="21"/>
        <v>6.9049999999999994</v>
      </c>
      <c r="BX15" s="16"/>
      <c r="BY15" s="206">
        <f t="shared" si="22"/>
        <v>6.4624999999999995</v>
      </c>
      <c r="BZ15" s="18">
        <f t="shared" si="23"/>
        <v>3</v>
      </c>
      <c r="CA15" s="359">
        <v>6.8334374999999996</v>
      </c>
    </row>
    <row r="16" spans="1:79" s="12" customFormat="1" x14ac:dyDescent="0.3">
      <c r="A16" s="474">
        <v>98</v>
      </c>
      <c r="B16" s="474" t="s">
        <v>296</v>
      </c>
      <c r="C16" s="474" t="s">
        <v>201</v>
      </c>
      <c r="D16" s="474" t="s">
        <v>202</v>
      </c>
      <c r="E16" s="474" t="s">
        <v>203</v>
      </c>
      <c r="F16" s="172">
        <v>6</v>
      </c>
      <c r="G16" s="172">
        <v>5.6</v>
      </c>
      <c r="H16" s="172">
        <v>4.5</v>
      </c>
      <c r="I16" s="172">
        <v>5.6</v>
      </c>
      <c r="J16" s="172">
        <v>5.8</v>
      </c>
      <c r="K16" s="172">
        <v>4</v>
      </c>
      <c r="L16" s="192">
        <f t="shared" si="0"/>
        <v>5.2500000000000009</v>
      </c>
      <c r="M16" s="172">
        <v>6.3</v>
      </c>
      <c r="N16" s="172"/>
      <c r="O16" s="192">
        <f t="shared" si="1"/>
        <v>6.3</v>
      </c>
      <c r="P16" s="172">
        <v>6.4</v>
      </c>
      <c r="Q16" s="172">
        <v>0.5</v>
      </c>
      <c r="R16" s="192">
        <f t="shared" si="2"/>
        <v>5.9</v>
      </c>
      <c r="S16" s="21">
        <f t="shared" si="3"/>
        <v>5.61</v>
      </c>
      <c r="T16" s="43"/>
      <c r="U16" s="172">
        <v>6.5</v>
      </c>
      <c r="V16" s="172">
        <v>6.5</v>
      </c>
      <c r="W16" s="172">
        <v>6.2</v>
      </c>
      <c r="X16" s="172">
        <v>7</v>
      </c>
      <c r="Y16" s="192">
        <f t="shared" si="4"/>
        <v>6.55</v>
      </c>
      <c r="Z16" s="192">
        <f t="shared" si="5"/>
        <v>6.55</v>
      </c>
      <c r="AA16" s="172">
        <v>7</v>
      </c>
      <c r="AB16" s="172"/>
      <c r="AC16" s="192">
        <f t="shared" si="6"/>
        <v>7</v>
      </c>
      <c r="AD16" s="172">
        <v>7</v>
      </c>
      <c r="AE16" s="172"/>
      <c r="AF16" s="192">
        <f t="shared" si="7"/>
        <v>7</v>
      </c>
      <c r="AG16" s="21">
        <f t="shared" si="8"/>
        <v>6.82</v>
      </c>
      <c r="AH16" s="27"/>
      <c r="AI16" s="196">
        <v>4.5</v>
      </c>
      <c r="AJ16" s="196">
        <v>6.3</v>
      </c>
      <c r="AK16" s="196">
        <v>6</v>
      </c>
      <c r="AL16" s="196">
        <v>0</v>
      </c>
      <c r="AM16" s="196">
        <v>5</v>
      </c>
      <c r="AN16" s="196">
        <v>5.3</v>
      </c>
      <c r="AO16" s="196">
        <v>4.8</v>
      </c>
      <c r="AP16" s="196">
        <v>4.5</v>
      </c>
      <c r="AQ16" s="22">
        <f t="shared" si="9"/>
        <v>36.400000000000006</v>
      </c>
      <c r="AR16" s="21">
        <f t="shared" si="10"/>
        <v>4.5500000000000007</v>
      </c>
      <c r="AS16" s="17"/>
      <c r="AT16" s="202">
        <v>8.6</v>
      </c>
      <c r="AU16" s="24">
        <f t="shared" si="11"/>
        <v>8.6</v>
      </c>
      <c r="AV16" s="203"/>
      <c r="AW16" s="24">
        <f t="shared" si="12"/>
        <v>8.6</v>
      </c>
      <c r="AX16" s="199"/>
      <c r="AY16" s="196">
        <v>5.5</v>
      </c>
      <c r="AZ16" s="196">
        <v>4.5</v>
      </c>
      <c r="BA16" s="196">
        <v>5</v>
      </c>
      <c r="BB16" s="196">
        <v>5.2</v>
      </c>
      <c r="BC16" s="196">
        <v>5.8</v>
      </c>
      <c r="BD16" s="196">
        <v>5.5</v>
      </c>
      <c r="BE16" s="196">
        <v>5</v>
      </c>
      <c r="BF16" s="196">
        <v>5</v>
      </c>
      <c r="BG16" s="22">
        <f t="shared" si="13"/>
        <v>41.5</v>
      </c>
      <c r="BH16" s="21">
        <f t="shared" si="14"/>
        <v>5.1875</v>
      </c>
      <c r="BI16" s="199"/>
      <c r="BJ16" s="196">
        <v>6</v>
      </c>
      <c r="BK16" s="196">
        <v>6.5</v>
      </c>
      <c r="BL16" s="196">
        <v>5.5</v>
      </c>
      <c r="BM16" s="196">
        <v>5.8</v>
      </c>
      <c r="BN16" s="21">
        <f t="shared" si="15"/>
        <v>5.93</v>
      </c>
      <c r="BO16" s="201">
        <v>1</v>
      </c>
      <c r="BP16" s="21">
        <f t="shared" si="16"/>
        <v>4.93</v>
      </c>
      <c r="BQ16" s="199"/>
      <c r="BR16" s="102">
        <f t="shared" si="17"/>
        <v>6.2149999999999999</v>
      </c>
      <c r="BS16" s="102">
        <f t="shared" si="18"/>
        <v>6.5750000000000002</v>
      </c>
      <c r="BT16" s="102">
        <f t="shared" si="19"/>
        <v>5.0587499999999999</v>
      </c>
      <c r="BU16" s="205">
        <f t="shared" si="20"/>
        <v>5.0540625000000006</v>
      </c>
      <c r="BW16" s="206">
        <f t="shared" si="21"/>
        <v>7.2374999999999998</v>
      </c>
      <c r="BX16" s="16"/>
      <c r="BY16" s="206">
        <f t="shared" si="22"/>
        <v>6.1457812500000006</v>
      </c>
      <c r="BZ16" s="18">
        <f t="shared" si="23"/>
        <v>4</v>
      </c>
      <c r="CA16" s="359">
        <v>6.8334374999999996</v>
      </c>
    </row>
    <row r="17" spans="1:79" s="12" customFormat="1" x14ac:dyDescent="0.3">
      <c r="A17" s="474">
        <v>80</v>
      </c>
      <c r="B17" s="474" t="s">
        <v>293</v>
      </c>
      <c r="C17" s="474" t="s">
        <v>333</v>
      </c>
      <c r="D17" s="474" t="s">
        <v>322</v>
      </c>
      <c r="E17" s="474" t="s">
        <v>256</v>
      </c>
      <c r="F17" s="172">
        <v>5.6</v>
      </c>
      <c r="G17" s="172">
        <v>6.2</v>
      </c>
      <c r="H17" s="172">
        <v>5.2</v>
      </c>
      <c r="I17" s="172">
        <v>5.5</v>
      </c>
      <c r="J17" s="172">
        <v>5.8</v>
      </c>
      <c r="K17" s="172">
        <v>4</v>
      </c>
      <c r="L17" s="192">
        <f t="shared" si="0"/>
        <v>5.3833333333333329</v>
      </c>
      <c r="M17" s="172">
        <v>6</v>
      </c>
      <c r="N17" s="172"/>
      <c r="O17" s="192">
        <f t="shared" si="1"/>
        <v>6</v>
      </c>
      <c r="P17" s="172">
        <v>6.5</v>
      </c>
      <c r="Q17" s="172">
        <v>0.1</v>
      </c>
      <c r="R17" s="192">
        <f t="shared" si="2"/>
        <v>6.4</v>
      </c>
      <c r="S17" s="21">
        <f t="shared" si="3"/>
        <v>5.6899999999999995</v>
      </c>
      <c r="T17" s="43"/>
      <c r="U17" s="172">
        <v>6</v>
      </c>
      <c r="V17" s="172">
        <v>6</v>
      </c>
      <c r="W17" s="172">
        <v>5</v>
      </c>
      <c r="X17" s="172">
        <v>5.4</v>
      </c>
      <c r="Y17" s="192">
        <f t="shared" si="4"/>
        <v>5.6</v>
      </c>
      <c r="Z17" s="192">
        <f t="shared" si="5"/>
        <v>5.6</v>
      </c>
      <c r="AA17" s="172">
        <v>5.7</v>
      </c>
      <c r="AB17" s="172"/>
      <c r="AC17" s="192">
        <f t="shared" si="6"/>
        <v>5.7</v>
      </c>
      <c r="AD17" s="172">
        <v>6</v>
      </c>
      <c r="AE17" s="172"/>
      <c r="AF17" s="192">
        <f t="shared" si="7"/>
        <v>6</v>
      </c>
      <c r="AG17" s="21">
        <f t="shared" si="8"/>
        <v>5.72</v>
      </c>
      <c r="AH17" s="27"/>
      <c r="AI17" s="196">
        <v>5</v>
      </c>
      <c r="AJ17" s="196">
        <v>6</v>
      </c>
      <c r="AK17" s="196">
        <v>5.5</v>
      </c>
      <c r="AL17" s="196">
        <v>5</v>
      </c>
      <c r="AM17" s="196">
        <v>4.5</v>
      </c>
      <c r="AN17" s="196">
        <v>5</v>
      </c>
      <c r="AO17" s="196">
        <v>4.5</v>
      </c>
      <c r="AP17" s="196">
        <v>4</v>
      </c>
      <c r="AQ17" s="22">
        <f t="shared" si="9"/>
        <v>39.5</v>
      </c>
      <c r="AR17" s="21">
        <f t="shared" si="10"/>
        <v>4.9375</v>
      </c>
      <c r="AS17" s="17"/>
      <c r="AT17" s="202">
        <v>8</v>
      </c>
      <c r="AU17" s="24">
        <f t="shared" si="11"/>
        <v>8</v>
      </c>
      <c r="AV17" s="203"/>
      <c r="AW17" s="24">
        <f t="shared" si="12"/>
        <v>8</v>
      </c>
      <c r="AX17" s="199"/>
      <c r="AY17" s="196">
        <v>5.5</v>
      </c>
      <c r="AZ17" s="196">
        <v>4.5</v>
      </c>
      <c r="BA17" s="196">
        <v>4</v>
      </c>
      <c r="BB17" s="196">
        <v>5.5</v>
      </c>
      <c r="BC17" s="196">
        <v>4.5</v>
      </c>
      <c r="BD17" s="196">
        <v>5.8</v>
      </c>
      <c r="BE17" s="196">
        <v>5</v>
      </c>
      <c r="BF17" s="196">
        <v>4</v>
      </c>
      <c r="BG17" s="22">
        <f t="shared" si="13"/>
        <v>38.799999999999997</v>
      </c>
      <c r="BH17" s="21">
        <f t="shared" si="14"/>
        <v>4.8499999999999996</v>
      </c>
      <c r="BI17" s="199"/>
      <c r="BJ17" s="196">
        <v>8.5</v>
      </c>
      <c r="BK17" s="196">
        <v>8</v>
      </c>
      <c r="BL17" s="196">
        <v>6</v>
      </c>
      <c r="BM17" s="196">
        <v>4</v>
      </c>
      <c r="BN17" s="21">
        <f t="shared" si="15"/>
        <v>7.05</v>
      </c>
      <c r="BO17" s="201"/>
      <c r="BP17" s="21">
        <f t="shared" si="16"/>
        <v>7.05</v>
      </c>
      <c r="BQ17" s="199"/>
      <c r="BR17" s="102">
        <f t="shared" si="17"/>
        <v>5.7050000000000001</v>
      </c>
      <c r="BS17" s="102">
        <f t="shared" si="18"/>
        <v>6.46875</v>
      </c>
      <c r="BT17" s="102">
        <f t="shared" si="19"/>
        <v>5.9499999999999993</v>
      </c>
      <c r="BU17" s="205">
        <f t="shared" si="20"/>
        <v>5.0928125</v>
      </c>
      <c r="BW17" s="206">
        <f t="shared" si="21"/>
        <v>7.1924999999999999</v>
      </c>
      <c r="BX17" s="16"/>
      <c r="BY17" s="206">
        <f t="shared" si="22"/>
        <v>6.1426562499999999</v>
      </c>
      <c r="BZ17" s="18">
        <f t="shared" si="23"/>
        <v>5</v>
      </c>
      <c r="CA17" s="359">
        <v>6.8334374999999996</v>
      </c>
    </row>
    <row r="18" spans="1:79" s="12" customFormat="1" x14ac:dyDescent="0.3">
      <c r="A18" s="474">
        <v>87</v>
      </c>
      <c r="B18" s="474" t="s">
        <v>280</v>
      </c>
      <c r="C18" s="106" t="s">
        <v>334</v>
      </c>
      <c r="D18" s="106" t="s">
        <v>335</v>
      </c>
      <c r="E18" s="474" t="s">
        <v>256</v>
      </c>
      <c r="F18" s="172">
        <v>6.5</v>
      </c>
      <c r="G18" s="172">
        <v>6.2</v>
      </c>
      <c r="H18" s="172">
        <v>6.2</v>
      </c>
      <c r="I18" s="172">
        <v>6.2</v>
      </c>
      <c r="J18" s="172">
        <v>6.2</v>
      </c>
      <c r="K18" s="172">
        <v>5.6</v>
      </c>
      <c r="L18" s="192">
        <f t="shared" si="0"/>
        <v>6.1499999999999995</v>
      </c>
      <c r="M18" s="172">
        <v>5.7</v>
      </c>
      <c r="N18" s="172">
        <v>4</v>
      </c>
      <c r="O18" s="192">
        <f t="shared" si="1"/>
        <v>1.7000000000000002</v>
      </c>
      <c r="P18" s="172">
        <v>6.2</v>
      </c>
      <c r="Q18" s="172"/>
      <c r="R18" s="192">
        <f t="shared" si="2"/>
        <v>6.2</v>
      </c>
      <c r="S18" s="21">
        <f t="shared" si="3"/>
        <v>5.044999999999999</v>
      </c>
      <c r="T18" s="43"/>
      <c r="U18" s="172">
        <v>6.5</v>
      </c>
      <c r="V18" s="172">
        <v>6.5</v>
      </c>
      <c r="W18" s="172">
        <v>6.2</v>
      </c>
      <c r="X18" s="172">
        <v>6.2</v>
      </c>
      <c r="Y18" s="192">
        <f t="shared" si="4"/>
        <v>6.35</v>
      </c>
      <c r="Z18" s="192">
        <f t="shared" si="5"/>
        <v>6.35</v>
      </c>
      <c r="AA18" s="172">
        <v>6.6</v>
      </c>
      <c r="AB18" s="172"/>
      <c r="AC18" s="192">
        <f t="shared" si="6"/>
        <v>6.6</v>
      </c>
      <c r="AD18" s="172">
        <v>6.5</v>
      </c>
      <c r="AE18" s="172"/>
      <c r="AF18" s="192">
        <f t="shared" si="7"/>
        <v>6.5</v>
      </c>
      <c r="AG18" s="21">
        <f t="shared" si="8"/>
        <v>6.4799999999999995</v>
      </c>
      <c r="AH18" s="27"/>
      <c r="AI18" s="196">
        <v>3.3</v>
      </c>
      <c r="AJ18" s="196">
        <v>5.5</v>
      </c>
      <c r="AK18" s="196">
        <v>4.5</v>
      </c>
      <c r="AL18" s="196">
        <v>5</v>
      </c>
      <c r="AM18" s="196">
        <v>3.5</v>
      </c>
      <c r="AN18" s="196">
        <v>5</v>
      </c>
      <c r="AO18" s="196">
        <v>4.5</v>
      </c>
      <c r="AP18" s="196">
        <v>4.5</v>
      </c>
      <c r="AQ18" s="22">
        <f t="shared" si="9"/>
        <v>35.799999999999997</v>
      </c>
      <c r="AR18" s="21">
        <f t="shared" si="10"/>
        <v>4.4749999999999996</v>
      </c>
      <c r="AS18" s="17"/>
      <c r="AT18" s="202">
        <v>8.3079999999999998</v>
      </c>
      <c r="AU18" s="24">
        <f t="shared" si="11"/>
        <v>8.3079999999999998</v>
      </c>
      <c r="AV18" s="203"/>
      <c r="AW18" s="24">
        <f t="shared" si="12"/>
        <v>8.3079999999999998</v>
      </c>
      <c r="AX18" s="199"/>
      <c r="AY18" s="196">
        <v>3</v>
      </c>
      <c r="AZ18" s="196">
        <v>4</v>
      </c>
      <c r="BA18" s="196">
        <v>4</v>
      </c>
      <c r="BB18" s="196">
        <v>2</v>
      </c>
      <c r="BC18" s="196">
        <v>2.5</v>
      </c>
      <c r="BD18" s="196">
        <v>4.5</v>
      </c>
      <c r="BE18" s="196">
        <v>4.5</v>
      </c>
      <c r="BF18" s="196">
        <v>4.5</v>
      </c>
      <c r="BG18" s="22">
        <f t="shared" si="13"/>
        <v>29</v>
      </c>
      <c r="BH18" s="21">
        <f t="shared" si="14"/>
        <v>3.625</v>
      </c>
      <c r="BI18" s="199"/>
      <c r="BJ18" s="196">
        <v>8.5</v>
      </c>
      <c r="BK18" s="196">
        <v>6.5</v>
      </c>
      <c r="BL18" s="196">
        <v>4.8</v>
      </c>
      <c r="BM18" s="196">
        <v>5.5</v>
      </c>
      <c r="BN18" s="21">
        <f t="shared" si="15"/>
        <v>6.4049999999999994</v>
      </c>
      <c r="BO18" s="201"/>
      <c r="BP18" s="21">
        <f t="shared" si="16"/>
        <v>6.4049999999999994</v>
      </c>
      <c r="BQ18" s="199"/>
      <c r="BR18" s="102">
        <f t="shared" si="17"/>
        <v>5.7624999999999993</v>
      </c>
      <c r="BS18" s="102">
        <f t="shared" si="18"/>
        <v>6.3914999999999997</v>
      </c>
      <c r="BT18" s="102">
        <f t="shared" si="19"/>
        <v>5.0149999999999997</v>
      </c>
      <c r="BU18" s="205">
        <f t="shared" si="20"/>
        <v>4.2987500000000001</v>
      </c>
      <c r="BW18" s="206">
        <f t="shared" si="21"/>
        <v>7.3752499999999994</v>
      </c>
      <c r="BX18" s="16"/>
      <c r="BY18" s="206">
        <f t="shared" si="22"/>
        <v>5.8369999999999997</v>
      </c>
      <c r="BZ18" s="18">
        <f t="shared" si="23"/>
        <v>6</v>
      </c>
      <c r="CA18" s="359">
        <v>6.8334374999999996</v>
      </c>
    </row>
    <row r="19" spans="1:79" s="12" customFormat="1" x14ac:dyDescent="0.3">
      <c r="A19" s="474">
        <v>99</v>
      </c>
      <c r="B19" s="474" t="s">
        <v>298</v>
      </c>
      <c r="C19" s="474" t="s">
        <v>336</v>
      </c>
      <c r="D19" s="474" t="s">
        <v>202</v>
      </c>
      <c r="E19" s="474" t="s">
        <v>203</v>
      </c>
      <c r="F19" s="172">
        <v>6</v>
      </c>
      <c r="G19" s="172">
        <v>6</v>
      </c>
      <c r="H19" s="172">
        <v>4.5</v>
      </c>
      <c r="I19" s="172">
        <v>5.6</v>
      </c>
      <c r="J19" s="172">
        <v>6</v>
      </c>
      <c r="K19" s="172">
        <v>4</v>
      </c>
      <c r="L19" s="192">
        <f t="shared" si="0"/>
        <v>5.3500000000000005</v>
      </c>
      <c r="M19" s="172">
        <v>6.3</v>
      </c>
      <c r="N19" s="172"/>
      <c r="O19" s="192">
        <f t="shared" si="1"/>
        <v>6.3</v>
      </c>
      <c r="P19" s="172">
        <v>6.4</v>
      </c>
      <c r="Q19" s="172">
        <v>0.5</v>
      </c>
      <c r="R19" s="192">
        <f t="shared" si="2"/>
        <v>5.9</v>
      </c>
      <c r="S19" s="21">
        <f t="shared" si="3"/>
        <v>5.67</v>
      </c>
      <c r="T19" s="43"/>
      <c r="U19" s="172">
        <v>6.2</v>
      </c>
      <c r="V19" s="172">
        <v>6.2</v>
      </c>
      <c r="W19" s="172">
        <v>5.8</v>
      </c>
      <c r="X19" s="172">
        <v>7</v>
      </c>
      <c r="Y19" s="192">
        <f t="shared" si="4"/>
        <v>6.3</v>
      </c>
      <c r="Z19" s="192">
        <f t="shared" si="5"/>
        <v>6.3</v>
      </c>
      <c r="AA19" s="172">
        <v>6.9</v>
      </c>
      <c r="AB19" s="172"/>
      <c r="AC19" s="192">
        <f t="shared" si="6"/>
        <v>6.9</v>
      </c>
      <c r="AD19" s="172">
        <v>6.8</v>
      </c>
      <c r="AE19" s="172"/>
      <c r="AF19" s="192">
        <f t="shared" si="7"/>
        <v>6.8</v>
      </c>
      <c r="AG19" s="21">
        <f t="shared" si="8"/>
        <v>6.6400000000000006</v>
      </c>
      <c r="AH19" s="27"/>
      <c r="AI19" s="196">
        <v>4</v>
      </c>
      <c r="AJ19" s="196">
        <v>6</v>
      </c>
      <c r="AK19" s="196">
        <v>5.5</v>
      </c>
      <c r="AL19" s="196">
        <v>5</v>
      </c>
      <c r="AM19" s="196">
        <v>5.3</v>
      </c>
      <c r="AN19" s="196">
        <v>5</v>
      </c>
      <c r="AO19" s="196">
        <v>4.5</v>
      </c>
      <c r="AP19" s="196">
        <v>4.5</v>
      </c>
      <c r="AQ19" s="22">
        <f t="shared" si="9"/>
        <v>39.799999999999997</v>
      </c>
      <c r="AR19" s="21">
        <f t="shared" si="10"/>
        <v>4.9749999999999996</v>
      </c>
      <c r="AS19" s="17"/>
      <c r="AT19" s="202">
        <v>7.5709999999999997</v>
      </c>
      <c r="AU19" s="24">
        <f t="shared" si="11"/>
        <v>7.5709999999999997</v>
      </c>
      <c r="AV19" s="203"/>
      <c r="AW19" s="24">
        <f t="shared" si="12"/>
        <v>7.5709999999999997</v>
      </c>
      <c r="AX19" s="199"/>
      <c r="AY19" s="196">
        <v>4</v>
      </c>
      <c r="AZ19" s="196">
        <v>5</v>
      </c>
      <c r="BA19" s="196">
        <v>4</v>
      </c>
      <c r="BB19" s="196">
        <v>4.5</v>
      </c>
      <c r="BC19" s="196">
        <v>4</v>
      </c>
      <c r="BD19" s="196">
        <v>4.5</v>
      </c>
      <c r="BE19" s="196">
        <v>4.5</v>
      </c>
      <c r="BF19" s="196">
        <v>4</v>
      </c>
      <c r="BG19" s="22">
        <f t="shared" si="13"/>
        <v>34.5</v>
      </c>
      <c r="BH19" s="21">
        <f t="shared" si="14"/>
        <v>4.3125</v>
      </c>
      <c r="BI19" s="199"/>
      <c r="BJ19" s="196">
        <v>5.5</v>
      </c>
      <c r="BK19" s="196">
        <v>4.5</v>
      </c>
      <c r="BL19" s="196">
        <v>4.5</v>
      </c>
      <c r="BM19" s="196">
        <v>3.5</v>
      </c>
      <c r="BN19" s="21">
        <f t="shared" si="15"/>
        <v>4.6999999999999993</v>
      </c>
      <c r="BO19" s="201"/>
      <c r="BP19" s="21">
        <f t="shared" si="16"/>
        <v>4.6999999999999993</v>
      </c>
      <c r="BQ19" s="199"/>
      <c r="BR19" s="102">
        <f t="shared" si="17"/>
        <v>6.1550000000000002</v>
      </c>
      <c r="BS19" s="102">
        <f t="shared" si="18"/>
        <v>6.2729999999999997</v>
      </c>
      <c r="BT19" s="102">
        <f t="shared" si="19"/>
        <v>4.5062499999999996</v>
      </c>
      <c r="BU19" s="205">
        <f t="shared" si="20"/>
        <v>4.9003125000000001</v>
      </c>
      <c r="BW19" s="206">
        <f t="shared" si="21"/>
        <v>6.6204999999999998</v>
      </c>
      <c r="BX19" s="16"/>
      <c r="BY19" s="206">
        <f t="shared" si="22"/>
        <v>5.76040625</v>
      </c>
      <c r="BZ19" s="18">
        <f t="shared" si="23"/>
        <v>7</v>
      </c>
      <c r="CA19" s="359">
        <v>6.8334374999999996</v>
      </c>
    </row>
    <row r="20" spans="1:79" s="12" customFormat="1" x14ac:dyDescent="0.3">
      <c r="A20" s="474">
        <v>77</v>
      </c>
      <c r="B20" s="474" t="s">
        <v>337</v>
      </c>
      <c r="C20" s="474" t="s">
        <v>176</v>
      </c>
      <c r="D20" s="474" t="s">
        <v>177</v>
      </c>
      <c r="E20" s="474" t="s">
        <v>212</v>
      </c>
      <c r="F20" s="172">
        <v>6.2</v>
      </c>
      <c r="G20" s="172">
        <v>6</v>
      </c>
      <c r="H20" s="172">
        <v>4.5</v>
      </c>
      <c r="I20" s="172">
        <v>4.5</v>
      </c>
      <c r="J20" s="172">
        <v>5.6</v>
      </c>
      <c r="K20" s="172">
        <v>4</v>
      </c>
      <c r="L20" s="192">
        <f t="shared" si="0"/>
        <v>5.1333333333333329</v>
      </c>
      <c r="M20" s="172">
        <v>5.3</v>
      </c>
      <c r="N20" s="172"/>
      <c r="O20" s="192">
        <f t="shared" si="1"/>
        <v>5.3</v>
      </c>
      <c r="P20" s="172">
        <v>5.5</v>
      </c>
      <c r="Q20" s="172">
        <v>0.1</v>
      </c>
      <c r="R20" s="192">
        <f t="shared" si="2"/>
        <v>5.4</v>
      </c>
      <c r="S20" s="21">
        <f t="shared" si="3"/>
        <v>5.2149999999999999</v>
      </c>
      <c r="T20" s="43"/>
      <c r="U20" s="172">
        <v>5.8</v>
      </c>
      <c r="V20" s="172">
        <v>5.4</v>
      </c>
      <c r="W20" s="172">
        <v>5.4</v>
      </c>
      <c r="X20" s="172">
        <v>6.5</v>
      </c>
      <c r="Y20" s="192">
        <f t="shared" si="4"/>
        <v>5.7750000000000004</v>
      </c>
      <c r="Z20" s="192">
        <f t="shared" si="5"/>
        <v>5.7750000000000004</v>
      </c>
      <c r="AA20" s="172">
        <v>6.2</v>
      </c>
      <c r="AB20" s="172"/>
      <c r="AC20" s="192">
        <f t="shared" si="6"/>
        <v>6.2</v>
      </c>
      <c r="AD20" s="172">
        <v>6.5</v>
      </c>
      <c r="AE20" s="172"/>
      <c r="AF20" s="192">
        <f t="shared" si="7"/>
        <v>6.5</v>
      </c>
      <c r="AG20" s="21">
        <f t="shared" si="8"/>
        <v>6.0900000000000007</v>
      </c>
      <c r="AH20" s="27"/>
      <c r="AI20" s="196">
        <v>4.5</v>
      </c>
      <c r="AJ20" s="196">
        <v>6.5</v>
      </c>
      <c r="AK20" s="196">
        <v>5.8</v>
      </c>
      <c r="AL20" s="196">
        <v>5</v>
      </c>
      <c r="AM20" s="196">
        <v>6.5</v>
      </c>
      <c r="AN20" s="196">
        <v>5.5</v>
      </c>
      <c r="AO20" s="196">
        <v>0</v>
      </c>
      <c r="AP20" s="196">
        <v>5</v>
      </c>
      <c r="AQ20" s="22">
        <f t="shared" si="9"/>
        <v>38.799999999999997</v>
      </c>
      <c r="AR20" s="21">
        <f t="shared" si="10"/>
        <v>4.8499999999999996</v>
      </c>
      <c r="AS20" s="17"/>
      <c r="AT20" s="202">
        <v>7.6</v>
      </c>
      <c r="AU20" s="24">
        <f t="shared" si="11"/>
        <v>7.6</v>
      </c>
      <c r="AV20" s="203"/>
      <c r="AW20" s="24">
        <f t="shared" si="12"/>
        <v>7.6</v>
      </c>
      <c r="AX20" s="199"/>
      <c r="AY20" s="196">
        <v>5.8</v>
      </c>
      <c r="AZ20" s="196">
        <v>5.5</v>
      </c>
      <c r="BA20" s="196">
        <v>6.5</v>
      </c>
      <c r="BB20" s="196">
        <v>4.8</v>
      </c>
      <c r="BC20" s="196">
        <v>4</v>
      </c>
      <c r="BD20" s="196">
        <v>4</v>
      </c>
      <c r="BE20" s="196">
        <v>4</v>
      </c>
      <c r="BF20" s="196">
        <v>4.8</v>
      </c>
      <c r="BG20" s="22">
        <f t="shared" si="13"/>
        <v>39.4</v>
      </c>
      <c r="BH20" s="21">
        <f t="shared" si="14"/>
        <v>4.9249999999999998</v>
      </c>
      <c r="BI20" s="199"/>
      <c r="BJ20" s="196">
        <v>6</v>
      </c>
      <c r="BK20" s="196">
        <v>5.5</v>
      </c>
      <c r="BL20" s="196">
        <v>4.5</v>
      </c>
      <c r="BM20" s="196">
        <v>4</v>
      </c>
      <c r="BN20" s="21">
        <f t="shared" si="15"/>
        <v>5.15</v>
      </c>
      <c r="BO20" s="201">
        <v>1</v>
      </c>
      <c r="BP20" s="21">
        <f t="shared" si="16"/>
        <v>4.1500000000000004</v>
      </c>
      <c r="BQ20" s="199"/>
      <c r="BR20" s="102">
        <f t="shared" si="17"/>
        <v>5.6524999999999999</v>
      </c>
      <c r="BS20" s="102">
        <f t="shared" si="18"/>
        <v>6.2249999999999996</v>
      </c>
      <c r="BT20" s="102">
        <f t="shared" si="19"/>
        <v>4.5374999999999996</v>
      </c>
      <c r="BU20" s="205">
        <f t="shared" si="20"/>
        <v>4.9693749999999994</v>
      </c>
      <c r="BW20" s="206">
        <f t="shared" si="21"/>
        <v>6.36</v>
      </c>
      <c r="BX20" s="16"/>
      <c r="BY20" s="206">
        <f t="shared" si="22"/>
        <v>5.6646874999999994</v>
      </c>
      <c r="BZ20" s="18">
        <f t="shared" si="23"/>
        <v>8</v>
      </c>
      <c r="CA20" s="359">
        <v>6.8334374999999996</v>
      </c>
    </row>
    <row r="21" spans="1:79" s="12" customFormat="1" x14ac:dyDescent="0.3">
      <c r="A21" s="474">
        <v>83</v>
      </c>
      <c r="B21" s="474" t="s">
        <v>278</v>
      </c>
      <c r="C21" s="474" t="s">
        <v>321</v>
      </c>
      <c r="D21" s="474" t="s">
        <v>322</v>
      </c>
      <c r="E21" s="474" t="s">
        <v>256</v>
      </c>
      <c r="F21" s="172">
        <v>5.6</v>
      </c>
      <c r="G21" s="172">
        <v>6</v>
      </c>
      <c r="H21" s="172">
        <v>5.4</v>
      </c>
      <c r="I21" s="172">
        <v>5.4</v>
      </c>
      <c r="J21" s="172">
        <v>6.2</v>
      </c>
      <c r="K21" s="172">
        <v>4</v>
      </c>
      <c r="L21" s="192">
        <f t="shared" si="0"/>
        <v>5.4333333333333327</v>
      </c>
      <c r="M21" s="172">
        <v>5.7</v>
      </c>
      <c r="N21" s="172"/>
      <c r="O21" s="192">
        <f t="shared" si="1"/>
        <v>5.7</v>
      </c>
      <c r="P21" s="172">
        <v>6.2</v>
      </c>
      <c r="Q21" s="172">
        <v>0.1</v>
      </c>
      <c r="R21" s="192">
        <f t="shared" si="2"/>
        <v>6.1000000000000005</v>
      </c>
      <c r="S21" s="21">
        <f t="shared" si="3"/>
        <v>5.6</v>
      </c>
      <c r="T21" s="43"/>
      <c r="U21" s="172">
        <v>6</v>
      </c>
      <c r="V21" s="172">
        <v>6</v>
      </c>
      <c r="W21" s="172">
        <v>5</v>
      </c>
      <c r="X21" s="172">
        <v>6.2</v>
      </c>
      <c r="Y21" s="192">
        <f t="shared" si="4"/>
        <v>5.8</v>
      </c>
      <c r="Z21" s="192">
        <f t="shared" si="5"/>
        <v>5.8</v>
      </c>
      <c r="AA21" s="172">
        <v>6</v>
      </c>
      <c r="AB21" s="172"/>
      <c r="AC21" s="192">
        <f t="shared" si="6"/>
        <v>6</v>
      </c>
      <c r="AD21" s="172">
        <v>6.2</v>
      </c>
      <c r="AE21" s="172"/>
      <c r="AF21" s="192">
        <f t="shared" si="7"/>
        <v>6.2</v>
      </c>
      <c r="AG21" s="21">
        <f t="shared" si="8"/>
        <v>5.9600000000000009</v>
      </c>
      <c r="AH21" s="27"/>
      <c r="AI21" s="196">
        <v>4.8</v>
      </c>
      <c r="AJ21" s="196">
        <v>4.5</v>
      </c>
      <c r="AK21" s="196">
        <v>5.5</v>
      </c>
      <c r="AL21" s="196">
        <v>5</v>
      </c>
      <c r="AM21" s="196">
        <v>5.5</v>
      </c>
      <c r="AN21" s="196">
        <v>5.5</v>
      </c>
      <c r="AO21" s="196">
        <v>5.5</v>
      </c>
      <c r="AP21" s="196">
        <v>4.5</v>
      </c>
      <c r="AQ21" s="22">
        <f t="shared" si="9"/>
        <v>40.799999999999997</v>
      </c>
      <c r="AR21" s="21">
        <f t="shared" si="10"/>
        <v>5.0999999999999996</v>
      </c>
      <c r="AS21" s="17"/>
      <c r="AT21" s="202">
        <v>7.8179999999999996</v>
      </c>
      <c r="AU21" s="24">
        <f t="shared" si="11"/>
        <v>7.8179999999999996</v>
      </c>
      <c r="AV21" s="203"/>
      <c r="AW21" s="24">
        <f t="shared" si="12"/>
        <v>7.8179999999999996</v>
      </c>
      <c r="AX21" s="199"/>
      <c r="AY21" s="196">
        <v>4.2</v>
      </c>
      <c r="AZ21" s="196">
        <v>4</v>
      </c>
      <c r="BA21" s="196">
        <v>3.5</v>
      </c>
      <c r="BB21" s="196">
        <v>3.5</v>
      </c>
      <c r="BC21" s="196">
        <v>3</v>
      </c>
      <c r="BD21" s="196">
        <v>3</v>
      </c>
      <c r="BE21" s="196">
        <v>3.5</v>
      </c>
      <c r="BF21" s="196">
        <v>4</v>
      </c>
      <c r="BG21" s="22">
        <f t="shared" si="13"/>
        <v>28.7</v>
      </c>
      <c r="BH21" s="21">
        <f t="shared" si="14"/>
        <v>3.5874999999999999</v>
      </c>
      <c r="BI21" s="199"/>
      <c r="BJ21" s="196">
        <v>5</v>
      </c>
      <c r="BK21" s="196">
        <v>4</v>
      </c>
      <c r="BL21" s="196">
        <v>5</v>
      </c>
      <c r="BM21" s="196">
        <v>4</v>
      </c>
      <c r="BN21" s="21">
        <f t="shared" si="15"/>
        <v>4.6500000000000004</v>
      </c>
      <c r="BO21" s="201"/>
      <c r="BP21" s="21">
        <f t="shared" si="16"/>
        <v>4.6500000000000004</v>
      </c>
      <c r="BQ21" s="199"/>
      <c r="BR21" s="102">
        <f t="shared" si="17"/>
        <v>5.78</v>
      </c>
      <c r="BS21" s="102">
        <f t="shared" si="18"/>
        <v>6.4589999999999996</v>
      </c>
      <c r="BT21" s="102">
        <f t="shared" si="19"/>
        <v>4.1187500000000004</v>
      </c>
      <c r="BU21" s="205">
        <f t="shared" si="20"/>
        <v>4.6578125000000004</v>
      </c>
      <c r="BW21" s="206">
        <f t="shared" si="21"/>
        <v>6.5615000000000006</v>
      </c>
      <c r="BX21" s="16"/>
      <c r="BY21" s="206">
        <f t="shared" si="22"/>
        <v>5.6096562500000005</v>
      </c>
      <c r="BZ21" s="18">
        <f t="shared" si="23"/>
        <v>9</v>
      </c>
      <c r="CA21" s="359">
        <v>6.8334374999999996</v>
      </c>
    </row>
    <row r="22" spans="1:79" s="12" customFormat="1" x14ac:dyDescent="0.3">
      <c r="A22" s="474">
        <v>88</v>
      </c>
      <c r="B22" s="474" t="s">
        <v>277</v>
      </c>
      <c r="C22" s="474" t="s">
        <v>321</v>
      </c>
      <c r="D22" s="474" t="s">
        <v>322</v>
      </c>
      <c r="E22" s="474" t="s">
        <v>256</v>
      </c>
      <c r="F22" s="172">
        <v>5.6</v>
      </c>
      <c r="G22" s="172">
        <v>6</v>
      </c>
      <c r="H22" s="172">
        <v>5.2</v>
      </c>
      <c r="I22" s="172">
        <v>5.2</v>
      </c>
      <c r="J22" s="172">
        <v>6.2</v>
      </c>
      <c r="K22" s="172">
        <v>4</v>
      </c>
      <c r="L22" s="192">
        <f t="shared" si="0"/>
        <v>5.3666666666666671</v>
      </c>
      <c r="M22" s="172">
        <v>5.7</v>
      </c>
      <c r="N22" s="172"/>
      <c r="O22" s="192">
        <f t="shared" si="1"/>
        <v>5.7</v>
      </c>
      <c r="P22" s="172">
        <v>6</v>
      </c>
      <c r="Q22" s="172">
        <v>0.1</v>
      </c>
      <c r="R22" s="192">
        <f t="shared" si="2"/>
        <v>5.9</v>
      </c>
      <c r="S22" s="21">
        <f t="shared" si="3"/>
        <v>5.53</v>
      </c>
      <c r="T22" s="43"/>
      <c r="U22" s="172">
        <v>5</v>
      </c>
      <c r="V22" s="172">
        <v>6</v>
      </c>
      <c r="W22" s="172">
        <v>4</v>
      </c>
      <c r="X22" s="172">
        <v>6</v>
      </c>
      <c r="Y22" s="192">
        <f t="shared" si="4"/>
        <v>5.25</v>
      </c>
      <c r="Z22" s="192">
        <f t="shared" si="5"/>
        <v>5.25</v>
      </c>
      <c r="AA22" s="172">
        <v>5.0999999999999996</v>
      </c>
      <c r="AB22" s="172"/>
      <c r="AC22" s="192">
        <f t="shared" si="6"/>
        <v>5.0999999999999996</v>
      </c>
      <c r="AD22" s="172">
        <v>6</v>
      </c>
      <c r="AE22" s="172"/>
      <c r="AF22" s="192">
        <f t="shared" si="7"/>
        <v>6</v>
      </c>
      <c r="AG22" s="21">
        <f t="shared" si="8"/>
        <v>5.3400000000000007</v>
      </c>
      <c r="AH22" s="27"/>
      <c r="AI22" s="196">
        <v>3.8</v>
      </c>
      <c r="AJ22" s="196">
        <v>6</v>
      </c>
      <c r="AK22" s="196">
        <v>5.5</v>
      </c>
      <c r="AL22" s="196">
        <v>0</v>
      </c>
      <c r="AM22" s="196">
        <v>5.5</v>
      </c>
      <c r="AN22" s="196">
        <v>0</v>
      </c>
      <c r="AO22" s="196">
        <v>5.3</v>
      </c>
      <c r="AP22" s="196">
        <v>0</v>
      </c>
      <c r="AQ22" s="22">
        <f t="shared" si="9"/>
        <v>26.1</v>
      </c>
      <c r="AR22" s="21">
        <f t="shared" si="10"/>
        <v>3.2625000000000002</v>
      </c>
      <c r="AS22" s="17"/>
      <c r="AT22" s="202">
        <v>7.4550000000000001</v>
      </c>
      <c r="AU22" s="24">
        <f t="shared" si="11"/>
        <v>7.4550000000000001</v>
      </c>
      <c r="AV22" s="203"/>
      <c r="AW22" s="24">
        <f t="shared" si="12"/>
        <v>7.4550000000000001</v>
      </c>
      <c r="AX22" s="199"/>
      <c r="AY22" s="196">
        <v>4</v>
      </c>
      <c r="AZ22" s="196">
        <v>4</v>
      </c>
      <c r="BA22" s="196">
        <v>4.5</v>
      </c>
      <c r="BB22" s="196">
        <v>0</v>
      </c>
      <c r="BC22" s="196">
        <v>4</v>
      </c>
      <c r="BD22" s="196">
        <v>4</v>
      </c>
      <c r="BE22" s="196">
        <v>4.8</v>
      </c>
      <c r="BF22" s="196">
        <v>4</v>
      </c>
      <c r="BG22" s="22">
        <f t="shared" si="13"/>
        <v>29.3</v>
      </c>
      <c r="BH22" s="21">
        <f t="shared" si="14"/>
        <v>3.6625000000000001</v>
      </c>
      <c r="BI22" s="199"/>
      <c r="BJ22" s="196">
        <v>6.5</v>
      </c>
      <c r="BK22" s="196">
        <v>4</v>
      </c>
      <c r="BL22" s="196">
        <v>4</v>
      </c>
      <c r="BM22" s="196">
        <v>4.5</v>
      </c>
      <c r="BN22" s="21">
        <f t="shared" si="15"/>
        <v>4.8</v>
      </c>
      <c r="BO22" s="201"/>
      <c r="BP22" s="21">
        <f t="shared" si="16"/>
        <v>4.8</v>
      </c>
      <c r="BQ22" s="199"/>
      <c r="BR22" s="102">
        <f t="shared" si="17"/>
        <v>5.4350000000000005</v>
      </c>
      <c r="BS22" s="102">
        <f t="shared" si="18"/>
        <v>5.3587500000000006</v>
      </c>
      <c r="BT22" s="102">
        <f t="shared" si="19"/>
        <v>4.2312500000000002</v>
      </c>
      <c r="BU22" s="205">
        <f t="shared" si="20"/>
        <v>3.9793750000000006</v>
      </c>
      <c r="BW22" s="206">
        <f t="shared" si="21"/>
        <v>6.2625000000000002</v>
      </c>
      <c r="BX22" s="16"/>
      <c r="BY22" s="206">
        <f t="shared" si="22"/>
        <v>5.1209375000000001</v>
      </c>
      <c r="BZ22" s="18">
        <f t="shared" si="23"/>
        <v>10</v>
      </c>
      <c r="CA22" s="359">
        <v>6.8334374999999996</v>
      </c>
    </row>
    <row r="23" spans="1:79" s="12" customFormat="1" x14ac:dyDescent="0.3">
      <c r="A23" s="474">
        <v>57</v>
      </c>
      <c r="B23" s="474" t="s">
        <v>309</v>
      </c>
      <c r="C23" s="474" t="s">
        <v>328</v>
      </c>
      <c r="D23" s="474" t="s">
        <v>329</v>
      </c>
      <c r="E23" s="474" t="s">
        <v>330</v>
      </c>
      <c r="F23" s="172">
        <v>6.2</v>
      </c>
      <c r="G23" s="172">
        <v>6</v>
      </c>
      <c r="H23" s="172">
        <v>6</v>
      </c>
      <c r="I23" s="172">
        <v>4.5</v>
      </c>
      <c r="J23" s="172">
        <v>6.2</v>
      </c>
      <c r="K23" s="172">
        <v>4.2</v>
      </c>
      <c r="L23" s="192">
        <f t="shared" si="0"/>
        <v>5.5166666666666666</v>
      </c>
      <c r="M23" s="172">
        <v>5.3</v>
      </c>
      <c r="N23" s="172">
        <v>2</v>
      </c>
      <c r="O23" s="192">
        <f t="shared" si="1"/>
        <v>3.3</v>
      </c>
      <c r="P23" s="172">
        <v>5.5</v>
      </c>
      <c r="Q23" s="172">
        <v>0.1</v>
      </c>
      <c r="R23" s="192">
        <f t="shared" si="2"/>
        <v>5.4</v>
      </c>
      <c r="S23" s="21">
        <f t="shared" si="3"/>
        <v>4.9450000000000003</v>
      </c>
      <c r="T23" s="43"/>
      <c r="U23" s="172">
        <v>6</v>
      </c>
      <c r="V23" s="172">
        <v>6</v>
      </c>
      <c r="W23" s="172">
        <v>5</v>
      </c>
      <c r="X23" s="172">
        <v>5.6</v>
      </c>
      <c r="Y23" s="192">
        <f t="shared" si="4"/>
        <v>5.65</v>
      </c>
      <c r="Z23" s="192">
        <f t="shared" si="5"/>
        <v>5.65</v>
      </c>
      <c r="AA23" s="172">
        <v>5.6</v>
      </c>
      <c r="AB23" s="172"/>
      <c r="AC23" s="192">
        <f t="shared" si="6"/>
        <v>5.6</v>
      </c>
      <c r="AD23" s="172">
        <v>6</v>
      </c>
      <c r="AE23" s="172"/>
      <c r="AF23" s="192">
        <f t="shared" si="7"/>
        <v>6</v>
      </c>
      <c r="AG23" s="21">
        <f t="shared" si="8"/>
        <v>5.7</v>
      </c>
      <c r="AH23" s="27"/>
      <c r="AI23" s="196">
        <v>3.5</v>
      </c>
      <c r="AJ23" s="196">
        <v>4.5</v>
      </c>
      <c r="AK23" s="196">
        <v>4.5</v>
      </c>
      <c r="AL23" s="196">
        <v>5</v>
      </c>
      <c r="AM23" s="196">
        <v>0</v>
      </c>
      <c r="AN23" s="196">
        <v>0</v>
      </c>
      <c r="AO23" s="196">
        <v>3</v>
      </c>
      <c r="AP23" s="196">
        <v>4</v>
      </c>
      <c r="AQ23" s="22">
        <f t="shared" si="9"/>
        <v>24.5</v>
      </c>
      <c r="AR23" s="21">
        <f t="shared" si="10"/>
        <v>3.0625</v>
      </c>
      <c r="AS23" s="17"/>
      <c r="AT23" s="202">
        <v>7.0910000000000002</v>
      </c>
      <c r="AU23" s="24">
        <f t="shared" si="11"/>
        <v>7.0910000000000002</v>
      </c>
      <c r="AV23" s="203"/>
      <c r="AW23" s="24">
        <f t="shared" si="12"/>
        <v>7.0910000000000002</v>
      </c>
      <c r="AX23" s="199"/>
      <c r="AY23" s="196">
        <v>4</v>
      </c>
      <c r="AZ23" s="196">
        <v>4.5</v>
      </c>
      <c r="BA23" s="196">
        <v>3.5</v>
      </c>
      <c r="BB23" s="196">
        <v>4.5</v>
      </c>
      <c r="BC23" s="196">
        <v>0</v>
      </c>
      <c r="BD23" s="196">
        <v>0</v>
      </c>
      <c r="BE23" s="196">
        <v>2.5</v>
      </c>
      <c r="BF23" s="196">
        <v>4.8</v>
      </c>
      <c r="BG23" s="22">
        <f t="shared" si="13"/>
        <v>23.8</v>
      </c>
      <c r="BH23" s="21">
        <f t="shared" si="14"/>
        <v>2.9750000000000001</v>
      </c>
      <c r="BI23" s="199"/>
      <c r="BJ23" s="196">
        <v>7</v>
      </c>
      <c r="BK23" s="196">
        <v>5</v>
      </c>
      <c r="BL23" s="196">
        <v>4.5</v>
      </c>
      <c r="BM23" s="196">
        <v>3.5</v>
      </c>
      <c r="BN23" s="21">
        <f t="shared" si="15"/>
        <v>5.2749999999999995</v>
      </c>
      <c r="BO23" s="201"/>
      <c r="BP23" s="21">
        <f t="shared" si="16"/>
        <v>5.2749999999999995</v>
      </c>
      <c r="BQ23" s="199"/>
      <c r="BR23" s="102">
        <f t="shared" si="17"/>
        <v>5.3224999999999998</v>
      </c>
      <c r="BS23" s="102">
        <f t="shared" si="18"/>
        <v>5.0767500000000005</v>
      </c>
      <c r="BT23" s="102">
        <f t="shared" si="19"/>
        <v>4.125</v>
      </c>
      <c r="BU23" s="205">
        <f t="shared" si="20"/>
        <v>3.5003125000000002</v>
      </c>
      <c r="BW23" s="206">
        <f t="shared" si="21"/>
        <v>6.28925</v>
      </c>
      <c r="BX23" s="16"/>
      <c r="BY23" s="206">
        <f t="shared" si="22"/>
        <v>4.8947812500000003</v>
      </c>
      <c r="BZ23" s="18">
        <f t="shared" si="23"/>
        <v>11</v>
      </c>
      <c r="CA23" s="359">
        <v>6.8334374999999996</v>
      </c>
    </row>
  </sheetData>
  <sortState ref="A13:CA23">
    <sortCondition descending="1" ref="BY13:BY23"/>
  </sortState>
  <mergeCells count="1">
    <mergeCell ref="A3:B3"/>
  </mergeCells>
  <pageMargins left="0.74803149606299213" right="0.74803149606299213" top="0.98425196850393704" bottom="0.98425196850393704" header="0.51181102362204722" footer="0.51181102362204722"/>
  <pageSetup paperSize="9" scale="82" fitToHeight="0" orientation="landscape" r:id="rId1"/>
  <headerFooter alignWithMargins="0">
    <oddFooter>&amp;L&amp;A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6"/>
  <sheetViews>
    <sheetView workbookViewId="0">
      <selection activeCell="BV18" sqref="BV18"/>
    </sheetView>
  </sheetViews>
  <sheetFormatPr defaultColWidth="9.109375" defaultRowHeight="14.4" x14ac:dyDescent="0.3"/>
  <cols>
    <col min="1" max="1" width="6.6640625" style="3" customWidth="1"/>
    <col min="2" max="2" width="23.109375" style="3" customWidth="1"/>
    <col min="3" max="3" width="21" style="3" customWidth="1"/>
    <col min="4" max="4" width="16.44140625" style="3" customWidth="1"/>
    <col min="5" max="5" width="13.6640625" style="3" customWidth="1"/>
    <col min="6" max="6" width="7.5546875" customWidth="1"/>
    <col min="7" max="7" width="10.6640625" customWidth="1"/>
    <col min="8" max="8" width="9.33203125" customWidth="1"/>
    <col min="9" max="9" width="11" customWidth="1"/>
    <col min="18" max="18" width="3.33203125" style="3" customWidth="1"/>
    <col min="19" max="19" width="7.5546875" customWidth="1"/>
    <col min="20" max="20" width="10.6640625" customWidth="1"/>
    <col min="21" max="21" width="9.33203125" customWidth="1"/>
    <col min="22" max="22" width="11" customWidth="1"/>
    <col min="31" max="31" width="3.33203125" style="3" customWidth="1"/>
    <col min="32" max="41" width="7.6640625" style="3" customWidth="1"/>
    <col min="42" max="42" width="3.33203125" style="3" customWidth="1"/>
    <col min="43" max="44" width="7.6640625" style="3" customWidth="1"/>
    <col min="45" max="45" width="9.44140625" style="3" customWidth="1"/>
    <col min="46" max="46" width="3.44140625" style="3" customWidth="1"/>
    <col min="47" max="56" width="7.6640625" style="3" customWidth="1"/>
    <col min="57" max="57" width="3.33203125" style="3" customWidth="1"/>
    <col min="58" max="64" width="7.6640625" style="3" customWidth="1"/>
    <col min="65" max="65" width="2.6640625" style="3" customWidth="1"/>
    <col min="66" max="66" width="7.44140625" style="100" customWidth="1"/>
    <col min="67" max="68" width="7.6640625" style="100" customWidth="1"/>
    <col min="69" max="69" width="10.44140625" style="3" customWidth="1"/>
    <col min="70" max="70" width="2.6640625" style="3" customWidth="1"/>
    <col min="71" max="71" width="9.109375" style="3"/>
    <col min="72" max="72" width="2.33203125" style="3" customWidth="1"/>
    <col min="73" max="73" width="9.109375" style="3"/>
    <col min="74" max="74" width="12.44140625" style="3" customWidth="1"/>
    <col min="75" max="16384" width="9.109375" style="3"/>
  </cols>
  <sheetData>
    <row r="1" spans="1:74" ht="15.6" x14ac:dyDescent="0.3">
      <c r="A1" s="99" t="str">
        <f>'Comp Detail'!A1</f>
        <v>2022 Australian National Championships</v>
      </c>
      <c r="D1" s="174" t="s">
        <v>82</v>
      </c>
      <c r="E1" s="4" t="s">
        <v>117</v>
      </c>
      <c r="F1" s="1"/>
      <c r="G1" s="1"/>
      <c r="H1" s="1"/>
      <c r="I1" s="1"/>
      <c r="J1" s="106"/>
      <c r="K1" s="106"/>
      <c r="L1" s="106"/>
      <c r="M1" s="106"/>
      <c r="N1" s="106"/>
      <c r="O1" s="106"/>
      <c r="P1" s="106"/>
      <c r="Q1" s="106"/>
      <c r="S1" s="1"/>
      <c r="T1" s="1"/>
      <c r="U1" s="1"/>
      <c r="V1" s="1"/>
      <c r="W1" s="106"/>
      <c r="X1" s="106"/>
      <c r="Y1" s="106"/>
      <c r="Z1" s="106"/>
      <c r="AA1" s="106"/>
      <c r="AB1" s="106"/>
      <c r="AC1" s="106"/>
      <c r="AD1" s="106"/>
      <c r="BE1" s="5"/>
      <c r="BV1" s="5">
        <f ca="1">NOW()</f>
        <v>44856.599301851849</v>
      </c>
    </row>
    <row r="2" spans="1:74" ht="14.85" customHeight="1" x14ac:dyDescent="0.4">
      <c r="A2" s="28"/>
      <c r="D2" s="174" t="s">
        <v>83</v>
      </c>
      <c r="E2" s="4" t="s">
        <v>102</v>
      </c>
      <c r="F2" s="1"/>
      <c r="G2" s="1"/>
      <c r="H2" s="1"/>
      <c r="I2" s="1"/>
      <c r="J2" s="106"/>
      <c r="K2" s="106"/>
      <c r="L2" s="282"/>
      <c r="M2" s="106"/>
      <c r="N2" s="106"/>
      <c r="O2" s="106"/>
      <c r="P2" s="106"/>
      <c r="Q2" s="106"/>
      <c r="S2" s="1"/>
      <c r="T2" s="1"/>
      <c r="U2" s="1"/>
      <c r="V2" s="1"/>
      <c r="W2" s="106"/>
      <c r="X2" s="106"/>
      <c r="Y2" s="106"/>
      <c r="Z2" s="106"/>
      <c r="AA2" s="106"/>
      <c r="AB2" s="106"/>
      <c r="AC2" s="106"/>
      <c r="AD2" s="106"/>
      <c r="BE2" s="7"/>
      <c r="BV2" s="7">
        <f ca="1">NOW()</f>
        <v>44856.599301851849</v>
      </c>
    </row>
    <row r="3" spans="1:74" ht="15.6" x14ac:dyDescent="0.3">
      <c r="A3" s="524" t="str">
        <f>'Comp Detail'!A3</f>
        <v>3rd to 6th October 2022</v>
      </c>
      <c r="B3" s="525"/>
      <c r="D3" s="174" t="s">
        <v>84</v>
      </c>
      <c r="E3" s="3" t="s">
        <v>116</v>
      </c>
      <c r="AF3" s="9"/>
      <c r="AG3" s="9"/>
      <c r="AH3" s="9"/>
      <c r="AI3" s="9"/>
      <c r="AJ3" s="9"/>
      <c r="AK3" s="9"/>
      <c r="AL3" s="9"/>
      <c r="AM3" s="9"/>
      <c r="AN3" s="9"/>
      <c r="AO3" s="9"/>
      <c r="AQ3" s="8"/>
      <c r="AR3" s="8"/>
      <c r="AS3" s="8"/>
      <c r="AU3" s="9"/>
      <c r="AV3" s="9"/>
      <c r="AW3" s="9"/>
      <c r="AX3" s="9"/>
      <c r="AY3" s="9"/>
      <c r="AZ3" s="9"/>
      <c r="BA3" s="9"/>
      <c r="BB3" s="9"/>
      <c r="BC3" s="9"/>
      <c r="BD3" s="9"/>
      <c r="BF3" s="8"/>
      <c r="BG3" s="8"/>
      <c r="BH3" s="8"/>
      <c r="BI3" s="8"/>
      <c r="BJ3" s="8"/>
      <c r="BK3" s="8"/>
      <c r="BL3" s="8"/>
    </row>
    <row r="4" spans="1:74" ht="15.6" x14ac:dyDescent="0.3">
      <c r="A4" s="34"/>
      <c r="B4" s="35"/>
      <c r="D4" s="4"/>
      <c r="F4" s="186" t="s">
        <v>79</v>
      </c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S4" s="10" t="s">
        <v>51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F4" s="11" t="s">
        <v>22</v>
      </c>
      <c r="AG4" s="11"/>
      <c r="AH4" s="11"/>
      <c r="AI4" s="11"/>
      <c r="AJ4" s="11"/>
      <c r="AK4" s="11"/>
      <c r="AL4" s="11"/>
      <c r="AM4" s="11"/>
      <c r="AN4" s="11"/>
      <c r="AO4" s="11"/>
      <c r="AQ4" s="10" t="s">
        <v>11</v>
      </c>
      <c r="AR4" s="10"/>
      <c r="AS4" s="10"/>
      <c r="AU4" s="11" t="s">
        <v>22</v>
      </c>
      <c r="AV4" s="11"/>
      <c r="AW4" s="11"/>
      <c r="AX4" s="11"/>
      <c r="AY4" s="11"/>
      <c r="AZ4" s="11"/>
      <c r="BA4" s="11"/>
      <c r="BB4" s="11"/>
      <c r="BC4" s="11"/>
      <c r="BD4" s="11"/>
      <c r="BF4" s="10" t="s">
        <v>11</v>
      </c>
      <c r="BG4" s="10"/>
      <c r="BH4" s="10"/>
      <c r="BI4" s="10"/>
      <c r="BJ4" s="10"/>
      <c r="BK4" s="10"/>
      <c r="BL4" s="10"/>
    </row>
    <row r="5" spans="1:74" ht="15.6" x14ac:dyDescent="0.3">
      <c r="A5" s="28" t="s">
        <v>113</v>
      </c>
      <c r="B5" s="6"/>
      <c r="D5" s="4"/>
      <c r="H5" s="106"/>
      <c r="I5" s="106"/>
      <c r="K5" s="175"/>
      <c r="L5" s="175"/>
      <c r="M5" s="175"/>
      <c r="N5" s="106"/>
      <c r="O5" s="106"/>
      <c r="P5" s="106"/>
      <c r="Q5" s="106"/>
      <c r="U5" s="106"/>
      <c r="V5" s="106"/>
      <c r="X5" s="175"/>
      <c r="Y5" s="175"/>
      <c r="Z5" s="175"/>
      <c r="AA5" s="106"/>
      <c r="AB5" s="106"/>
      <c r="AC5" s="106"/>
      <c r="AD5" s="106"/>
    </row>
    <row r="6" spans="1:74" ht="15.6" x14ac:dyDescent="0.3">
      <c r="A6" s="28" t="s">
        <v>53</v>
      </c>
      <c r="B6" s="13" t="s">
        <v>143</v>
      </c>
      <c r="F6" s="175" t="s">
        <v>47</v>
      </c>
      <c r="G6" s="106" t="str">
        <f>E1</f>
        <v>Angie Deeks</v>
      </c>
      <c r="H6" s="106"/>
      <c r="I6" s="106"/>
      <c r="K6" s="106"/>
      <c r="L6" s="106"/>
      <c r="M6" s="106"/>
      <c r="N6" s="106"/>
      <c r="O6" s="106"/>
      <c r="P6" s="106"/>
      <c r="Q6" s="106"/>
      <c r="S6" s="175" t="s">
        <v>47</v>
      </c>
      <c r="T6" s="106" t="str">
        <f>E1</f>
        <v>Angie Deeks</v>
      </c>
      <c r="U6" s="106"/>
      <c r="V6" s="106"/>
      <c r="X6" s="106"/>
      <c r="Y6" s="106"/>
      <c r="Z6" s="106"/>
      <c r="AA6" s="106"/>
      <c r="AB6" s="106"/>
      <c r="AC6" s="106"/>
      <c r="AD6" s="106"/>
      <c r="AF6" s="6" t="s">
        <v>46</v>
      </c>
      <c r="AG6" s="3" t="str">
        <f>E2</f>
        <v>Robyn Bruderer</v>
      </c>
      <c r="AQ6" s="6" t="s">
        <v>46</v>
      </c>
      <c r="AR6" s="3" t="str">
        <f>E2</f>
        <v>Robyn Bruderer</v>
      </c>
      <c r="AU6" s="6" t="s">
        <v>48</v>
      </c>
      <c r="AV6" s="3" t="str">
        <f>E3</f>
        <v>Tristyn Lowe</v>
      </c>
      <c r="BF6" s="6" t="s">
        <v>48</v>
      </c>
      <c r="BG6" s="3" t="str">
        <f>E3</f>
        <v>Tristyn Lowe</v>
      </c>
      <c r="BK6" s="6"/>
      <c r="BL6" s="6"/>
      <c r="BQ6" s="6" t="s">
        <v>12</v>
      </c>
    </row>
    <row r="7" spans="1:74" x14ac:dyDescent="0.3">
      <c r="B7" s="6" t="s">
        <v>165</v>
      </c>
      <c r="F7" s="175" t="s">
        <v>26</v>
      </c>
      <c r="S7" s="175" t="s">
        <v>26</v>
      </c>
      <c r="T7" s="106"/>
      <c r="BN7" s="101"/>
      <c r="BO7" s="101"/>
      <c r="BP7" s="101"/>
    </row>
    <row r="8" spans="1:74" x14ac:dyDescent="0.3">
      <c r="F8" s="175" t="s">
        <v>1</v>
      </c>
      <c r="G8" s="106"/>
      <c r="H8" s="106"/>
      <c r="I8" s="106"/>
      <c r="J8" s="187" t="s">
        <v>1</v>
      </c>
      <c r="K8" s="188"/>
      <c r="L8" s="188"/>
      <c r="M8" s="188" t="s">
        <v>2</v>
      </c>
      <c r="O8" s="188"/>
      <c r="P8" s="188" t="s">
        <v>3</v>
      </c>
      <c r="Q8" s="188" t="s">
        <v>86</v>
      </c>
      <c r="S8" s="175" t="s">
        <v>1</v>
      </c>
      <c r="T8" s="106"/>
      <c r="U8" s="106"/>
      <c r="V8" s="106"/>
      <c r="W8" s="187" t="s">
        <v>1</v>
      </c>
      <c r="X8" s="188"/>
      <c r="Y8" s="188"/>
      <c r="Z8" s="188" t="s">
        <v>2</v>
      </c>
      <c r="AB8" s="188"/>
      <c r="AC8" s="188" t="s">
        <v>3</v>
      </c>
      <c r="AD8" s="188" t="s">
        <v>86</v>
      </c>
      <c r="AF8" s="3" t="s">
        <v>8</v>
      </c>
      <c r="AP8" s="12"/>
      <c r="AQ8" s="6"/>
      <c r="AR8" s="3" t="s">
        <v>10</v>
      </c>
      <c r="AS8" s="6" t="s">
        <v>13</v>
      </c>
      <c r="BL8" s="173" t="s">
        <v>45</v>
      </c>
      <c r="BQ8" s="6" t="s">
        <v>50</v>
      </c>
      <c r="BS8" s="6" t="s">
        <v>51</v>
      </c>
      <c r="BU8" s="44" t="s">
        <v>52</v>
      </c>
      <c r="BV8" s="16"/>
    </row>
    <row r="9" spans="1:74" s="12" customFormat="1" x14ac:dyDescent="0.3">
      <c r="A9" s="36" t="s">
        <v>24</v>
      </c>
      <c r="B9" s="36" t="s">
        <v>25</v>
      </c>
      <c r="C9" s="36" t="s">
        <v>26</v>
      </c>
      <c r="D9" s="36" t="s">
        <v>27</v>
      </c>
      <c r="E9" s="36" t="s">
        <v>28</v>
      </c>
      <c r="F9" s="177" t="s">
        <v>87</v>
      </c>
      <c r="G9" s="177" t="s">
        <v>90</v>
      </c>
      <c r="H9" s="177" t="s">
        <v>88</v>
      </c>
      <c r="I9" s="177" t="s">
        <v>91</v>
      </c>
      <c r="J9" s="189" t="s">
        <v>34</v>
      </c>
      <c r="K9" s="171" t="s">
        <v>2</v>
      </c>
      <c r="L9" s="171" t="s">
        <v>93</v>
      </c>
      <c r="M9" s="189" t="s">
        <v>34</v>
      </c>
      <c r="N9" s="190" t="s">
        <v>3</v>
      </c>
      <c r="O9" s="171" t="s">
        <v>93</v>
      </c>
      <c r="P9" s="189" t="s">
        <v>34</v>
      </c>
      <c r="Q9" s="189" t="s">
        <v>34</v>
      </c>
      <c r="S9" s="177" t="s">
        <v>87</v>
      </c>
      <c r="T9" s="177" t="s">
        <v>90</v>
      </c>
      <c r="U9" s="177" t="s">
        <v>88</v>
      </c>
      <c r="V9" s="177" t="s">
        <v>91</v>
      </c>
      <c r="W9" s="189" t="s">
        <v>34</v>
      </c>
      <c r="X9" s="171" t="s">
        <v>2</v>
      </c>
      <c r="Y9" s="171" t="s">
        <v>93</v>
      </c>
      <c r="Z9" s="189" t="s">
        <v>34</v>
      </c>
      <c r="AA9" s="190" t="s">
        <v>3</v>
      </c>
      <c r="AB9" s="171" t="s">
        <v>93</v>
      </c>
      <c r="AC9" s="189" t="s">
        <v>34</v>
      </c>
      <c r="AD9" s="189" t="s">
        <v>34</v>
      </c>
      <c r="AE9" s="311"/>
      <c r="AF9" s="36" t="s">
        <v>29</v>
      </c>
      <c r="AG9" s="36" t="s">
        <v>30</v>
      </c>
      <c r="AH9" s="36" t="s">
        <v>17</v>
      </c>
      <c r="AI9" s="36" t="s">
        <v>57</v>
      </c>
      <c r="AJ9" s="36" t="s">
        <v>61</v>
      </c>
      <c r="AK9" s="36" t="s">
        <v>62</v>
      </c>
      <c r="AL9" s="36" t="s">
        <v>31</v>
      </c>
      <c r="AM9" s="36" t="s">
        <v>58</v>
      </c>
      <c r="AN9" s="36" t="s">
        <v>38</v>
      </c>
      <c r="AO9" s="38" t="s">
        <v>37</v>
      </c>
      <c r="AP9" s="312"/>
      <c r="AQ9" s="36" t="s">
        <v>36</v>
      </c>
      <c r="AR9" s="36" t="s">
        <v>9</v>
      </c>
      <c r="AS9" s="38" t="s">
        <v>15</v>
      </c>
      <c r="AT9" s="313"/>
      <c r="AU9" s="36" t="s">
        <v>29</v>
      </c>
      <c r="AV9" s="36" t="s">
        <v>30</v>
      </c>
      <c r="AW9" s="36" t="s">
        <v>17</v>
      </c>
      <c r="AX9" s="36" t="s">
        <v>57</v>
      </c>
      <c r="AY9" s="36" t="s">
        <v>61</v>
      </c>
      <c r="AZ9" s="36" t="s">
        <v>62</v>
      </c>
      <c r="BA9" s="36" t="s">
        <v>31</v>
      </c>
      <c r="BB9" s="36" t="s">
        <v>59</v>
      </c>
      <c r="BC9" s="36" t="s">
        <v>38</v>
      </c>
      <c r="BD9" s="38" t="s">
        <v>37</v>
      </c>
      <c r="BE9" s="313"/>
      <c r="BF9" s="314" t="s">
        <v>4</v>
      </c>
      <c r="BG9" s="314" t="s">
        <v>5</v>
      </c>
      <c r="BH9" s="314" t="s">
        <v>6</v>
      </c>
      <c r="BI9" s="314" t="s">
        <v>7</v>
      </c>
      <c r="BJ9" s="314" t="s">
        <v>33</v>
      </c>
      <c r="BK9" s="36" t="s">
        <v>10</v>
      </c>
      <c r="BL9" s="38" t="s">
        <v>15</v>
      </c>
      <c r="BM9" s="313"/>
      <c r="BN9" s="155" t="s">
        <v>68</v>
      </c>
      <c r="BO9" s="155" t="s">
        <v>69</v>
      </c>
      <c r="BP9" s="155" t="s">
        <v>70</v>
      </c>
      <c r="BQ9" s="315" t="s">
        <v>32</v>
      </c>
      <c r="BR9" s="316"/>
      <c r="BS9" s="317" t="s">
        <v>32</v>
      </c>
      <c r="BT9" s="318"/>
      <c r="BU9" s="317" t="s">
        <v>32</v>
      </c>
      <c r="BV9" s="319" t="s">
        <v>35</v>
      </c>
    </row>
    <row r="10" spans="1:74" s="12" customFormat="1" x14ac:dyDescent="0.3">
      <c r="F10" s="41"/>
      <c r="G10" s="41"/>
      <c r="H10" s="41"/>
      <c r="I10" s="41"/>
      <c r="J10" s="191"/>
      <c r="K10" s="191"/>
      <c r="L10" s="191"/>
      <c r="M10" s="191"/>
      <c r="N10" s="191"/>
      <c r="O10" s="191"/>
      <c r="P10" s="191"/>
      <c r="Q10" s="191"/>
      <c r="R10" s="17"/>
      <c r="S10" s="41"/>
      <c r="T10" s="41"/>
      <c r="U10" s="41"/>
      <c r="V10" s="41"/>
      <c r="W10" s="191"/>
      <c r="X10" s="191"/>
      <c r="Y10" s="191"/>
      <c r="Z10" s="191"/>
      <c r="AA10" s="191"/>
      <c r="AB10" s="191"/>
      <c r="AC10" s="191"/>
      <c r="AD10" s="191"/>
      <c r="AE10" s="29"/>
      <c r="AP10" s="42"/>
      <c r="AT10" s="17"/>
      <c r="BE10" s="17"/>
      <c r="BF10" s="16"/>
      <c r="BG10" s="16"/>
      <c r="BH10" s="16"/>
      <c r="BI10" s="16"/>
      <c r="BJ10" s="16"/>
      <c r="BM10" s="17"/>
      <c r="BN10" s="101"/>
      <c r="BO10" s="101"/>
      <c r="BP10" s="101"/>
      <c r="BQ10" s="6"/>
      <c r="BR10" s="3"/>
      <c r="BS10" s="44"/>
      <c r="BT10" s="45"/>
      <c r="BU10" s="44"/>
      <c r="BV10" s="18"/>
    </row>
    <row r="11" spans="1:74" x14ac:dyDescent="0.3">
      <c r="A11" s="474">
        <v>32</v>
      </c>
      <c r="B11" s="474" t="s">
        <v>218</v>
      </c>
      <c r="C11" s="474" t="s">
        <v>183</v>
      </c>
      <c r="D11" s="474" t="s">
        <v>184</v>
      </c>
      <c r="E11" s="474" t="s">
        <v>185</v>
      </c>
      <c r="F11" s="172">
        <v>6.5</v>
      </c>
      <c r="G11" s="172">
        <v>6</v>
      </c>
      <c r="H11" s="172">
        <v>6</v>
      </c>
      <c r="I11" s="172">
        <v>7</v>
      </c>
      <c r="J11" s="192">
        <f t="shared" ref="J11:J16" si="0">(F11+G11+H11+I11)/4</f>
        <v>6.375</v>
      </c>
      <c r="K11" s="172">
        <v>6</v>
      </c>
      <c r="L11" s="172"/>
      <c r="M11" s="192">
        <f t="shared" ref="M11:M16" si="1">K11-L11</f>
        <v>6</v>
      </c>
      <c r="N11" s="172">
        <v>6.5</v>
      </c>
      <c r="O11" s="172"/>
      <c r="P11" s="192">
        <f t="shared" ref="P11:P16" si="2">N11-O11</f>
        <v>6.5</v>
      </c>
      <c r="Q11" s="21">
        <f t="shared" ref="Q11:Q16" si="3">((J11*0.4)+(M11*0.4)+(P11*0.2))</f>
        <v>6.2500000000000009</v>
      </c>
      <c r="R11" s="17"/>
      <c r="S11" s="172">
        <v>6.5</v>
      </c>
      <c r="T11" s="172">
        <v>6</v>
      </c>
      <c r="U11" s="172">
        <v>6</v>
      </c>
      <c r="V11" s="172">
        <v>7</v>
      </c>
      <c r="W11" s="192">
        <f t="shared" ref="W11:W16" si="4">(S11+T11+U11+V11)/4</f>
        <v>6.375</v>
      </c>
      <c r="X11" s="172">
        <v>4</v>
      </c>
      <c r="Y11" s="172"/>
      <c r="Z11" s="192">
        <f t="shared" ref="Z11:Z16" si="5">X11-Y11</f>
        <v>4</v>
      </c>
      <c r="AA11" s="172">
        <v>6.3</v>
      </c>
      <c r="AB11" s="172"/>
      <c r="AC11" s="192">
        <f t="shared" ref="AC11:AC16" si="6">AA11-AB11</f>
        <v>6.3</v>
      </c>
      <c r="AD11" s="21">
        <f t="shared" ref="AD11:AD16" si="7">((W11*0.4)+(Z11*0.4)+(AC11*0.2))</f>
        <v>5.41</v>
      </c>
      <c r="AE11" s="23"/>
      <c r="AF11" s="19">
        <v>4.8</v>
      </c>
      <c r="AG11" s="19">
        <v>5.5</v>
      </c>
      <c r="AH11" s="19">
        <v>5</v>
      </c>
      <c r="AI11" s="19">
        <v>6</v>
      </c>
      <c r="AJ11" s="19">
        <v>6</v>
      </c>
      <c r="AK11" s="19">
        <v>6</v>
      </c>
      <c r="AL11" s="19">
        <v>6.5</v>
      </c>
      <c r="AM11" s="19">
        <v>6</v>
      </c>
      <c r="AN11" s="22">
        <f t="shared" ref="AN11:AN16" si="8">SUM(AF11:AM11)</f>
        <v>45.8</v>
      </c>
      <c r="AO11" s="21">
        <f t="shared" ref="AO11:AO16" si="9">AN11/8</f>
        <v>5.7249999999999996</v>
      </c>
      <c r="AP11" s="43"/>
      <c r="AQ11" s="19">
        <v>8</v>
      </c>
      <c r="AR11" s="20"/>
      <c r="AS11" s="21">
        <f t="shared" ref="AS11:AS16" si="10">AQ11-AR11</f>
        <v>8</v>
      </c>
      <c r="AT11" s="23"/>
      <c r="AU11" s="19">
        <v>4.8</v>
      </c>
      <c r="AV11" s="19">
        <v>6.2</v>
      </c>
      <c r="AW11" s="19">
        <v>6.5</v>
      </c>
      <c r="AX11" s="19">
        <v>6.5</v>
      </c>
      <c r="AY11" s="19">
        <v>7</v>
      </c>
      <c r="AZ11" s="19">
        <v>6.5</v>
      </c>
      <c r="BA11" s="19">
        <v>8</v>
      </c>
      <c r="BB11" s="19">
        <v>6.5</v>
      </c>
      <c r="BC11" s="22">
        <f t="shared" ref="BC11:BC16" si="11">SUM(AU11:BB11)</f>
        <v>52</v>
      </c>
      <c r="BD11" s="21">
        <f t="shared" ref="BD11:BD16" si="12">BC11/8</f>
        <v>6.5</v>
      </c>
      <c r="BE11" s="23"/>
      <c r="BF11" s="19">
        <v>6</v>
      </c>
      <c r="BG11" s="19">
        <v>6.5</v>
      </c>
      <c r="BH11" s="19">
        <v>6.5</v>
      </c>
      <c r="BI11" s="19">
        <v>5</v>
      </c>
      <c r="BJ11" s="21">
        <f t="shared" ref="BJ11:BJ16" si="13">SUM((BF11*0.3),(BG11*0.25),(BH11*0.35),(BI11*0.1))</f>
        <v>6.1999999999999993</v>
      </c>
      <c r="BK11" s="20"/>
      <c r="BL11" s="21">
        <f t="shared" ref="BL11:BL16" si="14">BJ11-BK11</f>
        <v>6.1999999999999993</v>
      </c>
      <c r="BM11" s="23"/>
      <c r="BN11" s="102">
        <f t="shared" ref="BN11:BN16" si="15">(Q11+AD11)/2</f>
        <v>5.83</v>
      </c>
      <c r="BO11" s="102">
        <f t="shared" ref="BO11:BO16" si="16">(AO11+AS11)/2</f>
        <v>6.8624999999999998</v>
      </c>
      <c r="BP11" s="102">
        <f t="shared" ref="BP11:BP16" si="17">(BD11+BL11)/2</f>
        <v>6.35</v>
      </c>
      <c r="BQ11" s="24">
        <f t="shared" ref="BQ11:BQ16" si="18">SUM((Q11*0.25)+(AO11*0.375)+(BD11*0.375))</f>
        <v>6.1468749999999996</v>
      </c>
      <c r="BR11" s="25"/>
      <c r="BS11" s="24">
        <f t="shared" ref="BS11:BS16" si="19">SUM((AD11*0.25),(AS11*0.5),(BL11*0.25))</f>
        <v>6.9024999999999999</v>
      </c>
      <c r="BT11" s="41"/>
      <c r="BU11" s="26">
        <f t="shared" ref="BU11:BU16" si="20">AVERAGE(BQ11:BS11)</f>
        <v>6.5246874999999998</v>
      </c>
      <c r="BV11" s="32">
        <v>1</v>
      </c>
    </row>
    <row r="12" spans="1:74" x14ac:dyDescent="0.3">
      <c r="A12" s="474">
        <v>4</v>
      </c>
      <c r="B12" s="474" t="s">
        <v>217</v>
      </c>
      <c r="C12" s="474" t="s">
        <v>193</v>
      </c>
      <c r="D12" s="474" t="s">
        <v>194</v>
      </c>
      <c r="E12" s="474" t="s">
        <v>195</v>
      </c>
      <c r="F12" s="172">
        <v>6</v>
      </c>
      <c r="G12" s="172">
        <v>6.5</v>
      </c>
      <c r="H12" s="172">
        <v>5.8</v>
      </c>
      <c r="I12" s="172">
        <v>7</v>
      </c>
      <c r="J12" s="192">
        <f t="shared" si="0"/>
        <v>6.3250000000000002</v>
      </c>
      <c r="K12" s="172">
        <v>2</v>
      </c>
      <c r="L12" s="172">
        <v>4</v>
      </c>
      <c r="M12" s="192">
        <f t="shared" si="1"/>
        <v>-2</v>
      </c>
      <c r="N12" s="172">
        <v>5.8</v>
      </c>
      <c r="O12" s="172"/>
      <c r="P12" s="192">
        <f t="shared" si="2"/>
        <v>5.8</v>
      </c>
      <c r="Q12" s="21">
        <f t="shared" si="3"/>
        <v>2.89</v>
      </c>
      <c r="R12" s="17"/>
      <c r="S12" s="172">
        <v>6</v>
      </c>
      <c r="T12" s="172">
        <v>6.5</v>
      </c>
      <c r="U12" s="172">
        <v>5.3</v>
      </c>
      <c r="V12" s="172">
        <v>6.3</v>
      </c>
      <c r="W12" s="192">
        <f t="shared" si="4"/>
        <v>6.0250000000000004</v>
      </c>
      <c r="X12" s="172">
        <v>5.3</v>
      </c>
      <c r="Y12" s="172"/>
      <c r="Z12" s="192">
        <f t="shared" si="5"/>
        <v>5.3</v>
      </c>
      <c r="AA12" s="172">
        <v>5.8</v>
      </c>
      <c r="AB12" s="172"/>
      <c r="AC12" s="192">
        <f t="shared" si="6"/>
        <v>5.8</v>
      </c>
      <c r="AD12" s="21">
        <f t="shared" si="7"/>
        <v>5.69</v>
      </c>
      <c r="AE12" s="23"/>
      <c r="AF12" s="19">
        <v>6.2</v>
      </c>
      <c r="AG12" s="19">
        <v>0</v>
      </c>
      <c r="AH12" s="19">
        <v>5</v>
      </c>
      <c r="AI12" s="19">
        <v>6</v>
      </c>
      <c r="AJ12" s="19">
        <v>5.2</v>
      </c>
      <c r="AK12" s="19">
        <v>5.2</v>
      </c>
      <c r="AL12" s="19">
        <v>5.5</v>
      </c>
      <c r="AM12" s="19">
        <v>4.8</v>
      </c>
      <c r="AN12" s="22">
        <f t="shared" si="8"/>
        <v>37.899999999999991</v>
      </c>
      <c r="AO12" s="21">
        <f t="shared" si="9"/>
        <v>4.7374999999999989</v>
      </c>
      <c r="AP12" s="43"/>
      <c r="AQ12" s="19">
        <v>7.34</v>
      </c>
      <c r="AR12" s="20"/>
      <c r="AS12" s="21">
        <f t="shared" si="10"/>
        <v>7.34</v>
      </c>
      <c r="AT12" s="23"/>
      <c r="AU12" s="19">
        <v>7</v>
      </c>
      <c r="AV12" s="19">
        <v>0</v>
      </c>
      <c r="AW12" s="19">
        <v>5.5</v>
      </c>
      <c r="AX12" s="19">
        <v>6</v>
      </c>
      <c r="AY12" s="19">
        <v>5.2</v>
      </c>
      <c r="AZ12" s="19">
        <v>5.4</v>
      </c>
      <c r="BA12" s="19">
        <v>6</v>
      </c>
      <c r="BB12" s="19">
        <v>5.8</v>
      </c>
      <c r="BC12" s="22">
        <f t="shared" si="11"/>
        <v>40.9</v>
      </c>
      <c r="BD12" s="21">
        <f t="shared" si="12"/>
        <v>5.1124999999999998</v>
      </c>
      <c r="BE12" s="23"/>
      <c r="BF12" s="19">
        <v>7</v>
      </c>
      <c r="BG12" s="19">
        <v>6</v>
      </c>
      <c r="BH12" s="19">
        <v>6</v>
      </c>
      <c r="BI12" s="19">
        <v>5</v>
      </c>
      <c r="BJ12" s="21">
        <f t="shared" si="13"/>
        <v>6.1999999999999993</v>
      </c>
      <c r="BK12" s="20"/>
      <c r="BL12" s="21">
        <f t="shared" si="14"/>
        <v>6.1999999999999993</v>
      </c>
      <c r="BM12" s="23"/>
      <c r="BN12" s="102">
        <f t="shared" si="15"/>
        <v>4.29</v>
      </c>
      <c r="BO12" s="102">
        <f t="shared" si="16"/>
        <v>6.0387499999999994</v>
      </c>
      <c r="BP12" s="102">
        <f t="shared" si="17"/>
        <v>5.65625</v>
      </c>
      <c r="BQ12" s="24">
        <f t="shared" si="18"/>
        <v>4.4162499999999998</v>
      </c>
      <c r="BR12" s="25"/>
      <c r="BS12" s="24">
        <f t="shared" si="19"/>
        <v>6.6425000000000001</v>
      </c>
      <c r="BT12" s="41"/>
      <c r="BU12" s="26">
        <f t="shared" si="20"/>
        <v>5.5293749999999999</v>
      </c>
      <c r="BV12" s="32">
        <v>2</v>
      </c>
    </row>
    <row r="13" spans="1:74" x14ac:dyDescent="0.3">
      <c r="A13" s="474">
        <v>106</v>
      </c>
      <c r="B13" s="474" t="s">
        <v>216</v>
      </c>
      <c r="C13" s="499" t="s">
        <v>403</v>
      </c>
      <c r="D13" s="474" t="s">
        <v>215</v>
      </c>
      <c r="E13" s="474" t="s">
        <v>221</v>
      </c>
      <c r="F13" s="172">
        <v>5.3</v>
      </c>
      <c r="G13" s="172">
        <v>6.5</v>
      </c>
      <c r="H13" s="172">
        <v>5.3</v>
      </c>
      <c r="I13" s="172">
        <v>6.5</v>
      </c>
      <c r="J13" s="192">
        <f t="shared" si="0"/>
        <v>5.9</v>
      </c>
      <c r="K13" s="172">
        <v>5.8</v>
      </c>
      <c r="L13" s="172"/>
      <c r="M13" s="192">
        <f t="shared" si="1"/>
        <v>5.8</v>
      </c>
      <c r="N13" s="172">
        <v>5.8</v>
      </c>
      <c r="O13" s="172"/>
      <c r="P13" s="192">
        <f t="shared" si="2"/>
        <v>5.8</v>
      </c>
      <c r="Q13" s="21">
        <f t="shared" si="3"/>
        <v>5.84</v>
      </c>
      <c r="R13" s="17"/>
      <c r="S13" s="172">
        <v>5.3</v>
      </c>
      <c r="T13" s="172">
        <v>6.5</v>
      </c>
      <c r="U13" s="172">
        <v>5.3</v>
      </c>
      <c r="V13" s="172">
        <v>6.5</v>
      </c>
      <c r="W13" s="192">
        <f t="shared" si="4"/>
        <v>5.9</v>
      </c>
      <c r="X13" s="172">
        <v>5.8</v>
      </c>
      <c r="Y13" s="172"/>
      <c r="Z13" s="192">
        <f t="shared" si="5"/>
        <v>5.8</v>
      </c>
      <c r="AA13" s="172">
        <v>5.8</v>
      </c>
      <c r="AB13" s="172"/>
      <c r="AC13" s="192">
        <f t="shared" si="6"/>
        <v>5.8</v>
      </c>
      <c r="AD13" s="21">
        <f t="shared" si="7"/>
        <v>5.84</v>
      </c>
      <c r="AE13" s="23"/>
      <c r="AF13" s="19">
        <v>4</v>
      </c>
      <c r="AG13" s="19">
        <v>3.5</v>
      </c>
      <c r="AH13" s="19">
        <v>5</v>
      </c>
      <c r="AI13" s="19">
        <v>5</v>
      </c>
      <c r="AJ13" s="19">
        <v>5.5</v>
      </c>
      <c r="AK13" s="19">
        <v>5.2</v>
      </c>
      <c r="AL13" s="19">
        <v>1</v>
      </c>
      <c r="AM13" s="19">
        <v>4</v>
      </c>
      <c r="AN13" s="22">
        <f t="shared" si="8"/>
        <v>33.200000000000003</v>
      </c>
      <c r="AO13" s="21">
        <f t="shared" si="9"/>
        <v>4.1500000000000004</v>
      </c>
      <c r="AP13" s="43"/>
      <c r="AQ13" s="19">
        <v>6.22</v>
      </c>
      <c r="AR13" s="20"/>
      <c r="AS13" s="21">
        <f t="shared" si="10"/>
        <v>6.22</v>
      </c>
      <c r="AT13" s="23"/>
      <c r="AU13" s="19">
        <v>3.5</v>
      </c>
      <c r="AV13" s="19">
        <v>5.5</v>
      </c>
      <c r="AW13" s="19">
        <v>5.2</v>
      </c>
      <c r="AX13" s="19">
        <v>5.2</v>
      </c>
      <c r="AY13" s="19">
        <v>5.8</v>
      </c>
      <c r="AZ13" s="19">
        <v>6</v>
      </c>
      <c r="BA13" s="19">
        <v>5</v>
      </c>
      <c r="BB13" s="19">
        <v>5.5</v>
      </c>
      <c r="BC13" s="22">
        <f t="shared" si="11"/>
        <v>41.7</v>
      </c>
      <c r="BD13" s="21">
        <f t="shared" si="12"/>
        <v>5.2125000000000004</v>
      </c>
      <c r="BE13" s="23"/>
      <c r="BF13" s="19">
        <v>5.5</v>
      </c>
      <c r="BG13" s="19">
        <v>5</v>
      </c>
      <c r="BH13" s="19">
        <v>4.5</v>
      </c>
      <c r="BI13" s="19">
        <v>4</v>
      </c>
      <c r="BJ13" s="21">
        <f t="shared" si="13"/>
        <v>4.875</v>
      </c>
      <c r="BK13" s="20"/>
      <c r="BL13" s="21">
        <f t="shared" si="14"/>
        <v>4.875</v>
      </c>
      <c r="BM13" s="23"/>
      <c r="BN13" s="102">
        <f t="shared" si="15"/>
        <v>5.84</v>
      </c>
      <c r="BO13" s="102">
        <f t="shared" si="16"/>
        <v>5.1850000000000005</v>
      </c>
      <c r="BP13" s="102">
        <f t="shared" si="17"/>
        <v>5.0437500000000002</v>
      </c>
      <c r="BQ13" s="24">
        <f t="shared" si="18"/>
        <v>4.9709375000000007</v>
      </c>
      <c r="BR13" s="25"/>
      <c r="BS13" s="24">
        <f t="shared" si="19"/>
        <v>5.7887500000000003</v>
      </c>
      <c r="BT13" s="41"/>
      <c r="BU13" s="26">
        <f t="shared" si="20"/>
        <v>5.3798437500000009</v>
      </c>
      <c r="BV13" s="32">
        <v>3</v>
      </c>
    </row>
    <row r="14" spans="1:74" x14ac:dyDescent="0.3">
      <c r="A14" s="474">
        <v>105</v>
      </c>
      <c r="B14" s="474" t="s">
        <v>213</v>
      </c>
      <c r="C14" s="499" t="s">
        <v>403</v>
      </c>
      <c r="D14" s="474" t="s">
        <v>215</v>
      </c>
      <c r="E14" s="474" t="s">
        <v>221</v>
      </c>
      <c r="F14" s="172">
        <v>5.3</v>
      </c>
      <c r="G14" s="172">
        <v>6.5</v>
      </c>
      <c r="H14" s="172">
        <v>5.3</v>
      </c>
      <c r="I14" s="172">
        <v>6.5</v>
      </c>
      <c r="J14" s="192">
        <f t="shared" si="0"/>
        <v>5.9</v>
      </c>
      <c r="K14" s="172">
        <v>5.8</v>
      </c>
      <c r="L14" s="172"/>
      <c r="M14" s="192">
        <f t="shared" si="1"/>
        <v>5.8</v>
      </c>
      <c r="N14" s="172">
        <v>5.8</v>
      </c>
      <c r="O14" s="172">
        <v>0.2</v>
      </c>
      <c r="P14" s="192">
        <f t="shared" si="2"/>
        <v>5.6</v>
      </c>
      <c r="Q14" s="21">
        <f t="shared" si="3"/>
        <v>5.8</v>
      </c>
      <c r="R14" s="17"/>
      <c r="S14" s="172">
        <v>5.3</v>
      </c>
      <c r="T14" s="172">
        <v>6.5</v>
      </c>
      <c r="U14" s="172">
        <v>5.3</v>
      </c>
      <c r="V14" s="172">
        <v>6.5</v>
      </c>
      <c r="W14" s="192">
        <f t="shared" si="4"/>
        <v>5.9</v>
      </c>
      <c r="X14" s="172">
        <v>5.8</v>
      </c>
      <c r="Y14" s="172"/>
      <c r="Z14" s="192">
        <f t="shared" si="5"/>
        <v>5.8</v>
      </c>
      <c r="AA14" s="172">
        <v>5.8</v>
      </c>
      <c r="AB14" s="172"/>
      <c r="AC14" s="192">
        <f t="shared" si="6"/>
        <v>5.8</v>
      </c>
      <c r="AD14" s="21">
        <f t="shared" si="7"/>
        <v>5.84</v>
      </c>
      <c r="AE14" s="23"/>
      <c r="AF14" s="19">
        <v>2</v>
      </c>
      <c r="AG14" s="19">
        <v>2</v>
      </c>
      <c r="AH14" s="19">
        <v>4</v>
      </c>
      <c r="AI14" s="19">
        <v>3</v>
      </c>
      <c r="AJ14" s="19">
        <v>5</v>
      </c>
      <c r="AK14" s="19">
        <v>4</v>
      </c>
      <c r="AL14" s="19">
        <v>4.5</v>
      </c>
      <c r="AM14" s="19">
        <v>4.5</v>
      </c>
      <c r="AN14" s="22">
        <f t="shared" si="8"/>
        <v>29</v>
      </c>
      <c r="AO14" s="21">
        <f t="shared" si="9"/>
        <v>3.625</v>
      </c>
      <c r="AP14" s="43"/>
      <c r="AQ14" s="19">
        <v>6.33</v>
      </c>
      <c r="AR14" s="20"/>
      <c r="AS14" s="21">
        <f t="shared" si="10"/>
        <v>6.33</v>
      </c>
      <c r="AT14" s="23"/>
      <c r="AU14" s="19">
        <v>3.8</v>
      </c>
      <c r="AV14" s="19">
        <v>6</v>
      </c>
      <c r="AW14" s="19">
        <v>4.8</v>
      </c>
      <c r="AX14" s="19">
        <v>5.8</v>
      </c>
      <c r="AY14" s="19">
        <v>6</v>
      </c>
      <c r="AZ14" s="19">
        <v>5.8</v>
      </c>
      <c r="BA14" s="19">
        <v>6.5</v>
      </c>
      <c r="BB14" s="19">
        <v>6</v>
      </c>
      <c r="BC14" s="22">
        <f t="shared" si="11"/>
        <v>44.7</v>
      </c>
      <c r="BD14" s="21">
        <f t="shared" si="12"/>
        <v>5.5875000000000004</v>
      </c>
      <c r="BE14" s="23"/>
      <c r="BF14" s="19">
        <v>5.5</v>
      </c>
      <c r="BG14" s="19">
        <v>5.5</v>
      </c>
      <c r="BH14" s="19">
        <v>4.8</v>
      </c>
      <c r="BI14" s="19">
        <v>4</v>
      </c>
      <c r="BJ14" s="21">
        <f t="shared" si="13"/>
        <v>5.1050000000000004</v>
      </c>
      <c r="BK14" s="20">
        <v>1</v>
      </c>
      <c r="BL14" s="21">
        <f t="shared" si="14"/>
        <v>4.1050000000000004</v>
      </c>
      <c r="BM14" s="23"/>
      <c r="BN14" s="102">
        <f t="shared" si="15"/>
        <v>5.82</v>
      </c>
      <c r="BO14" s="102">
        <f t="shared" si="16"/>
        <v>4.9775</v>
      </c>
      <c r="BP14" s="102">
        <f t="shared" si="17"/>
        <v>4.8462500000000004</v>
      </c>
      <c r="BQ14" s="24">
        <f t="shared" si="18"/>
        <v>4.9046875000000005</v>
      </c>
      <c r="BR14" s="25"/>
      <c r="BS14" s="24">
        <f t="shared" si="19"/>
        <v>5.6512500000000001</v>
      </c>
      <c r="BT14" s="41"/>
      <c r="BU14" s="26">
        <f t="shared" si="20"/>
        <v>5.2779687500000003</v>
      </c>
      <c r="BV14" s="32">
        <v>4</v>
      </c>
    </row>
    <row r="15" spans="1:74" x14ac:dyDescent="0.3">
      <c r="A15" s="474">
        <v>33</v>
      </c>
      <c r="B15" s="474" t="s">
        <v>219</v>
      </c>
      <c r="C15" s="474" t="s">
        <v>183</v>
      </c>
      <c r="D15" s="474" t="s">
        <v>184</v>
      </c>
      <c r="E15" s="474" t="s">
        <v>185</v>
      </c>
      <c r="F15" s="172">
        <v>6.5</v>
      </c>
      <c r="G15" s="172">
        <v>6</v>
      </c>
      <c r="H15" s="172">
        <v>6</v>
      </c>
      <c r="I15" s="172">
        <v>7</v>
      </c>
      <c r="J15" s="192">
        <f t="shared" si="0"/>
        <v>6.375</v>
      </c>
      <c r="K15" s="172">
        <v>4</v>
      </c>
      <c r="L15" s="172"/>
      <c r="M15" s="192">
        <f t="shared" si="1"/>
        <v>4</v>
      </c>
      <c r="N15" s="172">
        <v>6.3</v>
      </c>
      <c r="O15" s="172"/>
      <c r="P15" s="192">
        <f t="shared" si="2"/>
        <v>6.3</v>
      </c>
      <c r="Q15" s="21">
        <f t="shared" si="3"/>
        <v>5.41</v>
      </c>
      <c r="R15" s="17"/>
      <c r="S15" s="172">
        <v>6.5</v>
      </c>
      <c r="T15" s="172">
        <v>6</v>
      </c>
      <c r="U15" s="172">
        <v>6</v>
      </c>
      <c r="V15" s="172">
        <v>7</v>
      </c>
      <c r="W15" s="192">
        <f t="shared" si="4"/>
        <v>6.375</v>
      </c>
      <c r="X15" s="172">
        <v>4</v>
      </c>
      <c r="Y15" s="172"/>
      <c r="Z15" s="192">
        <f t="shared" si="5"/>
        <v>4</v>
      </c>
      <c r="AA15" s="172">
        <v>6.3</v>
      </c>
      <c r="AB15" s="172"/>
      <c r="AC15" s="192">
        <f t="shared" si="6"/>
        <v>6.3</v>
      </c>
      <c r="AD15" s="21">
        <f t="shared" si="7"/>
        <v>5.41</v>
      </c>
      <c r="AE15" s="23"/>
      <c r="AF15" s="19">
        <v>4.5</v>
      </c>
      <c r="AG15" s="19">
        <v>4.5</v>
      </c>
      <c r="AH15" s="19">
        <v>2</v>
      </c>
      <c r="AI15" s="19">
        <v>2.5</v>
      </c>
      <c r="AJ15" s="19">
        <v>4</v>
      </c>
      <c r="AK15" s="19">
        <v>5.2</v>
      </c>
      <c r="AL15" s="19">
        <v>5.2</v>
      </c>
      <c r="AM15" s="19">
        <v>3</v>
      </c>
      <c r="AN15" s="22">
        <f t="shared" si="8"/>
        <v>30.9</v>
      </c>
      <c r="AO15" s="21">
        <f t="shared" si="9"/>
        <v>3.8624999999999998</v>
      </c>
      <c r="AP15" s="43"/>
      <c r="AQ15" s="19">
        <v>7.17</v>
      </c>
      <c r="AR15" s="20"/>
      <c r="AS15" s="21">
        <f t="shared" si="10"/>
        <v>7.17</v>
      </c>
      <c r="AT15" s="23"/>
      <c r="AU15" s="19">
        <v>3.5</v>
      </c>
      <c r="AV15" s="19">
        <v>5</v>
      </c>
      <c r="AW15" s="19">
        <v>3.5</v>
      </c>
      <c r="AX15" s="19">
        <v>3.5</v>
      </c>
      <c r="AY15" s="19">
        <v>5</v>
      </c>
      <c r="AZ15" s="19">
        <v>5.5</v>
      </c>
      <c r="BA15" s="19">
        <v>6</v>
      </c>
      <c r="BB15" s="19">
        <v>3</v>
      </c>
      <c r="BC15" s="22">
        <f t="shared" si="11"/>
        <v>35</v>
      </c>
      <c r="BD15" s="21">
        <f t="shared" si="12"/>
        <v>4.375</v>
      </c>
      <c r="BE15" s="23"/>
      <c r="BF15" s="19">
        <v>2.5</v>
      </c>
      <c r="BG15" s="19">
        <v>5</v>
      </c>
      <c r="BH15" s="19">
        <v>5</v>
      </c>
      <c r="BI15" s="19">
        <v>5</v>
      </c>
      <c r="BJ15" s="21">
        <f t="shared" si="13"/>
        <v>4.25</v>
      </c>
      <c r="BK15" s="20">
        <v>1</v>
      </c>
      <c r="BL15" s="21">
        <f t="shared" si="14"/>
        <v>3.25</v>
      </c>
      <c r="BM15" s="23"/>
      <c r="BN15" s="102">
        <f t="shared" si="15"/>
        <v>5.41</v>
      </c>
      <c r="BO15" s="102">
        <f t="shared" si="16"/>
        <v>5.5162499999999994</v>
      </c>
      <c r="BP15" s="102">
        <f t="shared" si="17"/>
        <v>3.8125</v>
      </c>
      <c r="BQ15" s="24">
        <f t="shared" si="18"/>
        <v>4.4415624999999999</v>
      </c>
      <c r="BR15" s="25"/>
      <c r="BS15" s="24">
        <f t="shared" si="19"/>
        <v>5.75</v>
      </c>
      <c r="BT15" s="41"/>
      <c r="BU15" s="26">
        <f t="shared" si="20"/>
        <v>5.0957812499999999</v>
      </c>
      <c r="BV15" s="32">
        <v>5</v>
      </c>
    </row>
    <row r="16" spans="1:74" x14ac:dyDescent="0.3">
      <c r="A16" s="474">
        <v>35</v>
      </c>
      <c r="B16" s="474" t="s">
        <v>220</v>
      </c>
      <c r="C16" s="474" t="s">
        <v>183</v>
      </c>
      <c r="D16" s="474" t="s">
        <v>184</v>
      </c>
      <c r="E16" s="474" t="s">
        <v>185</v>
      </c>
      <c r="F16" s="172">
        <v>6.5</v>
      </c>
      <c r="G16" s="172">
        <v>6</v>
      </c>
      <c r="H16" s="172">
        <v>6</v>
      </c>
      <c r="I16" s="172">
        <v>7</v>
      </c>
      <c r="J16" s="192">
        <f t="shared" si="0"/>
        <v>6.375</v>
      </c>
      <c r="K16" s="172">
        <v>4</v>
      </c>
      <c r="L16" s="172"/>
      <c r="M16" s="192">
        <f t="shared" si="1"/>
        <v>4</v>
      </c>
      <c r="N16" s="172">
        <v>6.3</v>
      </c>
      <c r="O16" s="172"/>
      <c r="P16" s="192">
        <f t="shared" si="2"/>
        <v>6.3</v>
      </c>
      <c r="Q16" s="21">
        <f t="shared" si="3"/>
        <v>5.41</v>
      </c>
      <c r="R16" s="17"/>
      <c r="S16" s="172">
        <v>6.5</v>
      </c>
      <c r="T16" s="172">
        <v>6</v>
      </c>
      <c r="U16" s="172">
        <v>6</v>
      </c>
      <c r="V16" s="172">
        <v>7</v>
      </c>
      <c r="W16" s="192">
        <f t="shared" si="4"/>
        <v>6.375</v>
      </c>
      <c r="X16" s="172">
        <v>4</v>
      </c>
      <c r="Y16" s="172"/>
      <c r="Z16" s="192">
        <f t="shared" si="5"/>
        <v>4</v>
      </c>
      <c r="AA16" s="172">
        <v>6.3</v>
      </c>
      <c r="AB16" s="172"/>
      <c r="AC16" s="192">
        <f t="shared" si="6"/>
        <v>6.3</v>
      </c>
      <c r="AD16" s="21">
        <f t="shared" si="7"/>
        <v>5.41</v>
      </c>
      <c r="AE16" s="23"/>
      <c r="AF16" s="19">
        <v>3</v>
      </c>
      <c r="AG16" s="19">
        <v>4.5</v>
      </c>
      <c r="AH16" s="19">
        <v>3</v>
      </c>
      <c r="AI16" s="19">
        <v>2</v>
      </c>
      <c r="AJ16" s="19">
        <v>4.5</v>
      </c>
      <c r="AK16" s="19">
        <v>4.5</v>
      </c>
      <c r="AL16" s="19">
        <v>4.8</v>
      </c>
      <c r="AM16" s="19">
        <v>2.5</v>
      </c>
      <c r="AN16" s="22">
        <f t="shared" si="8"/>
        <v>28.8</v>
      </c>
      <c r="AO16" s="21">
        <f t="shared" si="9"/>
        <v>3.6</v>
      </c>
      <c r="AP16" s="43"/>
      <c r="AQ16" s="19">
        <v>5.46</v>
      </c>
      <c r="AR16" s="20"/>
      <c r="AS16" s="21">
        <f t="shared" si="10"/>
        <v>5.46</v>
      </c>
      <c r="AT16" s="23"/>
      <c r="AU16" s="19">
        <v>3.5</v>
      </c>
      <c r="AV16" s="19">
        <v>5</v>
      </c>
      <c r="AW16" s="19">
        <v>4.8</v>
      </c>
      <c r="AX16" s="19">
        <v>4.8</v>
      </c>
      <c r="AY16" s="19">
        <v>5.5</v>
      </c>
      <c r="AZ16" s="19">
        <v>5.5</v>
      </c>
      <c r="BA16" s="19">
        <v>5.8</v>
      </c>
      <c r="BB16" s="19">
        <v>4</v>
      </c>
      <c r="BC16" s="22">
        <f t="shared" si="11"/>
        <v>38.9</v>
      </c>
      <c r="BD16" s="21">
        <f t="shared" si="12"/>
        <v>4.8624999999999998</v>
      </c>
      <c r="BE16" s="23"/>
      <c r="BF16" s="19">
        <v>4</v>
      </c>
      <c r="BG16" s="19">
        <v>4.5</v>
      </c>
      <c r="BH16" s="19">
        <v>4.5</v>
      </c>
      <c r="BI16" s="19">
        <v>4</v>
      </c>
      <c r="BJ16" s="21">
        <f t="shared" si="13"/>
        <v>4.3000000000000007</v>
      </c>
      <c r="BK16" s="20"/>
      <c r="BL16" s="21">
        <f t="shared" si="14"/>
        <v>4.3000000000000007</v>
      </c>
      <c r="BM16" s="23"/>
      <c r="BN16" s="102">
        <f t="shared" si="15"/>
        <v>5.41</v>
      </c>
      <c r="BO16" s="102">
        <f t="shared" si="16"/>
        <v>4.53</v>
      </c>
      <c r="BP16" s="102">
        <f t="shared" si="17"/>
        <v>4.5812500000000007</v>
      </c>
      <c r="BQ16" s="24">
        <f t="shared" si="18"/>
        <v>4.5259374999999995</v>
      </c>
      <c r="BR16" s="25"/>
      <c r="BS16" s="24">
        <f t="shared" si="19"/>
        <v>5.1574999999999998</v>
      </c>
      <c r="BT16" s="41"/>
      <c r="BU16" s="26">
        <f t="shared" si="20"/>
        <v>4.8417187500000001</v>
      </c>
      <c r="BV16" s="32">
        <v>6</v>
      </c>
    </row>
  </sheetData>
  <sortState ref="A11:BV16">
    <sortCondition descending="1" ref="BU11:BU16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20"/>
  <sheetViews>
    <sheetView workbookViewId="0">
      <selection activeCell="CA19" sqref="CA19"/>
    </sheetView>
  </sheetViews>
  <sheetFormatPr defaultColWidth="9.109375" defaultRowHeight="14.4" x14ac:dyDescent="0.3"/>
  <cols>
    <col min="1" max="1" width="6.6640625" style="3" customWidth="1"/>
    <col min="2" max="2" width="16.44140625" style="3" customWidth="1"/>
    <col min="3" max="3" width="21" style="3" customWidth="1"/>
    <col min="4" max="4" width="16.44140625" style="3" customWidth="1"/>
    <col min="5" max="5" width="31.6640625" style="3" customWidth="1"/>
    <col min="6" max="6" width="7.5546875" customWidth="1"/>
    <col min="7" max="7" width="10.6640625" customWidth="1"/>
    <col min="8" max="8" width="9.33203125" customWidth="1"/>
    <col min="9" max="9" width="11" customWidth="1"/>
    <col min="10" max="17" width="8.88671875"/>
    <col min="18" max="18" width="3.33203125" style="3" customWidth="1"/>
    <col min="19" max="19" width="7.5546875" customWidth="1"/>
    <col min="20" max="20" width="10.6640625" customWidth="1"/>
    <col min="21" max="21" width="9.33203125" customWidth="1"/>
    <col min="22" max="22" width="11" customWidth="1"/>
    <col min="23" max="30" width="8.88671875"/>
    <col min="31" max="31" width="3.33203125" style="3" customWidth="1"/>
    <col min="32" max="41" width="7.6640625" style="3" customWidth="1"/>
    <col min="42" max="42" width="3.33203125" style="3" customWidth="1"/>
    <col min="43" max="44" width="7.6640625" style="3" customWidth="1"/>
    <col min="45" max="45" width="9.44140625" style="3" customWidth="1"/>
    <col min="46" max="46" width="3.44140625" style="3" customWidth="1"/>
    <col min="47" max="56" width="7.6640625" style="3" customWidth="1"/>
    <col min="57" max="57" width="3.33203125" style="3" customWidth="1"/>
    <col min="58" max="64" width="7.6640625" style="3" customWidth="1"/>
    <col min="65" max="65" width="2.6640625" style="3" customWidth="1"/>
    <col min="66" max="66" width="7.44140625" style="100" customWidth="1"/>
    <col min="67" max="68" width="7.6640625" style="100" customWidth="1"/>
    <col min="69" max="69" width="10.44140625" style="3" customWidth="1"/>
    <col min="70" max="70" width="2.6640625" style="3" customWidth="1"/>
    <col min="71" max="71" width="9.109375" style="3"/>
    <col min="72" max="72" width="2.33203125" style="3" customWidth="1"/>
    <col min="73" max="73" width="9.109375" style="3"/>
    <col min="74" max="74" width="12.44140625" style="3" customWidth="1"/>
    <col min="75" max="16384" width="9.109375" style="3"/>
  </cols>
  <sheetData>
    <row r="1" spans="1:74" ht="15.6" x14ac:dyDescent="0.3">
      <c r="A1" s="99" t="str">
        <f>'Comp Detail'!A1</f>
        <v>2022 Australian National Championships</v>
      </c>
      <c r="D1" s="174" t="s">
        <v>82</v>
      </c>
      <c r="E1" s="4" t="s">
        <v>116</v>
      </c>
      <c r="F1" s="1"/>
      <c r="G1" s="1"/>
      <c r="H1" s="1"/>
      <c r="I1" s="1"/>
      <c r="J1" s="106"/>
      <c r="K1" s="106"/>
      <c r="L1" s="106"/>
      <c r="M1" s="106"/>
      <c r="N1" s="106"/>
      <c r="O1" s="106"/>
      <c r="P1" s="106"/>
      <c r="Q1" s="106"/>
      <c r="S1" s="1"/>
      <c r="T1" s="1"/>
      <c r="U1" s="1"/>
      <c r="V1" s="1"/>
      <c r="W1" s="106"/>
      <c r="X1" s="106"/>
      <c r="Y1" s="106"/>
      <c r="Z1" s="106"/>
      <c r="AA1" s="106"/>
      <c r="AB1" s="106"/>
      <c r="AC1" s="106"/>
      <c r="AD1" s="106"/>
      <c r="BE1" s="5"/>
      <c r="BV1" s="5">
        <f ca="1">NOW()</f>
        <v>44856.599301851849</v>
      </c>
    </row>
    <row r="2" spans="1:74" ht="14.85" customHeight="1" x14ac:dyDescent="0.4">
      <c r="A2" s="28"/>
      <c r="D2" s="174" t="s">
        <v>83</v>
      </c>
      <c r="E2" s="4" t="s">
        <v>117</v>
      </c>
      <c r="F2" s="1"/>
      <c r="G2" s="1"/>
      <c r="H2" s="1"/>
      <c r="I2" s="1"/>
      <c r="J2" s="106"/>
      <c r="K2" s="106"/>
      <c r="L2" s="282"/>
      <c r="M2" s="106"/>
      <c r="N2" s="106"/>
      <c r="O2" s="106"/>
      <c r="P2" s="106"/>
      <c r="Q2" s="106"/>
      <c r="S2" s="1"/>
      <c r="T2" s="1"/>
      <c r="U2" s="1"/>
      <c r="V2" s="1"/>
      <c r="W2" s="106"/>
      <c r="X2" s="106"/>
      <c r="Y2" s="106"/>
      <c r="Z2" s="106"/>
      <c r="AA2" s="106"/>
      <c r="AB2" s="106"/>
      <c r="AC2" s="106"/>
      <c r="AD2" s="106"/>
      <c r="BE2" s="7"/>
      <c r="BV2" s="7">
        <f ca="1">NOW()</f>
        <v>44856.599301851849</v>
      </c>
    </row>
    <row r="3" spans="1:74" ht="15.6" x14ac:dyDescent="0.3">
      <c r="A3" s="524" t="str">
        <f>'Comp Detail'!A3</f>
        <v>3rd to 6th October 2022</v>
      </c>
      <c r="B3" s="525"/>
      <c r="D3" s="174" t="s">
        <v>84</v>
      </c>
      <c r="E3" s="3" t="s">
        <v>140</v>
      </c>
      <c r="AF3" s="9"/>
      <c r="AG3" s="9"/>
      <c r="AH3" s="9"/>
      <c r="AI3" s="9"/>
      <c r="AJ3" s="9"/>
      <c r="AK3" s="9"/>
      <c r="AL3" s="9"/>
      <c r="AM3" s="9"/>
      <c r="AN3" s="9"/>
      <c r="AO3" s="9"/>
      <c r="AQ3" s="8"/>
      <c r="AR3" s="8"/>
      <c r="AS3" s="8"/>
      <c r="AU3" s="9"/>
      <c r="AV3" s="9"/>
      <c r="AW3" s="9"/>
      <c r="AX3" s="9"/>
      <c r="AY3" s="9"/>
      <c r="AZ3" s="9"/>
      <c r="BA3" s="9"/>
      <c r="BB3" s="9"/>
      <c r="BC3" s="9"/>
      <c r="BD3" s="9"/>
      <c r="BF3" s="8"/>
      <c r="BG3" s="8"/>
      <c r="BH3" s="8"/>
      <c r="BI3" s="8"/>
      <c r="BJ3" s="8"/>
      <c r="BK3" s="8"/>
      <c r="BL3" s="8"/>
    </row>
    <row r="4" spans="1:74" ht="15.6" x14ac:dyDescent="0.3">
      <c r="A4" s="34"/>
      <c r="B4" s="35"/>
      <c r="D4" s="4"/>
      <c r="F4" s="186" t="s">
        <v>79</v>
      </c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S4" s="10" t="s">
        <v>51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F4" s="11" t="s">
        <v>22</v>
      </c>
      <c r="AG4" s="11"/>
      <c r="AH4" s="11"/>
      <c r="AI4" s="11"/>
      <c r="AJ4" s="11"/>
      <c r="AK4" s="11"/>
      <c r="AL4" s="11"/>
      <c r="AM4" s="11"/>
      <c r="AN4" s="11"/>
      <c r="AO4" s="11"/>
      <c r="AQ4" s="10" t="s">
        <v>11</v>
      </c>
      <c r="AR4" s="10"/>
      <c r="AS4" s="10"/>
      <c r="AU4" s="11" t="s">
        <v>22</v>
      </c>
      <c r="AV4" s="11"/>
      <c r="AW4" s="11"/>
      <c r="AX4" s="11"/>
      <c r="AY4" s="11"/>
      <c r="AZ4" s="11"/>
      <c r="BA4" s="11"/>
      <c r="BB4" s="11"/>
      <c r="BC4" s="11"/>
      <c r="BD4" s="11"/>
      <c r="BF4" s="10" t="s">
        <v>11</v>
      </c>
      <c r="BG4" s="10"/>
      <c r="BH4" s="10"/>
      <c r="BI4" s="10"/>
      <c r="BJ4" s="10"/>
      <c r="BK4" s="10"/>
      <c r="BL4" s="10"/>
    </row>
    <row r="5" spans="1:74" ht="15.6" x14ac:dyDescent="0.3">
      <c r="A5" s="28" t="s">
        <v>113</v>
      </c>
      <c r="B5" s="6"/>
      <c r="D5" s="4"/>
      <c r="H5" s="106"/>
      <c r="I5" s="106"/>
      <c r="K5" s="175"/>
      <c r="L5" s="175"/>
      <c r="M5" s="175"/>
      <c r="N5" s="106"/>
      <c r="O5" s="106"/>
      <c r="P5" s="106"/>
      <c r="Q5" s="106"/>
      <c r="U5" s="106"/>
      <c r="V5" s="106"/>
      <c r="X5" s="175"/>
      <c r="Y5" s="175"/>
      <c r="Z5" s="175"/>
      <c r="AA5" s="106"/>
      <c r="AB5" s="106"/>
      <c r="AC5" s="106"/>
      <c r="AD5" s="106"/>
    </row>
    <row r="6" spans="1:74" ht="15.6" x14ac:dyDescent="0.3">
      <c r="A6" s="28" t="s">
        <v>53</v>
      </c>
      <c r="B6" s="13" t="s">
        <v>141</v>
      </c>
      <c r="F6" s="175" t="s">
        <v>47</v>
      </c>
      <c r="G6" s="106" t="str">
        <f>E1</f>
        <v>Tristyn Lowe</v>
      </c>
      <c r="H6" s="106"/>
      <c r="I6" s="106"/>
      <c r="K6" s="106"/>
      <c r="L6" s="106"/>
      <c r="M6" s="106"/>
      <c r="N6" s="106"/>
      <c r="O6" s="106"/>
      <c r="P6" s="106"/>
      <c r="Q6" s="106"/>
      <c r="S6" s="175" t="s">
        <v>47</v>
      </c>
      <c r="T6" s="106" t="str">
        <f>E1</f>
        <v>Tristyn Lowe</v>
      </c>
      <c r="U6" s="106"/>
      <c r="V6" s="106"/>
      <c r="X6" s="106"/>
      <c r="Y6" s="106"/>
      <c r="Z6" s="106"/>
      <c r="AA6" s="106"/>
      <c r="AB6" s="106"/>
      <c r="AC6" s="106"/>
      <c r="AD6" s="106"/>
      <c r="AF6" s="6" t="s">
        <v>46</v>
      </c>
      <c r="AG6" s="3" t="str">
        <f>E2</f>
        <v>Angie Deeks</v>
      </c>
      <c r="AQ6" s="6" t="s">
        <v>46</v>
      </c>
      <c r="AR6" s="3" t="str">
        <f>E2</f>
        <v>Angie Deeks</v>
      </c>
      <c r="AU6" s="6" t="s">
        <v>48</v>
      </c>
      <c r="AV6" s="3" t="str">
        <f>E3</f>
        <v>Nina Fritzell</v>
      </c>
      <c r="BF6" s="6" t="s">
        <v>48</v>
      </c>
      <c r="BG6" s="3" t="str">
        <f>E3</f>
        <v>Nina Fritzell</v>
      </c>
      <c r="BK6" s="6"/>
      <c r="BL6" s="6"/>
      <c r="BQ6" s="6" t="s">
        <v>12</v>
      </c>
    </row>
    <row r="7" spans="1:74" ht="15.6" x14ac:dyDescent="0.3">
      <c r="A7" s="28"/>
      <c r="B7" s="13" t="s">
        <v>159</v>
      </c>
      <c r="F7" s="175" t="s">
        <v>26</v>
      </c>
      <c r="S7" s="175" t="s">
        <v>26</v>
      </c>
      <c r="T7" s="106"/>
      <c r="BN7" s="101"/>
      <c r="BO7" s="101"/>
      <c r="BP7" s="101"/>
    </row>
    <row r="8" spans="1:74" x14ac:dyDescent="0.3">
      <c r="F8" s="175" t="s">
        <v>1</v>
      </c>
      <c r="G8" s="106"/>
      <c r="H8" s="106"/>
      <c r="I8" s="106"/>
      <c r="J8" s="187" t="s">
        <v>1</v>
      </c>
      <c r="K8" s="188"/>
      <c r="L8" s="188"/>
      <c r="M8" s="188" t="s">
        <v>2</v>
      </c>
      <c r="O8" s="188"/>
      <c r="P8" s="188" t="s">
        <v>3</v>
      </c>
      <c r="Q8" s="188" t="s">
        <v>86</v>
      </c>
      <c r="S8" s="175" t="s">
        <v>1</v>
      </c>
      <c r="T8" s="106"/>
      <c r="U8" s="106"/>
      <c r="V8" s="106"/>
      <c r="W8" s="187" t="s">
        <v>1</v>
      </c>
      <c r="X8" s="188"/>
      <c r="Y8" s="188"/>
      <c r="Z8" s="188" t="s">
        <v>2</v>
      </c>
      <c r="AB8" s="188"/>
      <c r="AC8" s="188" t="s">
        <v>3</v>
      </c>
      <c r="AD8" s="188" t="s">
        <v>86</v>
      </c>
      <c r="AF8" s="3" t="s">
        <v>8</v>
      </c>
      <c r="AP8" s="12"/>
      <c r="AQ8" s="6"/>
      <c r="AR8" s="3" t="s">
        <v>10</v>
      </c>
      <c r="AS8" s="6" t="s">
        <v>13</v>
      </c>
      <c r="BL8" s="173" t="s">
        <v>45</v>
      </c>
      <c r="BQ8" s="6" t="s">
        <v>50</v>
      </c>
      <c r="BS8" s="6" t="s">
        <v>51</v>
      </c>
      <c r="BU8" s="44" t="s">
        <v>52</v>
      </c>
      <c r="BV8" s="16"/>
    </row>
    <row r="9" spans="1:74" s="12" customFormat="1" x14ac:dyDescent="0.3">
      <c r="A9" s="36" t="s">
        <v>24</v>
      </c>
      <c r="B9" s="36" t="s">
        <v>25</v>
      </c>
      <c r="C9" s="36" t="s">
        <v>26</v>
      </c>
      <c r="D9" s="36" t="s">
        <v>27</v>
      </c>
      <c r="E9" s="36" t="s">
        <v>28</v>
      </c>
      <c r="F9" s="177" t="s">
        <v>87</v>
      </c>
      <c r="G9" s="177" t="s">
        <v>88</v>
      </c>
      <c r="H9" s="177" t="s">
        <v>90</v>
      </c>
      <c r="I9" s="177" t="s">
        <v>91</v>
      </c>
      <c r="J9" s="189" t="s">
        <v>34</v>
      </c>
      <c r="K9" s="171" t="s">
        <v>2</v>
      </c>
      <c r="L9" s="171" t="s">
        <v>93</v>
      </c>
      <c r="M9" s="189" t="s">
        <v>34</v>
      </c>
      <c r="N9" s="190" t="s">
        <v>3</v>
      </c>
      <c r="O9" s="171" t="s">
        <v>93</v>
      </c>
      <c r="P9" s="189" t="s">
        <v>34</v>
      </c>
      <c r="Q9" s="189" t="s">
        <v>34</v>
      </c>
      <c r="S9" s="177" t="s">
        <v>87</v>
      </c>
      <c r="T9" s="177" t="s">
        <v>88</v>
      </c>
      <c r="U9" s="177" t="s">
        <v>90</v>
      </c>
      <c r="V9" s="177" t="s">
        <v>91</v>
      </c>
      <c r="W9" s="189" t="s">
        <v>34</v>
      </c>
      <c r="X9" s="171" t="s">
        <v>2</v>
      </c>
      <c r="Y9" s="171" t="s">
        <v>93</v>
      </c>
      <c r="Z9" s="189" t="s">
        <v>34</v>
      </c>
      <c r="AA9" s="190" t="s">
        <v>3</v>
      </c>
      <c r="AB9" s="171" t="s">
        <v>93</v>
      </c>
      <c r="AC9" s="189" t="s">
        <v>34</v>
      </c>
      <c r="AD9" s="189" t="s">
        <v>34</v>
      </c>
      <c r="AE9" s="311"/>
      <c r="AF9" s="36" t="s">
        <v>29</v>
      </c>
      <c r="AG9" s="36" t="s">
        <v>30</v>
      </c>
      <c r="AH9" s="36" t="s">
        <v>17</v>
      </c>
      <c r="AI9" s="36" t="s">
        <v>57</v>
      </c>
      <c r="AJ9" s="36" t="s">
        <v>61</v>
      </c>
      <c r="AK9" s="36" t="s">
        <v>62</v>
      </c>
      <c r="AL9" s="36" t="s">
        <v>31</v>
      </c>
      <c r="AM9" s="36" t="s">
        <v>58</v>
      </c>
      <c r="AN9" s="36" t="s">
        <v>38</v>
      </c>
      <c r="AO9" s="38" t="s">
        <v>37</v>
      </c>
      <c r="AP9" s="312"/>
      <c r="AQ9" s="36" t="s">
        <v>36</v>
      </c>
      <c r="AR9" s="36" t="s">
        <v>9</v>
      </c>
      <c r="AS9" s="38" t="s">
        <v>15</v>
      </c>
      <c r="AT9" s="313"/>
      <c r="AU9" s="36" t="s">
        <v>29</v>
      </c>
      <c r="AV9" s="36" t="s">
        <v>30</v>
      </c>
      <c r="AW9" s="36" t="s">
        <v>17</v>
      </c>
      <c r="AX9" s="36" t="s">
        <v>57</v>
      </c>
      <c r="AY9" s="36" t="s">
        <v>61</v>
      </c>
      <c r="AZ9" s="36" t="s">
        <v>62</v>
      </c>
      <c r="BA9" s="36" t="s">
        <v>31</v>
      </c>
      <c r="BB9" s="36" t="s">
        <v>59</v>
      </c>
      <c r="BC9" s="36" t="s">
        <v>38</v>
      </c>
      <c r="BD9" s="38" t="s">
        <v>37</v>
      </c>
      <c r="BE9" s="313"/>
      <c r="BF9" s="314" t="s">
        <v>4</v>
      </c>
      <c r="BG9" s="314" t="s">
        <v>5</v>
      </c>
      <c r="BH9" s="314" t="s">
        <v>6</v>
      </c>
      <c r="BI9" s="314" t="s">
        <v>7</v>
      </c>
      <c r="BJ9" s="314" t="s">
        <v>33</v>
      </c>
      <c r="BK9" s="36" t="s">
        <v>10</v>
      </c>
      <c r="BL9" s="38" t="s">
        <v>15</v>
      </c>
      <c r="BM9" s="313"/>
      <c r="BN9" s="155" t="s">
        <v>68</v>
      </c>
      <c r="BO9" s="155" t="s">
        <v>69</v>
      </c>
      <c r="BP9" s="155" t="s">
        <v>70</v>
      </c>
      <c r="BQ9" s="315" t="s">
        <v>32</v>
      </c>
      <c r="BR9" s="316"/>
      <c r="BS9" s="317" t="s">
        <v>32</v>
      </c>
      <c r="BT9" s="318"/>
      <c r="BU9" s="317" t="s">
        <v>32</v>
      </c>
      <c r="BV9" s="319" t="s">
        <v>35</v>
      </c>
    </row>
    <row r="10" spans="1:74" s="12" customFormat="1" x14ac:dyDescent="0.3">
      <c r="F10" s="41"/>
      <c r="G10" s="41"/>
      <c r="H10" s="41"/>
      <c r="I10" s="41"/>
      <c r="J10" s="191"/>
      <c r="K10" s="191"/>
      <c r="L10" s="191"/>
      <c r="M10" s="191"/>
      <c r="N10" s="191"/>
      <c r="O10" s="191"/>
      <c r="P10" s="191"/>
      <c r="Q10" s="191"/>
      <c r="R10" s="17"/>
      <c r="S10" s="41"/>
      <c r="T10" s="41"/>
      <c r="U10" s="41"/>
      <c r="V10" s="41"/>
      <c r="W10" s="191"/>
      <c r="X10" s="191"/>
      <c r="Y10" s="191"/>
      <c r="Z10" s="191"/>
      <c r="AA10" s="191"/>
      <c r="AB10" s="191"/>
      <c r="AC10" s="191"/>
      <c r="AD10" s="191"/>
      <c r="AE10" s="29"/>
      <c r="AP10" s="42"/>
      <c r="AT10" s="17"/>
      <c r="BE10" s="17"/>
      <c r="BF10" s="16"/>
      <c r="BG10" s="16"/>
      <c r="BH10" s="16"/>
      <c r="BI10" s="16"/>
      <c r="BJ10" s="16"/>
      <c r="BM10" s="17"/>
      <c r="BN10" s="101"/>
      <c r="BO10" s="101"/>
      <c r="BP10" s="101"/>
      <c r="BQ10" s="6"/>
      <c r="BR10" s="3"/>
      <c r="BS10" s="44"/>
      <c r="BT10" s="45"/>
      <c r="BU10" s="44"/>
      <c r="BV10" s="18"/>
    </row>
    <row r="11" spans="1:74" x14ac:dyDescent="0.3">
      <c r="A11" s="474">
        <v>47</v>
      </c>
      <c r="B11" s="474" t="s">
        <v>237</v>
      </c>
      <c r="C11" s="474" t="s">
        <v>323</v>
      </c>
      <c r="D11" s="474" t="s">
        <v>234</v>
      </c>
      <c r="E11" s="474" t="s">
        <v>207</v>
      </c>
      <c r="F11" s="172">
        <v>7</v>
      </c>
      <c r="G11" s="172">
        <v>7</v>
      </c>
      <c r="H11" s="172">
        <v>6</v>
      </c>
      <c r="I11" s="172">
        <v>5.5</v>
      </c>
      <c r="J11" s="192">
        <f t="shared" ref="J11:J20" si="0">(F11+G11+H11+I11)/4</f>
        <v>6.375</v>
      </c>
      <c r="K11" s="172">
        <v>7</v>
      </c>
      <c r="L11" s="172"/>
      <c r="M11" s="192">
        <f t="shared" ref="M11:M20" si="1">K11-L11</f>
        <v>7</v>
      </c>
      <c r="N11" s="172">
        <v>7</v>
      </c>
      <c r="O11" s="172"/>
      <c r="P11" s="192">
        <f t="shared" ref="P11:P20" si="2">N11-O11</f>
        <v>7</v>
      </c>
      <c r="Q11" s="21">
        <f t="shared" ref="Q11:Q20" si="3">((J11*0.4)+(M11*0.4)+(P11*0.2))</f>
        <v>6.7500000000000009</v>
      </c>
      <c r="R11" s="17"/>
      <c r="S11" s="172">
        <v>6</v>
      </c>
      <c r="T11" s="172">
        <v>6</v>
      </c>
      <c r="U11" s="172">
        <v>6.5</v>
      </c>
      <c r="V11" s="172">
        <v>6</v>
      </c>
      <c r="W11" s="192">
        <f t="shared" ref="W11:W20" si="4">(S11+T11+U11+V11)/4</f>
        <v>6.125</v>
      </c>
      <c r="X11" s="172">
        <v>6</v>
      </c>
      <c r="Y11" s="172"/>
      <c r="Z11" s="192">
        <f t="shared" ref="Z11:Z20" si="5">X11-Y11</f>
        <v>6</v>
      </c>
      <c r="AA11" s="172">
        <v>7</v>
      </c>
      <c r="AB11" s="172"/>
      <c r="AC11" s="192">
        <f t="shared" ref="AC11:AC20" si="6">AA11-AB11</f>
        <v>7</v>
      </c>
      <c r="AD11" s="21">
        <f t="shared" ref="AD11:AD20" si="7">((W11*0.4)+(Z11*0.4)+(AC11*0.2))</f>
        <v>6.2500000000000009</v>
      </c>
      <c r="AE11" s="23"/>
      <c r="AF11" s="19">
        <v>6</v>
      </c>
      <c r="AG11" s="19">
        <v>6.5</v>
      </c>
      <c r="AH11" s="19">
        <v>6.8</v>
      </c>
      <c r="AI11" s="19">
        <v>6.8</v>
      </c>
      <c r="AJ11" s="19">
        <v>6.5</v>
      </c>
      <c r="AK11" s="19">
        <v>6.5</v>
      </c>
      <c r="AL11" s="19">
        <v>6</v>
      </c>
      <c r="AM11" s="19">
        <v>6</v>
      </c>
      <c r="AN11" s="22">
        <f t="shared" ref="AN11:AN20" si="8">SUM(AF11:AM11)</f>
        <v>51.1</v>
      </c>
      <c r="AO11" s="21">
        <f t="shared" ref="AO11:AO20" si="9">AN11/8</f>
        <v>6.3875000000000002</v>
      </c>
      <c r="AP11" s="43"/>
      <c r="AQ11" s="19">
        <v>8.1539999999999999</v>
      </c>
      <c r="AR11" s="20"/>
      <c r="AS11" s="21">
        <f t="shared" ref="AS11:AS20" si="10">AQ11-AR11</f>
        <v>8.1539999999999999</v>
      </c>
      <c r="AT11" s="23"/>
      <c r="AU11" s="19">
        <v>6</v>
      </c>
      <c r="AV11" s="19">
        <v>5.8</v>
      </c>
      <c r="AW11" s="19">
        <v>6.5</v>
      </c>
      <c r="AX11" s="19">
        <v>7.5</v>
      </c>
      <c r="AY11" s="19">
        <v>6.5</v>
      </c>
      <c r="AZ11" s="19">
        <v>7</v>
      </c>
      <c r="BA11" s="19">
        <v>6</v>
      </c>
      <c r="BB11" s="19">
        <v>7</v>
      </c>
      <c r="BC11" s="22">
        <f t="shared" ref="BC11:BC20" si="11">SUM(AU11:BB11)</f>
        <v>52.3</v>
      </c>
      <c r="BD11" s="21">
        <f t="shared" ref="BD11:BD20" si="12">BC11/8</f>
        <v>6.5374999999999996</v>
      </c>
      <c r="BE11" s="23"/>
      <c r="BF11" s="19">
        <v>8</v>
      </c>
      <c r="BG11" s="19">
        <v>7</v>
      </c>
      <c r="BH11" s="19">
        <v>7</v>
      </c>
      <c r="BI11" s="19">
        <v>6</v>
      </c>
      <c r="BJ11" s="21">
        <f t="shared" ref="BJ11:BJ20" si="13">SUM((BF11*0.3),(BG11*0.25),(BH11*0.35),(BI11*0.1))</f>
        <v>7.1999999999999993</v>
      </c>
      <c r="BK11" s="20"/>
      <c r="BL11" s="21">
        <f t="shared" ref="BL11:BL20" si="14">BJ11-BK11</f>
        <v>7.1999999999999993</v>
      </c>
      <c r="BM11" s="23"/>
      <c r="BN11" s="102">
        <f t="shared" ref="BN11:BN20" si="15">(Q11+AD11)/2</f>
        <v>6.5000000000000009</v>
      </c>
      <c r="BO11" s="102">
        <f t="shared" ref="BO11:BO20" si="16">(AO11+AS11)/2</f>
        <v>7.2707499999999996</v>
      </c>
      <c r="BP11" s="102">
        <f t="shared" ref="BP11:BP20" si="17">(BD11+BL11)/2</f>
        <v>6.8687499999999995</v>
      </c>
      <c r="BQ11" s="24">
        <f t="shared" ref="BQ11:BQ20" si="18">SUM((Q11*0.25)+(AO11*0.375)+(BD11*0.375))</f>
        <v>6.5343749999999998</v>
      </c>
      <c r="BR11" s="25"/>
      <c r="BS11" s="24">
        <f t="shared" ref="BS11:BS20" si="19">SUM((AD11*0.25),(AS11*0.5),(BL11*0.25))</f>
        <v>7.4394999999999998</v>
      </c>
      <c r="BT11" s="41"/>
      <c r="BU11" s="26">
        <f t="shared" ref="BU11:BU20" si="20">AVERAGE(BQ11:BS11)</f>
        <v>6.9869374999999998</v>
      </c>
      <c r="BV11" s="32">
        <f t="shared" ref="BV11:BV20" si="21">RANK(BU11,$BU$11:$BU$20)</f>
        <v>1</v>
      </c>
    </row>
    <row r="12" spans="1:74" x14ac:dyDescent="0.3">
      <c r="A12" s="474">
        <v>28</v>
      </c>
      <c r="B12" s="474" t="s">
        <v>224</v>
      </c>
      <c r="C12" s="474" t="s">
        <v>225</v>
      </c>
      <c r="D12" s="474" t="s">
        <v>226</v>
      </c>
      <c r="E12" s="474" t="s">
        <v>185</v>
      </c>
      <c r="F12" s="172">
        <v>7</v>
      </c>
      <c r="G12" s="172">
        <v>6.5</v>
      </c>
      <c r="H12" s="172">
        <v>5.5</v>
      </c>
      <c r="I12" s="172">
        <v>6</v>
      </c>
      <c r="J12" s="192">
        <f t="shared" si="0"/>
        <v>6.25</v>
      </c>
      <c r="K12" s="172">
        <v>7</v>
      </c>
      <c r="L12" s="172"/>
      <c r="M12" s="192">
        <f t="shared" si="1"/>
        <v>7</v>
      </c>
      <c r="N12" s="172">
        <v>6.5</v>
      </c>
      <c r="O12" s="172"/>
      <c r="P12" s="192">
        <f t="shared" si="2"/>
        <v>6.5</v>
      </c>
      <c r="Q12" s="21">
        <f t="shared" si="3"/>
        <v>6.6000000000000005</v>
      </c>
      <c r="R12" s="17"/>
      <c r="S12" s="172">
        <v>6</v>
      </c>
      <c r="T12" s="172">
        <v>6</v>
      </c>
      <c r="U12" s="172">
        <v>5.5</v>
      </c>
      <c r="V12" s="172">
        <v>6</v>
      </c>
      <c r="W12" s="192">
        <f t="shared" si="4"/>
        <v>5.875</v>
      </c>
      <c r="X12" s="172">
        <v>6</v>
      </c>
      <c r="Y12" s="172"/>
      <c r="Z12" s="192">
        <f t="shared" si="5"/>
        <v>6</v>
      </c>
      <c r="AA12" s="172">
        <v>6.5</v>
      </c>
      <c r="AB12" s="172"/>
      <c r="AC12" s="192">
        <f t="shared" si="6"/>
        <v>6.5</v>
      </c>
      <c r="AD12" s="21">
        <f t="shared" si="7"/>
        <v>6.05</v>
      </c>
      <c r="AE12" s="23"/>
      <c r="AF12" s="19">
        <v>6</v>
      </c>
      <c r="AG12" s="19">
        <v>6.5</v>
      </c>
      <c r="AH12" s="19">
        <v>8</v>
      </c>
      <c r="AI12" s="19">
        <v>7</v>
      </c>
      <c r="AJ12" s="19">
        <v>6.5</v>
      </c>
      <c r="AK12" s="19">
        <v>6.5</v>
      </c>
      <c r="AL12" s="19">
        <v>6.5</v>
      </c>
      <c r="AM12" s="19">
        <v>5</v>
      </c>
      <c r="AN12" s="22">
        <f t="shared" si="8"/>
        <v>52</v>
      </c>
      <c r="AO12" s="21">
        <f t="shared" si="9"/>
        <v>6.5</v>
      </c>
      <c r="AP12" s="43"/>
      <c r="AQ12" s="19">
        <v>7.8</v>
      </c>
      <c r="AR12" s="20"/>
      <c r="AS12" s="21">
        <f t="shared" si="10"/>
        <v>7.8</v>
      </c>
      <c r="AT12" s="23"/>
      <c r="AU12" s="19">
        <v>6.2</v>
      </c>
      <c r="AV12" s="19">
        <v>6.5</v>
      </c>
      <c r="AW12" s="19">
        <v>6</v>
      </c>
      <c r="AX12" s="19">
        <v>7</v>
      </c>
      <c r="AY12" s="19">
        <v>7</v>
      </c>
      <c r="AZ12" s="19">
        <v>6.8</v>
      </c>
      <c r="BA12" s="19">
        <v>6.8</v>
      </c>
      <c r="BB12" s="19">
        <v>5.5</v>
      </c>
      <c r="BC12" s="22">
        <f t="shared" si="11"/>
        <v>51.8</v>
      </c>
      <c r="BD12" s="21">
        <f t="shared" si="12"/>
        <v>6.4749999999999996</v>
      </c>
      <c r="BE12" s="23"/>
      <c r="BF12" s="19">
        <v>8</v>
      </c>
      <c r="BG12" s="19">
        <v>6.5</v>
      </c>
      <c r="BH12" s="19">
        <v>8</v>
      </c>
      <c r="BI12" s="19">
        <v>6</v>
      </c>
      <c r="BJ12" s="21">
        <f t="shared" si="13"/>
        <v>7.4250000000000007</v>
      </c>
      <c r="BK12" s="20"/>
      <c r="BL12" s="21">
        <f t="shared" si="14"/>
        <v>7.4250000000000007</v>
      </c>
      <c r="BM12" s="23"/>
      <c r="BN12" s="102">
        <f t="shared" si="15"/>
        <v>6.3250000000000002</v>
      </c>
      <c r="BO12" s="102">
        <f t="shared" si="16"/>
        <v>7.15</v>
      </c>
      <c r="BP12" s="102">
        <f t="shared" si="17"/>
        <v>6.95</v>
      </c>
      <c r="BQ12" s="24">
        <f t="shared" si="18"/>
        <v>6.515625</v>
      </c>
      <c r="BR12" s="25"/>
      <c r="BS12" s="24">
        <f t="shared" si="19"/>
        <v>7.2687499999999998</v>
      </c>
      <c r="BT12" s="41"/>
      <c r="BU12" s="26">
        <f t="shared" si="20"/>
        <v>6.8921875000000004</v>
      </c>
      <c r="BV12" s="32">
        <f t="shared" si="21"/>
        <v>2</v>
      </c>
    </row>
    <row r="13" spans="1:74" x14ac:dyDescent="0.3">
      <c r="A13" s="474">
        <v>12</v>
      </c>
      <c r="B13" s="474" t="s">
        <v>272</v>
      </c>
      <c r="C13" s="474" t="s">
        <v>338</v>
      </c>
      <c r="D13" s="474" t="s">
        <v>180</v>
      </c>
      <c r="E13" s="474" t="s">
        <v>181</v>
      </c>
      <c r="F13" s="172">
        <v>5.5</v>
      </c>
      <c r="G13" s="172">
        <v>5.5</v>
      </c>
      <c r="H13" s="172">
        <v>4</v>
      </c>
      <c r="I13" s="172">
        <v>4.5</v>
      </c>
      <c r="J13" s="192">
        <f t="shared" si="0"/>
        <v>4.875</v>
      </c>
      <c r="K13" s="172">
        <v>7</v>
      </c>
      <c r="L13" s="172"/>
      <c r="M13" s="192">
        <f t="shared" si="1"/>
        <v>7</v>
      </c>
      <c r="N13" s="172">
        <v>6.5</v>
      </c>
      <c r="O13" s="172"/>
      <c r="P13" s="192">
        <f t="shared" si="2"/>
        <v>6.5</v>
      </c>
      <c r="Q13" s="21">
        <f t="shared" si="3"/>
        <v>6.05</v>
      </c>
      <c r="R13" s="17"/>
      <c r="S13" s="172">
        <v>5</v>
      </c>
      <c r="T13" s="172">
        <v>5.5</v>
      </c>
      <c r="U13" s="172">
        <v>3.5</v>
      </c>
      <c r="V13" s="172">
        <v>4</v>
      </c>
      <c r="W13" s="192">
        <f t="shared" si="4"/>
        <v>4.5</v>
      </c>
      <c r="X13" s="172">
        <v>7</v>
      </c>
      <c r="Y13" s="172"/>
      <c r="Z13" s="192">
        <f t="shared" si="5"/>
        <v>7</v>
      </c>
      <c r="AA13" s="172">
        <v>6</v>
      </c>
      <c r="AB13" s="172"/>
      <c r="AC13" s="192">
        <f t="shared" si="6"/>
        <v>6</v>
      </c>
      <c r="AD13" s="21">
        <f t="shared" si="7"/>
        <v>5.8000000000000007</v>
      </c>
      <c r="AE13" s="23"/>
      <c r="AF13" s="19">
        <v>6</v>
      </c>
      <c r="AG13" s="19">
        <v>7</v>
      </c>
      <c r="AH13" s="19">
        <v>7.5</v>
      </c>
      <c r="AI13" s="19">
        <v>6.5</v>
      </c>
      <c r="AJ13" s="19">
        <v>6.5</v>
      </c>
      <c r="AK13" s="19">
        <v>6.5</v>
      </c>
      <c r="AL13" s="19">
        <v>7</v>
      </c>
      <c r="AM13" s="19">
        <v>6.5</v>
      </c>
      <c r="AN13" s="22">
        <f t="shared" si="8"/>
        <v>53.5</v>
      </c>
      <c r="AO13" s="21">
        <f t="shared" si="9"/>
        <v>6.6875</v>
      </c>
      <c r="AP13" s="43"/>
      <c r="AQ13" s="19">
        <v>8.3330000000000002</v>
      </c>
      <c r="AR13" s="20"/>
      <c r="AS13" s="21">
        <f t="shared" si="10"/>
        <v>8.3330000000000002</v>
      </c>
      <c r="AT13" s="23"/>
      <c r="AU13" s="19">
        <v>5</v>
      </c>
      <c r="AV13" s="19">
        <v>6</v>
      </c>
      <c r="AW13" s="19">
        <v>5.2</v>
      </c>
      <c r="AX13" s="19">
        <v>5.5</v>
      </c>
      <c r="AY13" s="19">
        <v>6.5</v>
      </c>
      <c r="AZ13" s="19">
        <v>6</v>
      </c>
      <c r="BA13" s="19">
        <v>6.5</v>
      </c>
      <c r="BB13" s="19">
        <v>5.5</v>
      </c>
      <c r="BC13" s="22">
        <f t="shared" si="11"/>
        <v>46.2</v>
      </c>
      <c r="BD13" s="21">
        <f t="shared" si="12"/>
        <v>5.7750000000000004</v>
      </c>
      <c r="BE13" s="23"/>
      <c r="BF13" s="19">
        <v>7</v>
      </c>
      <c r="BG13" s="19">
        <v>5</v>
      </c>
      <c r="BH13" s="19">
        <v>5.5</v>
      </c>
      <c r="BI13" s="19">
        <v>4</v>
      </c>
      <c r="BJ13" s="21">
        <f t="shared" si="13"/>
        <v>5.6750000000000007</v>
      </c>
      <c r="BK13" s="20"/>
      <c r="BL13" s="21">
        <f t="shared" si="14"/>
        <v>5.6750000000000007</v>
      </c>
      <c r="BM13" s="23"/>
      <c r="BN13" s="102">
        <f t="shared" si="15"/>
        <v>5.9250000000000007</v>
      </c>
      <c r="BO13" s="102">
        <f t="shared" si="16"/>
        <v>7.5102500000000001</v>
      </c>
      <c r="BP13" s="102">
        <f t="shared" si="17"/>
        <v>5.7250000000000005</v>
      </c>
      <c r="BQ13" s="24">
        <f t="shared" si="18"/>
        <v>6.1859375000000005</v>
      </c>
      <c r="BR13" s="25"/>
      <c r="BS13" s="24">
        <f t="shared" si="19"/>
        <v>7.0352500000000004</v>
      </c>
      <c r="BT13" s="41"/>
      <c r="BU13" s="26">
        <f t="shared" si="20"/>
        <v>6.6105937500000005</v>
      </c>
      <c r="BV13" s="32">
        <f t="shared" si="21"/>
        <v>3</v>
      </c>
    </row>
    <row r="14" spans="1:74" x14ac:dyDescent="0.3">
      <c r="A14" s="474">
        <v>89</v>
      </c>
      <c r="B14" s="474" t="s">
        <v>295</v>
      </c>
      <c r="C14" s="474" t="s">
        <v>321</v>
      </c>
      <c r="D14" s="474" t="s">
        <v>322</v>
      </c>
      <c r="E14" s="474" t="s">
        <v>256</v>
      </c>
      <c r="F14" s="172">
        <v>6</v>
      </c>
      <c r="G14" s="172">
        <v>6</v>
      </c>
      <c r="H14" s="172">
        <v>5</v>
      </c>
      <c r="I14" s="172">
        <v>6.5</v>
      </c>
      <c r="J14" s="192">
        <f t="shared" si="0"/>
        <v>5.875</v>
      </c>
      <c r="K14" s="172">
        <v>7</v>
      </c>
      <c r="L14" s="172"/>
      <c r="M14" s="192">
        <f t="shared" si="1"/>
        <v>7</v>
      </c>
      <c r="N14" s="172">
        <v>7</v>
      </c>
      <c r="O14" s="172">
        <v>0.2</v>
      </c>
      <c r="P14" s="192">
        <f t="shared" si="2"/>
        <v>6.8</v>
      </c>
      <c r="Q14" s="21">
        <f t="shared" si="3"/>
        <v>6.5100000000000007</v>
      </c>
      <c r="R14" s="17"/>
      <c r="S14" s="172">
        <v>6</v>
      </c>
      <c r="T14" s="172">
        <v>6</v>
      </c>
      <c r="U14" s="172">
        <v>5.5</v>
      </c>
      <c r="V14" s="172">
        <v>6.5</v>
      </c>
      <c r="W14" s="192">
        <f t="shared" si="4"/>
        <v>6</v>
      </c>
      <c r="X14" s="172">
        <v>7</v>
      </c>
      <c r="Y14" s="172"/>
      <c r="Z14" s="192">
        <f t="shared" si="5"/>
        <v>7</v>
      </c>
      <c r="AA14" s="172">
        <v>7</v>
      </c>
      <c r="AB14" s="172"/>
      <c r="AC14" s="192">
        <f t="shared" si="6"/>
        <v>7</v>
      </c>
      <c r="AD14" s="21">
        <f t="shared" si="7"/>
        <v>6.6000000000000014</v>
      </c>
      <c r="AE14" s="23"/>
      <c r="AF14" s="19">
        <v>6</v>
      </c>
      <c r="AG14" s="19">
        <v>6.5</v>
      </c>
      <c r="AH14" s="19">
        <v>7</v>
      </c>
      <c r="AI14" s="19">
        <v>7</v>
      </c>
      <c r="AJ14" s="19">
        <v>5.5</v>
      </c>
      <c r="AK14" s="19">
        <v>5.5</v>
      </c>
      <c r="AL14" s="19">
        <v>6</v>
      </c>
      <c r="AM14" s="19">
        <v>5.5</v>
      </c>
      <c r="AN14" s="22">
        <f t="shared" si="8"/>
        <v>49</v>
      </c>
      <c r="AO14" s="21">
        <f t="shared" si="9"/>
        <v>6.125</v>
      </c>
      <c r="AP14" s="43"/>
      <c r="AQ14" s="19">
        <v>7.6669999999999998</v>
      </c>
      <c r="AR14" s="20"/>
      <c r="AS14" s="21">
        <f t="shared" si="10"/>
        <v>7.6669999999999998</v>
      </c>
      <c r="AT14" s="23"/>
      <c r="AU14" s="19">
        <v>6</v>
      </c>
      <c r="AV14" s="19">
        <v>4.5</v>
      </c>
      <c r="AW14" s="19">
        <v>5</v>
      </c>
      <c r="AX14" s="19">
        <v>6</v>
      </c>
      <c r="AY14" s="19">
        <v>5.5</v>
      </c>
      <c r="AZ14" s="19">
        <v>6</v>
      </c>
      <c r="BA14" s="19">
        <v>6</v>
      </c>
      <c r="BB14" s="19">
        <v>5</v>
      </c>
      <c r="BC14" s="22">
        <f t="shared" si="11"/>
        <v>44</v>
      </c>
      <c r="BD14" s="21">
        <f t="shared" si="12"/>
        <v>5.5</v>
      </c>
      <c r="BE14" s="23"/>
      <c r="BF14" s="19">
        <v>6.5</v>
      </c>
      <c r="BG14" s="19">
        <v>6.5</v>
      </c>
      <c r="BH14" s="19">
        <v>6</v>
      </c>
      <c r="BI14" s="19">
        <v>4</v>
      </c>
      <c r="BJ14" s="21">
        <f t="shared" si="13"/>
        <v>6.0750000000000002</v>
      </c>
      <c r="BK14" s="20"/>
      <c r="BL14" s="21">
        <f t="shared" si="14"/>
        <v>6.0750000000000002</v>
      </c>
      <c r="BM14" s="23"/>
      <c r="BN14" s="102">
        <f t="shared" si="15"/>
        <v>6.5550000000000015</v>
      </c>
      <c r="BO14" s="102">
        <f t="shared" si="16"/>
        <v>6.8959999999999999</v>
      </c>
      <c r="BP14" s="102">
        <f t="shared" si="17"/>
        <v>5.7874999999999996</v>
      </c>
      <c r="BQ14" s="24">
        <f t="shared" si="18"/>
        <v>5.9868750000000004</v>
      </c>
      <c r="BR14" s="25"/>
      <c r="BS14" s="24">
        <f t="shared" si="19"/>
        <v>7.0022500000000001</v>
      </c>
      <c r="BT14" s="41"/>
      <c r="BU14" s="26">
        <f t="shared" si="20"/>
        <v>6.4945625000000007</v>
      </c>
      <c r="BV14" s="32">
        <f t="shared" si="21"/>
        <v>4</v>
      </c>
    </row>
    <row r="15" spans="1:74" x14ac:dyDescent="0.3">
      <c r="A15" s="474">
        <v>36</v>
      </c>
      <c r="B15" s="474" t="s">
        <v>343</v>
      </c>
      <c r="C15" s="474" t="s">
        <v>183</v>
      </c>
      <c r="D15" s="474" t="s">
        <v>184</v>
      </c>
      <c r="E15" s="474" t="s">
        <v>185</v>
      </c>
      <c r="F15" s="172">
        <v>6</v>
      </c>
      <c r="G15" s="172">
        <v>6</v>
      </c>
      <c r="H15" s="172">
        <v>5.5</v>
      </c>
      <c r="I15" s="172">
        <v>6</v>
      </c>
      <c r="J15" s="192">
        <f t="shared" si="0"/>
        <v>5.875</v>
      </c>
      <c r="K15" s="172">
        <v>6.5</v>
      </c>
      <c r="L15" s="172">
        <v>1</v>
      </c>
      <c r="M15" s="192">
        <f t="shared" si="1"/>
        <v>5.5</v>
      </c>
      <c r="N15" s="172">
        <v>6.5</v>
      </c>
      <c r="O15" s="172"/>
      <c r="P15" s="192">
        <f t="shared" si="2"/>
        <v>6.5</v>
      </c>
      <c r="Q15" s="21">
        <f t="shared" si="3"/>
        <v>5.8500000000000005</v>
      </c>
      <c r="R15" s="17"/>
      <c r="S15" s="172">
        <v>6</v>
      </c>
      <c r="T15" s="172">
        <v>6</v>
      </c>
      <c r="U15" s="172">
        <v>5.5</v>
      </c>
      <c r="V15" s="172">
        <v>6</v>
      </c>
      <c r="W15" s="192">
        <f t="shared" si="4"/>
        <v>5.875</v>
      </c>
      <c r="X15" s="172">
        <v>6</v>
      </c>
      <c r="Y15" s="172"/>
      <c r="Z15" s="192">
        <f t="shared" si="5"/>
        <v>6</v>
      </c>
      <c r="AA15" s="172">
        <v>6.5</v>
      </c>
      <c r="AB15" s="172"/>
      <c r="AC15" s="192">
        <f t="shared" si="6"/>
        <v>6.5</v>
      </c>
      <c r="AD15" s="21">
        <f t="shared" si="7"/>
        <v>6.05</v>
      </c>
      <c r="AE15" s="23"/>
      <c r="AF15" s="19">
        <v>5.5</v>
      </c>
      <c r="AG15" s="19">
        <v>6</v>
      </c>
      <c r="AH15" s="19">
        <v>5</v>
      </c>
      <c r="AI15" s="19">
        <v>5.5</v>
      </c>
      <c r="AJ15" s="19">
        <v>5.5</v>
      </c>
      <c r="AK15" s="19">
        <v>5.5</v>
      </c>
      <c r="AL15" s="19">
        <v>6</v>
      </c>
      <c r="AM15" s="19">
        <v>5.5</v>
      </c>
      <c r="AN15" s="22">
        <f t="shared" si="8"/>
        <v>44.5</v>
      </c>
      <c r="AO15" s="21">
        <f t="shared" si="9"/>
        <v>5.5625</v>
      </c>
      <c r="AP15" s="43"/>
      <c r="AQ15" s="19">
        <v>7.4550000000000001</v>
      </c>
      <c r="AR15" s="20"/>
      <c r="AS15" s="21">
        <f t="shared" si="10"/>
        <v>7.4550000000000001</v>
      </c>
      <c r="AT15" s="23"/>
      <c r="AU15" s="19">
        <v>6</v>
      </c>
      <c r="AV15" s="19">
        <v>6</v>
      </c>
      <c r="AW15" s="19">
        <v>6</v>
      </c>
      <c r="AX15" s="19">
        <v>7</v>
      </c>
      <c r="AY15" s="19">
        <v>7</v>
      </c>
      <c r="AZ15" s="19">
        <v>7</v>
      </c>
      <c r="BA15" s="19">
        <v>6.5</v>
      </c>
      <c r="BB15" s="19">
        <v>6.5</v>
      </c>
      <c r="BC15" s="22">
        <f t="shared" si="11"/>
        <v>52</v>
      </c>
      <c r="BD15" s="21">
        <f t="shared" si="12"/>
        <v>6.5</v>
      </c>
      <c r="BE15" s="23"/>
      <c r="BF15" s="19">
        <v>6</v>
      </c>
      <c r="BG15" s="19">
        <v>7</v>
      </c>
      <c r="BH15" s="19">
        <v>6</v>
      </c>
      <c r="BI15" s="19">
        <v>4</v>
      </c>
      <c r="BJ15" s="21">
        <f t="shared" si="13"/>
        <v>6.05</v>
      </c>
      <c r="BK15" s="20"/>
      <c r="BL15" s="21">
        <f t="shared" si="14"/>
        <v>6.05</v>
      </c>
      <c r="BM15" s="23"/>
      <c r="BN15" s="102">
        <f t="shared" si="15"/>
        <v>5.95</v>
      </c>
      <c r="BO15" s="102">
        <f t="shared" si="16"/>
        <v>6.50875</v>
      </c>
      <c r="BP15" s="102">
        <f t="shared" si="17"/>
        <v>6.2750000000000004</v>
      </c>
      <c r="BQ15" s="24">
        <f t="shared" si="18"/>
        <v>5.9859375000000004</v>
      </c>
      <c r="BR15" s="25"/>
      <c r="BS15" s="24">
        <f t="shared" si="19"/>
        <v>6.7525000000000004</v>
      </c>
      <c r="BT15" s="41"/>
      <c r="BU15" s="26">
        <f t="shared" si="20"/>
        <v>6.3692187499999999</v>
      </c>
      <c r="BV15" s="32">
        <f t="shared" si="21"/>
        <v>5</v>
      </c>
    </row>
    <row r="16" spans="1:74" x14ac:dyDescent="0.3">
      <c r="A16" s="474">
        <v>6</v>
      </c>
      <c r="B16" s="474" t="s">
        <v>344</v>
      </c>
      <c r="C16" s="474" t="s">
        <v>325</v>
      </c>
      <c r="D16" s="474" t="s">
        <v>326</v>
      </c>
      <c r="E16" s="474" t="s">
        <v>327</v>
      </c>
      <c r="F16" s="172">
        <v>6</v>
      </c>
      <c r="G16" s="172">
        <v>6</v>
      </c>
      <c r="H16" s="172">
        <v>4</v>
      </c>
      <c r="I16" s="172">
        <v>6</v>
      </c>
      <c r="J16" s="192">
        <f t="shared" si="0"/>
        <v>5.5</v>
      </c>
      <c r="K16" s="172">
        <v>6.5</v>
      </c>
      <c r="L16" s="172">
        <v>1</v>
      </c>
      <c r="M16" s="192">
        <f t="shared" si="1"/>
        <v>5.5</v>
      </c>
      <c r="N16" s="172">
        <v>6.5</v>
      </c>
      <c r="O16" s="172">
        <v>0.4</v>
      </c>
      <c r="P16" s="192">
        <f t="shared" si="2"/>
        <v>6.1</v>
      </c>
      <c r="Q16" s="21">
        <f t="shared" si="3"/>
        <v>5.62</v>
      </c>
      <c r="R16" s="17"/>
      <c r="S16" s="172">
        <v>6</v>
      </c>
      <c r="T16" s="172">
        <v>6</v>
      </c>
      <c r="U16" s="172">
        <v>4</v>
      </c>
      <c r="V16" s="172">
        <v>6</v>
      </c>
      <c r="W16" s="192">
        <f t="shared" si="4"/>
        <v>5.5</v>
      </c>
      <c r="X16" s="172">
        <v>6.5</v>
      </c>
      <c r="Y16" s="172"/>
      <c r="Z16" s="192">
        <f t="shared" si="5"/>
        <v>6.5</v>
      </c>
      <c r="AA16" s="172">
        <v>6.5</v>
      </c>
      <c r="AB16" s="172"/>
      <c r="AC16" s="192">
        <f t="shared" si="6"/>
        <v>6.5</v>
      </c>
      <c r="AD16" s="21">
        <f t="shared" si="7"/>
        <v>6.1000000000000005</v>
      </c>
      <c r="AE16" s="23"/>
      <c r="AF16" s="19">
        <v>4.8</v>
      </c>
      <c r="AG16" s="19">
        <v>6.5</v>
      </c>
      <c r="AH16" s="19">
        <v>5.2</v>
      </c>
      <c r="AI16" s="19">
        <v>5</v>
      </c>
      <c r="AJ16" s="19">
        <v>6.5</v>
      </c>
      <c r="AK16" s="19">
        <v>6</v>
      </c>
      <c r="AL16" s="19">
        <v>6</v>
      </c>
      <c r="AM16" s="19">
        <v>5</v>
      </c>
      <c r="AN16" s="22">
        <f t="shared" si="8"/>
        <v>45</v>
      </c>
      <c r="AO16" s="21">
        <f t="shared" si="9"/>
        <v>5.625</v>
      </c>
      <c r="AP16" s="43"/>
      <c r="AQ16" s="19">
        <v>8</v>
      </c>
      <c r="AR16" s="20"/>
      <c r="AS16" s="21">
        <f t="shared" si="10"/>
        <v>8</v>
      </c>
      <c r="AT16" s="23"/>
      <c r="AU16" s="19">
        <v>4.8</v>
      </c>
      <c r="AV16" s="19">
        <v>6</v>
      </c>
      <c r="AW16" s="19">
        <v>5</v>
      </c>
      <c r="AX16" s="19">
        <v>6</v>
      </c>
      <c r="AY16" s="19">
        <v>5.5</v>
      </c>
      <c r="AZ16" s="19">
        <v>4.5</v>
      </c>
      <c r="BA16" s="19">
        <v>4</v>
      </c>
      <c r="BB16" s="19">
        <v>5</v>
      </c>
      <c r="BC16" s="22">
        <f t="shared" si="11"/>
        <v>40.799999999999997</v>
      </c>
      <c r="BD16" s="21">
        <f t="shared" si="12"/>
        <v>5.0999999999999996</v>
      </c>
      <c r="BE16" s="23"/>
      <c r="BF16" s="19">
        <v>5</v>
      </c>
      <c r="BG16" s="19">
        <v>5</v>
      </c>
      <c r="BH16" s="19">
        <v>4</v>
      </c>
      <c r="BI16" s="19">
        <v>3</v>
      </c>
      <c r="BJ16" s="21">
        <f t="shared" si="13"/>
        <v>4.45</v>
      </c>
      <c r="BK16" s="20"/>
      <c r="BL16" s="21">
        <f t="shared" si="14"/>
        <v>4.45</v>
      </c>
      <c r="BM16" s="23"/>
      <c r="BN16" s="102">
        <f t="shared" si="15"/>
        <v>5.86</v>
      </c>
      <c r="BO16" s="102">
        <f t="shared" si="16"/>
        <v>6.8125</v>
      </c>
      <c r="BP16" s="102">
        <f t="shared" si="17"/>
        <v>4.7750000000000004</v>
      </c>
      <c r="BQ16" s="24">
        <f t="shared" si="18"/>
        <v>5.4268749999999999</v>
      </c>
      <c r="BR16" s="25"/>
      <c r="BS16" s="24">
        <f t="shared" si="19"/>
        <v>6.6375000000000002</v>
      </c>
      <c r="BT16" s="41"/>
      <c r="BU16" s="26">
        <f t="shared" si="20"/>
        <v>6.0321875</v>
      </c>
      <c r="BV16" s="32">
        <f t="shared" si="21"/>
        <v>6</v>
      </c>
    </row>
    <row r="17" spans="1:74" x14ac:dyDescent="0.3">
      <c r="A17" s="474">
        <v>7</v>
      </c>
      <c r="B17" s="474" t="s">
        <v>345</v>
      </c>
      <c r="C17" s="474" t="s">
        <v>325</v>
      </c>
      <c r="D17" s="474" t="s">
        <v>326</v>
      </c>
      <c r="E17" s="474" t="s">
        <v>327</v>
      </c>
      <c r="F17" s="172">
        <v>6</v>
      </c>
      <c r="G17" s="172">
        <v>6</v>
      </c>
      <c r="H17" s="172">
        <v>4</v>
      </c>
      <c r="I17" s="172">
        <v>6</v>
      </c>
      <c r="J17" s="192">
        <f t="shared" si="0"/>
        <v>5.5</v>
      </c>
      <c r="K17" s="172">
        <v>6.5</v>
      </c>
      <c r="L17" s="172"/>
      <c r="M17" s="192">
        <f t="shared" si="1"/>
        <v>6.5</v>
      </c>
      <c r="N17" s="172">
        <v>6.5</v>
      </c>
      <c r="O17" s="172">
        <v>0.4</v>
      </c>
      <c r="P17" s="192">
        <f t="shared" si="2"/>
        <v>6.1</v>
      </c>
      <c r="Q17" s="21">
        <f t="shared" si="3"/>
        <v>6.0200000000000005</v>
      </c>
      <c r="R17" s="17"/>
      <c r="S17" s="172">
        <v>6</v>
      </c>
      <c r="T17" s="172">
        <v>6</v>
      </c>
      <c r="U17" s="172">
        <v>4</v>
      </c>
      <c r="V17" s="172">
        <v>5</v>
      </c>
      <c r="W17" s="192">
        <f t="shared" si="4"/>
        <v>5.25</v>
      </c>
      <c r="X17" s="172">
        <v>6</v>
      </c>
      <c r="Y17" s="172"/>
      <c r="Z17" s="192">
        <f t="shared" si="5"/>
        <v>6</v>
      </c>
      <c r="AA17" s="172">
        <v>6.5</v>
      </c>
      <c r="AB17" s="172"/>
      <c r="AC17" s="192">
        <f t="shared" si="6"/>
        <v>6.5</v>
      </c>
      <c r="AD17" s="21">
        <f t="shared" si="7"/>
        <v>5.8</v>
      </c>
      <c r="AE17" s="23"/>
      <c r="AF17" s="19">
        <v>3.8</v>
      </c>
      <c r="AG17" s="19">
        <v>5</v>
      </c>
      <c r="AH17" s="19">
        <v>4</v>
      </c>
      <c r="AI17" s="19">
        <v>5.5</v>
      </c>
      <c r="AJ17" s="19">
        <v>5.5</v>
      </c>
      <c r="AK17" s="19">
        <v>6</v>
      </c>
      <c r="AL17" s="19">
        <v>5.5</v>
      </c>
      <c r="AM17" s="19">
        <v>5</v>
      </c>
      <c r="AN17" s="22">
        <f t="shared" si="8"/>
        <v>40.299999999999997</v>
      </c>
      <c r="AO17" s="21">
        <f t="shared" si="9"/>
        <v>5.0374999999999996</v>
      </c>
      <c r="AP17" s="43"/>
      <c r="AQ17" s="19">
        <v>6.8</v>
      </c>
      <c r="AR17" s="20"/>
      <c r="AS17" s="21">
        <f t="shared" si="10"/>
        <v>6.8</v>
      </c>
      <c r="AT17" s="23"/>
      <c r="AU17" s="19">
        <v>4</v>
      </c>
      <c r="AV17" s="19">
        <v>4</v>
      </c>
      <c r="AW17" s="19">
        <v>4</v>
      </c>
      <c r="AX17" s="19">
        <v>5.5</v>
      </c>
      <c r="AY17" s="19">
        <v>4</v>
      </c>
      <c r="AZ17" s="19">
        <v>5</v>
      </c>
      <c r="BA17" s="19">
        <v>5.5</v>
      </c>
      <c r="BB17" s="19">
        <v>5</v>
      </c>
      <c r="BC17" s="22">
        <f t="shared" si="11"/>
        <v>37</v>
      </c>
      <c r="BD17" s="21">
        <f t="shared" si="12"/>
        <v>4.625</v>
      </c>
      <c r="BE17" s="23"/>
      <c r="BF17" s="19">
        <v>6</v>
      </c>
      <c r="BG17" s="19">
        <v>5.5</v>
      </c>
      <c r="BH17" s="19">
        <v>5</v>
      </c>
      <c r="BI17" s="19">
        <v>4.5</v>
      </c>
      <c r="BJ17" s="21">
        <f t="shared" si="13"/>
        <v>5.375</v>
      </c>
      <c r="BK17" s="20"/>
      <c r="BL17" s="21">
        <f t="shared" si="14"/>
        <v>5.375</v>
      </c>
      <c r="BM17" s="23"/>
      <c r="BN17" s="102">
        <f t="shared" si="15"/>
        <v>5.91</v>
      </c>
      <c r="BO17" s="102">
        <f t="shared" si="16"/>
        <v>5.9187499999999993</v>
      </c>
      <c r="BP17" s="102">
        <f t="shared" si="17"/>
        <v>5</v>
      </c>
      <c r="BQ17" s="24">
        <f t="shared" si="18"/>
        <v>5.1284375000000004</v>
      </c>
      <c r="BR17" s="25"/>
      <c r="BS17" s="24">
        <f t="shared" si="19"/>
        <v>6.1937499999999996</v>
      </c>
      <c r="BT17" s="41"/>
      <c r="BU17" s="26">
        <f t="shared" si="20"/>
        <v>5.66109375</v>
      </c>
      <c r="BV17" s="32">
        <f t="shared" si="21"/>
        <v>7</v>
      </c>
    </row>
    <row r="18" spans="1:74" x14ac:dyDescent="0.3">
      <c r="A18" s="474">
        <v>19</v>
      </c>
      <c r="B18" s="474" t="s">
        <v>339</v>
      </c>
      <c r="C18" s="474" t="s">
        <v>340</v>
      </c>
      <c r="D18" s="474" t="s">
        <v>329</v>
      </c>
      <c r="E18" s="474" t="s">
        <v>341</v>
      </c>
      <c r="F18" s="172">
        <v>5</v>
      </c>
      <c r="G18" s="172">
        <v>4</v>
      </c>
      <c r="H18" s="172">
        <v>4</v>
      </c>
      <c r="I18" s="172">
        <v>4.5</v>
      </c>
      <c r="J18" s="192">
        <f t="shared" si="0"/>
        <v>4.375</v>
      </c>
      <c r="K18" s="172">
        <v>5</v>
      </c>
      <c r="L18" s="172">
        <v>2</v>
      </c>
      <c r="M18" s="192">
        <f t="shared" si="1"/>
        <v>3</v>
      </c>
      <c r="N18" s="172">
        <v>6.5</v>
      </c>
      <c r="O18" s="172"/>
      <c r="P18" s="192">
        <f t="shared" si="2"/>
        <v>6.5</v>
      </c>
      <c r="Q18" s="21">
        <f t="shared" si="3"/>
        <v>4.25</v>
      </c>
      <c r="R18" s="17"/>
      <c r="S18" s="172">
        <v>5</v>
      </c>
      <c r="T18" s="172">
        <v>4.5</v>
      </c>
      <c r="U18" s="172">
        <v>5</v>
      </c>
      <c r="V18" s="172">
        <v>5</v>
      </c>
      <c r="W18" s="192">
        <f t="shared" si="4"/>
        <v>4.875</v>
      </c>
      <c r="X18" s="172">
        <v>5</v>
      </c>
      <c r="Y18" s="172"/>
      <c r="Z18" s="192">
        <f t="shared" si="5"/>
        <v>5</v>
      </c>
      <c r="AA18" s="172">
        <v>6.5</v>
      </c>
      <c r="AB18" s="172"/>
      <c r="AC18" s="192">
        <f t="shared" si="6"/>
        <v>6.5</v>
      </c>
      <c r="AD18" s="21">
        <f t="shared" si="7"/>
        <v>5.25</v>
      </c>
      <c r="AE18" s="23"/>
      <c r="AF18" s="19">
        <v>4.5</v>
      </c>
      <c r="AG18" s="19">
        <v>5.5</v>
      </c>
      <c r="AH18" s="19">
        <v>5</v>
      </c>
      <c r="AI18" s="19">
        <v>5</v>
      </c>
      <c r="AJ18" s="19">
        <v>5</v>
      </c>
      <c r="AK18" s="19">
        <v>5</v>
      </c>
      <c r="AL18" s="19">
        <v>4.5</v>
      </c>
      <c r="AM18" s="19">
        <v>4.5</v>
      </c>
      <c r="AN18" s="22">
        <f t="shared" si="8"/>
        <v>39</v>
      </c>
      <c r="AO18" s="21">
        <f t="shared" si="9"/>
        <v>4.875</v>
      </c>
      <c r="AP18" s="43"/>
      <c r="AQ18" s="19">
        <v>6.444</v>
      </c>
      <c r="AR18" s="20"/>
      <c r="AS18" s="21">
        <f t="shared" si="10"/>
        <v>6.444</v>
      </c>
      <c r="AT18" s="23"/>
      <c r="AU18" s="19">
        <v>4</v>
      </c>
      <c r="AV18" s="19">
        <v>5</v>
      </c>
      <c r="AW18" s="19">
        <v>4.5</v>
      </c>
      <c r="AX18" s="19">
        <v>4.8</v>
      </c>
      <c r="AY18" s="19">
        <v>5</v>
      </c>
      <c r="AZ18" s="19">
        <v>5</v>
      </c>
      <c r="BA18" s="19">
        <v>5</v>
      </c>
      <c r="BB18" s="19">
        <v>5</v>
      </c>
      <c r="BC18" s="22">
        <f t="shared" si="11"/>
        <v>38.299999999999997</v>
      </c>
      <c r="BD18" s="21">
        <f t="shared" si="12"/>
        <v>4.7874999999999996</v>
      </c>
      <c r="BE18" s="23"/>
      <c r="BF18" s="19">
        <v>5</v>
      </c>
      <c r="BG18" s="19">
        <v>4.5</v>
      </c>
      <c r="BH18" s="19">
        <v>4</v>
      </c>
      <c r="BI18" s="19">
        <v>2.5</v>
      </c>
      <c r="BJ18" s="21">
        <f t="shared" si="13"/>
        <v>4.2750000000000004</v>
      </c>
      <c r="BK18" s="20"/>
      <c r="BL18" s="21">
        <f t="shared" si="14"/>
        <v>4.2750000000000004</v>
      </c>
      <c r="BM18" s="23"/>
      <c r="BN18" s="102">
        <f t="shared" si="15"/>
        <v>4.75</v>
      </c>
      <c r="BO18" s="102">
        <f t="shared" si="16"/>
        <v>5.6594999999999995</v>
      </c>
      <c r="BP18" s="102">
        <f t="shared" si="17"/>
        <v>4.53125</v>
      </c>
      <c r="BQ18" s="24">
        <f t="shared" si="18"/>
        <v>4.6859374999999996</v>
      </c>
      <c r="BR18" s="25"/>
      <c r="BS18" s="24">
        <f t="shared" si="19"/>
        <v>5.6032499999999992</v>
      </c>
      <c r="BT18" s="41"/>
      <c r="BU18" s="26">
        <f t="shared" si="20"/>
        <v>5.1445937499999994</v>
      </c>
      <c r="BV18" s="32">
        <f t="shared" si="21"/>
        <v>8</v>
      </c>
    </row>
    <row r="19" spans="1:74" x14ac:dyDescent="0.3">
      <c r="A19" s="474">
        <v>52</v>
      </c>
      <c r="B19" s="474" t="s">
        <v>310</v>
      </c>
      <c r="C19" s="474" t="s">
        <v>340</v>
      </c>
      <c r="D19" s="474" t="s">
        <v>329</v>
      </c>
      <c r="E19" s="474" t="s">
        <v>330</v>
      </c>
      <c r="F19" s="172">
        <v>4.5</v>
      </c>
      <c r="G19" s="172">
        <v>4.5</v>
      </c>
      <c r="H19" s="172">
        <v>4.5</v>
      </c>
      <c r="I19" s="172">
        <v>4.5</v>
      </c>
      <c r="J19" s="192">
        <f t="shared" si="0"/>
        <v>4.5</v>
      </c>
      <c r="K19" s="172">
        <v>5</v>
      </c>
      <c r="L19" s="172">
        <v>2</v>
      </c>
      <c r="M19" s="192">
        <f t="shared" si="1"/>
        <v>3</v>
      </c>
      <c r="N19" s="172">
        <v>6.5</v>
      </c>
      <c r="O19" s="172"/>
      <c r="P19" s="192">
        <f t="shared" si="2"/>
        <v>6.5</v>
      </c>
      <c r="Q19" s="21">
        <f t="shared" si="3"/>
        <v>4.3</v>
      </c>
      <c r="R19" s="17"/>
      <c r="S19" s="172">
        <v>5</v>
      </c>
      <c r="T19" s="172">
        <v>5</v>
      </c>
      <c r="U19" s="172">
        <v>5.5</v>
      </c>
      <c r="V19" s="172">
        <v>5.5</v>
      </c>
      <c r="W19" s="192">
        <f t="shared" si="4"/>
        <v>5.25</v>
      </c>
      <c r="X19" s="172">
        <v>5</v>
      </c>
      <c r="Y19" s="172"/>
      <c r="Z19" s="192">
        <f t="shared" si="5"/>
        <v>5</v>
      </c>
      <c r="AA19" s="172">
        <v>6.5</v>
      </c>
      <c r="AB19" s="172"/>
      <c r="AC19" s="192">
        <f t="shared" si="6"/>
        <v>6.5</v>
      </c>
      <c r="AD19" s="21">
        <f t="shared" si="7"/>
        <v>5.3999999999999995</v>
      </c>
      <c r="AE19" s="23"/>
      <c r="AF19" s="19">
        <v>5</v>
      </c>
      <c r="AG19" s="19">
        <v>5.5</v>
      </c>
      <c r="AH19" s="19">
        <v>4.5</v>
      </c>
      <c r="AI19" s="19">
        <v>5</v>
      </c>
      <c r="AJ19" s="19">
        <v>4.8</v>
      </c>
      <c r="AK19" s="19">
        <v>4.8</v>
      </c>
      <c r="AL19" s="19">
        <v>3.5</v>
      </c>
      <c r="AM19" s="19">
        <v>0</v>
      </c>
      <c r="AN19" s="22">
        <f t="shared" si="8"/>
        <v>33.1</v>
      </c>
      <c r="AO19" s="21">
        <f t="shared" si="9"/>
        <v>4.1375000000000002</v>
      </c>
      <c r="AP19" s="43"/>
      <c r="AQ19" s="19">
        <v>7.1120000000000001</v>
      </c>
      <c r="AR19" s="20"/>
      <c r="AS19" s="21">
        <f t="shared" si="10"/>
        <v>7.1120000000000001</v>
      </c>
      <c r="AT19" s="23"/>
      <c r="AU19" s="19">
        <v>6</v>
      </c>
      <c r="AV19" s="19">
        <v>4</v>
      </c>
      <c r="AW19" s="19">
        <v>4</v>
      </c>
      <c r="AX19" s="19">
        <v>4</v>
      </c>
      <c r="AY19" s="19">
        <v>4.8</v>
      </c>
      <c r="AZ19" s="19">
        <v>4.8</v>
      </c>
      <c r="BA19" s="19">
        <v>3.8</v>
      </c>
      <c r="BB19" s="19">
        <v>3.5</v>
      </c>
      <c r="BC19" s="22">
        <f t="shared" si="11"/>
        <v>34.900000000000006</v>
      </c>
      <c r="BD19" s="21">
        <f t="shared" si="12"/>
        <v>4.3625000000000007</v>
      </c>
      <c r="BE19" s="23"/>
      <c r="BF19" s="19">
        <v>5</v>
      </c>
      <c r="BG19" s="19">
        <v>5</v>
      </c>
      <c r="BH19" s="19">
        <v>4</v>
      </c>
      <c r="BI19" s="19">
        <v>4</v>
      </c>
      <c r="BJ19" s="21">
        <f t="shared" si="13"/>
        <v>4.5500000000000007</v>
      </c>
      <c r="BK19" s="20">
        <v>1</v>
      </c>
      <c r="BL19" s="21">
        <f t="shared" si="14"/>
        <v>3.5500000000000007</v>
      </c>
      <c r="BM19" s="23"/>
      <c r="BN19" s="102">
        <f t="shared" si="15"/>
        <v>4.8499999999999996</v>
      </c>
      <c r="BO19" s="102">
        <f t="shared" si="16"/>
        <v>5.6247500000000006</v>
      </c>
      <c r="BP19" s="102">
        <f t="shared" si="17"/>
        <v>3.9562500000000007</v>
      </c>
      <c r="BQ19" s="24">
        <f t="shared" si="18"/>
        <v>4.2625000000000011</v>
      </c>
      <c r="BR19" s="25"/>
      <c r="BS19" s="24">
        <f t="shared" si="19"/>
        <v>5.7934999999999999</v>
      </c>
      <c r="BT19" s="41"/>
      <c r="BU19" s="26">
        <f t="shared" si="20"/>
        <v>5.0280000000000005</v>
      </c>
      <c r="BV19" s="32">
        <f t="shared" si="21"/>
        <v>9</v>
      </c>
    </row>
    <row r="20" spans="1:74" x14ac:dyDescent="0.3">
      <c r="A20" s="474">
        <v>20</v>
      </c>
      <c r="B20" s="474" t="s">
        <v>342</v>
      </c>
      <c r="C20" s="474" t="s">
        <v>340</v>
      </c>
      <c r="D20" s="474" t="s">
        <v>329</v>
      </c>
      <c r="E20" s="474" t="s">
        <v>341</v>
      </c>
      <c r="F20" s="172">
        <v>4.5</v>
      </c>
      <c r="G20" s="172">
        <v>4.5</v>
      </c>
      <c r="H20" s="172">
        <v>4.5</v>
      </c>
      <c r="I20" s="172">
        <v>4.5</v>
      </c>
      <c r="J20" s="192">
        <f t="shared" si="0"/>
        <v>4.5</v>
      </c>
      <c r="K20" s="172">
        <v>4.5</v>
      </c>
      <c r="L20" s="172">
        <v>2</v>
      </c>
      <c r="M20" s="192">
        <f t="shared" si="1"/>
        <v>2.5</v>
      </c>
      <c r="N20" s="172">
        <v>6.5</v>
      </c>
      <c r="O20" s="172"/>
      <c r="P20" s="192">
        <f t="shared" si="2"/>
        <v>6.5</v>
      </c>
      <c r="Q20" s="21">
        <f t="shared" si="3"/>
        <v>4.0999999999999996</v>
      </c>
      <c r="R20" s="17"/>
      <c r="S20" s="172">
        <v>5</v>
      </c>
      <c r="T20" s="172">
        <v>5</v>
      </c>
      <c r="U20" s="172">
        <v>5</v>
      </c>
      <c r="V20" s="172">
        <v>5</v>
      </c>
      <c r="W20" s="192">
        <f t="shared" si="4"/>
        <v>5</v>
      </c>
      <c r="X20" s="172">
        <v>5</v>
      </c>
      <c r="Y20" s="172"/>
      <c r="Z20" s="192">
        <f t="shared" si="5"/>
        <v>5</v>
      </c>
      <c r="AA20" s="172">
        <v>6.5</v>
      </c>
      <c r="AB20" s="172"/>
      <c r="AC20" s="192">
        <f t="shared" si="6"/>
        <v>6.5</v>
      </c>
      <c r="AD20" s="21">
        <f t="shared" si="7"/>
        <v>5.3</v>
      </c>
      <c r="AE20" s="23"/>
      <c r="AF20" s="19">
        <v>4.5</v>
      </c>
      <c r="AG20" s="19">
        <v>5.8</v>
      </c>
      <c r="AH20" s="19">
        <v>4.8</v>
      </c>
      <c r="AI20" s="19">
        <v>4.5</v>
      </c>
      <c r="AJ20" s="19">
        <v>0</v>
      </c>
      <c r="AK20" s="19">
        <v>4.8</v>
      </c>
      <c r="AL20" s="19">
        <v>4.8</v>
      </c>
      <c r="AM20" s="19">
        <v>4.5</v>
      </c>
      <c r="AN20" s="22">
        <f t="shared" si="8"/>
        <v>33.700000000000003</v>
      </c>
      <c r="AO20" s="21">
        <f t="shared" si="9"/>
        <v>4.2125000000000004</v>
      </c>
      <c r="AP20" s="43"/>
      <c r="AQ20" s="19">
        <v>6</v>
      </c>
      <c r="AR20" s="20"/>
      <c r="AS20" s="21">
        <f t="shared" si="10"/>
        <v>6</v>
      </c>
      <c r="AT20" s="23"/>
      <c r="AU20" s="19">
        <v>4.8</v>
      </c>
      <c r="AV20" s="19">
        <v>4.8</v>
      </c>
      <c r="AW20" s="19">
        <v>5</v>
      </c>
      <c r="AX20" s="19">
        <v>4</v>
      </c>
      <c r="AY20" s="19">
        <v>0</v>
      </c>
      <c r="AZ20" s="19">
        <v>4</v>
      </c>
      <c r="BA20" s="19">
        <v>4.5</v>
      </c>
      <c r="BB20" s="19">
        <v>5</v>
      </c>
      <c r="BC20" s="22">
        <f t="shared" si="11"/>
        <v>32.1</v>
      </c>
      <c r="BD20" s="21">
        <f t="shared" si="12"/>
        <v>4.0125000000000002</v>
      </c>
      <c r="BE20" s="23"/>
      <c r="BF20" s="19">
        <v>4</v>
      </c>
      <c r="BG20" s="19">
        <v>5.5</v>
      </c>
      <c r="BH20" s="19">
        <v>4</v>
      </c>
      <c r="BI20" s="19">
        <v>3</v>
      </c>
      <c r="BJ20" s="21">
        <f t="shared" si="13"/>
        <v>4.2750000000000004</v>
      </c>
      <c r="BK20" s="20">
        <v>1</v>
      </c>
      <c r="BL20" s="21">
        <f t="shared" si="14"/>
        <v>3.2750000000000004</v>
      </c>
      <c r="BM20" s="23"/>
      <c r="BN20" s="102">
        <f t="shared" si="15"/>
        <v>4.6999999999999993</v>
      </c>
      <c r="BO20" s="102">
        <f t="shared" si="16"/>
        <v>5.1062500000000002</v>
      </c>
      <c r="BP20" s="102">
        <f t="shared" si="17"/>
        <v>3.6437500000000003</v>
      </c>
      <c r="BQ20" s="24">
        <f t="shared" si="18"/>
        <v>4.109375</v>
      </c>
      <c r="BR20" s="25"/>
      <c r="BS20" s="24">
        <f t="shared" si="19"/>
        <v>5.1437500000000007</v>
      </c>
      <c r="BT20" s="41"/>
      <c r="BU20" s="26">
        <f t="shared" si="20"/>
        <v>4.6265625000000004</v>
      </c>
      <c r="BV20" s="32">
        <f t="shared" si="21"/>
        <v>10</v>
      </c>
    </row>
  </sheetData>
  <sortState ref="A11:BV20">
    <sortCondition descending="1" ref="BU11:BU20"/>
  </sortState>
  <mergeCells count="1">
    <mergeCell ref="A3:B3"/>
  </mergeCells>
  <pageMargins left="0.23622047244094491" right="0.23622047244094491" top="0.74803149606299213" bottom="0.74803149606299213" header="0.31496062992125984" footer="0.31496062992125984"/>
  <pageSetup paperSize="9" scale="89" fitToHeight="0" orientation="landscape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58</vt:i4>
      </vt:variant>
    </vt:vector>
  </HeadingPairs>
  <TitlesOfParts>
    <vt:vector size="89" baseType="lpstr">
      <vt:lpstr>Comp Detail</vt:lpstr>
      <vt:lpstr>AWARDS</vt:lpstr>
      <vt:lpstr>IND Open</vt:lpstr>
      <vt:lpstr>IND Adv</vt:lpstr>
      <vt:lpstr>IND Int</vt:lpstr>
      <vt:lpstr>IND Nov</vt:lpstr>
      <vt:lpstr>IND PreNov</vt:lpstr>
      <vt:lpstr>IND Prelim A</vt:lpstr>
      <vt:lpstr>IND Prelim B</vt:lpstr>
      <vt:lpstr>IND Prelim C</vt:lpstr>
      <vt:lpstr>IND Intro Comp 1</vt:lpstr>
      <vt:lpstr>IND Intro Comp 2</vt:lpstr>
      <vt:lpstr>IND Intro Free 1</vt:lpstr>
      <vt:lpstr>IND Intro Free 2</vt:lpstr>
      <vt:lpstr>PDD Walk A</vt:lpstr>
      <vt:lpstr>PDD Walk B</vt:lpstr>
      <vt:lpstr>PDD Interm</vt:lpstr>
      <vt:lpstr>SQ Prelim</vt:lpstr>
      <vt:lpstr>SQ Novice</vt:lpstr>
      <vt:lpstr>Lungers Walk</vt:lpstr>
      <vt:lpstr>Lungers Canter</vt:lpstr>
      <vt:lpstr>Barrel IND Open Adv Int</vt:lpstr>
      <vt:lpstr>Barrel Nov PreNov</vt:lpstr>
      <vt:lpstr>Barrel IND Prelim A</vt:lpstr>
      <vt:lpstr>Barrel IND Prelim B</vt:lpstr>
      <vt:lpstr>Barrel IND Prelim C</vt:lpstr>
      <vt:lpstr>Barrel PDD A (1)</vt:lpstr>
      <vt:lpstr>Barrel PDD A (2)</vt:lpstr>
      <vt:lpstr>Barrel PDD B (1)</vt:lpstr>
      <vt:lpstr>Barrel PDD B (2)</vt:lpstr>
      <vt:lpstr>Barrel Squad</vt:lpstr>
      <vt:lpstr>'Barrel IND Open Adv Int'!Print_Area</vt:lpstr>
      <vt:lpstr>'Barrel IND Prelim A'!Print_Area</vt:lpstr>
      <vt:lpstr>'Barrel IND Prelim B'!Print_Area</vt:lpstr>
      <vt:lpstr>'Barrel IND Prelim C'!Print_Area</vt:lpstr>
      <vt:lpstr>'Barrel Nov PreNov'!Print_Area</vt:lpstr>
      <vt:lpstr>'Barrel PDD A (1)'!Print_Area</vt:lpstr>
      <vt:lpstr>'Barrel PDD A (2)'!Print_Area</vt:lpstr>
      <vt:lpstr>'Barrel PDD B (1)'!Print_Area</vt:lpstr>
      <vt:lpstr>'Barrel PDD B (2)'!Print_Area</vt:lpstr>
      <vt:lpstr>'Barrel Squad'!Print_Area</vt:lpstr>
      <vt:lpstr>'IND Adv'!Print_Area</vt:lpstr>
      <vt:lpstr>'IND Int'!Print_Area</vt:lpstr>
      <vt:lpstr>'IND Intro Comp 1'!Print_Area</vt:lpstr>
      <vt:lpstr>'IND Intro Comp 2'!Print_Area</vt:lpstr>
      <vt:lpstr>'IND Intro Free 1'!Print_Area</vt:lpstr>
      <vt:lpstr>'IND Intro Free 2'!Print_Area</vt:lpstr>
      <vt:lpstr>'IND Nov'!Print_Area</vt:lpstr>
      <vt:lpstr>'IND Open'!Print_Area</vt:lpstr>
      <vt:lpstr>'IND Prelim A'!Print_Area</vt:lpstr>
      <vt:lpstr>'IND Prelim B'!Print_Area</vt:lpstr>
      <vt:lpstr>'IND Prelim C'!Print_Area</vt:lpstr>
      <vt:lpstr>'IND PreNov'!Print_Area</vt:lpstr>
      <vt:lpstr>'Lungers Canter'!Print_Area</vt:lpstr>
      <vt:lpstr>'Lungers Walk'!Print_Area</vt:lpstr>
      <vt:lpstr>'PDD Interm'!Print_Area</vt:lpstr>
      <vt:lpstr>'PDD Walk A'!Print_Area</vt:lpstr>
      <vt:lpstr>'PDD Walk B'!Print_Area</vt:lpstr>
      <vt:lpstr>'SQ Novice'!Print_Area</vt:lpstr>
      <vt:lpstr>'SQ Prelim'!Print_Area</vt:lpstr>
      <vt:lpstr>'Barrel IND Open Adv Int'!Print_Titles</vt:lpstr>
      <vt:lpstr>'Barrel IND Prelim A'!Print_Titles</vt:lpstr>
      <vt:lpstr>'Barrel IND Prelim B'!Print_Titles</vt:lpstr>
      <vt:lpstr>'Barrel IND Prelim C'!Print_Titles</vt:lpstr>
      <vt:lpstr>'Barrel Nov PreNov'!Print_Titles</vt:lpstr>
      <vt:lpstr>'Barrel PDD A (1)'!Print_Titles</vt:lpstr>
      <vt:lpstr>'Barrel PDD A (2)'!Print_Titles</vt:lpstr>
      <vt:lpstr>'Barrel PDD B (1)'!Print_Titles</vt:lpstr>
      <vt:lpstr>'Barrel PDD B (2)'!Print_Titles</vt:lpstr>
      <vt:lpstr>'Barrel Squad'!Print_Titles</vt:lpstr>
      <vt:lpstr>'IND Adv'!Print_Titles</vt:lpstr>
      <vt:lpstr>'IND Int'!Print_Titles</vt:lpstr>
      <vt:lpstr>'IND Intro Comp 1'!Print_Titles</vt:lpstr>
      <vt:lpstr>'IND Intro Comp 2'!Print_Titles</vt:lpstr>
      <vt:lpstr>'IND Intro Free 1'!Print_Titles</vt:lpstr>
      <vt:lpstr>'IND Intro Free 2'!Print_Titles</vt:lpstr>
      <vt:lpstr>'IND Nov'!Print_Titles</vt:lpstr>
      <vt:lpstr>'IND Open'!Print_Titles</vt:lpstr>
      <vt:lpstr>'IND Prelim A'!Print_Titles</vt:lpstr>
      <vt:lpstr>'IND Prelim B'!Print_Titles</vt:lpstr>
      <vt:lpstr>'IND Prelim C'!Print_Titles</vt:lpstr>
      <vt:lpstr>'IND PreNov'!Print_Titles</vt:lpstr>
      <vt:lpstr>'Lungers Canter'!Print_Titles</vt:lpstr>
      <vt:lpstr>'Lungers Walk'!Print_Titles</vt:lpstr>
      <vt:lpstr>'PDD Interm'!Print_Titles</vt:lpstr>
      <vt:lpstr>'PDD Walk A'!Print_Titles</vt:lpstr>
      <vt:lpstr>'PDD Walk B'!Print_Titles</vt:lpstr>
      <vt:lpstr>'SQ Novice'!Print_Titles</vt:lpstr>
      <vt:lpstr>'SQ Prelim'!Print_Titles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KERRIE</cp:lastModifiedBy>
  <cp:lastPrinted>2022-10-06T04:40:48Z</cp:lastPrinted>
  <dcterms:created xsi:type="dcterms:W3CDTF">2015-05-03T01:56:20Z</dcterms:created>
  <dcterms:modified xsi:type="dcterms:W3CDTF">2022-10-22T03:23:06Z</dcterms:modified>
</cp:coreProperties>
</file>