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"/>
    </mc:Choice>
  </mc:AlternateContent>
  <xr:revisionPtr revIDLastSave="0" documentId="13_ncr:1_{59720239-160B-4AAC-A08E-F7D77E73A124}" xr6:coauthVersionLast="47" xr6:coauthVersionMax="47" xr10:uidLastSave="{00000000-0000-0000-0000-000000000000}"/>
  <bookViews>
    <workbookView xWindow="-108" yWindow="-108" windowWidth="23256" windowHeight="12576" firstSheet="9" activeTab="13" xr2:uid="{B8AD0975-6E48-41E9-B673-04B1935B3AD5}"/>
  </bookViews>
  <sheets>
    <sheet name="IND ADV" sheetId="9" r:id="rId1"/>
    <sheet name="IND INT" sheetId="11" r:id="rId2"/>
    <sheet name="IND NOVICE" sheetId="10" r:id="rId3"/>
    <sheet name="IND PRENOV" sheetId="16" r:id="rId4"/>
    <sheet name="IND PRELIM" sheetId="15" r:id="rId5"/>
    <sheet name="IND PRELIM COMP" sheetId="13" r:id="rId6"/>
    <sheet name="IND PRELIM FREE" sheetId="14" r:id="rId7"/>
    <sheet name="LUNGERS WALK" sheetId="20" r:id="rId8"/>
    <sheet name="PDD WALK A" sheetId="19" r:id="rId9"/>
    <sheet name="SQ OPEN COMP" sheetId="12" r:id="rId10"/>
    <sheet name="SQ ADV FREE" sheetId="22" r:id="rId11"/>
    <sheet name="BARREL IND NOV INT" sheetId="17" r:id="rId12"/>
    <sheet name="BARREL IND PRELIM PRENOV" sheetId="18" r:id="rId13"/>
    <sheet name="BARREL PDD A" sheetId="24" r:id="rId14"/>
    <sheet name="BARREL PDD B" sheetId="23" r:id="rId15"/>
  </sheets>
  <definedNames>
    <definedName name="_xlnm.Print_Area" localSheetId="11">'BARREL IND NOV INT'!$O:$R</definedName>
    <definedName name="_xlnm.Print_Area" localSheetId="12">'BARREL IND PRELIM PRENOV'!$O:$R</definedName>
    <definedName name="_xlnm.Print_Area" localSheetId="13">'BARREL PDD A'!$O:$R</definedName>
    <definedName name="_xlnm.Print_Area" localSheetId="14">'BARREL PDD B'!$O:$R</definedName>
    <definedName name="_xlnm.Print_Area" localSheetId="0">'IND ADV'!$DZ:$EF</definedName>
    <definedName name="_xlnm.Print_Area" localSheetId="1">'IND INT'!$CF:$CS</definedName>
    <definedName name="_xlnm.Print_Area" localSheetId="2">'IND NOVICE'!$CD:$CM</definedName>
    <definedName name="_xlnm.Print_Area" localSheetId="4">'IND PRELIM'!$BO:$BW</definedName>
    <definedName name="_xlnm.Print_Area" localSheetId="5">'IND PRELIM COMP'!$AO:$AT</definedName>
    <definedName name="_xlnm.Print_Area" localSheetId="6">'IND PRELIM FREE'!$AG:$AM</definedName>
    <definedName name="_xlnm.Print_Area" localSheetId="3">'IND PRENOV'!$BQ:$BY</definedName>
    <definedName name="_xlnm.Print_Area" localSheetId="7">'LUNGERS WALK'!$S:$W</definedName>
    <definedName name="_xlnm.Print_Area" localSheetId="8">'PDD WALK A'!$AG:$AK</definedName>
    <definedName name="_xlnm.Print_Area" localSheetId="10">'SQ ADV FREE'!$AL:$AQ</definedName>
    <definedName name="_xlnm.Print_Area" localSheetId="9">'SQ OPEN COMP'!$BC:$BI</definedName>
    <definedName name="_xlnm.Print_Titles" localSheetId="11">'BARREL IND NOV INT'!$A:$C,'BARREL IND NOV INT'!$1:$6</definedName>
    <definedName name="_xlnm.Print_Titles" localSheetId="12">'BARREL IND PRELIM PRENOV'!$A:$C,'BARREL IND PRELIM PRENOV'!$1:$6</definedName>
    <definedName name="_xlnm.Print_Titles" localSheetId="13">'BARREL PDD A'!$A:$C,'BARREL PDD A'!$1:$6</definedName>
    <definedName name="_xlnm.Print_Titles" localSheetId="14">'BARREL PDD B'!$A:$C,'BARREL PDD B'!$1:$6</definedName>
    <definedName name="_xlnm.Print_Titles" localSheetId="0">'IND ADV'!$A:$E,'IND ADV'!$1:$4</definedName>
    <definedName name="_xlnm.Print_Titles" localSheetId="1">'IND INT'!$A:$E,'IND INT'!$1:$4</definedName>
    <definedName name="_xlnm.Print_Titles" localSheetId="2">'IND NOVICE'!$A:$E,'IND NOVICE'!$1:$4</definedName>
    <definedName name="_xlnm.Print_Titles" localSheetId="4">'IND PRELIM'!$A:$E,'IND PRELIM'!$1:$3</definedName>
    <definedName name="_xlnm.Print_Titles" localSheetId="5">'IND PRELIM COMP'!$A:$E,'IND PRELIM COMP'!$1:$3</definedName>
    <definedName name="_xlnm.Print_Titles" localSheetId="6">'IND PRELIM FREE'!$A:$E,'IND PRELIM FREE'!$1:$3</definedName>
    <definedName name="_xlnm.Print_Titles" localSheetId="3">'IND PRENOV'!$A:$E,'IND PRENOV'!$1:$3</definedName>
    <definedName name="_xlnm.Print_Titles" localSheetId="7">'LUNGERS WALK'!$A:$E,'LUNGERS WALK'!$1:$7</definedName>
    <definedName name="_xlnm.Print_Titles" localSheetId="8">'PDD WALK A'!$A:$E,'PDD WALK A'!$1:$6</definedName>
    <definedName name="_xlnm.Print_Titles" localSheetId="10">'SQ ADV FREE'!$A:$E,'SQ ADV FREE'!$1:$6</definedName>
    <definedName name="_xlnm.Print_Titles" localSheetId="9">'SQ OPEN COMP'!$A:$E,'SQ OPEN COMP'!$1:$6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0" l="1"/>
  <c r="M15" i="20"/>
  <c r="Q15" i="20"/>
  <c r="Q16" i="20"/>
  <c r="I16" i="20"/>
  <c r="M16" i="20"/>
  <c r="K9" i="20"/>
  <c r="CV7" i="9"/>
  <c r="I13" i="18"/>
  <c r="I11" i="18"/>
  <c r="I16" i="18"/>
  <c r="I21" i="18"/>
  <c r="I14" i="18"/>
  <c r="I12" i="18"/>
  <c r="I22" i="18"/>
  <c r="I15" i="18"/>
  <c r="I17" i="18"/>
  <c r="I19" i="18"/>
  <c r="I20" i="18"/>
  <c r="I23" i="18"/>
  <c r="I26" i="18"/>
  <c r="I18" i="18"/>
  <c r="I25" i="18"/>
  <c r="I24" i="18"/>
  <c r="I14" i="17"/>
  <c r="I13" i="17"/>
  <c r="I12" i="17"/>
  <c r="I11" i="17"/>
  <c r="AS14" i="15"/>
  <c r="AS21" i="15"/>
  <c r="J12" i="15"/>
  <c r="M12" i="15"/>
  <c r="P12" i="15"/>
  <c r="Q12" i="15"/>
  <c r="AA12" i="15"/>
  <c r="AB12" i="15"/>
  <c r="AL12" i="15"/>
  <c r="AM12" i="15"/>
  <c r="BR12" i="15"/>
  <c r="AS12" i="15"/>
  <c r="AV12" i="15"/>
  <c r="AY12" i="15"/>
  <c r="AZ12" i="15"/>
  <c r="BK12" i="15"/>
  <c r="BM12" i="15"/>
  <c r="BC12" i="15"/>
  <c r="BE12" i="15"/>
  <c r="BT12" i="15"/>
  <c r="BV12" i="15"/>
  <c r="BQ12" i="15"/>
  <c r="BP12" i="15"/>
  <c r="BO12" i="15"/>
  <c r="L14" i="11"/>
  <c r="O14" i="11"/>
  <c r="R14" i="11"/>
  <c r="S14" i="11"/>
  <c r="CF14" i="11"/>
  <c r="AB14" i="11"/>
  <c r="AC14" i="11"/>
  <c r="CG14" i="11"/>
  <c r="AL14" i="11"/>
  <c r="AM14" i="11"/>
  <c r="CH14" i="11"/>
  <c r="AV14" i="11"/>
  <c r="AW14" i="11"/>
  <c r="CI14" i="11"/>
  <c r="CJ14" i="11"/>
  <c r="BH12" i="9"/>
  <c r="BK12" i="9"/>
  <c r="BN12" i="9"/>
  <c r="BO12" i="9"/>
  <c r="CM12" i="9"/>
  <c r="AS7" i="12"/>
  <c r="AH7" i="12"/>
  <c r="W7" i="12"/>
  <c r="H6" i="12"/>
  <c r="S16" i="12"/>
  <c r="P16" i="12"/>
  <c r="M16" i="12"/>
  <c r="T16" i="12"/>
  <c r="BC16" i="12"/>
  <c r="AZ15" i="12"/>
  <c r="AO15" i="12"/>
  <c r="AD15" i="12"/>
  <c r="AZ14" i="12"/>
  <c r="AO14" i="12"/>
  <c r="AD14" i="12"/>
  <c r="AZ13" i="12"/>
  <c r="AO13" i="12"/>
  <c r="AD13" i="12"/>
  <c r="AZ12" i="12"/>
  <c r="AO12" i="12"/>
  <c r="AD12" i="12"/>
  <c r="AZ11" i="12"/>
  <c r="AO11" i="12"/>
  <c r="AD11" i="12"/>
  <c r="AZ10" i="12"/>
  <c r="AO10" i="12"/>
  <c r="AO16" i="12"/>
  <c r="AP16" i="12"/>
  <c r="BE16" i="12"/>
  <c r="AD10" i="12"/>
  <c r="BI2" i="12"/>
  <c r="BI1" i="12"/>
  <c r="AD16" i="12"/>
  <c r="AE16" i="12"/>
  <c r="BD16" i="12"/>
  <c r="AZ16" i="12"/>
  <c r="BA16" i="12"/>
  <c r="BF16" i="12"/>
  <c r="BH16" i="12"/>
  <c r="M13" i="18"/>
  <c r="Q13" i="18"/>
  <c r="O13" i="18"/>
  <c r="M11" i="18"/>
  <c r="P11" i="18"/>
  <c r="Q11" i="18"/>
  <c r="M16" i="18"/>
  <c r="O16" i="18"/>
  <c r="M21" i="18"/>
  <c r="P21" i="18"/>
  <c r="M14" i="18"/>
  <c r="Q14" i="18"/>
  <c r="O14" i="18"/>
  <c r="M12" i="18"/>
  <c r="P12" i="18"/>
  <c r="M22" i="18"/>
  <c r="Q22" i="18"/>
  <c r="O22" i="18"/>
  <c r="M15" i="18"/>
  <c r="P15" i="18"/>
  <c r="Q15" i="18"/>
  <c r="M17" i="18"/>
  <c r="O17" i="18"/>
  <c r="M19" i="18"/>
  <c r="P19" i="18"/>
  <c r="Q19" i="18"/>
  <c r="M20" i="18"/>
  <c r="O20" i="18"/>
  <c r="M23" i="18"/>
  <c r="P23" i="18"/>
  <c r="Q23" i="18"/>
  <c r="M26" i="18"/>
  <c r="O26" i="18"/>
  <c r="M18" i="18"/>
  <c r="P18" i="18"/>
  <c r="Q18" i="18"/>
  <c r="M25" i="18"/>
  <c r="O25" i="18"/>
  <c r="M13" i="17"/>
  <c r="P13" i="17"/>
  <c r="Q13" i="17"/>
  <c r="M14" i="17"/>
  <c r="O14" i="17"/>
  <c r="M12" i="17"/>
  <c r="P12" i="17"/>
  <c r="Q12" i="17"/>
  <c r="L5" i="17"/>
  <c r="F5" i="17"/>
  <c r="L5" i="18"/>
  <c r="F5" i="18"/>
  <c r="M24" i="18"/>
  <c r="Q24" i="18"/>
  <c r="O24" i="18"/>
  <c r="M11" i="17"/>
  <c r="O11" i="17"/>
  <c r="Q12" i="18"/>
  <c r="Q21" i="18"/>
  <c r="Q25" i="18"/>
  <c r="Q26" i="18"/>
  <c r="Q20" i="18"/>
  <c r="Q17" i="18"/>
  <c r="Q16" i="18"/>
  <c r="P25" i="18"/>
  <c r="O18" i="18"/>
  <c r="P26" i="18"/>
  <c r="O23" i="18"/>
  <c r="P20" i="18"/>
  <c r="O19" i="18"/>
  <c r="P17" i="18"/>
  <c r="O15" i="18"/>
  <c r="P22" i="18"/>
  <c r="O12" i="18"/>
  <c r="P14" i="18"/>
  <c r="O21" i="18"/>
  <c r="P16" i="18"/>
  <c r="O11" i="18"/>
  <c r="P13" i="18"/>
  <c r="Q11" i="17"/>
  <c r="Q14" i="17"/>
  <c r="O12" i="17"/>
  <c r="P14" i="17"/>
  <c r="O13" i="17"/>
  <c r="P24" i="18"/>
  <c r="P11" i="17"/>
  <c r="G9" i="20"/>
  <c r="BH5" i="15"/>
  <c r="BC5" i="15"/>
  <c r="AP5" i="15"/>
  <c r="AE5" i="15"/>
  <c r="T5" i="15"/>
  <c r="G5" i="15"/>
  <c r="M15" i="23"/>
  <c r="I15" i="23"/>
  <c r="Q15" i="23"/>
  <c r="O15" i="23"/>
  <c r="M11" i="23"/>
  <c r="P11" i="23"/>
  <c r="I11" i="23"/>
  <c r="Q11" i="23"/>
  <c r="M19" i="23"/>
  <c r="I19" i="23"/>
  <c r="Q19" i="23"/>
  <c r="O19" i="23"/>
  <c r="M23" i="23"/>
  <c r="I23" i="23"/>
  <c r="Q23" i="23"/>
  <c r="O23" i="23"/>
  <c r="M21" i="23"/>
  <c r="P21" i="23"/>
  <c r="I21" i="23"/>
  <c r="Q21" i="23"/>
  <c r="M17" i="23"/>
  <c r="I17" i="23"/>
  <c r="Q17" i="23"/>
  <c r="O17" i="23"/>
  <c r="M13" i="23"/>
  <c r="P13" i="23"/>
  <c r="I13" i="23"/>
  <c r="Q13" i="23"/>
  <c r="R2" i="23"/>
  <c r="R1" i="23"/>
  <c r="M13" i="24"/>
  <c r="I13" i="24"/>
  <c r="Q13" i="24"/>
  <c r="O13" i="24"/>
  <c r="M15" i="24"/>
  <c r="P15" i="24"/>
  <c r="I15" i="24"/>
  <c r="Q15" i="24"/>
  <c r="M17" i="24"/>
  <c r="I17" i="24"/>
  <c r="Q17" i="24"/>
  <c r="O17" i="24"/>
  <c r="M11" i="24"/>
  <c r="I11" i="24"/>
  <c r="Q11" i="24"/>
  <c r="O11" i="24"/>
  <c r="R2" i="24"/>
  <c r="R1" i="24"/>
  <c r="AJ16" i="22"/>
  <c r="AO16" i="22"/>
  <c r="AD16" i="22"/>
  <c r="AF16" i="22"/>
  <c r="AN16" i="22"/>
  <c r="X16" i="22"/>
  <c r="AM16" i="22"/>
  <c r="S16" i="22"/>
  <c r="P16" i="22"/>
  <c r="M16" i="22"/>
  <c r="AI6" i="22"/>
  <c r="AA6" i="22"/>
  <c r="W6" i="22"/>
  <c r="H6" i="22"/>
  <c r="AQ2" i="22"/>
  <c r="AQ1" i="22"/>
  <c r="U15" i="20"/>
  <c r="T15" i="20"/>
  <c r="S15" i="20"/>
  <c r="U16" i="20"/>
  <c r="T16" i="20"/>
  <c r="S16" i="20"/>
  <c r="Q14" i="20"/>
  <c r="U14" i="20"/>
  <c r="M14" i="20"/>
  <c r="T14" i="20"/>
  <c r="I14" i="20"/>
  <c r="S14" i="20"/>
  <c r="O9" i="20"/>
  <c r="W2" i="20"/>
  <c r="W1" i="20"/>
  <c r="AC17" i="19"/>
  <c r="AE17" i="19"/>
  <c r="AI17" i="19"/>
  <c r="U17" i="19"/>
  <c r="W17" i="19"/>
  <c r="AH17" i="19"/>
  <c r="Q17" i="19"/>
  <c r="N17" i="19"/>
  <c r="K17" i="19"/>
  <c r="R17" i="19"/>
  <c r="AC11" i="19"/>
  <c r="AE11" i="19"/>
  <c r="AI11" i="19"/>
  <c r="U11" i="19"/>
  <c r="W11" i="19"/>
  <c r="AH11" i="19"/>
  <c r="Q11" i="19"/>
  <c r="N11" i="19"/>
  <c r="K11" i="19"/>
  <c r="R11" i="19"/>
  <c r="AC15" i="19"/>
  <c r="AE15" i="19"/>
  <c r="AI15" i="19"/>
  <c r="U15" i="19"/>
  <c r="W15" i="19"/>
  <c r="AH15" i="19"/>
  <c r="Q15" i="19"/>
  <c r="N15" i="19"/>
  <c r="K15" i="19"/>
  <c r="R15" i="19"/>
  <c r="AC13" i="19"/>
  <c r="AE13" i="19"/>
  <c r="AI13" i="19"/>
  <c r="U13" i="19"/>
  <c r="W13" i="19"/>
  <c r="AH13" i="19"/>
  <c r="Q13" i="19"/>
  <c r="N13" i="19"/>
  <c r="K13" i="19"/>
  <c r="Y6" i="19"/>
  <c r="T6" i="19"/>
  <c r="H5" i="19"/>
  <c r="AK2" i="19"/>
  <c r="AK1" i="19"/>
  <c r="BK19" i="15"/>
  <c r="BM19" i="15"/>
  <c r="BC19" i="15"/>
  <c r="BE19" i="15"/>
  <c r="AY19" i="15"/>
  <c r="AV19" i="15"/>
  <c r="AS19" i="15"/>
  <c r="AL19" i="15"/>
  <c r="AM19" i="15"/>
  <c r="AA19" i="15"/>
  <c r="AB19" i="15"/>
  <c r="P19" i="15"/>
  <c r="M19" i="15"/>
  <c r="J19" i="15"/>
  <c r="Q19" i="15"/>
  <c r="BK16" i="15"/>
  <c r="BM16" i="15"/>
  <c r="BC16" i="15"/>
  <c r="BE16" i="15"/>
  <c r="AY16" i="15"/>
  <c r="AV16" i="15"/>
  <c r="AS16" i="15"/>
  <c r="AL16" i="15"/>
  <c r="AM16" i="15"/>
  <c r="AA16" i="15"/>
  <c r="AB16" i="15"/>
  <c r="P16" i="15"/>
  <c r="M16" i="15"/>
  <c r="J16" i="15"/>
  <c r="Q16" i="15"/>
  <c r="BK20" i="15"/>
  <c r="BM20" i="15"/>
  <c r="BC20" i="15"/>
  <c r="BE20" i="15"/>
  <c r="AY20" i="15"/>
  <c r="AV20" i="15"/>
  <c r="AS20" i="15"/>
  <c r="AL20" i="15"/>
  <c r="AM20" i="15"/>
  <c r="BQ20" i="15"/>
  <c r="AA20" i="15"/>
  <c r="AB20" i="15"/>
  <c r="P20" i="15"/>
  <c r="M20" i="15"/>
  <c r="J20" i="15"/>
  <c r="Q20" i="15"/>
  <c r="BR20" i="15"/>
  <c r="BK15" i="15"/>
  <c r="BM15" i="15"/>
  <c r="BC15" i="15"/>
  <c r="BE15" i="15"/>
  <c r="AY15" i="15"/>
  <c r="AV15" i="15"/>
  <c r="AS15" i="15"/>
  <c r="AL15" i="15"/>
  <c r="AM15" i="15"/>
  <c r="AA15" i="15"/>
  <c r="AB15" i="15"/>
  <c r="P15" i="15"/>
  <c r="M15" i="15"/>
  <c r="J15" i="15"/>
  <c r="Q15" i="15"/>
  <c r="BK17" i="15"/>
  <c r="BM17" i="15"/>
  <c r="BC17" i="15"/>
  <c r="BE17" i="15"/>
  <c r="AY17" i="15"/>
  <c r="AV17" i="15"/>
  <c r="AS17" i="15"/>
  <c r="AL17" i="15"/>
  <c r="AM17" i="15"/>
  <c r="BQ17" i="15"/>
  <c r="AA17" i="15"/>
  <c r="AB17" i="15"/>
  <c r="P17" i="15"/>
  <c r="M17" i="15"/>
  <c r="J17" i="15"/>
  <c r="Q17" i="15"/>
  <c r="BR17" i="15"/>
  <c r="BK24" i="15"/>
  <c r="BM24" i="15"/>
  <c r="BC24" i="15"/>
  <c r="BE24" i="15"/>
  <c r="AY24" i="15"/>
  <c r="AV24" i="15"/>
  <c r="AS24" i="15"/>
  <c r="AL24" i="15"/>
  <c r="AM24" i="15"/>
  <c r="BQ24" i="15"/>
  <c r="AA24" i="15"/>
  <c r="AB24" i="15"/>
  <c r="P24" i="15"/>
  <c r="M24" i="15"/>
  <c r="J24" i="15"/>
  <c r="Q24" i="15"/>
  <c r="BK23" i="15"/>
  <c r="BM23" i="15"/>
  <c r="BC23" i="15"/>
  <c r="BE23" i="15"/>
  <c r="AY23" i="15"/>
  <c r="AV23" i="15"/>
  <c r="AS23" i="15"/>
  <c r="AL23" i="15"/>
  <c r="AM23" i="15"/>
  <c r="BQ23" i="15"/>
  <c r="AA23" i="15"/>
  <c r="AB23" i="15"/>
  <c r="P23" i="15"/>
  <c r="M23" i="15"/>
  <c r="J23" i="15"/>
  <c r="Q23" i="15"/>
  <c r="BK18" i="15"/>
  <c r="BM18" i="15"/>
  <c r="BC18" i="15"/>
  <c r="BE18" i="15"/>
  <c r="AY18" i="15"/>
  <c r="AV18" i="15"/>
  <c r="AS18" i="15"/>
  <c r="AL18" i="15"/>
  <c r="AM18" i="15"/>
  <c r="AA18" i="15"/>
  <c r="AB18" i="15"/>
  <c r="P18" i="15"/>
  <c r="M18" i="15"/>
  <c r="J18" i="15"/>
  <c r="Q18" i="15"/>
  <c r="BK11" i="15"/>
  <c r="BM11" i="15"/>
  <c r="BC11" i="15"/>
  <c r="BE11" i="15"/>
  <c r="AY11" i="15"/>
  <c r="AV11" i="15"/>
  <c r="AS11" i="15"/>
  <c r="AL11" i="15"/>
  <c r="AM11" i="15"/>
  <c r="AA11" i="15"/>
  <c r="AB11" i="15"/>
  <c r="P11" i="15"/>
  <c r="M11" i="15"/>
  <c r="J11" i="15"/>
  <c r="Q11" i="15"/>
  <c r="BK13" i="15"/>
  <c r="BM13" i="15"/>
  <c r="BC13" i="15"/>
  <c r="BE13" i="15"/>
  <c r="AY13" i="15"/>
  <c r="AV13" i="15"/>
  <c r="AS13" i="15"/>
  <c r="AL13" i="15"/>
  <c r="AM13" i="15"/>
  <c r="AA13" i="15"/>
  <c r="AB13" i="15"/>
  <c r="P13" i="15"/>
  <c r="M13" i="15"/>
  <c r="J13" i="15"/>
  <c r="Q13" i="15"/>
  <c r="BK14" i="15"/>
  <c r="BM14" i="15"/>
  <c r="BC14" i="15"/>
  <c r="BE14" i="15"/>
  <c r="AY14" i="15"/>
  <c r="AV14" i="15"/>
  <c r="AL14" i="15"/>
  <c r="AM14" i="15"/>
  <c r="AA14" i="15"/>
  <c r="AB14" i="15"/>
  <c r="P14" i="15"/>
  <c r="M14" i="15"/>
  <c r="J14" i="15"/>
  <c r="Q14" i="15"/>
  <c r="BK22" i="15"/>
  <c r="BM22" i="15"/>
  <c r="BC22" i="15"/>
  <c r="BE22" i="15"/>
  <c r="AY22" i="15"/>
  <c r="AV22" i="15"/>
  <c r="AS22" i="15"/>
  <c r="AL22" i="15"/>
  <c r="AM22" i="15"/>
  <c r="AA22" i="15"/>
  <c r="AB22" i="15"/>
  <c r="P22" i="15"/>
  <c r="M22" i="15"/>
  <c r="J22" i="15"/>
  <c r="Q22" i="15"/>
  <c r="AC12" i="14"/>
  <c r="AE12" i="14"/>
  <c r="AI12" i="14"/>
  <c r="U12" i="14"/>
  <c r="W12" i="14"/>
  <c r="AH12" i="14"/>
  <c r="Q12" i="14"/>
  <c r="N12" i="14"/>
  <c r="K12" i="14"/>
  <c r="AC11" i="14"/>
  <c r="AE11" i="14"/>
  <c r="AI11" i="14"/>
  <c r="U11" i="14"/>
  <c r="W11" i="14"/>
  <c r="AH11" i="14"/>
  <c r="Q11" i="14"/>
  <c r="N11" i="14"/>
  <c r="K11" i="14"/>
  <c r="BM15" i="16"/>
  <c r="BO15" i="16"/>
  <c r="BE15" i="16"/>
  <c r="BG15" i="16"/>
  <c r="BA15" i="16"/>
  <c r="AX15" i="16"/>
  <c r="AU15" i="16"/>
  <c r="BB15" i="16"/>
  <c r="BV15" i="16"/>
  <c r="AN15" i="16"/>
  <c r="AO15" i="16"/>
  <c r="BS15" i="16"/>
  <c r="AC15" i="16"/>
  <c r="AD15" i="16"/>
  <c r="BR15" i="16"/>
  <c r="R15" i="16"/>
  <c r="O15" i="16"/>
  <c r="L15" i="16"/>
  <c r="S15" i="16"/>
  <c r="BM12" i="16"/>
  <c r="BO12" i="16"/>
  <c r="BE12" i="16"/>
  <c r="BG12" i="16"/>
  <c r="BA12" i="16"/>
  <c r="AX12" i="16"/>
  <c r="AU12" i="16"/>
  <c r="BB12" i="16"/>
  <c r="BV12" i="16"/>
  <c r="AN12" i="16"/>
  <c r="AO12" i="16"/>
  <c r="AC12" i="16"/>
  <c r="AD12" i="16"/>
  <c r="BR12" i="16"/>
  <c r="R12" i="16"/>
  <c r="O12" i="16"/>
  <c r="L12" i="16"/>
  <c r="S12" i="16"/>
  <c r="BM11" i="16"/>
  <c r="BO11" i="16"/>
  <c r="BE11" i="16"/>
  <c r="BG11" i="16"/>
  <c r="BA11" i="16"/>
  <c r="AX11" i="16"/>
  <c r="AU11" i="16"/>
  <c r="BB11" i="16"/>
  <c r="BV11" i="16"/>
  <c r="AN11" i="16"/>
  <c r="AO11" i="16"/>
  <c r="BS11" i="16"/>
  <c r="AC11" i="16"/>
  <c r="AD11" i="16"/>
  <c r="BR11" i="16"/>
  <c r="R11" i="16"/>
  <c r="O11" i="16"/>
  <c r="L11" i="16"/>
  <c r="S11" i="16"/>
  <c r="BM13" i="16"/>
  <c r="BO13" i="16"/>
  <c r="BE13" i="16"/>
  <c r="BG13" i="16"/>
  <c r="BA13" i="16"/>
  <c r="AX13" i="16"/>
  <c r="AU13" i="16"/>
  <c r="BB13" i="16"/>
  <c r="BV13" i="16"/>
  <c r="AN13" i="16"/>
  <c r="AO13" i="16"/>
  <c r="AC13" i="16"/>
  <c r="AD13" i="16"/>
  <c r="BR13" i="16"/>
  <c r="R13" i="16"/>
  <c r="O13" i="16"/>
  <c r="L13" i="16"/>
  <c r="S13" i="16"/>
  <c r="BM14" i="16"/>
  <c r="BO14" i="16"/>
  <c r="BE14" i="16"/>
  <c r="BG14" i="16"/>
  <c r="BA14" i="16"/>
  <c r="AX14" i="16"/>
  <c r="AU14" i="16"/>
  <c r="AN14" i="16"/>
  <c r="AO14" i="16"/>
  <c r="BS14" i="16"/>
  <c r="AC14" i="16"/>
  <c r="AD14" i="16"/>
  <c r="R14" i="16"/>
  <c r="O14" i="16"/>
  <c r="L14" i="16"/>
  <c r="S14" i="16"/>
  <c r="BJ5" i="16"/>
  <c r="BE5" i="16"/>
  <c r="AR5" i="16"/>
  <c r="AG5" i="16"/>
  <c r="V5" i="16"/>
  <c r="G5" i="16"/>
  <c r="BY2" i="16"/>
  <c r="BY1" i="16"/>
  <c r="AL16" i="13"/>
  <c r="AM16" i="13"/>
  <c r="AQ16" i="13"/>
  <c r="AA16" i="13"/>
  <c r="AB16" i="13"/>
  <c r="AP16" i="13"/>
  <c r="P16" i="13"/>
  <c r="M16" i="13"/>
  <c r="J16" i="13"/>
  <c r="AL15" i="13"/>
  <c r="AM15" i="13"/>
  <c r="AQ15" i="13"/>
  <c r="AA15" i="13"/>
  <c r="AB15" i="13"/>
  <c r="AP15" i="13"/>
  <c r="P15" i="13"/>
  <c r="M15" i="13"/>
  <c r="J15" i="13"/>
  <c r="AL13" i="13"/>
  <c r="AM13" i="13"/>
  <c r="AQ13" i="13"/>
  <c r="AA13" i="13"/>
  <c r="AB13" i="13"/>
  <c r="AP13" i="13"/>
  <c r="P13" i="13"/>
  <c r="M13" i="13"/>
  <c r="J13" i="13"/>
  <c r="AL12" i="13"/>
  <c r="AM12" i="13"/>
  <c r="AQ12" i="13"/>
  <c r="AA12" i="13"/>
  <c r="AB12" i="13"/>
  <c r="AP12" i="13"/>
  <c r="P12" i="13"/>
  <c r="M12" i="13"/>
  <c r="J12" i="13"/>
  <c r="AL11" i="13"/>
  <c r="AM11" i="13"/>
  <c r="AQ11" i="13"/>
  <c r="AA11" i="13"/>
  <c r="AB11" i="13"/>
  <c r="AP11" i="13"/>
  <c r="P11" i="13"/>
  <c r="M11" i="13"/>
  <c r="J11" i="13"/>
  <c r="BK21" i="15"/>
  <c r="BM21" i="15"/>
  <c r="BC21" i="15"/>
  <c r="BE21" i="15"/>
  <c r="AY21" i="15"/>
  <c r="AV21" i="15"/>
  <c r="AZ21" i="15"/>
  <c r="AL21" i="15"/>
  <c r="AM21" i="15"/>
  <c r="AA21" i="15"/>
  <c r="AB21" i="15"/>
  <c r="P21" i="15"/>
  <c r="M21" i="15"/>
  <c r="J21" i="15"/>
  <c r="BW2" i="15"/>
  <c r="BW1" i="15"/>
  <c r="Z5" i="14"/>
  <c r="U5" i="14"/>
  <c r="H5" i="14"/>
  <c r="AM2" i="14"/>
  <c r="AM1" i="14"/>
  <c r="AL14" i="13"/>
  <c r="AM14" i="13"/>
  <c r="AQ14" i="13"/>
  <c r="AA14" i="13"/>
  <c r="AB14" i="13"/>
  <c r="AP14" i="13"/>
  <c r="P14" i="13"/>
  <c r="M14" i="13"/>
  <c r="J14" i="13"/>
  <c r="AE5" i="13"/>
  <c r="T5" i="13"/>
  <c r="G5" i="13"/>
  <c r="AT2" i="13"/>
  <c r="AT1" i="13"/>
  <c r="CB13" i="11"/>
  <c r="CD13" i="11"/>
  <c r="CO13" i="11"/>
  <c r="BW13" i="11"/>
  <c r="BY13" i="11"/>
  <c r="CN13" i="11"/>
  <c r="BO13" i="11"/>
  <c r="BQ13" i="11"/>
  <c r="CM13" i="11"/>
  <c r="BK13" i="11"/>
  <c r="BH13" i="11"/>
  <c r="BE13" i="11"/>
  <c r="AV13" i="11"/>
  <c r="AW13" i="11"/>
  <c r="CI13" i="11"/>
  <c r="AL13" i="11"/>
  <c r="AM13" i="11"/>
  <c r="CH13" i="11"/>
  <c r="AB13" i="11"/>
  <c r="AC13" i="11"/>
  <c r="CG13" i="11"/>
  <c r="R13" i="11"/>
  <c r="O13" i="11"/>
  <c r="L13" i="11"/>
  <c r="CB12" i="11"/>
  <c r="CD12" i="11"/>
  <c r="CO12" i="11"/>
  <c r="BW12" i="11"/>
  <c r="BY12" i="11"/>
  <c r="CN12" i="11"/>
  <c r="BO12" i="11"/>
  <c r="BQ12" i="11"/>
  <c r="CM12" i="11"/>
  <c r="BK12" i="11"/>
  <c r="BH12" i="11"/>
  <c r="BE12" i="11"/>
  <c r="AV12" i="11"/>
  <c r="AW12" i="11"/>
  <c r="CI12" i="11"/>
  <c r="AL12" i="11"/>
  <c r="AM12" i="11"/>
  <c r="CH12" i="11"/>
  <c r="AB12" i="11"/>
  <c r="AC12" i="11"/>
  <c r="CG12" i="11"/>
  <c r="R12" i="11"/>
  <c r="O12" i="11"/>
  <c r="L12" i="11"/>
  <c r="CB14" i="11"/>
  <c r="CD14" i="11"/>
  <c r="CO14" i="11"/>
  <c r="BW14" i="11"/>
  <c r="BY14" i="11"/>
  <c r="CN14" i="11"/>
  <c r="BO14" i="11"/>
  <c r="BQ14" i="11"/>
  <c r="CM14" i="11"/>
  <c r="BK14" i="11"/>
  <c r="BH14" i="11"/>
  <c r="BE14" i="11"/>
  <c r="CS2" i="11"/>
  <c r="CS1" i="11"/>
  <c r="BZ13" i="10"/>
  <c r="CB13" i="10"/>
  <c r="BU13" i="10"/>
  <c r="BW13" i="10"/>
  <c r="BM13" i="10"/>
  <c r="BO13" i="10"/>
  <c r="BI13" i="10"/>
  <c r="BF13" i="10"/>
  <c r="BC13" i="10"/>
  <c r="BJ13" i="10"/>
  <c r="CJ13" i="10"/>
  <c r="AV13" i="10"/>
  <c r="AW13" i="10"/>
  <c r="CG13" i="10"/>
  <c r="AL13" i="10"/>
  <c r="AM13" i="10"/>
  <c r="CF13" i="10"/>
  <c r="AB13" i="10"/>
  <c r="AC13" i="10"/>
  <c r="CE13" i="10"/>
  <c r="R13" i="10"/>
  <c r="O13" i="10"/>
  <c r="L13" i="10"/>
  <c r="S13" i="10"/>
  <c r="BZ12" i="10"/>
  <c r="CB12" i="10"/>
  <c r="BU12" i="10"/>
  <c r="BW12" i="10"/>
  <c r="BM12" i="10"/>
  <c r="BO12" i="10"/>
  <c r="BI12" i="10"/>
  <c r="BF12" i="10"/>
  <c r="BC12" i="10"/>
  <c r="BJ12" i="10"/>
  <c r="CJ12" i="10"/>
  <c r="AV12" i="10"/>
  <c r="AW12" i="10"/>
  <c r="CG12" i="10"/>
  <c r="AL12" i="10"/>
  <c r="AM12" i="10"/>
  <c r="CF12" i="10"/>
  <c r="AB12" i="10"/>
  <c r="AC12" i="10"/>
  <c r="CE12" i="10"/>
  <c r="R12" i="10"/>
  <c r="O12" i="10"/>
  <c r="L12" i="10"/>
  <c r="BZ11" i="10"/>
  <c r="CB11" i="10"/>
  <c r="BU11" i="10"/>
  <c r="BW11" i="10"/>
  <c r="BM11" i="10"/>
  <c r="BO11" i="10"/>
  <c r="BI11" i="10"/>
  <c r="BF11" i="10"/>
  <c r="BC11" i="10"/>
  <c r="AV11" i="10"/>
  <c r="AW11" i="10"/>
  <c r="AL11" i="10"/>
  <c r="AM11" i="10"/>
  <c r="AB11" i="10"/>
  <c r="AC11" i="10"/>
  <c r="R11" i="10"/>
  <c r="O11" i="10"/>
  <c r="L11" i="10"/>
  <c r="BZ14" i="10"/>
  <c r="CB14" i="10"/>
  <c r="BU14" i="10"/>
  <c r="BW14" i="10"/>
  <c r="BM14" i="10"/>
  <c r="BO14" i="10"/>
  <c r="BI14" i="10"/>
  <c r="BF14" i="10"/>
  <c r="BC14" i="10"/>
  <c r="AV14" i="10"/>
  <c r="AW14" i="10"/>
  <c r="CG14" i="10"/>
  <c r="AL14" i="10"/>
  <c r="AM14" i="10"/>
  <c r="CF14" i="10"/>
  <c r="AB14" i="10"/>
  <c r="AC14" i="10"/>
  <c r="CE14" i="10"/>
  <c r="R14" i="10"/>
  <c r="O14" i="10"/>
  <c r="L14" i="10"/>
  <c r="BZ6" i="10"/>
  <c r="BR6" i="10"/>
  <c r="BM6" i="10"/>
  <c r="AZ6" i="10"/>
  <c r="AP6" i="10"/>
  <c r="AF6" i="10"/>
  <c r="V6" i="10"/>
  <c r="G6" i="10"/>
  <c r="CM2" i="10"/>
  <c r="CM1" i="10"/>
  <c r="DX12" i="9"/>
  <c r="DR12" i="9"/>
  <c r="DT12" i="9"/>
  <c r="DL12" i="9"/>
  <c r="DG12" i="9"/>
  <c r="DD12" i="9"/>
  <c r="DA12" i="9"/>
  <c r="CE12" i="9"/>
  <c r="CP12" i="9"/>
  <c r="BY12" i="9"/>
  <c r="CA12" i="9"/>
  <c r="CO12" i="9"/>
  <c r="BS12" i="9"/>
  <c r="CN12" i="9"/>
  <c r="AY12" i="9"/>
  <c r="AZ12" i="9"/>
  <c r="CJ12" i="9"/>
  <c r="AN12" i="9"/>
  <c r="AO12" i="9"/>
  <c r="CI12" i="9"/>
  <c r="AC12" i="9"/>
  <c r="AD12" i="9"/>
  <c r="CH12" i="9"/>
  <c r="R12" i="9"/>
  <c r="O12" i="9"/>
  <c r="L12" i="9"/>
  <c r="DX13" i="9"/>
  <c r="DR13" i="9"/>
  <c r="DT13" i="9"/>
  <c r="DL13" i="9"/>
  <c r="DG13" i="9"/>
  <c r="DD13" i="9"/>
  <c r="DA13" i="9"/>
  <c r="CE13" i="9"/>
  <c r="CP13" i="9"/>
  <c r="BY13" i="9"/>
  <c r="CA13" i="9"/>
  <c r="CO13" i="9"/>
  <c r="BS13" i="9"/>
  <c r="CN13" i="9"/>
  <c r="BN13" i="9"/>
  <c r="BK13" i="9"/>
  <c r="BH13" i="9"/>
  <c r="AY13" i="9"/>
  <c r="AZ13" i="9"/>
  <c r="CJ13" i="9"/>
  <c r="AN13" i="9"/>
  <c r="AO13" i="9"/>
  <c r="CI13" i="9"/>
  <c r="AC13" i="9"/>
  <c r="AD13" i="9"/>
  <c r="CH13" i="9"/>
  <c r="R13" i="9"/>
  <c r="O13" i="9"/>
  <c r="L13" i="9"/>
  <c r="DW7" i="9"/>
  <c r="DO7" i="9"/>
  <c r="DK7" i="9"/>
  <c r="EF2" i="9"/>
  <c r="CK2" i="9"/>
  <c r="EF1" i="9"/>
  <c r="CK1" i="9"/>
  <c r="Q11" i="13"/>
  <c r="AO11" i="13"/>
  <c r="Q13" i="13"/>
  <c r="AO13" i="13"/>
  <c r="Q16" i="13"/>
  <c r="AO16" i="13"/>
  <c r="BL14" i="11"/>
  <c r="V16" i="20"/>
  <c r="P19" i="23"/>
  <c r="O11" i="23"/>
  <c r="P15" i="23"/>
  <c r="O13" i="23"/>
  <c r="P17" i="23"/>
  <c r="O21" i="23"/>
  <c r="P23" i="23"/>
  <c r="P17" i="24"/>
  <c r="O15" i="24"/>
  <c r="P13" i="24"/>
  <c r="P11" i="24"/>
  <c r="R12" i="14"/>
  <c r="AG12" i="14"/>
  <c r="R11" i="14"/>
  <c r="T16" i="22"/>
  <c r="AP16" i="22"/>
  <c r="V15" i="20"/>
  <c r="V14" i="20"/>
  <c r="AJ11" i="19"/>
  <c r="AG11" i="19"/>
  <c r="AJ15" i="19"/>
  <c r="AG15" i="19"/>
  <c r="AJ17" i="19"/>
  <c r="AG17" i="19"/>
  <c r="R13" i="19"/>
  <c r="AJ13" i="19"/>
  <c r="AG13" i="19"/>
  <c r="BP22" i="15"/>
  <c r="AZ22" i="15"/>
  <c r="BT22" i="15"/>
  <c r="BP14" i="15"/>
  <c r="AZ14" i="15"/>
  <c r="BT14" i="15"/>
  <c r="BP13" i="15"/>
  <c r="AZ13" i="15"/>
  <c r="BT13" i="15"/>
  <c r="BP11" i="15"/>
  <c r="AZ11" i="15"/>
  <c r="BT11" i="15"/>
  <c r="BP18" i="15"/>
  <c r="AZ18" i="15"/>
  <c r="BT18" i="15"/>
  <c r="BP23" i="15"/>
  <c r="AZ23" i="15"/>
  <c r="BT23" i="15"/>
  <c r="BP24" i="15"/>
  <c r="AZ24" i="15"/>
  <c r="BT24" i="15"/>
  <c r="AZ17" i="15"/>
  <c r="BT17" i="15"/>
  <c r="BV17" i="15"/>
  <c r="BP15" i="15"/>
  <c r="AZ15" i="15"/>
  <c r="BT15" i="15"/>
  <c r="BQ15" i="15"/>
  <c r="BP20" i="15"/>
  <c r="AZ20" i="15"/>
  <c r="BT20" i="15"/>
  <c r="BP16" i="15"/>
  <c r="AZ16" i="15"/>
  <c r="BT16" i="15"/>
  <c r="BP19" i="15"/>
  <c r="AZ19" i="15"/>
  <c r="BT19" i="15"/>
  <c r="BO22" i="15"/>
  <c r="BR22" i="15"/>
  <c r="BV22" i="15"/>
  <c r="BQ22" i="15"/>
  <c r="BO14" i="15"/>
  <c r="BR14" i="15"/>
  <c r="BV14" i="15"/>
  <c r="BQ14" i="15"/>
  <c r="BO13" i="15"/>
  <c r="BR13" i="15"/>
  <c r="BV13" i="15"/>
  <c r="BQ13" i="15"/>
  <c r="BO11" i="15"/>
  <c r="BR11" i="15"/>
  <c r="BV11" i="15"/>
  <c r="BQ11" i="15"/>
  <c r="BO18" i="15"/>
  <c r="BR18" i="15"/>
  <c r="BV18" i="15"/>
  <c r="BQ18" i="15"/>
  <c r="BO23" i="15"/>
  <c r="BR23" i="15"/>
  <c r="BV23" i="15"/>
  <c r="BR24" i="15"/>
  <c r="BV24" i="15"/>
  <c r="BO24" i="15"/>
  <c r="BP17" i="15"/>
  <c r="BR15" i="15"/>
  <c r="BV15" i="15"/>
  <c r="BR16" i="15"/>
  <c r="BV16" i="15"/>
  <c r="BO16" i="15"/>
  <c r="BQ16" i="15"/>
  <c r="BR19" i="15"/>
  <c r="BV19" i="15"/>
  <c r="BO19" i="15"/>
  <c r="BQ19" i="15"/>
  <c r="BV20" i="15"/>
  <c r="BO20" i="15"/>
  <c r="BP21" i="15"/>
  <c r="BQ21" i="15"/>
  <c r="BT21" i="15"/>
  <c r="Q21" i="15"/>
  <c r="BO21" i="15"/>
  <c r="BT13" i="16"/>
  <c r="BX13" i="16"/>
  <c r="BQ13" i="16"/>
  <c r="BS13" i="16"/>
  <c r="BT11" i="16"/>
  <c r="BX11" i="16"/>
  <c r="BQ11" i="16"/>
  <c r="BT12" i="16"/>
  <c r="BX12" i="16"/>
  <c r="BQ12" i="16"/>
  <c r="BS12" i="16"/>
  <c r="BT15" i="16"/>
  <c r="BX15" i="16"/>
  <c r="BQ15" i="16"/>
  <c r="BB14" i="16"/>
  <c r="BT14" i="16"/>
  <c r="BQ14" i="16"/>
  <c r="BR14" i="16"/>
  <c r="BV14" i="16"/>
  <c r="Q12" i="13"/>
  <c r="Q15" i="13"/>
  <c r="AR11" i="13"/>
  <c r="AR13" i="13"/>
  <c r="AR16" i="13"/>
  <c r="Q14" i="13"/>
  <c r="BL13" i="11"/>
  <c r="CP13" i="11"/>
  <c r="S12" i="11"/>
  <c r="CF12" i="11"/>
  <c r="BL12" i="11"/>
  <c r="CP12" i="11"/>
  <c r="S13" i="11"/>
  <c r="CF13" i="11"/>
  <c r="CL14" i="11"/>
  <c r="CP14" i="11"/>
  <c r="CJ12" i="11"/>
  <c r="CL13" i="11"/>
  <c r="CL12" i="11"/>
  <c r="BJ11" i="10"/>
  <c r="S12" i="10"/>
  <c r="CH12" i="10"/>
  <c r="CL12" i="10"/>
  <c r="CE11" i="10"/>
  <c r="CF11" i="10"/>
  <c r="CG11" i="10"/>
  <c r="CJ11" i="10"/>
  <c r="S14" i="10"/>
  <c r="CH14" i="10"/>
  <c r="BJ14" i="10"/>
  <c r="CJ14" i="10"/>
  <c r="CL14" i="10"/>
  <c r="S11" i="10"/>
  <c r="CD11" i="10"/>
  <c r="CH11" i="10"/>
  <c r="CL11" i="10"/>
  <c r="CD12" i="10"/>
  <c r="CH13" i="10"/>
  <c r="CL13" i="10"/>
  <c r="CD13" i="10"/>
  <c r="S13" i="9"/>
  <c r="CG13" i="9"/>
  <c r="CK13" i="9"/>
  <c r="BO13" i="9"/>
  <c r="CM13" i="9"/>
  <c r="CQ13" i="9"/>
  <c r="EB13" i="9"/>
  <c r="CQ12" i="9"/>
  <c r="EB12" i="9"/>
  <c r="DH13" i="9"/>
  <c r="ED13" i="9"/>
  <c r="S12" i="9"/>
  <c r="DH12" i="9"/>
  <c r="ED12" i="9"/>
  <c r="AK12" i="14"/>
  <c r="AK11" i="14"/>
  <c r="AG11" i="14"/>
  <c r="AO14" i="13"/>
  <c r="AR14" i="13"/>
  <c r="AR15" i="13"/>
  <c r="AO15" i="13"/>
  <c r="AR12" i="13"/>
  <c r="AO12" i="13"/>
  <c r="CJ13" i="11"/>
  <c r="CG12" i="9"/>
  <c r="CK12" i="9"/>
  <c r="AL16" i="22"/>
  <c r="BO17" i="15"/>
  <c r="BO15" i="15"/>
  <c r="BR21" i="15"/>
  <c r="BV21" i="15"/>
  <c r="BX14" i="16"/>
  <c r="CR13" i="11"/>
  <c r="CR14" i="11"/>
  <c r="CR12" i="11"/>
  <c r="CD14" i="10"/>
  <c r="DZ13" i="9"/>
  <c r="EE13" i="9"/>
  <c r="CS13" i="9"/>
  <c r="DZ12" i="9"/>
  <c r="EE12" i="9"/>
  <c r="CS12" i="9"/>
</calcChain>
</file>

<file path=xl/sharedStrings.xml><?xml version="1.0" encoding="utf-8"?>
<sst xmlns="http://schemas.openxmlformats.org/spreadsheetml/2006/main" count="1400" uniqueCount="195">
  <si>
    <t>Judge A:</t>
  </si>
  <si>
    <t>Judge B:</t>
  </si>
  <si>
    <t>Judge C:</t>
  </si>
  <si>
    <t>Judge A</t>
  </si>
  <si>
    <t>Horse</t>
  </si>
  <si>
    <t>Judge B</t>
  </si>
  <si>
    <t>Judge C</t>
  </si>
  <si>
    <t>A1</t>
  </si>
  <si>
    <t>A2</t>
  </si>
  <si>
    <t>A3</t>
  </si>
  <si>
    <t>HORSE</t>
  </si>
  <si>
    <t>Comp</t>
  </si>
  <si>
    <t>Deduct</t>
  </si>
  <si>
    <t>Technique</t>
  </si>
  <si>
    <t>Art</t>
  </si>
  <si>
    <t>Compulsory</t>
  </si>
  <si>
    <t>Overall</t>
  </si>
  <si>
    <t>No.</t>
  </si>
  <si>
    <t>Vaulter</t>
  </si>
  <si>
    <t>Lunger</t>
  </si>
  <si>
    <t>Club</t>
  </si>
  <si>
    <t>Rhythm</t>
  </si>
  <si>
    <t>Impulsion</t>
  </si>
  <si>
    <t>Relaxation</t>
  </si>
  <si>
    <t>Straightness</t>
  </si>
  <si>
    <t>SCORE</t>
  </si>
  <si>
    <t>deduct</t>
  </si>
  <si>
    <t>V'ltOn</t>
  </si>
  <si>
    <t>Bas S</t>
  </si>
  <si>
    <t>Plank</t>
  </si>
  <si>
    <t>Kneel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</si>
  <si>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</si>
  <si>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</si>
  <si>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</si>
  <si>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</si>
  <si>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</si>
  <si>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</si>
  <si>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</si>
  <si>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</si>
  <si>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</si>
  <si>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Art.</t>
  </si>
  <si>
    <t>A</t>
  </si>
  <si>
    <t>B</t>
  </si>
  <si>
    <t>C</t>
  </si>
  <si>
    <t>Score</t>
  </si>
  <si>
    <t>Place</t>
  </si>
  <si>
    <t>Judge D:</t>
  </si>
  <si>
    <t>Judge D</t>
  </si>
  <si>
    <t>D</t>
  </si>
  <si>
    <t>Connection</t>
  </si>
  <si>
    <t>Collection</t>
  </si>
  <si>
    <t>1/2 Flag</t>
  </si>
  <si>
    <t>Seat In</t>
  </si>
  <si>
    <t>Seat Out</t>
  </si>
  <si>
    <t>Vlt Off</t>
  </si>
  <si>
    <t>Flag</t>
  </si>
  <si>
    <t>S Fwd</t>
  </si>
  <si>
    <t>S Bwd</t>
  </si>
  <si>
    <t>VNSW SUMMER COMPETITION</t>
  </si>
  <si>
    <t>Judges</t>
  </si>
  <si>
    <t>Robyn Bruderer</t>
  </si>
  <si>
    <t>Angie Deeks</t>
  </si>
  <si>
    <t>Tristyn Lowe</t>
  </si>
  <si>
    <t>Compulsories</t>
  </si>
  <si>
    <t>Freestyle Round 1</t>
  </si>
  <si>
    <t>Freestyle</t>
  </si>
  <si>
    <t>Freestyle Round 2</t>
  </si>
  <si>
    <t>Advanced Two Rounds</t>
  </si>
  <si>
    <t xml:space="preserve">Class </t>
  </si>
  <si>
    <t>Round 1</t>
  </si>
  <si>
    <t>Round 2</t>
  </si>
  <si>
    <t>Artistic</t>
  </si>
  <si>
    <t>Free</t>
  </si>
  <si>
    <t>Mill</t>
  </si>
  <si>
    <t>Stand</t>
  </si>
  <si>
    <t>Swing</t>
  </si>
  <si>
    <t>DoD</t>
  </si>
  <si>
    <t>Deductions</t>
  </si>
  <si>
    <t>Bronagh Miskelly</t>
  </si>
  <si>
    <t>Just Ciasso</t>
  </si>
  <si>
    <t>Rebecca Higgins</t>
  </si>
  <si>
    <t>SVG</t>
  </si>
  <si>
    <t>Erin Ryan</t>
  </si>
  <si>
    <t>Novice Individual</t>
  </si>
  <si>
    <t>Final Scores</t>
  </si>
  <si>
    <t>Sw Fwd</t>
  </si>
  <si>
    <t>1/2 Mill</t>
  </si>
  <si>
    <t>Sw Bwd</t>
  </si>
  <si>
    <t>Ivy Sykes</t>
  </si>
  <si>
    <t>Peyton Halloran</t>
  </si>
  <si>
    <t>Robyn Boyle</t>
  </si>
  <si>
    <t>SEVT</t>
  </si>
  <si>
    <t>Daytona Halloran</t>
  </si>
  <si>
    <t>Lucia Rogan</t>
  </si>
  <si>
    <t>Agari KF</t>
  </si>
  <si>
    <t>Nicole Connor</t>
  </si>
  <si>
    <t>Equiste</t>
  </si>
  <si>
    <t>Baiberraley Rules</t>
  </si>
  <si>
    <t>Karen Mitchell</t>
  </si>
  <si>
    <t>Tegan Davis</t>
  </si>
  <si>
    <t>Madelaine Ohare</t>
  </si>
  <si>
    <t>Darryn Fedrick</t>
  </si>
  <si>
    <t xml:space="preserve">Goya </t>
  </si>
  <si>
    <t>Dodi Rogan</t>
  </si>
  <si>
    <t>Arabella Read</t>
  </si>
  <si>
    <t xml:space="preserve">Tuffrock Cruise </t>
  </si>
  <si>
    <t>Sharna Kirkham</t>
  </si>
  <si>
    <t>HVVT</t>
  </si>
  <si>
    <t>BAD</t>
  </si>
  <si>
    <t xml:space="preserve">Agari KF </t>
  </si>
  <si>
    <t>Lucia Rogan (HC)</t>
  </si>
  <si>
    <t>Intermediate</t>
  </si>
  <si>
    <t>Sarah Clark</t>
  </si>
  <si>
    <t>Charlotte Clark</t>
  </si>
  <si>
    <t>Trista Mitchell</t>
  </si>
  <si>
    <t>Independent</t>
  </si>
  <si>
    <t>Preliminary Individual</t>
  </si>
  <si>
    <t>Nicki Coleman</t>
  </si>
  <si>
    <t>ARC Vaulting Team</t>
  </si>
  <si>
    <t>Ella Cranfield</t>
  </si>
  <si>
    <t>Kallie Hasselmann</t>
  </si>
  <si>
    <t>Jessica Cepak</t>
  </si>
  <si>
    <t>Christine Lawrence</t>
  </si>
  <si>
    <t xml:space="preserve">Baiberraley Rules </t>
  </si>
  <si>
    <t>Capriole</t>
  </si>
  <si>
    <t xml:space="preserve">Hunterview Sinatra </t>
  </si>
  <si>
    <t xml:space="preserve">Just Ciasso </t>
  </si>
  <si>
    <t>Sahara Hohnen-weil</t>
  </si>
  <si>
    <t>Grace Sandlin</t>
  </si>
  <si>
    <t>Alyssa Cepak</t>
  </si>
  <si>
    <t>Gabriella Jones</t>
  </si>
  <si>
    <t>Ruby Ashton</t>
  </si>
  <si>
    <t>Hallie Ashton</t>
  </si>
  <si>
    <t>Pre Novice Individual</t>
  </si>
  <si>
    <t>Ella Darmanin</t>
  </si>
  <si>
    <t>Aysha Pietersz</t>
  </si>
  <si>
    <t>Noble Paladin</t>
  </si>
  <si>
    <t>Paula Clark</t>
  </si>
  <si>
    <t xml:space="preserve">Le Grand Eli </t>
  </si>
  <si>
    <t>Kerrie Stapleton</t>
  </si>
  <si>
    <t>Holly Maher</t>
  </si>
  <si>
    <t>Harlow Connor</t>
  </si>
  <si>
    <t xml:space="preserve">Donnacha </t>
  </si>
  <si>
    <t>Noelene Davis</t>
  </si>
  <si>
    <t>Catrina Cruickshank</t>
  </si>
  <si>
    <t xml:space="preserve">Willingapark Denzel </t>
  </si>
  <si>
    <t xml:space="preserve"> Janine Darmanim</t>
  </si>
  <si>
    <t>Riley Dewall</t>
  </si>
  <si>
    <t>Kyesha Andrews</t>
  </si>
  <si>
    <t>Isabella Testone</t>
  </si>
  <si>
    <t>Kendall Burtenshaw</t>
  </si>
  <si>
    <t>Nikki Connor (HC)</t>
  </si>
  <si>
    <t>Willingapark Denzel</t>
  </si>
  <si>
    <t>Kallie Hasselmann (HC)</t>
  </si>
  <si>
    <t>Tegan Davis (HC)</t>
  </si>
  <si>
    <t xml:space="preserve">Putty Valley Georgia </t>
  </si>
  <si>
    <t>PDD Walk (A)</t>
  </si>
  <si>
    <t>Melinda Osborn</t>
  </si>
  <si>
    <t>Lungers Master - Walk</t>
  </si>
  <si>
    <t>Class 12</t>
  </si>
  <si>
    <t>Janine Darmanin</t>
  </si>
  <si>
    <t>Advanced Squad Freestyle</t>
  </si>
  <si>
    <t>Class</t>
  </si>
  <si>
    <t>Eloise Tate</t>
  </si>
  <si>
    <t>Lydia George</t>
  </si>
  <si>
    <t>Zoe Caddis</t>
  </si>
  <si>
    <t>Poppy Loveland</t>
  </si>
  <si>
    <t>Willow Vitu</t>
  </si>
  <si>
    <t>Tuffrock Cruise</t>
  </si>
  <si>
    <t>Sabine Osmotherly</t>
  </si>
  <si>
    <t>19TH TO 20TH FEBRUARY 2022</t>
  </si>
  <si>
    <t>PDD  Barrel (A)</t>
  </si>
  <si>
    <t>Tech</t>
  </si>
  <si>
    <t>Falls</t>
  </si>
  <si>
    <t>artistic</t>
  </si>
  <si>
    <t>tech</t>
  </si>
  <si>
    <t>PDD  Barrel (B)</t>
  </si>
  <si>
    <t>Ella Burtenshaw</t>
  </si>
  <si>
    <t>20F</t>
  </si>
  <si>
    <t xml:space="preserve">IND  Barrel </t>
  </si>
  <si>
    <t>Open Compulsories</t>
  </si>
  <si>
    <t>Div. by</t>
  </si>
  <si>
    <t>Mill</t>
    <phoneticPr fontId="9" type="noConversion"/>
  </si>
  <si>
    <t>Stand</t>
    <phoneticPr fontId="9" type="noConversion"/>
  </si>
  <si>
    <t>Flank1</t>
    <phoneticPr fontId="9" type="noConversion"/>
  </si>
  <si>
    <t>Flank2</t>
    <phoneticPr fontId="9" type="noConversion"/>
  </si>
  <si>
    <t>Total</t>
  </si>
  <si>
    <t>No&amp;Ex</t>
  </si>
  <si>
    <t>Class 19C</t>
  </si>
  <si>
    <t>SCR</t>
  </si>
  <si>
    <t>Hunterview Sinatra</t>
  </si>
  <si>
    <t>Preliminary Individual Compulsories</t>
  </si>
  <si>
    <t>Preliminary Individual Freestyle</t>
  </si>
  <si>
    <t>HC</t>
  </si>
  <si>
    <t>Jenny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</si>
</sst>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9]dd\-mmm\-yy;@"/>
    <numFmt numFmtId="165" formatCode="[$-409]h:mm:ss\ AM/PM;@"/>
    <numFmt numFmtId="166" formatCode="0.0"/>
    <numFmt numFmtId="167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 tint="-0.249977111117893"/>
      <name val="Calibri"/>
      <family val="2"/>
    </font>
    <font>
      <u/>
      <sz val="1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trike/>
      <sz val="10"/>
      <name val="Arial"/>
      <family val="2"/>
    </font>
    <font>
      <strike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9" fillId="0" borderId="0"/>
    <xf numFmtId="0" fontId="1" fillId="0" borderId="0"/>
    <xf numFmtId="0" fontId="1" fillId="0" borderId="0"/>
    <xf numFmtId="0" fontId="6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5" borderId="7" applyNumberFormat="0" applyAlignment="0" applyProtection="0"/>
    <xf numFmtId="0" fontId="23" fillId="16" borderId="8" applyNumberFormat="0" applyAlignment="0" applyProtection="0"/>
    <xf numFmtId="0" fontId="24" fillId="16" borderId="7" applyNumberFormat="0" applyAlignment="0" applyProtection="0"/>
    <xf numFmtId="0" fontId="25" fillId="0" borderId="9" applyNumberFormat="0" applyFill="0" applyAlignment="0" applyProtection="0"/>
    <xf numFmtId="0" fontId="26" fillId="17" borderId="10" applyNumberFormat="0" applyAlignment="0" applyProtection="0"/>
    <xf numFmtId="0" fontId="27" fillId="0" borderId="0" applyNumberFormat="0" applyFill="0" applyBorder="0" applyAlignment="0" applyProtection="0"/>
    <xf numFmtId="0" fontId="1" fillId="18" borderId="11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4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0" fontId="29" fillId="3" borderId="0" applyNumberFormat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66" fontId="11" fillId="6" borderId="0" xfId="0" applyNumberFormat="1" applyFont="1" applyFill="1"/>
    <xf numFmtId="166" fontId="11" fillId="0" borderId="0" xfId="0" applyNumberFormat="1" applyFont="1"/>
    <xf numFmtId="167" fontId="4" fillId="0" borderId="0" xfId="0" applyNumberFormat="1" applyFont="1"/>
    <xf numFmtId="166" fontId="4" fillId="4" borderId="0" xfId="0" applyNumberFormat="1" applyFont="1" applyFill="1"/>
    <xf numFmtId="166" fontId="4" fillId="0" borderId="0" xfId="0" applyNumberFormat="1" applyFont="1"/>
    <xf numFmtId="0" fontId="4" fillId="5" borderId="0" xfId="0" applyFont="1" applyFill="1"/>
    <xf numFmtId="167" fontId="4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0" fontId="12" fillId="0" borderId="0" xfId="3" applyFont="1" applyProtection="1"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166" fontId="4" fillId="7" borderId="0" xfId="0" applyNumberFormat="1" applyFont="1" applyFill="1"/>
    <xf numFmtId="0" fontId="4" fillId="4" borderId="0" xfId="0" applyFont="1" applyFill="1"/>
    <xf numFmtId="0" fontId="3" fillId="0" borderId="0" xfId="0" applyFont="1" applyProtection="1">
      <protection locked="0"/>
    </xf>
    <xf numFmtId="167" fontId="4" fillId="4" borderId="0" xfId="0" applyNumberFormat="1" applyFont="1" applyFill="1"/>
    <xf numFmtId="0" fontId="1" fillId="2" borderId="0" xfId="1"/>
    <xf numFmtId="0" fontId="7" fillId="0" borderId="0" xfId="6" applyFont="1" applyProtection="1">
      <protection locked="0"/>
    </xf>
    <xf numFmtId="0" fontId="4" fillId="0" borderId="0" xfId="6" applyFont="1" applyProtection="1">
      <protection locked="0"/>
    </xf>
    <xf numFmtId="0" fontId="7" fillId="0" borderId="0" xfId="0" applyFont="1"/>
    <xf numFmtId="0" fontId="9" fillId="4" borderId="0" xfId="5" applyFont="1" applyFill="1" applyAlignment="1">
      <alignment horizontal="left"/>
    </xf>
    <xf numFmtId="0" fontId="4" fillId="0" borderId="1" xfId="0" applyFont="1" applyBorder="1"/>
    <xf numFmtId="166" fontId="11" fillId="6" borderId="1" xfId="0" applyNumberFormat="1" applyFont="1" applyFill="1" applyBorder="1"/>
    <xf numFmtId="166" fontId="11" fillId="0" borderId="1" xfId="0" applyNumberFormat="1" applyFont="1" applyBorder="1"/>
    <xf numFmtId="167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" fillId="3" borderId="0" xfId="2"/>
    <xf numFmtId="0" fontId="1" fillId="3" borderId="0" xfId="2" applyAlignment="1">
      <alignment horizontal="center"/>
    </xf>
    <xf numFmtId="0" fontId="8" fillId="0" borderId="1" xfId="0" applyFont="1" applyBorder="1" applyAlignment="1">
      <alignment horizontal="center"/>
    </xf>
    <xf numFmtId="167" fontId="4" fillId="5" borderId="0" xfId="0" applyNumberFormat="1" applyFont="1" applyFill="1"/>
    <xf numFmtId="0" fontId="0" fillId="0" borderId="1" xfId="0" applyBorder="1"/>
    <xf numFmtId="167" fontId="1" fillId="3" borderId="1" xfId="2" applyNumberFormat="1" applyBorder="1"/>
    <xf numFmtId="0" fontId="0" fillId="0" borderId="0" xfId="0" applyAlignment="1">
      <alignment horizontal="left"/>
    </xf>
    <xf numFmtId="0" fontId="8" fillId="8" borderId="0" xfId="0" applyFont="1" applyFill="1"/>
    <xf numFmtId="0" fontId="4" fillId="8" borderId="0" xfId="0" applyFont="1" applyFill="1"/>
    <xf numFmtId="0" fontId="7" fillId="9" borderId="0" xfId="0" applyFont="1" applyFill="1"/>
    <xf numFmtId="167" fontId="8" fillId="9" borderId="0" xfId="0" applyNumberFormat="1" applyFont="1" applyFill="1"/>
    <xf numFmtId="167" fontId="4" fillId="9" borderId="0" xfId="0" applyNumberFormat="1" applyFont="1" applyFill="1"/>
    <xf numFmtId="0" fontId="4" fillId="9" borderId="0" xfId="0" applyFont="1" applyFill="1"/>
    <xf numFmtId="0" fontId="1" fillId="0" borderId="0" xfId="2" applyFill="1"/>
    <xf numFmtId="167" fontId="8" fillId="0" borderId="0" xfId="0" applyNumberFormat="1" applyFont="1"/>
    <xf numFmtId="0" fontId="1" fillId="0" borderId="0" xfId="2" applyFill="1" applyAlignment="1">
      <alignment horizontal="left"/>
    </xf>
    <xf numFmtId="0" fontId="2" fillId="0" borderId="0" xfId="2" applyFont="1" applyFill="1" applyAlignment="1">
      <alignment horizontal="left"/>
    </xf>
    <xf numFmtId="0" fontId="8" fillId="0" borderId="0" xfId="0" applyFont="1" applyAlignment="1">
      <alignment horizontal="right" vertical="center"/>
    </xf>
    <xf numFmtId="167" fontId="4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1" xfId="2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167" fontId="4" fillId="0" borderId="0" xfId="0" applyNumberFormat="1" applyFont="1" applyAlignment="1">
      <alignment horizontal="center"/>
    </xf>
    <xf numFmtId="0" fontId="1" fillId="3" borderId="0" xfId="2" applyAlignment="1">
      <alignment horizontal="center" vertical="center"/>
    </xf>
    <xf numFmtId="0" fontId="1" fillId="0" borderId="0" xfId="2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7" fontId="4" fillId="7" borderId="0" xfId="0" applyNumberFormat="1" applyFont="1" applyFill="1"/>
    <xf numFmtId="166" fontId="4" fillId="6" borderId="0" xfId="0" applyNumberFormat="1" applyFont="1" applyFill="1"/>
    <xf numFmtId="167" fontId="1" fillId="0" borderId="0" xfId="2" applyNumberFormat="1" applyFill="1"/>
    <xf numFmtId="167" fontId="8" fillId="0" borderId="0" xfId="0" applyNumberFormat="1" applyFont="1" applyAlignment="1">
      <alignment horizontal="right"/>
    </xf>
    <xf numFmtId="167" fontId="0" fillId="0" borderId="0" xfId="0" applyNumberFormat="1"/>
    <xf numFmtId="18" fontId="8" fillId="0" borderId="0" xfId="0" applyNumberFormat="1" applyFont="1"/>
    <xf numFmtId="0" fontId="10" fillId="0" borderId="0" xfId="0" applyFont="1"/>
    <xf numFmtId="0" fontId="1" fillId="0" borderId="0" xfId="1" applyFill="1"/>
    <xf numFmtId="0" fontId="2" fillId="0" borderId="1" xfId="2" applyFont="1" applyFill="1" applyBorder="1" applyAlignment="1">
      <alignment horizontal="center"/>
    </xf>
    <xf numFmtId="0" fontId="1" fillId="0" borderId="1" xfId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1" fillId="0" borderId="0" xfId="1" applyFill="1" applyAlignment="1">
      <alignment horizontal="center" vertical="center"/>
    </xf>
    <xf numFmtId="167" fontId="4" fillId="6" borderId="0" xfId="0" applyNumberFormat="1" applyFont="1" applyFill="1"/>
    <xf numFmtId="166" fontId="1" fillId="3" borderId="0" xfId="2" applyNumberFormat="1"/>
    <xf numFmtId="0" fontId="12" fillId="0" borderId="0" xfId="3" applyFont="1"/>
    <xf numFmtId="0" fontId="0" fillId="10" borderId="0" xfId="0" applyFill="1"/>
    <xf numFmtId="0" fontId="1" fillId="4" borderId="0" xfId="2" applyFill="1"/>
    <xf numFmtId="0" fontId="4" fillId="10" borderId="0" xfId="0" applyFont="1" applyFill="1"/>
    <xf numFmtId="0" fontId="2" fillId="0" borderId="0" xfId="2" applyFont="1" applyFill="1"/>
    <xf numFmtId="0" fontId="8" fillId="10" borderId="0" xfId="0" applyFont="1" applyFill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1" fillId="4" borderId="0" xfId="2" applyFill="1" applyAlignment="1">
      <alignment horizontal="center"/>
    </xf>
    <xf numFmtId="167" fontId="4" fillId="10" borderId="0" xfId="0" applyNumberFormat="1" applyFont="1" applyFill="1"/>
    <xf numFmtId="166" fontId="1" fillId="4" borderId="0" xfId="2" applyNumberFormat="1" applyFill="1"/>
    <xf numFmtId="167" fontId="8" fillId="9" borderId="0" xfId="0" applyNumberFormat="1" applyFont="1" applyFill="1" applyAlignment="1">
      <alignment horizontal="left"/>
    </xf>
    <xf numFmtId="167" fontId="4" fillId="9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167" fontId="4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4" fillId="7" borderId="0" xfId="0" applyNumberFormat="1" applyFont="1" applyFill="1" applyAlignment="1">
      <alignment horizontal="left"/>
    </xf>
    <xf numFmtId="167" fontId="4" fillId="6" borderId="0" xfId="0" applyNumberFormat="1" applyFont="1" applyFill="1" applyAlignment="1">
      <alignment horizontal="left"/>
    </xf>
    <xf numFmtId="167" fontId="4" fillId="0" borderId="0" xfId="0" applyNumberFormat="1" applyFont="1" applyAlignment="1">
      <alignment horizontal="right"/>
    </xf>
    <xf numFmtId="0" fontId="1" fillId="3" borderId="0" xfId="2" applyAlignment="1">
      <alignment horizontal="left"/>
    </xf>
    <xf numFmtId="0" fontId="8" fillId="0" borderId="0" xfId="0" applyFont="1" applyAlignment="1">
      <alignment horizontal="right"/>
    </xf>
    <xf numFmtId="0" fontId="1" fillId="0" borderId="0" xfId="1" applyFill="1" applyAlignment="1">
      <alignment horizontal="left"/>
    </xf>
    <xf numFmtId="0" fontId="1" fillId="0" borderId="1" xfId="1" applyFill="1" applyBorder="1" applyAlignment="1">
      <alignment horizontal="left" vertical="center"/>
    </xf>
    <xf numFmtId="0" fontId="1" fillId="0" borderId="0" xfId="1" applyFill="1" applyAlignment="1">
      <alignment horizontal="left" vertical="center"/>
    </xf>
    <xf numFmtId="166" fontId="1" fillId="3" borderId="0" xfId="2" applyNumberFormat="1" applyAlignment="1">
      <alignment horizontal="left"/>
    </xf>
    <xf numFmtId="0" fontId="1" fillId="0" borderId="0" xfId="1" applyFill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0" fontId="0" fillId="4" borderId="0" xfId="5" applyFont="1" applyFill="1" applyAlignment="1">
      <alignment horizontal="left"/>
    </xf>
    <xf numFmtId="166" fontId="4" fillId="5" borderId="0" xfId="0" applyNumberFormat="1" applyFont="1" applyFill="1"/>
    <xf numFmtId="0" fontId="4" fillId="4" borderId="1" xfId="0" applyFont="1" applyFill="1" applyBorder="1"/>
    <xf numFmtId="2" fontId="4" fillId="7" borderId="1" xfId="0" applyNumberFormat="1" applyFont="1" applyFill="1" applyBorder="1"/>
    <xf numFmtId="2" fontId="4" fillId="0" borderId="1" xfId="0" applyNumberFormat="1" applyFont="1" applyBorder="1"/>
    <xf numFmtId="166" fontId="4" fillId="6" borderId="1" xfId="0" applyNumberFormat="1" applyFont="1" applyFill="1" applyBorder="1"/>
    <xf numFmtId="166" fontId="4" fillId="7" borderId="1" xfId="0" applyNumberFormat="1" applyFont="1" applyFill="1" applyBorder="1"/>
    <xf numFmtId="166" fontId="4" fillId="0" borderId="1" xfId="0" applyNumberFormat="1" applyFont="1" applyBorder="1"/>
    <xf numFmtId="166" fontId="1" fillId="3" borderId="1" xfId="2" applyNumberFormat="1" applyBorder="1"/>
    <xf numFmtId="166" fontId="1" fillId="0" borderId="1" xfId="2" applyNumberFormat="1" applyFill="1" applyBorder="1"/>
    <xf numFmtId="167" fontId="0" fillId="0" borderId="1" xfId="0" applyNumberFormat="1" applyBorder="1"/>
    <xf numFmtId="15" fontId="13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3" fillId="0" borderId="0" xfId="6" applyFont="1" applyProtection="1">
      <protection locked="0"/>
    </xf>
    <xf numFmtId="0" fontId="8" fillId="0" borderId="0" xfId="6" applyFont="1" applyProtection="1">
      <protection locked="0"/>
    </xf>
    <xf numFmtId="0" fontId="12" fillId="0" borderId="0" xfId="0" applyFont="1"/>
    <xf numFmtId="0" fontId="8" fillId="11" borderId="0" xfId="6" applyFont="1" applyFill="1" applyProtection="1">
      <protection locked="0"/>
    </xf>
    <xf numFmtId="0" fontId="7" fillId="0" borderId="0" xfId="6" applyFont="1" applyAlignment="1" applyProtection="1">
      <alignment horizontal="left"/>
      <protection locked="0"/>
    </xf>
    <xf numFmtId="0" fontId="4" fillId="11" borderId="0" xfId="6" applyFont="1" applyFill="1" applyProtection="1">
      <protection locked="0"/>
    </xf>
    <xf numFmtId="0" fontId="0" fillId="11" borderId="0" xfId="0" applyFill="1"/>
    <xf numFmtId="0" fontId="8" fillId="0" borderId="0" xfId="6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0" fontId="4" fillId="0" borderId="1" xfId="6" applyFont="1" applyBorder="1" applyAlignment="1" applyProtection="1">
      <alignment horizontal="center"/>
      <protection locked="0"/>
    </xf>
    <xf numFmtId="0" fontId="4" fillId="0" borderId="0" xfId="6" applyFont="1" applyAlignment="1" applyProtection="1">
      <alignment horizontal="center"/>
      <protection locked="0"/>
    </xf>
    <xf numFmtId="167" fontId="4" fillId="0" borderId="0" xfId="6" applyNumberFormat="1" applyFont="1" applyProtection="1">
      <protection locked="0"/>
    </xf>
    <xf numFmtId="167" fontId="4" fillId="0" borderId="0" xfId="6" applyNumberFormat="1" applyFont="1"/>
    <xf numFmtId="0" fontId="1" fillId="2" borderId="0" xfId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1" fillId="2" borderId="1" xfId="1" applyBorder="1"/>
    <xf numFmtId="0" fontId="1" fillId="0" borderId="0" xfId="5" applyAlignment="1">
      <alignment horizontal="left"/>
    </xf>
    <xf numFmtId="0" fontId="1" fillId="4" borderId="0" xfId="5" applyFill="1" applyAlignment="1">
      <alignment horizontal="left"/>
    </xf>
    <xf numFmtId="166" fontId="1" fillId="2" borderId="0" xfId="1" applyNumberFormat="1"/>
    <xf numFmtId="167" fontId="1" fillId="2" borderId="0" xfId="1" applyNumberFormat="1"/>
    <xf numFmtId="167" fontId="1" fillId="3" borderId="0" xfId="2" applyNumberFormat="1"/>
    <xf numFmtId="0" fontId="1" fillId="0" borderId="1" xfId="5" applyBorder="1" applyAlignment="1">
      <alignment horizontal="left"/>
    </xf>
    <xf numFmtId="0" fontId="1" fillId="0" borderId="1" xfId="0" applyFont="1" applyBorder="1"/>
    <xf numFmtId="167" fontId="4" fillId="6" borderId="1" xfId="0" applyNumberFormat="1" applyFont="1" applyFill="1" applyBorder="1"/>
    <xf numFmtId="167" fontId="1" fillId="0" borderId="1" xfId="2" applyNumberFormat="1" applyFill="1" applyBorder="1"/>
    <xf numFmtId="0" fontId="5" fillId="0" borderId="0" xfId="0" applyFont="1"/>
    <xf numFmtId="0" fontId="14" fillId="0" borderId="0" xfId="0" applyFont="1"/>
    <xf numFmtId="0" fontId="13" fillId="0" borderId="0" xfId="0" applyFont="1" applyProtection="1">
      <protection locked="0"/>
    </xf>
    <xf numFmtId="0" fontId="6" fillId="0" borderId="0" xfId="7" applyProtection="1">
      <protection locked="0"/>
    </xf>
    <xf numFmtId="0" fontId="8" fillId="0" borderId="0" xfId="7" applyFont="1" applyProtection="1">
      <protection locked="0"/>
    </xf>
    <xf numFmtId="0" fontId="4" fillId="0" borderId="0" xfId="7" applyFont="1" applyProtection="1">
      <protection locked="0"/>
    </xf>
    <xf numFmtId="0" fontId="6" fillId="0" borderId="0" xfId="7" applyAlignment="1" applyProtection="1">
      <alignment horizontal="center"/>
      <protection locked="0"/>
    </xf>
    <xf numFmtId="0" fontId="12" fillId="0" borderId="0" xfId="7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4" borderId="0" xfId="7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7" applyFont="1" applyProtection="1">
      <protection locked="0"/>
    </xf>
    <xf numFmtId="0" fontId="12" fillId="4" borderId="0" xfId="7" applyFont="1" applyFill="1" applyProtection="1">
      <protection locked="0"/>
    </xf>
    <xf numFmtId="0" fontId="12" fillId="0" borderId="2" xfId="7" applyFont="1" applyBorder="1" applyAlignment="1" applyProtection="1">
      <alignment horizontal="right"/>
      <protection locked="0"/>
    </xf>
    <xf numFmtId="0" fontId="6" fillId="4" borderId="0" xfId="7" applyFill="1" applyProtection="1">
      <protection locked="0"/>
    </xf>
    <xf numFmtId="0" fontId="16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166" fontId="16" fillId="4" borderId="0" xfId="0" applyNumberFormat="1" applyFont="1" applyFill="1" applyProtection="1">
      <protection locked="0"/>
    </xf>
    <xf numFmtId="2" fontId="4" fillId="4" borderId="0" xfId="0" applyNumberFormat="1" applyFont="1" applyFill="1" applyProtection="1">
      <protection locked="0"/>
    </xf>
    <xf numFmtId="166" fontId="4" fillId="4" borderId="0" xfId="0" applyNumberFormat="1" applyFont="1" applyFill="1" applyProtection="1">
      <protection locked="0"/>
    </xf>
    <xf numFmtId="0" fontId="4" fillId="4" borderId="2" xfId="0" applyFont="1" applyFill="1" applyBorder="1" applyAlignment="1">
      <alignment horizontal="right"/>
    </xf>
    <xf numFmtId="0" fontId="6" fillId="4" borderId="1" xfId="7" applyFill="1" applyBorder="1" applyProtection="1">
      <protection locked="0"/>
    </xf>
    <xf numFmtId="166" fontId="0" fillId="6" borderId="1" xfId="0" applyNumberFormat="1" applyFill="1" applyBorder="1" applyProtection="1">
      <protection locked="0"/>
    </xf>
    <xf numFmtId="167" fontId="6" fillId="0" borderId="1" xfId="7" applyNumberFormat="1" applyBorder="1"/>
    <xf numFmtId="167" fontId="6" fillId="4" borderId="1" xfId="7" applyNumberFormat="1" applyFill="1" applyBorder="1"/>
    <xf numFmtId="2" fontId="6" fillId="6" borderId="1" xfId="7" applyNumberFormat="1" applyFill="1" applyBorder="1" applyProtection="1">
      <protection locked="0"/>
    </xf>
    <xf numFmtId="166" fontId="6" fillId="6" borderId="1" xfId="7" applyNumberFormat="1" applyFill="1" applyBorder="1" applyProtection="1">
      <protection locked="0"/>
    </xf>
    <xf numFmtId="0" fontId="6" fillId="4" borderId="1" xfId="7" applyFill="1" applyBorder="1"/>
    <xf numFmtId="167" fontId="6" fillId="0" borderId="3" xfId="7" applyNumberFormat="1" applyBorder="1" applyAlignment="1">
      <alignment horizontal="right"/>
    </xf>
    <xf numFmtId="0" fontId="6" fillId="0" borderId="1" xfId="7" applyBorder="1" applyProtection="1">
      <protection locked="0"/>
    </xf>
    <xf numFmtId="0" fontId="5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7" fontId="6" fillId="0" borderId="0" xfId="7" applyNumberFormat="1" applyBorder="1"/>
    <xf numFmtId="166" fontId="0" fillId="6" borderId="0" xfId="0" applyNumberFormat="1" applyFill="1" applyBorder="1" applyProtection="1">
      <protection locked="0"/>
    </xf>
    <xf numFmtId="0" fontId="6" fillId="4" borderId="0" xfId="7" applyFill="1" applyBorder="1" applyProtection="1">
      <protection locked="0"/>
    </xf>
    <xf numFmtId="167" fontId="6" fillId="4" borderId="0" xfId="7" applyNumberFormat="1" applyFill="1" applyBorder="1"/>
    <xf numFmtId="0" fontId="6" fillId="0" borderId="0" xfId="7" applyBorder="1" applyProtection="1">
      <protection locked="0"/>
    </xf>
    <xf numFmtId="0" fontId="4" fillId="0" borderId="0" xfId="3" applyFont="1" applyProtection="1">
      <protection locked="0"/>
    </xf>
    <xf numFmtId="0" fontId="6" fillId="4" borderId="0" xfId="7" applyFill="1" applyBorder="1"/>
    <xf numFmtId="166" fontId="6" fillId="6" borderId="0" xfId="7" applyNumberFormat="1" applyFill="1" applyBorder="1" applyProtection="1">
      <protection locked="0"/>
    </xf>
    <xf numFmtId="0" fontId="5" fillId="0" borderId="2" xfId="0" applyFont="1" applyBorder="1" applyAlignment="1">
      <alignment horizontal="center"/>
    </xf>
    <xf numFmtId="0" fontId="4" fillId="5" borderId="1" xfId="0" applyFont="1" applyFill="1" applyBorder="1"/>
    <xf numFmtId="0" fontId="14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7" fontId="11" fillId="41" borderId="1" xfId="0" applyNumberFormat="1" applyFont="1" applyFill="1" applyBorder="1"/>
    <xf numFmtId="0" fontId="33" fillId="41" borderId="0" xfId="0" applyFont="1" applyFill="1"/>
    <xf numFmtId="0" fontId="5" fillId="0" borderId="1" xfId="0" applyFont="1" applyBorder="1" applyAlignment="1" applyProtection="1">
      <alignment horizontal="center"/>
      <protection locked="0"/>
    </xf>
    <xf numFmtId="0" fontId="32" fillId="0" borderId="0" xfId="25" applyFont="1" applyFill="1"/>
    <xf numFmtId="167" fontId="11" fillId="0" borderId="1" xfId="0" applyNumberFormat="1" applyFont="1" applyBorder="1"/>
    <xf numFmtId="0" fontId="33" fillId="4" borderId="0" xfId="0" applyFont="1" applyFill="1"/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Border="1"/>
    <xf numFmtId="167" fontId="11" fillId="0" borderId="3" xfId="0" applyNumberFormat="1" applyFont="1" applyBorder="1"/>
    <xf numFmtId="0" fontId="33" fillId="4" borderId="2" xfId="0" applyFont="1" applyFill="1" applyBorder="1"/>
    <xf numFmtId="0" fontId="5" fillId="41" borderId="0" xfId="0" applyFont="1" applyFill="1" applyAlignment="1">
      <alignment horizontal="center"/>
    </xf>
    <xf numFmtId="167" fontId="6" fillId="0" borderId="0" xfId="7" applyNumberFormat="1" applyBorder="1" applyAlignment="1">
      <alignment horizontal="right"/>
    </xf>
    <xf numFmtId="0" fontId="1" fillId="3" borderId="1" xfId="2" applyBorder="1"/>
    <xf numFmtId="0" fontId="4" fillId="4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5" fillId="0" borderId="3" xfId="0" applyFont="1" applyBorder="1"/>
    <xf numFmtId="0" fontId="5" fillId="0" borderId="1" xfId="0" applyFont="1" applyBorder="1"/>
    <xf numFmtId="0" fontId="34" fillId="41" borderId="0" xfId="0" applyFont="1" applyFill="1"/>
    <xf numFmtId="0" fontId="0" fillId="0" borderId="13" xfId="0" applyBorder="1"/>
    <xf numFmtId="0" fontId="9" fillId="4" borderId="13" xfId="5" applyFont="1" applyFill="1" applyBorder="1" applyAlignment="1">
      <alignment horizontal="left"/>
    </xf>
    <xf numFmtId="0" fontId="9" fillId="4" borderId="2" xfId="5" applyFont="1" applyFill="1" applyBorder="1" applyAlignment="1">
      <alignment horizontal="left"/>
    </xf>
    <xf numFmtId="0" fontId="1" fillId="2" borderId="3" xfId="1" applyBorder="1"/>
    <xf numFmtId="0" fontId="12" fillId="0" borderId="0" xfId="7" applyFont="1" applyBorder="1" applyAlignment="1" applyProtection="1">
      <alignment horizontal="right"/>
      <protection locked="0"/>
    </xf>
    <xf numFmtId="0" fontId="35" fillId="0" borderId="0" xfId="0" applyFont="1" applyAlignment="1">
      <alignment horizontal="center"/>
    </xf>
    <xf numFmtId="0" fontId="35" fillId="0" borderId="0" xfId="0" applyFont="1"/>
    <xf numFmtId="167" fontId="35" fillId="0" borderId="0" xfId="2" applyNumberFormat="1" applyFont="1" applyFill="1"/>
    <xf numFmtId="167" fontId="36" fillId="0" borderId="0" xfId="0" applyNumberFormat="1" applyFont="1"/>
    <xf numFmtId="0" fontId="36" fillId="0" borderId="0" xfId="0" applyFont="1"/>
    <xf numFmtId="0" fontId="35" fillId="0" borderId="0" xfId="1" applyFont="1" applyFill="1"/>
    <xf numFmtId="167" fontId="37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Fill="1"/>
    <xf numFmtId="167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5" fillId="0" borderId="0" xfId="1" applyFont="1" applyFill="1" applyAlignment="1">
      <alignment horizontal="right"/>
    </xf>
    <xf numFmtId="167" fontId="37" fillId="0" borderId="0" xfId="0" applyNumberFormat="1" applyFont="1" applyAlignment="1">
      <alignment horizontal="right"/>
    </xf>
    <xf numFmtId="0" fontId="12" fillId="0" borderId="0" xfId="3" applyFont="1" applyAlignment="1">
      <alignment horizontal="right"/>
    </xf>
    <xf numFmtId="0" fontId="38" fillId="0" borderId="0" xfId="3" applyFont="1" applyAlignment="1">
      <alignment horizontal="right"/>
    </xf>
    <xf numFmtId="167" fontId="39" fillId="0" borderId="0" xfId="7" applyNumberFormat="1" applyFont="1" applyBorder="1"/>
    <xf numFmtId="167" fontId="39" fillId="0" borderId="0" xfId="7" applyNumberFormat="1" applyFont="1" applyBorder="1" applyAlignment="1">
      <alignment horizontal="right"/>
    </xf>
    <xf numFmtId="0" fontId="5" fillId="0" borderId="0" xfId="0" applyFont="1"/>
    <xf numFmtId="0" fontId="35" fillId="0" borderId="0" xfId="0" applyFont="1" applyAlignment="1">
      <alignment horizontal="center" vertical="center"/>
    </xf>
    <xf numFmtId="166" fontId="4" fillId="4" borderId="1" xfId="0" applyNumberFormat="1" applyFont="1" applyFill="1" applyBorder="1"/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/>
    <xf numFmtId="166" fontId="35" fillId="0" borderId="1" xfId="2" applyNumberFormat="1" applyFont="1" applyFill="1" applyBorder="1"/>
    <xf numFmtId="167" fontId="35" fillId="0" borderId="1" xfId="0" applyNumberFormat="1" applyFont="1" applyBorder="1"/>
    <xf numFmtId="167" fontId="11" fillId="6" borderId="0" xfId="0" applyNumberFormat="1" applyFont="1" applyFill="1"/>
    <xf numFmtId="167" fontId="36" fillId="0" borderId="0" xfId="6" applyNumberFormat="1" applyFont="1" applyProtection="1">
      <protection locked="0"/>
    </xf>
    <xf numFmtId="167" fontId="36" fillId="0" borderId="0" xfId="6" applyNumberFormat="1" applyFont="1"/>
  </cellXfs>
  <cellStyles count="49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43" xr:uid="{6FDE1BD7-B82D-4C97-9B6A-8D84A5F12269}"/>
    <cellStyle name="60% - Accent2 2" xfId="44" xr:uid="{9F2C07C6-6BAB-45E2-8C6F-A5DFB6F3F648}"/>
    <cellStyle name="60% - Accent3" xfId="1" builtinId="40"/>
    <cellStyle name="60% - Accent3 2" xfId="45" xr:uid="{17F627EB-3259-49C1-AB80-D135DEDF3ACB}"/>
    <cellStyle name="60% - Accent4 2" xfId="46" xr:uid="{3A4F211A-68EA-4F04-AB4D-27847C8AF8A9}"/>
    <cellStyle name="60% - Accent5 2" xfId="47" xr:uid="{60CFE097-5837-4BBB-9858-CECA694E4F94}"/>
    <cellStyle name="60% - Accent6" xfId="2" builtinId="52"/>
    <cellStyle name="60% - Accent6 2" xfId="48" xr:uid="{E2326493-5B72-43F9-9DD8-696F2C8D5893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4" builtinId="20" customBuiltin="1"/>
    <cellStyle name="Linked Cell" xfId="17" builtinId="24" customBuiltin="1"/>
    <cellStyle name="Neutral 2" xfId="42" xr:uid="{95668233-1E77-478F-92A5-5D68CA0EAD68}"/>
    <cellStyle name="Normal" xfId="0" builtinId="0"/>
    <cellStyle name="Normal 2 2" xfId="3" xr:uid="{5C8E5998-7FBD-404B-959A-48AE222BBD6B}"/>
    <cellStyle name="Normal 2 3" xfId="7" xr:uid="{14629A93-B87D-4ECA-B20E-EB5509C3B742}"/>
    <cellStyle name="Normal 3" xfId="5" xr:uid="{3D61F0C3-44F7-42DA-8882-AF7CD78985D8}"/>
    <cellStyle name="Normal 6" xfId="6" xr:uid="{3AB4A7AC-8B8D-4B0F-B74A-3796C5021AE5}"/>
    <cellStyle name="Normal 7" xfId="4" xr:uid="{F8187129-7CF3-41FB-BE9B-F406DCA86CE0}"/>
    <cellStyle name="Note" xfId="20" builtinId="10" customBuiltin="1"/>
    <cellStyle name="Output" xfId="15" builtinId="21" customBuiltin="1"/>
    <cellStyle name="Title 2" xfId="41" xr:uid="{4687FA79-042A-44A8-811D-6437E6A2F3A3}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0145-D64E-4626-ACCC-2F36A3D22EAC}">
  <sheetPr>
    <pageSetUpPr fitToPage="1"/>
  </sheetPr>
  <dimension ref="A1:EF22"/>
  <sheetViews>
    <sheetView topLeftCell="DE1" workbookViewId="0">
      <selection activeCell="DZ10" sqref="DZ10"/>
    </sheetView>
  </sheetViews>
  <sheetFormatPr defaultRowHeight="14.4" x14ac:dyDescent="0.3"/>
  <cols>
    <col min="1" max="1" width="5.6640625" customWidth="1"/>
    <col min="2" max="4" width="17.109375" customWidth="1"/>
    <col min="5" max="5" width="13.8867187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42" max="42" width="2.88671875" customWidth="1"/>
    <col min="53" max="53" width="2.88671875" customWidth="1"/>
    <col min="54" max="54" width="7.5546875" customWidth="1"/>
    <col min="55" max="55" width="10.6640625" customWidth="1"/>
    <col min="56" max="56" width="10.21875" customWidth="1"/>
    <col min="57" max="57" width="9.33203125" customWidth="1"/>
    <col min="58" max="58" width="11" customWidth="1"/>
    <col min="59" max="59" width="9" customWidth="1"/>
    <col min="68" max="68" width="2.88671875" customWidth="1"/>
    <col min="72" max="72" width="2.88671875" customWidth="1"/>
    <col min="80" max="80" width="2.88671875" customWidth="1"/>
    <col min="84" max="84" width="2.88671875" customWidth="1"/>
    <col min="85" max="85" width="6.6640625" customWidth="1"/>
    <col min="86" max="86" width="6.44140625" customWidth="1"/>
    <col min="87" max="87" width="5.77734375" customWidth="1"/>
    <col min="88" max="88" width="6.6640625" customWidth="1"/>
    <col min="89" max="89" width="12.5546875" customWidth="1"/>
    <col min="90" max="90" width="2.88671875" customWidth="1"/>
    <col min="91" max="91" width="6.6640625" customWidth="1"/>
    <col min="92" max="92" width="6.44140625" customWidth="1"/>
    <col min="93" max="93" width="5.77734375" customWidth="1"/>
    <col min="94" max="94" width="6.6640625" customWidth="1"/>
    <col min="96" max="96" width="2.88671875" customWidth="1"/>
    <col min="98" max="98" width="2.88671875" customWidth="1"/>
    <col min="99" max="99" width="7.5546875" customWidth="1"/>
    <col min="100" max="100" width="10.6640625" customWidth="1"/>
    <col min="101" max="101" width="10.21875" customWidth="1"/>
    <col min="102" max="102" width="9.33203125" customWidth="1"/>
    <col min="103" max="103" width="11" customWidth="1"/>
    <col min="104" max="104" width="9" customWidth="1"/>
    <col min="113" max="113" width="2.88671875" customWidth="1"/>
    <col min="117" max="117" width="2.88671875" customWidth="1"/>
    <col min="125" max="125" width="2.88671875" customWidth="1"/>
    <col min="129" max="129" width="2.88671875" customWidth="1"/>
    <col min="131" max="131" width="2.88671875" customWidth="1"/>
    <col min="133" max="133" width="2.88671875" customWidth="1"/>
    <col min="134" max="134" width="7.109375" style="49" customWidth="1"/>
    <col min="135" max="135" width="8.88671875" style="49"/>
    <col min="136" max="136" width="12.6640625" customWidth="1"/>
  </cols>
  <sheetData>
    <row r="1" spans="1:136" x14ac:dyDescent="0.3">
      <c r="A1" s="1" t="s">
        <v>58</v>
      </c>
      <c r="B1" s="6"/>
      <c r="C1" s="6"/>
      <c r="D1" s="3" t="s">
        <v>59</v>
      </c>
      <c r="E1" s="14" t="s">
        <v>62</v>
      </c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6"/>
      <c r="BI1" s="6"/>
      <c r="BJ1" s="6"/>
      <c r="BK1" s="6"/>
      <c r="BL1" s="6"/>
      <c r="BM1" s="6"/>
      <c r="BN1" s="6"/>
      <c r="BO1" s="6"/>
      <c r="BP1" s="6"/>
      <c r="BQ1" s="18"/>
      <c r="BR1" s="18"/>
      <c r="BS1" s="18"/>
      <c r="BT1" s="6"/>
      <c r="BU1" s="6"/>
      <c r="BV1" s="6"/>
      <c r="BW1" s="6"/>
      <c r="BX1" s="6"/>
      <c r="BY1" s="6"/>
      <c r="BZ1" s="6"/>
      <c r="CA1" s="6"/>
      <c r="CB1" s="6"/>
      <c r="CC1" s="18"/>
      <c r="CD1" s="18"/>
      <c r="CE1" s="18"/>
      <c r="CF1" s="6"/>
      <c r="CG1" s="6"/>
      <c r="CH1" s="6"/>
      <c r="CI1" s="6"/>
      <c r="CJ1" s="6"/>
      <c r="CK1" s="41">
        <f ca="1">NOW()</f>
        <v>44612.533726620371</v>
      </c>
      <c r="CL1" s="6"/>
      <c r="CM1" s="6"/>
      <c r="CN1" s="6"/>
      <c r="CO1" s="6"/>
      <c r="CP1" s="6"/>
      <c r="CQ1" s="6"/>
      <c r="CR1" s="6"/>
      <c r="CS1" s="6"/>
      <c r="CT1" s="6"/>
      <c r="CU1" s="5"/>
      <c r="CV1" s="5"/>
      <c r="CW1" s="5"/>
      <c r="CX1" s="5"/>
      <c r="CY1" s="5"/>
      <c r="CZ1" s="5"/>
      <c r="DA1" s="6"/>
      <c r="DB1" s="6"/>
      <c r="DC1" s="6"/>
      <c r="DD1" s="6"/>
      <c r="DE1" s="6"/>
      <c r="DF1" s="6"/>
      <c r="DG1" s="6"/>
      <c r="DH1" s="6"/>
      <c r="DI1" s="6"/>
      <c r="DJ1" s="18"/>
      <c r="DK1" s="18"/>
      <c r="DL1" s="18"/>
      <c r="DM1" s="6"/>
      <c r="DN1" s="6"/>
      <c r="DO1" s="6"/>
      <c r="DP1" s="6"/>
      <c r="DQ1" s="6"/>
      <c r="DR1" s="6"/>
      <c r="DS1" s="6"/>
      <c r="DT1" s="6"/>
      <c r="DU1" s="6"/>
      <c r="DV1" s="18"/>
      <c r="DW1" s="18"/>
      <c r="DX1" s="18"/>
      <c r="DY1" s="6"/>
      <c r="DZ1" s="6"/>
      <c r="EA1" s="6"/>
      <c r="EB1" s="6"/>
      <c r="EC1" s="6"/>
      <c r="EF1" s="41">
        <f ca="1">NOW()</f>
        <v>44612.533726620371</v>
      </c>
    </row>
    <row r="2" spans="1:136" x14ac:dyDescent="0.3">
      <c r="A2" s="1"/>
      <c r="B2" s="6"/>
      <c r="C2" s="6"/>
      <c r="D2" s="3"/>
      <c r="E2" s="6" t="s">
        <v>60</v>
      </c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5"/>
      <c r="BC2" s="5"/>
      <c r="BD2" s="5"/>
      <c r="BE2" s="5"/>
      <c r="BF2" s="5"/>
      <c r="BG2" s="5"/>
      <c r="BH2" s="6"/>
      <c r="BI2" s="6"/>
      <c r="BJ2" s="6"/>
      <c r="BK2" s="6"/>
      <c r="BL2" s="6"/>
      <c r="BM2" s="6"/>
      <c r="BN2" s="6"/>
      <c r="BO2" s="6"/>
      <c r="BP2" s="6"/>
      <c r="BQ2" s="18"/>
      <c r="BR2" s="18"/>
      <c r="BS2" s="18"/>
      <c r="BT2" s="6"/>
      <c r="BU2" s="6"/>
      <c r="BV2" s="6"/>
      <c r="BW2" s="6"/>
      <c r="BX2" s="6"/>
      <c r="BY2" s="6"/>
      <c r="BZ2" s="6"/>
      <c r="CA2" s="6"/>
      <c r="CB2" s="6"/>
      <c r="CC2" s="18"/>
      <c r="CD2" s="18"/>
      <c r="CE2" s="18"/>
      <c r="CF2" s="6"/>
      <c r="CG2" s="6"/>
      <c r="CH2" s="6"/>
      <c r="CI2" s="6"/>
      <c r="CJ2" s="6"/>
      <c r="CK2" s="42">
        <f ca="1">NOW()</f>
        <v>44612.533726620371</v>
      </c>
      <c r="CL2" s="6"/>
      <c r="CM2" s="6"/>
      <c r="CN2" s="6"/>
      <c r="CO2" s="6"/>
      <c r="CP2" s="6"/>
      <c r="CQ2" s="6"/>
      <c r="CR2" s="6"/>
      <c r="CS2" s="6"/>
      <c r="CT2" s="6"/>
      <c r="CU2" s="5"/>
      <c r="CV2" s="5"/>
      <c r="CW2" s="5"/>
      <c r="CX2" s="5"/>
      <c r="CY2" s="5"/>
      <c r="CZ2" s="5"/>
      <c r="DA2" s="6"/>
      <c r="DB2" s="6"/>
      <c r="DC2" s="6"/>
      <c r="DD2" s="6"/>
      <c r="DE2" s="6"/>
      <c r="DF2" s="6"/>
      <c r="DG2" s="6"/>
      <c r="DH2" s="6"/>
      <c r="DI2" s="6"/>
      <c r="DJ2" s="18"/>
      <c r="DK2" s="18"/>
      <c r="DL2" s="18"/>
      <c r="DM2" s="6"/>
      <c r="DN2" s="6"/>
      <c r="DO2" s="6"/>
      <c r="DP2" s="6"/>
      <c r="DQ2" s="6"/>
      <c r="DR2" s="6"/>
      <c r="DS2" s="6"/>
      <c r="DT2" s="6"/>
      <c r="DU2" s="6"/>
      <c r="DV2" s="18"/>
      <c r="DW2" s="18"/>
      <c r="DX2" s="18"/>
      <c r="DY2" s="6"/>
      <c r="DZ2" s="6"/>
      <c r="EA2" s="6"/>
      <c r="EB2" s="6"/>
      <c r="EC2" s="6"/>
      <c r="EF2" s="42">
        <f ca="1">NOW()</f>
        <v>44612.533726620371</v>
      </c>
    </row>
    <row r="3" spans="1:136" x14ac:dyDescent="0.3">
      <c r="A3" s="1" t="s">
        <v>170</v>
      </c>
      <c r="B3" s="6"/>
      <c r="C3" s="6"/>
      <c r="D3" s="3"/>
      <c r="E3" s="14" t="s">
        <v>61</v>
      </c>
    </row>
    <row r="4" spans="1:136" ht="15.6" x14ac:dyDescent="0.3">
      <c r="A4" s="35"/>
      <c r="B4" s="6"/>
      <c r="C4" s="6"/>
      <c r="D4" s="3"/>
      <c r="E4" s="14" t="s">
        <v>101</v>
      </c>
    </row>
    <row r="5" spans="1:136" ht="15.6" x14ac:dyDescent="0.3">
      <c r="A5" s="35"/>
      <c r="B5" s="6"/>
      <c r="C5" s="6"/>
      <c r="D5" s="3"/>
    </row>
    <row r="6" spans="1:136" ht="15.6" x14ac:dyDescent="0.3">
      <c r="A6" s="35"/>
      <c r="B6" s="6"/>
      <c r="C6" s="6"/>
      <c r="D6" s="3"/>
      <c r="E6" s="6"/>
      <c r="F6" s="50" t="s">
        <v>63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50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0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0"/>
      <c r="AR6" s="51"/>
      <c r="AS6" s="51"/>
      <c r="AT6" s="51"/>
      <c r="AU6" s="51"/>
      <c r="AV6" s="51"/>
      <c r="AW6" s="51"/>
      <c r="AX6" s="51"/>
      <c r="AY6" s="51"/>
      <c r="AZ6" s="51"/>
      <c r="BA6" s="6"/>
      <c r="BB6" s="52" t="s">
        <v>64</v>
      </c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3" t="s">
        <v>65</v>
      </c>
      <c r="BR6" s="53"/>
      <c r="BS6" s="54"/>
      <c r="BT6" s="55"/>
      <c r="BU6" s="55"/>
      <c r="BV6" s="55"/>
      <c r="BW6" s="55"/>
      <c r="BX6" s="55"/>
      <c r="BY6" s="55"/>
      <c r="BZ6" s="55"/>
      <c r="CA6" s="55"/>
      <c r="CB6" s="52"/>
      <c r="CC6" s="53" t="s">
        <v>65</v>
      </c>
      <c r="CD6" s="53"/>
      <c r="CE6" s="54"/>
      <c r="CF6" s="56"/>
      <c r="CG6" s="56"/>
      <c r="CH6" s="56"/>
      <c r="CI6" s="56"/>
      <c r="CJ6" s="56"/>
      <c r="CK6" s="6"/>
      <c r="CL6" s="6"/>
      <c r="CM6" s="56"/>
      <c r="CN6" s="56"/>
      <c r="CO6" s="56"/>
      <c r="CP6" s="56"/>
      <c r="CQ6" s="6"/>
      <c r="CR6" s="6"/>
      <c r="CS6" s="6"/>
      <c r="CT6" s="6"/>
      <c r="CU6" s="52" t="s">
        <v>66</v>
      </c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3" t="s">
        <v>65</v>
      </c>
      <c r="DK6" s="53"/>
      <c r="DL6" s="54"/>
      <c r="DM6" s="55"/>
      <c r="DN6" s="55"/>
      <c r="DO6" s="55"/>
      <c r="DP6" s="55"/>
      <c r="DQ6" s="55"/>
      <c r="DR6" s="55"/>
      <c r="DS6" s="55"/>
      <c r="DT6" s="55"/>
      <c r="DU6" s="52"/>
      <c r="DV6" s="53" t="s">
        <v>65</v>
      </c>
      <c r="DW6" s="53"/>
      <c r="DX6" s="54"/>
      <c r="DY6" s="55"/>
      <c r="DZ6" s="6"/>
      <c r="EA6" s="6"/>
      <c r="EB6" s="6"/>
      <c r="EC6" s="6"/>
    </row>
    <row r="7" spans="1:136" ht="15.6" x14ac:dyDescent="0.3">
      <c r="A7" s="35" t="s">
        <v>67</v>
      </c>
      <c r="B7" s="6"/>
      <c r="C7" s="3"/>
      <c r="D7" s="6"/>
      <c r="E7" s="6"/>
      <c r="F7" s="7" t="s">
        <v>3</v>
      </c>
      <c r="G7" s="6"/>
      <c r="H7" s="6"/>
      <c r="I7" s="6"/>
      <c r="J7" s="6"/>
      <c r="K7" s="6"/>
      <c r="M7" s="7"/>
      <c r="N7" s="7"/>
      <c r="O7" s="7"/>
      <c r="P7" s="6"/>
      <c r="Q7" s="6"/>
      <c r="R7" s="6"/>
      <c r="S7" s="6"/>
      <c r="T7" s="7"/>
      <c r="U7" s="7" t="s">
        <v>5</v>
      </c>
      <c r="V7" s="6"/>
      <c r="W7" s="6"/>
      <c r="X7" s="6"/>
      <c r="Y7" s="6"/>
      <c r="Z7" s="6"/>
      <c r="AA7" s="6"/>
      <c r="AB7" s="6"/>
      <c r="AC7" s="6"/>
      <c r="AD7" s="6"/>
      <c r="AE7" s="7"/>
      <c r="AF7" s="7" t="s">
        <v>6</v>
      </c>
      <c r="AG7" s="6"/>
      <c r="AH7" s="6"/>
      <c r="AI7" s="6"/>
      <c r="AJ7" s="6"/>
      <c r="AK7" s="6"/>
      <c r="AL7" s="6"/>
      <c r="AM7" s="6"/>
      <c r="AN7" s="6"/>
      <c r="AO7" s="6"/>
      <c r="AP7" s="7"/>
      <c r="AQ7" s="7" t="s">
        <v>47</v>
      </c>
      <c r="AR7" s="6"/>
      <c r="AS7" s="6"/>
      <c r="AT7" s="6"/>
      <c r="AU7" s="6"/>
      <c r="AV7" s="6"/>
      <c r="AW7" s="6"/>
      <c r="AX7" s="6"/>
      <c r="AY7" s="6"/>
      <c r="AZ7" s="6"/>
      <c r="BA7" s="6"/>
      <c r="BB7" s="7" t="s">
        <v>3</v>
      </c>
      <c r="BC7" s="6"/>
      <c r="BD7" s="6"/>
      <c r="BE7" s="6"/>
      <c r="BF7" s="6"/>
      <c r="BG7" s="6"/>
      <c r="BI7" s="7"/>
      <c r="BJ7" s="7"/>
      <c r="BK7" s="7"/>
      <c r="BL7" s="6"/>
      <c r="BM7" s="6"/>
      <c r="BN7" s="6"/>
      <c r="BO7" s="6"/>
      <c r="BP7" s="6"/>
      <c r="BQ7" s="57" t="s">
        <v>5</v>
      </c>
      <c r="BR7" s="18"/>
      <c r="BS7" s="18"/>
      <c r="BT7" s="6"/>
      <c r="BU7" s="57" t="s">
        <v>6</v>
      </c>
      <c r="BV7" s="18"/>
      <c r="BW7" s="6"/>
      <c r="BX7" s="6"/>
      <c r="BY7" s="6"/>
      <c r="BZ7" s="7"/>
      <c r="CA7" s="7"/>
      <c r="CB7" s="6"/>
      <c r="CC7" s="57" t="s">
        <v>47</v>
      </c>
      <c r="CD7" s="18"/>
      <c r="CE7" s="18"/>
      <c r="CF7" s="43"/>
      <c r="CG7" s="56"/>
      <c r="CH7" s="56"/>
      <c r="CI7" s="56"/>
      <c r="CJ7" s="56"/>
      <c r="CK7" s="6"/>
      <c r="CL7" s="6"/>
      <c r="CM7" s="56"/>
      <c r="CN7" s="56"/>
      <c r="CO7" s="56"/>
      <c r="CP7" s="56"/>
      <c r="CQ7" s="6"/>
      <c r="CR7" s="6"/>
      <c r="CS7" s="6"/>
      <c r="CT7" s="6"/>
      <c r="CU7" s="7" t="s">
        <v>3</v>
      </c>
      <c r="CV7" s="6" t="str">
        <f>E2</f>
        <v>Robyn Bruderer</v>
      </c>
      <c r="CW7" s="6"/>
      <c r="CX7" s="6"/>
      <c r="CY7" s="6"/>
      <c r="CZ7" s="6"/>
      <c r="DB7" s="7"/>
      <c r="DC7" s="7"/>
      <c r="DD7" s="7"/>
      <c r="DE7" s="6"/>
      <c r="DF7" s="6"/>
      <c r="DG7" s="6"/>
      <c r="DH7" s="6"/>
      <c r="DI7" s="6"/>
      <c r="DJ7" s="57" t="s">
        <v>5</v>
      </c>
      <c r="DK7" s="18" t="str">
        <f>E3</f>
        <v>Angie Deeks</v>
      </c>
      <c r="DL7" s="18"/>
      <c r="DM7" s="6"/>
      <c r="DN7" s="57" t="s">
        <v>6</v>
      </c>
      <c r="DO7" s="18" t="str">
        <f>E1</f>
        <v>Tristyn Lowe</v>
      </c>
      <c r="DP7" s="6"/>
      <c r="DQ7" s="6"/>
      <c r="DR7" s="6"/>
      <c r="DS7" s="7"/>
      <c r="DT7" s="7"/>
      <c r="DU7" s="6"/>
      <c r="DV7" s="57" t="s">
        <v>47</v>
      </c>
      <c r="DW7" s="18" t="str">
        <f>E2</f>
        <v>Robyn Bruderer</v>
      </c>
      <c r="DX7" s="18"/>
      <c r="DY7" s="6"/>
      <c r="DZ7" s="6"/>
      <c r="EA7" s="6"/>
      <c r="EB7" s="6"/>
      <c r="EC7" s="6"/>
      <c r="ED7" s="58"/>
      <c r="EE7" s="14"/>
      <c r="EF7" s="6"/>
    </row>
    <row r="8" spans="1:136" ht="15.6" x14ac:dyDescent="0.3">
      <c r="A8" s="35" t="s">
        <v>68</v>
      </c>
      <c r="B8" s="7">
        <v>3</v>
      </c>
      <c r="C8" s="3"/>
      <c r="D8" s="6"/>
      <c r="E8" s="6"/>
      <c r="F8" s="7" t="s">
        <v>4</v>
      </c>
      <c r="G8" s="6"/>
      <c r="H8" s="6"/>
      <c r="I8" s="6"/>
      <c r="J8" s="6"/>
      <c r="K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7" t="s">
        <v>4</v>
      </c>
      <c r="BC8" s="6"/>
      <c r="BD8" s="6"/>
      <c r="BE8" s="6"/>
      <c r="BF8" s="6"/>
      <c r="BG8" s="6"/>
      <c r="BI8" s="6"/>
      <c r="BJ8" s="6"/>
      <c r="BK8" s="6"/>
      <c r="BL8" s="6"/>
      <c r="BM8" s="6"/>
      <c r="BN8" s="6"/>
      <c r="BO8" s="6"/>
      <c r="BP8" s="6"/>
      <c r="BQ8" s="18"/>
      <c r="BR8" s="18"/>
      <c r="BS8" s="18"/>
      <c r="BT8" s="6"/>
      <c r="BU8" s="6"/>
      <c r="BV8" s="6"/>
      <c r="BW8" s="6"/>
      <c r="BX8" s="6"/>
      <c r="BY8" s="6"/>
      <c r="BZ8" s="6"/>
      <c r="CA8" s="6"/>
      <c r="CB8" s="6"/>
      <c r="CC8" s="18"/>
      <c r="CD8" s="18"/>
      <c r="CE8" s="18"/>
      <c r="CF8" s="43"/>
      <c r="CG8" s="56"/>
      <c r="CH8" s="56"/>
      <c r="CI8" s="56"/>
      <c r="CJ8" s="56"/>
      <c r="CK8" s="7" t="s">
        <v>69</v>
      </c>
      <c r="CL8" s="6"/>
      <c r="CM8" s="56"/>
      <c r="CN8" s="56"/>
      <c r="CO8" s="56"/>
      <c r="CP8" s="56"/>
      <c r="CQ8" s="6"/>
      <c r="CR8" s="6"/>
      <c r="CS8" s="6"/>
      <c r="CT8" s="6"/>
      <c r="CU8" s="7" t="s">
        <v>4</v>
      </c>
      <c r="CV8" s="6"/>
      <c r="CW8" s="6"/>
      <c r="CX8" s="6"/>
      <c r="CY8" s="6"/>
      <c r="CZ8" s="6"/>
      <c r="DB8" s="6"/>
      <c r="DC8" s="6"/>
      <c r="DD8" s="6"/>
      <c r="DE8" s="6"/>
      <c r="DF8" s="6"/>
      <c r="DG8" s="6"/>
      <c r="DH8" s="6"/>
      <c r="DI8" s="6"/>
      <c r="DJ8" s="18"/>
      <c r="DK8" s="18"/>
      <c r="DL8" s="18"/>
      <c r="DM8" s="6"/>
      <c r="DN8" s="6"/>
      <c r="DO8" s="6"/>
      <c r="DP8" s="6"/>
      <c r="DQ8" s="6"/>
      <c r="DR8" s="6"/>
      <c r="DS8" s="6"/>
      <c r="DT8" s="6"/>
      <c r="DU8" s="6"/>
      <c r="DV8" s="18"/>
      <c r="DW8" s="18"/>
      <c r="DX8" s="18"/>
      <c r="DY8" s="6"/>
      <c r="DZ8" s="7" t="s">
        <v>69</v>
      </c>
      <c r="EA8" s="6"/>
      <c r="EB8" s="6"/>
      <c r="EC8" s="6"/>
      <c r="ED8" s="59" t="s">
        <v>70</v>
      </c>
      <c r="EE8" s="14"/>
      <c r="EF8" s="6"/>
    </row>
    <row r="9" spans="1:136" ht="15.6" x14ac:dyDescent="0.3">
      <c r="A9" s="35"/>
      <c r="B9" s="6"/>
      <c r="C9" s="3"/>
      <c r="D9" s="6"/>
      <c r="E9" s="6"/>
      <c r="F9" s="7" t="s">
        <v>7</v>
      </c>
      <c r="G9" s="6"/>
      <c r="H9" s="6"/>
      <c r="I9" s="6"/>
      <c r="J9" s="6"/>
      <c r="K9" s="6"/>
      <c r="L9" s="8" t="s">
        <v>7</v>
      </c>
      <c r="M9" s="9"/>
      <c r="N9" s="9"/>
      <c r="O9" s="9" t="s">
        <v>8</v>
      </c>
      <c r="Q9" s="9"/>
      <c r="R9" s="9" t="s">
        <v>9</v>
      </c>
      <c r="S9" s="9" t="s">
        <v>10</v>
      </c>
      <c r="T9" s="25"/>
      <c r="U9" s="6"/>
      <c r="V9" s="6"/>
      <c r="W9" s="6"/>
      <c r="X9" s="6"/>
      <c r="Y9" s="6"/>
      <c r="Z9" s="6"/>
      <c r="AA9" s="6"/>
      <c r="AB9" s="6"/>
      <c r="AC9" s="6"/>
      <c r="AD9" s="6"/>
      <c r="AE9" s="25"/>
      <c r="AF9" s="6"/>
      <c r="AG9" s="6"/>
      <c r="AH9" s="6"/>
      <c r="AI9" s="6"/>
      <c r="AJ9" s="6"/>
      <c r="AK9" s="6"/>
      <c r="AL9" s="6"/>
      <c r="AM9" s="6"/>
      <c r="AN9" s="6"/>
      <c r="AO9" s="6"/>
      <c r="AP9" s="25"/>
      <c r="AQ9" s="6"/>
      <c r="AR9" s="6"/>
      <c r="AS9" s="6"/>
      <c r="AT9" s="6"/>
      <c r="AU9" s="6"/>
      <c r="AV9" s="6"/>
      <c r="AW9" s="6"/>
      <c r="AX9" s="6"/>
      <c r="AY9" s="6"/>
      <c r="AZ9" s="6"/>
      <c r="BA9" s="25"/>
      <c r="BB9" s="7" t="s">
        <v>7</v>
      </c>
      <c r="BC9" s="6"/>
      <c r="BD9" s="6"/>
      <c r="BE9" s="6"/>
      <c r="BF9" s="6"/>
      <c r="BG9" s="6"/>
      <c r="BH9" s="8" t="s">
        <v>7</v>
      </c>
      <c r="BI9" s="9"/>
      <c r="BJ9" s="9"/>
      <c r="BK9" s="9" t="s">
        <v>8</v>
      </c>
      <c r="BM9" s="9"/>
      <c r="BN9" s="9" t="s">
        <v>9</v>
      </c>
      <c r="BO9" s="9" t="s">
        <v>10</v>
      </c>
      <c r="BP9" s="25"/>
      <c r="BQ9" s="57"/>
      <c r="BR9" s="57"/>
      <c r="BS9" s="18"/>
      <c r="BT9" s="6"/>
      <c r="BU9" s="6" t="s">
        <v>71</v>
      </c>
      <c r="BV9" s="6"/>
      <c r="BW9" s="6"/>
      <c r="BX9" s="6"/>
      <c r="BY9" s="6"/>
      <c r="BZ9" s="6"/>
      <c r="CA9" s="25" t="s">
        <v>71</v>
      </c>
      <c r="CB9" s="25"/>
      <c r="CC9" s="57"/>
      <c r="CD9" s="57"/>
      <c r="CE9" s="18"/>
      <c r="CF9" s="43"/>
      <c r="CG9" s="56"/>
      <c r="CH9" s="56"/>
      <c r="CI9" s="56"/>
      <c r="CJ9" s="56"/>
      <c r="CK9" s="9" t="s">
        <v>11</v>
      </c>
      <c r="CL9" s="6"/>
      <c r="CM9" s="56"/>
      <c r="CN9" s="56"/>
      <c r="CO9" s="56"/>
      <c r="CP9" s="56"/>
      <c r="CQ9" s="9" t="s">
        <v>65</v>
      </c>
      <c r="CR9" s="9"/>
      <c r="CS9" s="9" t="s">
        <v>16</v>
      </c>
      <c r="CT9" s="25"/>
      <c r="CU9" s="7" t="s">
        <v>7</v>
      </c>
      <c r="CV9" s="6"/>
      <c r="CW9" s="6"/>
      <c r="CX9" s="6"/>
      <c r="CY9" s="6"/>
      <c r="CZ9" s="6"/>
      <c r="DA9" s="8" t="s">
        <v>7</v>
      </c>
      <c r="DB9" s="9"/>
      <c r="DC9" s="9"/>
      <c r="DD9" s="9" t="s">
        <v>8</v>
      </c>
      <c r="DF9" s="9"/>
      <c r="DG9" s="9" t="s">
        <v>9</v>
      </c>
      <c r="DH9" s="9" t="s">
        <v>10</v>
      </c>
      <c r="DI9" s="25"/>
      <c r="DJ9" s="57"/>
      <c r="DK9" s="57"/>
      <c r="DL9" s="18"/>
      <c r="DM9" s="6"/>
      <c r="DN9" s="6" t="s">
        <v>71</v>
      </c>
      <c r="DO9" s="6"/>
      <c r="DP9" s="6"/>
      <c r="DQ9" s="6"/>
      <c r="DR9" s="6"/>
      <c r="DS9" s="6"/>
      <c r="DT9" s="25" t="s">
        <v>71</v>
      </c>
      <c r="DU9" s="25"/>
      <c r="DV9" s="57"/>
      <c r="DW9" s="57"/>
      <c r="DX9" s="18"/>
      <c r="DY9" s="6"/>
      <c r="DZ9" s="9" t="s">
        <v>11</v>
      </c>
      <c r="EA9" s="6"/>
      <c r="EB9" s="9" t="s">
        <v>65</v>
      </c>
      <c r="EC9" s="9"/>
      <c r="ED9" s="59" t="s">
        <v>72</v>
      </c>
      <c r="EE9" s="60" t="s">
        <v>16</v>
      </c>
      <c r="EF9" s="15"/>
    </row>
    <row r="10" spans="1:136" x14ac:dyDescent="0.3">
      <c r="A10" s="10" t="s">
        <v>17</v>
      </c>
      <c r="B10" s="10" t="s">
        <v>18</v>
      </c>
      <c r="C10" s="10" t="s">
        <v>4</v>
      </c>
      <c r="D10" s="10" t="s">
        <v>19</v>
      </c>
      <c r="E10" s="10" t="s">
        <v>20</v>
      </c>
      <c r="F10" s="10" t="s">
        <v>21</v>
      </c>
      <c r="G10" s="10" t="s">
        <v>23</v>
      </c>
      <c r="H10" s="10" t="s">
        <v>49</v>
      </c>
      <c r="I10" s="10" t="s">
        <v>22</v>
      </c>
      <c r="J10" s="10" t="s">
        <v>24</v>
      </c>
      <c r="K10" s="10" t="s">
        <v>50</v>
      </c>
      <c r="L10" s="11" t="s">
        <v>25</v>
      </c>
      <c r="M10" s="12" t="s">
        <v>8</v>
      </c>
      <c r="N10" s="12" t="s">
        <v>26</v>
      </c>
      <c r="O10" s="11" t="s">
        <v>25</v>
      </c>
      <c r="P10" s="13" t="s">
        <v>9</v>
      </c>
      <c r="Q10" s="12" t="s">
        <v>26</v>
      </c>
      <c r="R10" s="11" t="s">
        <v>25</v>
      </c>
      <c r="S10" s="11" t="s">
        <v>25</v>
      </c>
      <c r="T10" s="27"/>
      <c r="U10" s="26" t="s">
        <v>27</v>
      </c>
      <c r="V10" s="26" t="s">
        <v>28</v>
      </c>
      <c r="W10" s="26" t="s">
        <v>55</v>
      </c>
      <c r="X10" s="26" t="s">
        <v>73</v>
      </c>
      <c r="Y10" s="26" t="s">
        <v>56</v>
      </c>
      <c r="Z10" s="26" t="s">
        <v>57</v>
      </c>
      <c r="AA10" s="26" t="s">
        <v>74</v>
      </c>
      <c r="AB10" s="26" t="s">
        <v>75</v>
      </c>
      <c r="AC10" s="26" t="s">
        <v>31</v>
      </c>
      <c r="AD10" s="26" t="s">
        <v>32</v>
      </c>
      <c r="AE10" s="27"/>
      <c r="AF10" s="26" t="s">
        <v>27</v>
      </c>
      <c r="AG10" s="26" t="s">
        <v>28</v>
      </c>
      <c r="AH10" s="26" t="s">
        <v>55</v>
      </c>
      <c r="AI10" s="26" t="s">
        <v>73</v>
      </c>
      <c r="AJ10" s="26" t="s">
        <v>56</v>
      </c>
      <c r="AK10" s="26" t="s">
        <v>57</v>
      </c>
      <c r="AL10" s="26" t="s">
        <v>74</v>
      </c>
      <c r="AM10" s="26" t="s">
        <v>75</v>
      </c>
      <c r="AN10" s="26" t="s">
        <v>31</v>
      </c>
      <c r="AO10" s="26" t="s">
        <v>32</v>
      </c>
      <c r="AP10" s="27"/>
      <c r="AQ10" s="26" t="s">
        <v>27</v>
      </c>
      <c r="AR10" s="26" t="s">
        <v>28</v>
      </c>
      <c r="AS10" s="26" t="s">
        <v>55</v>
      </c>
      <c r="AT10" s="26" t="s">
        <v>73</v>
      </c>
      <c r="AU10" s="26" t="s">
        <v>56</v>
      </c>
      <c r="AV10" s="26" t="s">
        <v>57</v>
      </c>
      <c r="AW10" s="26" t="s">
        <v>74</v>
      </c>
      <c r="AX10" s="26" t="s">
        <v>75</v>
      </c>
      <c r="AY10" s="26" t="s">
        <v>31</v>
      </c>
      <c r="AZ10" s="26" t="s">
        <v>32</v>
      </c>
      <c r="BA10" s="27"/>
      <c r="BB10" s="10" t="s">
        <v>21</v>
      </c>
      <c r="BC10" s="10" t="s">
        <v>23</v>
      </c>
      <c r="BD10" s="10" t="s">
        <v>49</v>
      </c>
      <c r="BE10" s="10" t="s">
        <v>22</v>
      </c>
      <c r="BF10" s="10" t="s">
        <v>24</v>
      </c>
      <c r="BG10" s="10" t="s">
        <v>50</v>
      </c>
      <c r="BH10" s="11" t="s">
        <v>25</v>
      </c>
      <c r="BI10" s="12" t="s">
        <v>8</v>
      </c>
      <c r="BJ10" s="12" t="s">
        <v>26</v>
      </c>
      <c r="BK10" s="11" t="s">
        <v>25</v>
      </c>
      <c r="BL10" s="13" t="s">
        <v>9</v>
      </c>
      <c r="BM10" s="12" t="s">
        <v>26</v>
      </c>
      <c r="BN10" s="11" t="s">
        <v>25</v>
      </c>
      <c r="BO10" s="11" t="s">
        <v>25</v>
      </c>
      <c r="BP10" s="27"/>
      <c r="BQ10" s="61" t="s">
        <v>33</v>
      </c>
      <c r="BR10" s="61" t="s">
        <v>76</v>
      </c>
      <c r="BS10" s="62" t="s">
        <v>13</v>
      </c>
      <c r="BT10" s="63"/>
      <c r="BU10" s="12" t="s">
        <v>36</v>
      </c>
      <c r="BV10" s="12" t="s">
        <v>37</v>
      </c>
      <c r="BW10" s="12" t="s">
        <v>38</v>
      </c>
      <c r="BX10" s="12" t="s">
        <v>39</v>
      </c>
      <c r="BY10" s="12" t="s">
        <v>40</v>
      </c>
      <c r="BZ10" s="26" t="s">
        <v>77</v>
      </c>
      <c r="CA10" s="26" t="s">
        <v>35</v>
      </c>
      <c r="CB10" s="27"/>
      <c r="CC10" s="61" t="s">
        <v>33</v>
      </c>
      <c r="CD10" s="61" t="s">
        <v>76</v>
      </c>
      <c r="CE10" s="62" t="s">
        <v>13</v>
      </c>
      <c r="CF10" s="64"/>
      <c r="CG10" s="65" t="s">
        <v>41</v>
      </c>
      <c r="CH10" s="65" t="s">
        <v>42</v>
      </c>
      <c r="CI10" s="65" t="s">
        <v>43</v>
      </c>
      <c r="CJ10" s="65" t="s">
        <v>48</v>
      </c>
      <c r="CK10" s="45" t="s">
        <v>44</v>
      </c>
      <c r="CL10" s="26"/>
      <c r="CM10" s="65" t="s">
        <v>41</v>
      </c>
      <c r="CN10" s="65" t="s">
        <v>42</v>
      </c>
      <c r="CO10" s="65" t="s">
        <v>43</v>
      </c>
      <c r="CP10" s="65" t="s">
        <v>48</v>
      </c>
      <c r="CQ10" s="45" t="s">
        <v>44</v>
      </c>
      <c r="CR10" s="45"/>
      <c r="CS10" s="45" t="s">
        <v>44</v>
      </c>
      <c r="CT10" s="27"/>
      <c r="CU10" s="10" t="s">
        <v>21</v>
      </c>
      <c r="CV10" s="10" t="s">
        <v>23</v>
      </c>
      <c r="CW10" s="10" t="s">
        <v>49</v>
      </c>
      <c r="CX10" s="10" t="s">
        <v>22</v>
      </c>
      <c r="CY10" s="10" t="s">
        <v>24</v>
      </c>
      <c r="CZ10" s="10" t="s">
        <v>50</v>
      </c>
      <c r="DA10" s="11" t="s">
        <v>25</v>
      </c>
      <c r="DB10" s="12" t="s">
        <v>8</v>
      </c>
      <c r="DC10" s="12" t="s">
        <v>26</v>
      </c>
      <c r="DD10" s="11" t="s">
        <v>25</v>
      </c>
      <c r="DE10" s="13" t="s">
        <v>9</v>
      </c>
      <c r="DF10" s="12" t="s">
        <v>26</v>
      </c>
      <c r="DG10" s="11" t="s">
        <v>25</v>
      </c>
      <c r="DH10" s="11" t="s">
        <v>25</v>
      </c>
      <c r="DI10" s="27"/>
      <c r="DJ10" s="61" t="s">
        <v>33</v>
      </c>
      <c r="DK10" s="61" t="s">
        <v>76</v>
      </c>
      <c r="DL10" s="62" t="s">
        <v>13</v>
      </c>
      <c r="DM10" s="63"/>
      <c r="DN10" s="12" t="s">
        <v>36</v>
      </c>
      <c r="DO10" s="12" t="s">
        <v>37</v>
      </c>
      <c r="DP10" s="12" t="s">
        <v>38</v>
      </c>
      <c r="DQ10" s="12" t="s">
        <v>39</v>
      </c>
      <c r="DR10" s="12" t="s">
        <v>40</v>
      </c>
      <c r="DS10" s="26" t="s">
        <v>77</v>
      </c>
      <c r="DT10" s="26" t="s">
        <v>35</v>
      </c>
      <c r="DU10" s="27"/>
      <c r="DV10" s="61" t="s">
        <v>33</v>
      </c>
      <c r="DW10" s="61" t="s">
        <v>76</v>
      </c>
      <c r="DX10" s="62" t="s">
        <v>13</v>
      </c>
      <c r="DY10" s="63"/>
      <c r="DZ10" s="45" t="s">
        <v>44</v>
      </c>
      <c r="EA10" s="26"/>
      <c r="EB10" s="45" t="s">
        <v>44</v>
      </c>
      <c r="EC10" s="45"/>
      <c r="ED10" s="66" t="s">
        <v>44</v>
      </c>
      <c r="EE10" s="67" t="s">
        <v>44</v>
      </c>
      <c r="EF10" s="11" t="s">
        <v>45</v>
      </c>
    </row>
    <row r="11" spans="1:136" ht="15.6" x14ac:dyDescent="0.3">
      <c r="A11" s="35"/>
      <c r="B11" s="7"/>
      <c r="C11" s="6"/>
      <c r="D11" s="6"/>
      <c r="E11" s="6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5"/>
      <c r="S11" s="15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7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7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7"/>
      <c r="BB11" s="14"/>
      <c r="BC11" s="14"/>
      <c r="BD11" s="14"/>
      <c r="BE11" s="14"/>
      <c r="BF11" s="14"/>
      <c r="BG11" s="14"/>
      <c r="BH11" s="15"/>
      <c r="BI11" s="15"/>
      <c r="BJ11" s="15"/>
      <c r="BK11" s="15"/>
      <c r="BL11" s="15"/>
      <c r="BM11" s="15"/>
      <c r="BN11" s="15"/>
      <c r="BO11" s="15"/>
      <c r="BP11" s="27"/>
      <c r="BQ11" s="68"/>
      <c r="BR11" s="68"/>
      <c r="BS11" s="68"/>
      <c r="BT11" s="63"/>
      <c r="BU11" s="15"/>
      <c r="BV11" s="15"/>
      <c r="BW11" s="15"/>
      <c r="BX11" s="15"/>
      <c r="BY11" s="15"/>
      <c r="BZ11" s="25"/>
      <c r="CA11" s="25"/>
      <c r="CB11" s="27"/>
      <c r="CC11" s="68"/>
      <c r="CD11" s="68"/>
      <c r="CE11" s="68"/>
      <c r="CF11" s="69"/>
      <c r="CG11" s="70"/>
      <c r="CH11" s="70"/>
      <c r="CI11" s="70"/>
      <c r="CJ11" s="70"/>
      <c r="CK11" s="9"/>
      <c r="CL11" s="25"/>
      <c r="CM11" s="70"/>
      <c r="CN11" s="70"/>
      <c r="CO11" s="70"/>
      <c r="CP11" s="70"/>
      <c r="CQ11" s="9"/>
      <c r="CR11" s="9"/>
      <c r="CS11" s="9"/>
      <c r="CT11" s="27"/>
      <c r="CU11" s="14"/>
      <c r="CV11" s="14"/>
      <c r="CW11" s="14"/>
      <c r="CX11" s="14"/>
      <c r="CY11" s="14"/>
      <c r="CZ11" s="14"/>
      <c r="DA11" s="15"/>
      <c r="DB11" s="15"/>
      <c r="DC11" s="15"/>
      <c r="DD11" s="15"/>
      <c r="DE11" s="15"/>
      <c r="DF11" s="15"/>
      <c r="DG11" s="15"/>
      <c r="DH11" s="15"/>
      <c r="DI11" s="27"/>
      <c r="DJ11" s="68"/>
      <c r="DK11" s="68"/>
      <c r="DL11" s="68"/>
      <c r="DM11" s="63"/>
      <c r="DN11" s="15"/>
      <c r="DO11" s="15"/>
      <c r="DP11" s="15"/>
      <c r="DQ11" s="15"/>
      <c r="DR11" s="15"/>
      <c r="DS11" s="25"/>
      <c r="DT11" s="25"/>
      <c r="DU11" s="27"/>
      <c r="DV11" s="68"/>
      <c r="DW11" s="68"/>
      <c r="DX11" s="68"/>
      <c r="DY11" s="63"/>
      <c r="DZ11" s="9"/>
      <c r="EA11" s="25"/>
      <c r="EB11" s="9"/>
      <c r="EC11" s="9"/>
      <c r="ED11" s="58"/>
      <c r="EE11" s="71"/>
      <c r="EF11" s="72"/>
    </row>
    <row r="12" spans="1:136" x14ac:dyDescent="0.3">
      <c r="A12" s="194">
        <v>31</v>
      </c>
      <c r="B12" t="s">
        <v>82</v>
      </c>
      <c r="C12" t="s">
        <v>79</v>
      </c>
      <c r="D12" t="s">
        <v>80</v>
      </c>
      <c r="E12" t="s">
        <v>81</v>
      </c>
      <c r="F12" s="16">
        <v>6.5</v>
      </c>
      <c r="G12" s="16">
        <v>6.5</v>
      </c>
      <c r="H12" s="16">
        <v>6</v>
      </c>
      <c r="I12" s="16">
        <v>6</v>
      </c>
      <c r="J12" s="16">
        <v>7.5</v>
      </c>
      <c r="K12" s="16">
        <v>6.5</v>
      </c>
      <c r="L12" s="17">
        <f>SUM(F12:K12)/6</f>
        <v>6.5</v>
      </c>
      <c r="M12" s="16">
        <v>6.2</v>
      </c>
      <c r="N12" s="16">
        <v>4</v>
      </c>
      <c r="O12" s="17">
        <f>M12-N12</f>
        <v>2.2000000000000002</v>
      </c>
      <c r="P12" s="16">
        <v>6.5</v>
      </c>
      <c r="Q12" s="16"/>
      <c r="R12" s="17">
        <f>P12-Q12</f>
        <v>6.5</v>
      </c>
      <c r="S12" s="18">
        <f>SUM((L12*0.6),(O12*0.25),(R12*0.15))</f>
        <v>5.4249999999999998</v>
      </c>
      <c r="T12" s="21"/>
      <c r="U12" s="28">
        <v>5</v>
      </c>
      <c r="V12" s="28">
        <v>7</v>
      </c>
      <c r="W12" s="28">
        <v>5</v>
      </c>
      <c r="X12" s="28">
        <v>6</v>
      </c>
      <c r="Y12" s="28">
        <v>4.5999999999999996</v>
      </c>
      <c r="Z12" s="28">
        <v>4.7</v>
      </c>
      <c r="AA12" s="28">
        <v>7.5</v>
      </c>
      <c r="AB12" s="28">
        <v>7</v>
      </c>
      <c r="AC12" s="20">
        <f>SUM(U12:AB12)</f>
        <v>46.800000000000004</v>
      </c>
      <c r="AD12" s="18">
        <f>AC12/8</f>
        <v>5.8500000000000005</v>
      </c>
      <c r="AE12" s="21"/>
      <c r="AF12" s="28">
        <v>6</v>
      </c>
      <c r="AG12" s="28">
        <v>6.3</v>
      </c>
      <c r="AH12" s="28">
        <v>6</v>
      </c>
      <c r="AI12" s="28">
        <v>4.5</v>
      </c>
      <c r="AJ12" s="28">
        <v>6</v>
      </c>
      <c r="AK12" s="28">
        <v>5</v>
      </c>
      <c r="AL12" s="28">
        <v>8</v>
      </c>
      <c r="AM12" s="28">
        <v>5.8</v>
      </c>
      <c r="AN12" s="20">
        <f>SUM(AF12:AM12)</f>
        <v>47.599999999999994</v>
      </c>
      <c r="AO12" s="18">
        <f>AN12/8</f>
        <v>5.9499999999999993</v>
      </c>
      <c r="AP12" s="21"/>
      <c r="AQ12" s="28">
        <v>5.8</v>
      </c>
      <c r="AR12" s="28">
        <v>5.7</v>
      </c>
      <c r="AS12" s="28">
        <v>6.2</v>
      </c>
      <c r="AT12" s="28">
        <v>5</v>
      </c>
      <c r="AU12" s="28">
        <v>5.4</v>
      </c>
      <c r="AV12" s="28">
        <v>5.6</v>
      </c>
      <c r="AW12" s="28">
        <v>8</v>
      </c>
      <c r="AX12" s="28">
        <v>6</v>
      </c>
      <c r="AY12" s="20">
        <f>SUM(AQ12:AX12)</f>
        <v>47.7</v>
      </c>
      <c r="AZ12" s="18">
        <f>AY12/8</f>
        <v>5.9625000000000004</v>
      </c>
      <c r="BA12" s="21"/>
      <c r="BB12" s="16">
        <v>5</v>
      </c>
      <c r="BC12" s="16">
        <v>5</v>
      </c>
      <c r="BD12" s="16">
        <v>5</v>
      </c>
      <c r="BE12" s="16">
        <v>5</v>
      </c>
      <c r="BF12" s="16">
        <v>5.3</v>
      </c>
      <c r="BG12" s="16">
        <v>5.5</v>
      </c>
      <c r="BH12" s="17">
        <f>SUM(BB12:BG12)/6</f>
        <v>5.1333333333333337</v>
      </c>
      <c r="BI12" s="16">
        <v>6</v>
      </c>
      <c r="BJ12" s="16">
        <v>6</v>
      </c>
      <c r="BK12" s="17">
        <f>BI12-BJ12</f>
        <v>0</v>
      </c>
      <c r="BL12" s="16">
        <v>5</v>
      </c>
      <c r="BM12" s="16">
        <v>0.7</v>
      </c>
      <c r="BN12" s="17">
        <f>BL12-BM12</f>
        <v>4.3</v>
      </c>
      <c r="BO12" s="18">
        <f>SUM((BH12*0.6),(BK12*0.25),(BN12*0.15))</f>
        <v>3.7250000000000001</v>
      </c>
      <c r="BP12" s="21"/>
      <c r="BQ12" s="73">
        <v>6.5</v>
      </c>
      <c r="BR12" s="73">
        <v>0.8</v>
      </c>
      <c r="BS12" s="18">
        <f>SUM((BQ12*0.7),(BR12*0.3))</f>
        <v>4.79</v>
      </c>
      <c r="BT12" s="29"/>
      <c r="BU12" s="28">
        <v>6.5</v>
      </c>
      <c r="BV12" s="28">
        <v>6.8</v>
      </c>
      <c r="BW12" s="28">
        <v>4.8</v>
      </c>
      <c r="BX12" s="28">
        <v>6</v>
      </c>
      <c r="BY12" s="18">
        <f>SUM((BU12*0.2),(BV12*0.15),(BW12*0.35),(BX12*0.2))</f>
        <v>5.2</v>
      </c>
      <c r="BZ12" s="74"/>
      <c r="CA12" s="18">
        <f>BY12-BZ12</f>
        <v>5.2</v>
      </c>
      <c r="CB12" s="21"/>
      <c r="CC12" s="73">
        <v>5.5</v>
      </c>
      <c r="CD12" s="73">
        <v>2.4</v>
      </c>
      <c r="CE12" s="18">
        <f>SUM((CC12*0.7),(CD12*0.3))</f>
        <v>4.5699999999999994</v>
      </c>
      <c r="CF12" s="43"/>
      <c r="CG12" s="75">
        <f>S12</f>
        <v>5.4249999999999998</v>
      </c>
      <c r="CH12" s="75">
        <f t="shared" ref="CH12" si="0">AD12</f>
        <v>5.8500000000000005</v>
      </c>
      <c r="CI12" s="75">
        <f t="shared" ref="CI12" si="1">AO12</f>
        <v>5.9499999999999993</v>
      </c>
      <c r="CJ12" s="75">
        <f t="shared" ref="CJ12" si="2">AZ12</f>
        <v>5.9625000000000004</v>
      </c>
      <c r="CK12" s="18">
        <f t="shared" ref="CK12" si="3">SUM(CG12+CH12+CI12+CJ12)/4</f>
        <v>5.796875</v>
      </c>
      <c r="CL12" s="6"/>
      <c r="CM12" s="75">
        <f>BO12</f>
        <v>3.7250000000000001</v>
      </c>
      <c r="CN12" s="75">
        <f>BS12</f>
        <v>4.79</v>
      </c>
      <c r="CO12" s="75">
        <f t="shared" ref="CO12" si="4">CA12</f>
        <v>5.2</v>
      </c>
      <c r="CP12" s="75">
        <f t="shared" ref="CP12" si="5">CE12</f>
        <v>4.5699999999999994</v>
      </c>
      <c r="CQ12" s="18">
        <f>SUM(CM12+CN12+CO12+CP12)/4</f>
        <v>4.57125</v>
      </c>
      <c r="CR12" s="18"/>
      <c r="CS12" s="18">
        <f>(CK12+CQ12)/2</f>
        <v>5.1840624999999996</v>
      </c>
      <c r="CT12" s="21"/>
      <c r="CU12" s="16">
        <v>6</v>
      </c>
      <c r="CV12" s="16">
        <v>6</v>
      </c>
      <c r="CW12" s="16">
        <v>6</v>
      </c>
      <c r="CX12" s="16">
        <v>6</v>
      </c>
      <c r="CY12" s="16">
        <v>5.5</v>
      </c>
      <c r="CZ12" s="16">
        <v>5</v>
      </c>
      <c r="DA12" s="17">
        <f>SUM(CU12:CZ12)/6</f>
        <v>5.75</v>
      </c>
      <c r="DB12" s="16">
        <v>5.3</v>
      </c>
      <c r="DC12" s="16"/>
      <c r="DD12" s="17">
        <f>DB12-DC12</f>
        <v>5.3</v>
      </c>
      <c r="DE12" s="16">
        <v>5</v>
      </c>
      <c r="DF12" s="16"/>
      <c r="DG12" s="17">
        <f>DE12-DF12</f>
        <v>5</v>
      </c>
      <c r="DH12" s="18">
        <f>SUM((DA12*0.6),(DD12*0.25),(DG12*0.15))</f>
        <v>5.5249999999999995</v>
      </c>
      <c r="DI12" s="21"/>
      <c r="DJ12" s="73">
        <v>4.67</v>
      </c>
      <c r="DK12" s="73">
        <v>1.6</v>
      </c>
      <c r="DL12" s="18">
        <f>SUM((DJ12*0.7),(DK12*0.3))</f>
        <v>3.7489999999999997</v>
      </c>
      <c r="DM12" s="29"/>
      <c r="DN12" s="28">
        <v>4.5</v>
      </c>
      <c r="DO12" s="28">
        <v>3.2</v>
      </c>
      <c r="DP12" s="28">
        <v>3.5</v>
      </c>
      <c r="DQ12" s="28">
        <v>2.5</v>
      </c>
      <c r="DR12" s="18">
        <f>SUM((DN12*0.2),(DO12*0.15),(DP12*0.35),(DQ12*0.2))</f>
        <v>3.1049999999999995</v>
      </c>
      <c r="DS12" s="74"/>
      <c r="DT12" s="18">
        <f>DR12-DS12</f>
        <v>3.1049999999999995</v>
      </c>
      <c r="DU12" s="21"/>
      <c r="DV12" s="73">
        <v>5.0999999999999996</v>
      </c>
      <c r="DW12" s="73">
        <v>1.3</v>
      </c>
      <c r="DX12" s="18">
        <f>SUM((DV12*0.7),(DW12*0.3))</f>
        <v>3.9599999999999995</v>
      </c>
      <c r="DY12" s="19"/>
      <c r="DZ12" s="18">
        <f t="shared" ref="DZ12" si="6">CK12</f>
        <v>5.796875</v>
      </c>
      <c r="EA12" s="6"/>
      <c r="EB12" s="18">
        <f t="shared" ref="EB12" si="7">CQ12</f>
        <v>4.57125</v>
      </c>
      <c r="EC12" s="18"/>
      <c r="ED12" s="18">
        <f>SUM((DH12*0.25),(DL12*0.25),(DT12*0.25)+(DX12*0.25))</f>
        <v>4.0847499999999997</v>
      </c>
      <c r="EE12" s="76">
        <f t="shared" ref="EE12" si="8">(DZ12+EB12++ED12)/3</f>
        <v>4.8176249999999996</v>
      </c>
      <c r="EF12" s="1">
        <v>1</v>
      </c>
    </row>
    <row r="13" spans="1:136" x14ac:dyDescent="0.3">
      <c r="A13" s="255">
        <v>32</v>
      </c>
      <c r="B13" s="237" t="s">
        <v>78</v>
      </c>
      <c r="C13" s="237" t="s">
        <v>79</v>
      </c>
      <c r="D13" s="237" t="s">
        <v>80</v>
      </c>
      <c r="E13" s="237" t="s">
        <v>81</v>
      </c>
      <c r="F13" s="16">
        <v>6.5</v>
      </c>
      <c r="G13" s="16">
        <v>7</v>
      </c>
      <c r="H13" s="16">
        <v>6.5</v>
      </c>
      <c r="I13" s="16">
        <v>5.8</v>
      </c>
      <c r="J13" s="16">
        <v>7.5</v>
      </c>
      <c r="K13" s="16">
        <v>6.5</v>
      </c>
      <c r="L13" s="17">
        <f t="shared" ref="L13" si="9">SUM(F13:K13)/6</f>
        <v>6.6333333333333329</v>
      </c>
      <c r="M13" s="16">
        <v>6.5</v>
      </c>
      <c r="N13" s="16">
        <v>4</v>
      </c>
      <c r="O13" s="17">
        <f t="shared" ref="O13" si="10">M13-N13</f>
        <v>2.5</v>
      </c>
      <c r="P13" s="16">
        <v>6.5</v>
      </c>
      <c r="Q13" s="16"/>
      <c r="R13" s="17">
        <f t="shared" ref="R13" si="11">P13-Q13</f>
        <v>6.5</v>
      </c>
      <c r="S13" s="18">
        <f t="shared" ref="S13" si="12">SUM((L13*0.6),(O13*0.25),(R13*0.15))</f>
        <v>5.5799999999999992</v>
      </c>
      <c r="T13" s="21"/>
      <c r="U13" s="28">
        <v>6</v>
      </c>
      <c r="V13" s="28">
        <v>7.2</v>
      </c>
      <c r="W13" s="28">
        <v>5</v>
      </c>
      <c r="X13" s="28">
        <v>6.2</v>
      </c>
      <c r="Y13" s="28">
        <v>6.3</v>
      </c>
      <c r="Z13" s="28">
        <v>6</v>
      </c>
      <c r="AA13" s="28">
        <v>8</v>
      </c>
      <c r="AB13" s="28">
        <v>0</v>
      </c>
      <c r="AC13" s="20">
        <f t="shared" ref="AC13" si="13">SUM(U13:AB13)</f>
        <v>44.7</v>
      </c>
      <c r="AD13" s="18">
        <f t="shared" ref="AD13" si="14">AC13/8</f>
        <v>5.5875000000000004</v>
      </c>
      <c r="AE13" s="21"/>
      <c r="AF13" s="28">
        <v>6.5</v>
      </c>
      <c r="AG13" s="28">
        <v>6.5</v>
      </c>
      <c r="AH13" s="28">
        <v>6.8</v>
      </c>
      <c r="AI13" s="28">
        <v>6.5</v>
      </c>
      <c r="AJ13" s="28">
        <v>6.5</v>
      </c>
      <c r="AK13" s="28">
        <v>6</v>
      </c>
      <c r="AL13" s="28">
        <v>7</v>
      </c>
      <c r="AM13" s="28">
        <v>0</v>
      </c>
      <c r="AN13" s="20">
        <f t="shared" ref="AN13" si="15">SUM(AF13:AM13)</f>
        <v>45.8</v>
      </c>
      <c r="AO13" s="18">
        <f t="shared" ref="AO13" si="16">AN13/8</f>
        <v>5.7249999999999996</v>
      </c>
      <c r="AP13" s="21"/>
      <c r="AQ13" s="28">
        <v>6.5</v>
      </c>
      <c r="AR13" s="28">
        <v>6</v>
      </c>
      <c r="AS13" s="28">
        <v>6.5</v>
      </c>
      <c r="AT13" s="28">
        <v>6.2</v>
      </c>
      <c r="AU13" s="28">
        <v>6.7</v>
      </c>
      <c r="AV13" s="28">
        <v>6.5</v>
      </c>
      <c r="AW13" s="28">
        <v>7.8</v>
      </c>
      <c r="AX13" s="28">
        <v>5.2</v>
      </c>
      <c r="AY13" s="20">
        <f t="shared" ref="AY13" si="17">SUM(AQ13:AX13)</f>
        <v>51.4</v>
      </c>
      <c r="AZ13" s="18">
        <f t="shared" ref="AZ13" si="18">AY13/8</f>
        <v>6.4249999999999998</v>
      </c>
      <c r="BA13" s="21"/>
      <c r="BB13" s="16">
        <v>6.5</v>
      </c>
      <c r="BC13" s="16">
        <v>6.3</v>
      </c>
      <c r="BD13" s="16">
        <v>6.5</v>
      </c>
      <c r="BE13" s="16">
        <v>6.5</v>
      </c>
      <c r="BF13" s="16">
        <v>6.5</v>
      </c>
      <c r="BG13" s="16">
        <v>6.5</v>
      </c>
      <c r="BH13" s="17">
        <f t="shared" ref="BH13" si="19">SUM(BB13:BG13)/6</f>
        <v>6.4666666666666659</v>
      </c>
      <c r="BI13" s="16">
        <v>6.5</v>
      </c>
      <c r="BJ13" s="16"/>
      <c r="BK13" s="17">
        <f t="shared" ref="BK13" si="20">BI13-BJ13</f>
        <v>6.5</v>
      </c>
      <c r="BL13" s="16">
        <v>6.3</v>
      </c>
      <c r="BM13" s="16">
        <v>0.7</v>
      </c>
      <c r="BN13" s="17">
        <f t="shared" ref="BN13" si="21">BL13-BM13</f>
        <v>5.6</v>
      </c>
      <c r="BO13" s="18">
        <f t="shared" ref="BO13" si="22">SUM((BH13*0.6),(BK13*0.25),(BN13*0.15))</f>
        <v>6.3449999999999989</v>
      </c>
      <c r="BP13" s="21"/>
      <c r="BQ13" s="73">
        <v>5.4</v>
      </c>
      <c r="BR13" s="73">
        <v>4.5999999999999996</v>
      </c>
      <c r="BS13" s="18">
        <f t="shared" ref="BS13" si="23">SUM((BQ13*0.7),(BR13*0.3))</f>
        <v>5.16</v>
      </c>
      <c r="BT13" s="29"/>
      <c r="BU13" s="28">
        <v>7.2</v>
      </c>
      <c r="BV13" s="28">
        <v>7</v>
      </c>
      <c r="BW13" s="28">
        <v>5.3</v>
      </c>
      <c r="BX13" s="28">
        <v>6.3</v>
      </c>
      <c r="BY13" s="18">
        <f t="shared" ref="BY13" si="24">SUM((BU13*0.2),(BV13*0.15),(BW13*0.35),(BX13*0.2))</f>
        <v>5.6049999999999995</v>
      </c>
      <c r="BZ13" s="74"/>
      <c r="CA13" s="18">
        <f t="shared" ref="CA13" si="25">BY13-BZ13</f>
        <v>5.6049999999999995</v>
      </c>
      <c r="CB13" s="21"/>
      <c r="CC13" s="73">
        <v>5.4</v>
      </c>
      <c r="CD13" s="73">
        <v>5.7</v>
      </c>
      <c r="CE13" s="18">
        <f t="shared" ref="CE13" si="26">SUM((CC13*0.7),(CD13*0.3))</f>
        <v>5.49</v>
      </c>
      <c r="CF13" s="43"/>
      <c r="CG13" s="75">
        <f>S13</f>
        <v>5.5799999999999992</v>
      </c>
      <c r="CH13" s="75">
        <f>AD13</f>
        <v>5.5875000000000004</v>
      </c>
      <c r="CI13" s="75">
        <f>AO13</f>
        <v>5.7249999999999996</v>
      </c>
      <c r="CJ13" s="75">
        <f>AZ13</f>
        <v>6.4249999999999998</v>
      </c>
      <c r="CK13" s="18">
        <f>SUM(CG13+CH13+CI13+CJ13)/4</f>
        <v>5.8293749999999998</v>
      </c>
      <c r="CL13" s="6"/>
      <c r="CM13" s="75">
        <f>BO13</f>
        <v>6.3449999999999989</v>
      </c>
      <c r="CN13" s="75">
        <f>BS13</f>
        <v>5.16</v>
      </c>
      <c r="CO13" s="75">
        <f>CA13</f>
        <v>5.6049999999999995</v>
      </c>
      <c r="CP13" s="75">
        <f>CE13</f>
        <v>5.49</v>
      </c>
      <c r="CQ13" s="18">
        <f>SUM(CM13+CN13+CO13+CP13)/4</f>
        <v>5.65</v>
      </c>
      <c r="CR13" s="18"/>
      <c r="CS13" s="18">
        <f>(CK13+CQ13)/2</f>
        <v>5.7396875000000005</v>
      </c>
      <c r="CT13" s="21"/>
      <c r="CU13" s="16"/>
      <c r="CV13" s="16"/>
      <c r="CW13" s="16"/>
      <c r="CX13" s="16"/>
      <c r="CY13" s="16"/>
      <c r="CZ13" s="16"/>
      <c r="DA13" s="17">
        <f t="shared" ref="DA13" si="27">SUM(CU13:CZ13)/6</f>
        <v>0</v>
      </c>
      <c r="DB13" s="16"/>
      <c r="DC13" s="16"/>
      <c r="DD13" s="17">
        <f t="shared" ref="DD13" si="28">DB13-DC13</f>
        <v>0</v>
      </c>
      <c r="DE13" s="16"/>
      <c r="DF13" s="16"/>
      <c r="DG13" s="17">
        <f t="shared" ref="DG13" si="29">DE13-DF13</f>
        <v>0</v>
      </c>
      <c r="DH13" s="18">
        <f t="shared" ref="DH13" si="30">SUM((DA13*0.6),(DD13*0.25),(DG13*0.15))</f>
        <v>0</v>
      </c>
      <c r="DI13" s="21"/>
      <c r="DJ13" s="73"/>
      <c r="DK13" s="73"/>
      <c r="DL13" s="18">
        <f t="shared" ref="DL13" si="31">SUM((DJ13*0.7),(DK13*0.3))</f>
        <v>0</v>
      </c>
      <c r="DM13" s="29"/>
      <c r="DN13" s="28"/>
      <c r="DO13" s="28"/>
      <c r="DP13" s="28"/>
      <c r="DQ13" s="28"/>
      <c r="DR13" s="18">
        <f t="shared" ref="DR13" si="32">SUM((DN13*0.2),(DO13*0.15),(DP13*0.35),(DQ13*0.2))</f>
        <v>0</v>
      </c>
      <c r="DS13" s="74"/>
      <c r="DT13" s="18">
        <f t="shared" ref="DT13" si="33">DR13-DS13</f>
        <v>0</v>
      </c>
      <c r="DU13" s="21"/>
      <c r="DV13" s="73"/>
      <c r="DW13" s="73"/>
      <c r="DX13" s="18">
        <f t="shared" ref="DX13" si="34">SUM((DV13*0.7),(DW13*0.3))</f>
        <v>0</v>
      </c>
      <c r="DY13" s="19"/>
      <c r="DZ13" s="239">
        <f>CK13</f>
        <v>5.8293749999999998</v>
      </c>
      <c r="EA13" s="240"/>
      <c r="EB13" s="239">
        <f>CQ13</f>
        <v>5.65</v>
      </c>
      <c r="EC13" s="239"/>
      <c r="ED13" s="239">
        <f>SUM((DH13*0.25),(DL13*0.25),(DT13*0.25)+(DX13*0.25))</f>
        <v>0</v>
      </c>
      <c r="EE13" s="249">
        <f>(DZ13+EB13++ED13)/3</f>
        <v>3.8264583333333335</v>
      </c>
      <c r="EF13" s="1" t="s">
        <v>189</v>
      </c>
    </row>
    <row r="15" spans="1:136" x14ac:dyDescent="0.3">
      <c r="CM15" s="77"/>
    </row>
    <row r="17" spans="1:94" ht="15.6" x14ac:dyDescent="0.3">
      <c r="A17" s="35"/>
      <c r="B17" s="7"/>
      <c r="C17" s="6"/>
      <c r="D17" s="6"/>
      <c r="E17" s="6"/>
      <c r="CF17" s="6"/>
      <c r="CG17" s="6"/>
      <c r="CH17" s="6"/>
      <c r="CI17" s="6"/>
      <c r="CJ17" s="6"/>
      <c r="CM17" s="6"/>
      <c r="CN17" s="6"/>
      <c r="CO17" s="6"/>
      <c r="CP17" s="6"/>
    </row>
    <row r="18" spans="1:94" ht="15.6" x14ac:dyDescent="0.3">
      <c r="A18" s="35"/>
      <c r="B18" s="78"/>
      <c r="C18" s="6"/>
      <c r="D18" s="6"/>
      <c r="E18" s="6"/>
      <c r="CF18" s="6"/>
      <c r="CG18" s="6"/>
      <c r="CH18" s="6"/>
      <c r="CI18" s="6"/>
      <c r="CJ18" s="6"/>
      <c r="CM18" s="6"/>
      <c r="CN18" s="6"/>
      <c r="CO18" s="6"/>
      <c r="CP18" s="6"/>
    </row>
    <row r="19" spans="1:94" x14ac:dyDescent="0.3">
      <c r="A19" s="6"/>
      <c r="B19" s="6"/>
      <c r="C19" s="6"/>
      <c r="D19" s="6"/>
      <c r="E19" s="6"/>
      <c r="CF19" s="6"/>
      <c r="CG19" s="6"/>
      <c r="CH19" s="6"/>
      <c r="CI19" s="6"/>
      <c r="CJ19" s="6"/>
      <c r="CM19" s="6"/>
      <c r="CN19" s="6"/>
      <c r="CO19" s="6"/>
      <c r="CP19" s="6"/>
    </row>
    <row r="20" spans="1:94" x14ac:dyDescent="0.3">
      <c r="A20" s="25"/>
      <c r="B20" s="25"/>
      <c r="C20" s="25"/>
      <c r="D20" s="25"/>
      <c r="E20" s="25"/>
      <c r="CF20" s="12"/>
      <c r="CG20" s="15"/>
      <c r="CH20" s="15"/>
      <c r="CI20" s="15"/>
      <c r="CJ20" s="15"/>
      <c r="CM20" s="15"/>
      <c r="CN20" s="15"/>
      <c r="CO20" s="15"/>
      <c r="CP20" s="15"/>
    </row>
    <row r="21" spans="1:94" x14ac:dyDescent="0.3">
      <c r="A21" s="25"/>
      <c r="B21" s="25"/>
      <c r="C21" s="25"/>
      <c r="D21" s="25"/>
      <c r="E21" s="25"/>
      <c r="CF21" s="15"/>
      <c r="CG21" s="15"/>
      <c r="CH21" s="15"/>
      <c r="CI21" s="15"/>
      <c r="CJ21" s="15"/>
      <c r="CM21" s="15"/>
      <c r="CN21" s="15"/>
      <c r="CO21" s="15"/>
      <c r="CP21" s="15"/>
    </row>
    <row r="22" spans="1:94" x14ac:dyDescent="0.3">
      <c r="A22" s="79"/>
      <c r="B22" s="79"/>
      <c r="C22" s="79"/>
      <c r="D22" s="79"/>
      <c r="E22" s="79"/>
      <c r="CF22" s="6"/>
      <c r="CG22" s="6"/>
      <c r="CH22" s="6"/>
      <c r="CI22" s="6"/>
      <c r="CJ22" s="6"/>
      <c r="CM22" s="6"/>
      <c r="CN22" s="6"/>
      <c r="CO22" s="6"/>
      <c r="CP22" s="6"/>
    </row>
  </sheetData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AF7F-C66D-4191-91AC-897DD9A26296}">
  <sheetPr>
    <pageSetUpPr fitToPage="1"/>
  </sheetPr>
  <dimension ref="A1:BI119"/>
  <sheetViews>
    <sheetView topLeftCell="AJ1" workbookViewId="0">
      <selection activeCell="AZ15" sqref="AZ15"/>
    </sheetView>
  </sheetViews>
  <sheetFormatPr defaultRowHeight="14.4" x14ac:dyDescent="0.3"/>
  <cols>
    <col min="1" max="1" width="5.6640625" style="224" customWidth="1"/>
    <col min="2" max="4" width="22.88671875" style="224" customWidth="1"/>
    <col min="5" max="5" width="14.33203125" style="224" customWidth="1"/>
    <col min="6" max="6" width="2.88671875" style="224" customWidth="1"/>
    <col min="7" max="7" width="7.5546875" style="224" customWidth="1"/>
    <col min="8" max="8" width="10.6640625" style="224" customWidth="1"/>
    <col min="9" max="9" width="10.21875" style="224" customWidth="1"/>
    <col min="10" max="10" width="9.33203125" style="224" customWidth="1"/>
    <col min="11" max="11" width="11" style="224" customWidth="1"/>
    <col min="12" max="12" width="9" style="224" customWidth="1"/>
    <col min="13" max="20" width="8.88671875" style="224"/>
    <col min="21" max="21" width="2.88671875" style="224" customWidth="1"/>
    <col min="22" max="31" width="8.88671875" style="224"/>
    <col min="32" max="32" width="2.88671875" style="224" customWidth="1"/>
    <col min="33" max="42" width="8.88671875" style="224"/>
    <col min="43" max="43" width="2.88671875" style="224" customWidth="1"/>
    <col min="44" max="53" width="8.88671875" style="224"/>
    <col min="54" max="54" width="2.88671875" style="224" customWidth="1"/>
    <col min="55" max="55" width="8.109375" style="224" customWidth="1"/>
    <col min="56" max="56" width="7.5546875" style="224" customWidth="1"/>
    <col min="57" max="58" width="6.109375" style="224" customWidth="1"/>
    <col min="59" max="59" width="3.44140625" style="224" customWidth="1"/>
    <col min="60" max="60" width="8.88671875" style="224"/>
    <col min="61" max="61" width="11.33203125" style="224" customWidth="1"/>
    <col min="62" max="16384" width="8.88671875" style="224"/>
  </cols>
  <sheetData>
    <row r="1" spans="1:61" x14ac:dyDescent="0.3">
      <c r="A1" s="225" t="s">
        <v>58</v>
      </c>
      <c r="B1" s="225" t="s">
        <v>58</v>
      </c>
      <c r="C1" s="226"/>
      <c r="D1" s="14" t="s">
        <v>0</v>
      </c>
      <c r="E1" s="14" t="s">
        <v>62</v>
      </c>
      <c r="G1" s="186"/>
      <c r="H1" s="186"/>
      <c r="I1" s="186"/>
      <c r="J1" s="186"/>
      <c r="K1" s="186"/>
      <c r="L1" s="186"/>
      <c r="M1" s="226"/>
      <c r="N1" s="226"/>
      <c r="O1" s="226"/>
      <c r="P1" s="226"/>
      <c r="Q1" s="226"/>
      <c r="R1" s="226"/>
      <c r="S1" s="226"/>
      <c r="T1" s="226"/>
      <c r="BC1" s="186"/>
      <c r="BD1" s="186"/>
      <c r="BE1" s="186"/>
      <c r="BF1" s="186"/>
      <c r="BG1" s="186"/>
      <c r="BI1" s="41">
        <f ca="1">NOW()</f>
        <v>44612.533726620371</v>
      </c>
    </row>
    <row r="2" spans="1:61" x14ac:dyDescent="0.3">
      <c r="A2" s="225"/>
      <c r="B2" s="225"/>
      <c r="C2" s="226"/>
      <c r="D2" s="14" t="s">
        <v>1</v>
      </c>
      <c r="E2" s="226" t="s">
        <v>60</v>
      </c>
      <c r="G2" s="186"/>
      <c r="H2" s="186"/>
      <c r="I2" s="186"/>
      <c r="J2" s="186"/>
      <c r="K2" s="186"/>
      <c r="L2" s="186"/>
      <c r="M2" s="226"/>
      <c r="N2" s="226"/>
      <c r="O2" s="226"/>
      <c r="P2" s="226"/>
      <c r="Q2" s="226"/>
      <c r="R2" s="226"/>
      <c r="S2" s="226"/>
      <c r="T2" s="226"/>
      <c r="BC2" s="186"/>
      <c r="BD2" s="186"/>
      <c r="BE2" s="186"/>
      <c r="BF2" s="186"/>
      <c r="BG2" s="186"/>
      <c r="BI2" s="42">
        <f ca="1">NOW()</f>
        <v>44612.533726620371</v>
      </c>
    </row>
    <row r="3" spans="1:61" x14ac:dyDescent="0.3">
      <c r="A3" s="225" t="s">
        <v>170</v>
      </c>
      <c r="B3" s="225" t="s">
        <v>170</v>
      </c>
      <c r="C3" s="226"/>
      <c r="D3" s="14" t="s">
        <v>2</v>
      </c>
      <c r="E3" s="14" t="s">
        <v>61</v>
      </c>
      <c r="G3" s="7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BC3" s="186"/>
      <c r="BD3" s="186"/>
      <c r="BE3" s="186"/>
      <c r="BF3" s="186"/>
      <c r="BG3" s="186"/>
    </row>
    <row r="4" spans="1:61" ht="15.6" x14ac:dyDescent="0.3">
      <c r="A4" s="35"/>
      <c r="B4" s="226"/>
      <c r="C4" s="3"/>
      <c r="D4" s="14" t="s">
        <v>46</v>
      </c>
      <c r="E4" s="14" t="s">
        <v>101</v>
      </c>
      <c r="G4" s="226"/>
      <c r="H4" s="226"/>
      <c r="I4" s="226"/>
      <c r="J4" s="226"/>
      <c r="K4" s="226"/>
      <c r="L4" s="226"/>
      <c r="N4" s="226"/>
      <c r="O4" s="226"/>
      <c r="P4" s="226"/>
      <c r="Q4" s="226"/>
      <c r="R4" s="226"/>
      <c r="S4" s="226"/>
      <c r="T4" s="226"/>
      <c r="BC4" s="186"/>
      <c r="BD4" s="186"/>
      <c r="BE4" s="186"/>
      <c r="BF4" s="186"/>
      <c r="BG4" s="186"/>
    </row>
    <row r="5" spans="1:61" ht="15.6" x14ac:dyDescent="0.3">
      <c r="A5" s="35" t="s">
        <v>180</v>
      </c>
      <c r="B5" s="7"/>
      <c r="C5" s="226"/>
      <c r="D5" s="226"/>
      <c r="E5" s="226"/>
      <c r="F5" s="43"/>
      <c r="U5" s="43"/>
      <c r="BC5" s="212"/>
      <c r="BD5" s="212"/>
      <c r="BE5" s="212"/>
      <c r="BF5" s="212"/>
      <c r="BG5" s="212"/>
    </row>
    <row r="6" spans="1:61" ht="15.6" x14ac:dyDescent="0.3">
      <c r="A6" s="35" t="s">
        <v>188</v>
      </c>
      <c r="B6" s="7"/>
      <c r="C6" s="226"/>
      <c r="D6" s="226"/>
      <c r="E6" s="226"/>
      <c r="F6" s="43"/>
      <c r="G6" s="7" t="s">
        <v>3</v>
      </c>
      <c r="H6" s="226" t="str">
        <f>E1</f>
        <v>Tristyn Lowe</v>
      </c>
      <c r="I6" s="226"/>
      <c r="J6" s="226"/>
      <c r="K6" s="226"/>
      <c r="L6" s="226"/>
      <c r="N6" s="7"/>
      <c r="O6" s="7"/>
      <c r="P6" s="7"/>
      <c r="Q6" s="226"/>
      <c r="R6" s="226"/>
      <c r="S6" s="226"/>
      <c r="T6" s="226"/>
      <c r="U6" s="43"/>
      <c r="W6" s="226"/>
      <c r="X6" s="226"/>
      <c r="Y6" s="226"/>
      <c r="Z6" s="7"/>
      <c r="AA6" s="226"/>
      <c r="AB6" s="226"/>
      <c r="AC6" s="7"/>
      <c r="AD6" s="226"/>
      <c r="AE6" s="226"/>
      <c r="AF6" s="43"/>
      <c r="AH6" s="226"/>
      <c r="AI6" s="226"/>
      <c r="AJ6" s="226"/>
      <c r="AK6" s="7"/>
      <c r="AL6" s="226"/>
      <c r="AM6" s="226"/>
      <c r="AN6" s="7"/>
      <c r="AO6" s="226"/>
      <c r="AP6" s="226"/>
      <c r="AQ6" s="43"/>
      <c r="AS6" s="226"/>
      <c r="AT6" s="226"/>
      <c r="AU6" s="226"/>
      <c r="AV6" s="7"/>
      <c r="AW6" s="226"/>
      <c r="AX6" s="226"/>
      <c r="AY6" s="7"/>
      <c r="AZ6" s="226"/>
      <c r="BA6" s="226"/>
      <c r="BB6" s="43"/>
      <c r="BC6" s="186"/>
      <c r="BD6" s="186"/>
      <c r="BE6" s="186"/>
      <c r="BF6" s="186"/>
      <c r="BG6" s="186"/>
      <c r="BH6" s="226"/>
      <c r="BI6" s="226"/>
    </row>
    <row r="7" spans="1:61" x14ac:dyDescent="0.3">
      <c r="A7" s="226"/>
      <c r="B7" s="226"/>
      <c r="C7" s="226"/>
      <c r="D7" s="226"/>
      <c r="E7" s="226"/>
      <c r="F7" s="43"/>
      <c r="G7" s="7" t="s">
        <v>4</v>
      </c>
      <c r="H7" s="226"/>
      <c r="I7" s="226"/>
      <c r="J7" s="226"/>
      <c r="K7" s="226"/>
      <c r="L7" s="226"/>
      <c r="N7" s="226"/>
      <c r="O7" s="226"/>
      <c r="P7" s="226"/>
      <c r="Q7" s="226"/>
      <c r="R7" s="226"/>
      <c r="S7" s="226"/>
      <c r="T7" s="226"/>
      <c r="U7" s="44"/>
      <c r="V7" s="7" t="s">
        <v>5</v>
      </c>
      <c r="W7" s="226" t="str">
        <f>E2</f>
        <v>Robyn Bruderer</v>
      </c>
      <c r="X7" s="226"/>
      <c r="Y7" s="226"/>
      <c r="Z7" s="226"/>
      <c r="AA7" s="226"/>
      <c r="AB7" s="226"/>
      <c r="AC7" s="226"/>
      <c r="AD7" s="226"/>
      <c r="AE7" s="226"/>
      <c r="AF7" s="43"/>
      <c r="AG7" s="7" t="s">
        <v>6</v>
      </c>
      <c r="AH7" s="226" t="str">
        <f>E3</f>
        <v>Angie Deeks</v>
      </c>
      <c r="AI7" s="226"/>
      <c r="AJ7" s="226"/>
      <c r="AK7" s="226"/>
      <c r="AL7" s="226"/>
      <c r="AM7" s="226"/>
      <c r="AN7" s="226"/>
      <c r="AO7" s="226"/>
      <c r="AP7" s="226"/>
      <c r="AQ7" s="43"/>
      <c r="AR7" s="7" t="s">
        <v>47</v>
      </c>
      <c r="AS7" s="226" t="str">
        <f>E4</f>
        <v>Darryn Fedrick</v>
      </c>
      <c r="AT7" s="226"/>
      <c r="AU7" s="226"/>
      <c r="AV7" s="226"/>
      <c r="AW7" s="226"/>
      <c r="AX7" s="226"/>
      <c r="AY7" s="226"/>
      <c r="AZ7" s="226"/>
      <c r="BA7" s="226"/>
      <c r="BB7" s="43"/>
      <c r="BC7" s="205" t="s">
        <v>41</v>
      </c>
      <c r="BD7" s="223" t="s">
        <v>42</v>
      </c>
      <c r="BE7" s="223" t="s">
        <v>43</v>
      </c>
      <c r="BF7" s="223" t="s">
        <v>48</v>
      </c>
      <c r="BG7" s="219"/>
      <c r="BH7" s="9" t="s">
        <v>35</v>
      </c>
      <c r="BI7" s="226"/>
    </row>
    <row r="8" spans="1:61" x14ac:dyDescent="0.3">
      <c r="A8" s="10" t="s">
        <v>17</v>
      </c>
      <c r="B8" s="10" t="s">
        <v>18</v>
      </c>
      <c r="C8" s="10" t="s">
        <v>4</v>
      </c>
      <c r="D8" s="10" t="s">
        <v>19</v>
      </c>
      <c r="E8" s="10" t="s">
        <v>20</v>
      </c>
      <c r="F8" s="43"/>
      <c r="G8" s="7" t="s">
        <v>7</v>
      </c>
      <c r="H8" s="226"/>
      <c r="I8" s="226"/>
      <c r="J8" s="226"/>
      <c r="K8" s="226"/>
      <c r="L8" s="226"/>
      <c r="M8" s="8" t="s">
        <v>7</v>
      </c>
      <c r="N8" s="9"/>
      <c r="O8" s="9"/>
      <c r="P8" s="9" t="s">
        <v>8</v>
      </c>
      <c r="R8" s="9"/>
      <c r="S8" s="9" t="s">
        <v>9</v>
      </c>
      <c r="T8" s="9" t="s">
        <v>10</v>
      </c>
      <c r="U8" s="43"/>
      <c r="V8" s="226"/>
      <c r="W8" s="226"/>
      <c r="X8" s="226"/>
      <c r="Y8" s="226"/>
      <c r="Z8" s="226"/>
      <c r="AA8" s="226"/>
      <c r="AB8" s="226"/>
      <c r="AC8" s="226"/>
      <c r="AD8" s="226"/>
      <c r="AE8" s="25" t="s">
        <v>181</v>
      </c>
      <c r="AF8" s="44"/>
      <c r="AG8" s="226"/>
      <c r="AH8" s="226"/>
      <c r="AI8" s="226"/>
      <c r="AJ8" s="226"/>
      <c r="AK8" s="226"/>
      <c r="AL8" s="226"/>
      <c r="AM8" s="226"/>
      <c r="AN8" s="226"/>
      <c r="AO8" s="226"/>
      <c r="AP8" s="25" t="s">
        <v>181</v>
      </c>
      <c r="AQ8" s="44"/>
      <c r="AR8" s="226"/>
      <c r="AS8" s="226"/>
      <c r="AT8" s="226"/>
      <c r="AU8" s="226"/>
      <c r="AV8" s="226"/>
      <c r="AW8" s="226"/>
      <c r="AX8" s="226"/>
      <c r="AY8" s="226"/>
      <c r="AZ8" s="226"/>
      <c r="BA8" s="25" t="s">
        <v>181</v>
      </c>
      <c r="BB8" s="44"/>
      <c r="BC8" s="228"/>
      <c r="BD8" s="229"/>
      <c r="BE8" s="229"/>
      <c r="BF8" s="229"/>
      <c r="BG8" s="230"/>
      <c r="BH8" s="45" t="s">
        <v>44</v>
      </c>
      <c r="BI8" s="26" t="s">
        <v>45</v>
      </c>
    </row>
    <row r="9" spans="1:61" x14ac:dyDescent="0.3">
      <c r="A9" s="14"/>
      <c r="B9" s="14"/>
      <c r="C9" s="14"/>
      <c r="D9" s="14"/>
      <c r="E9" s="14"/>
      <c r="F9" s="43"/>
      <c r="G9" s="10" t="s">
        <v>21</v>
      </c>
      <c r="H9" s="10" t="s">
        <v>23</v>
      </c>
      <c r="I9" s="10" t="s">
        <v>49</v>
      </c>
      <c r="J9" s="10" t="s">
        <v>22</v>
      </c>
      <c r="K9" s="10" t="s">
        <v>24</v>
      </c>
      <c r="L9" s="10" t="s">
        <v>50</v>
      </c>
      <c r="M9" s="11" t="s">
        <v>25</v>
      </c>
      <c r="N9" s="12" t="s">
        <v>8</v>
      </c>
      <c r="O9" s="12" t="s">
        <v>26</v>
      </c>
      <c r="P9" s="11" t="s">
        <v>25</v>
      </c>
      <c r="Q9" s="13" t="s">
        <v>9</v>
      </c>
      <c r="R9" s="12" t="s">
        <v>26</v>
      </c>
      <c r="S9" s="11" t="s">
        <v>25</v>
      </c>
      <c r="T9" s="11" t="s">
        <v>25</v>
      </c>
      <c r="U9" s="43"/>
      <c r="V9" s="215" t="s">
        <v>27</v>
      </c>
      <c r="W9" s="215" t="s">
        <v>55</v>
      </c>
      <c r="X9" s="211" t="s">
        <v>182</v>
      </c>
      <c r="Y9" s="208" t="s">
        <v>56</v>
      </c>
      <c r="Z9" s="208" t="s">
        <v>57</v>
      </c>
      <c r="AA9" s="211" t="s">
        <v>183</v>
      </c>
      <c r="AB9" s="211" t="s">
        <v>184</v>
      </c>
      <c r="AC9" s="211" t="s">
        <v>185</v>
      </c>
      <c r="AD9" s="26" t="s">
        <v>186</v>
      </c>
      <c r="AE9" s="26" t="s">
        <v>187</v>
      </c>
      <c r="AF9" s="43"/>
      <c r="AG9" s="215" t="s">
        <v>27</v>
      </c>
      <c r="AH9" s="215" t="s">
        <v>55</v>
      </c>
      <c r="AI9" s="211" t="s">
        <v>182</v>
      </c>
      <c r="AJ9" s="208" t="s">
        <v>56</v>
      </c>
      <c r="AK9" s="208" t="s">
        <v>57</v>
      </c>
      <c r="AL9" s="211" t="s">
        <v>183</v>
      </c>
      <c r="AM9" s="211" t="s">
        <v>184</v>
      </c>
      <c r="AN9" s="211" t="s">
        <v>185</v>
      </c>
      <c r="AO9" s="26" t="s">
        <v>186</v>
      </c>
      <c r="AP9" s="26" t="s">
        <v>187</v>
      </c>
      <c r="AQ9" s="43"/>
      <c r="AR9" s="215" t="s">
        <v>27</v>
      </c>
      <c r="AS9" s="215" t="s">
        <v>55</v>
      </c>
      <c r="AT9" s="211" t="s">
        <v>182</v>
      </c>
      <c r="AU9" s="208" t="s">
        <v>56</v>
      </c>
      <c r="AV9" s="208" t="s">
        <v>57</v>
      </c>
      <c r="AW9" s="211" t="s">
        <v>183</v>
      </c>
      <c r="AX9" s="211" t="s">
        <v>184</v>
      </c>
      <c r="AY9" s="211" t="s">
        <v>185</v>
      </c>
      <c r="AZ9" s="26" t="s">
        <v>186</v>
      </c>
      <c r="BA9" s="26" t="s">
        <v>187</v>
      </c>
      <c r="BB9" s="43"/>
      <c r="BC9" s="231"/>
      <c r="BG9" s="210"/>
    </row>
    <row r="10" spans="1:61" ht="15.6" x14ac:dyDescent="0.3">
      <c r="A10" s="147">
        <v>1</v>
      </c>
      <c r="B10" s="224" t="s">
        <v>167</v>
      </c>
      <c r="C10" s="222"/>
      <c r="D10" s="222"/>
      <c r="E10" s="222"/>
      <c r="F10" s="43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43"/>
      <c r="V10" s="28">
        <v>6</v>
      </c>
      <c r="W10" s="28">
        <v>6.5</v>
      </c>
      <c r="X10" s="28">
        <v>6.3</v>
      </c>
      <c r="Y10" s="28">
        <v>6</v>
      </c>
      <c r="Z10" s="28">
        <v>6.2</v>
      </c>
      <c r="AA10" s="28">
        <v>8</v>
      </c>
      <c r="AB10" s="28">
        <v>6</v>
      </c>
      <c r="AC10" s="28">
        <v>7</v>
      </c>
      <c r="AD10" s="18">
        <f t="shared" ref="AD10:AD15" si="0">SUM(V10:AC10)</f>
        <v>52</v>
      </c>
      <c r="AE10" s="46"/>
      <c r="AF10" s="43"/>
      <c r="AG10" s="28">
        <v>6</v>
      </c>
      <c r="AH10" s="28">
        <v>7</v>
      </c>
      <c r="AI10" s="28">
        <v>5.8</v>
      </c>
      <c r="AJ10" s="28">
        <v>7</v>
      </c>
      <c r="AK10" s="28">
        <v>6</v>
      </c>
      <c r="AL10" s="28">
        <v>8.5</v>
      </c>
      <c r="AM10" s="28">
        <v>5</v>
      </c>
      <c r="AN10" s="28">
        <v>5.5</v>
      </c>
      <c r="AO10" s="18">
        <f t="shared" ref="AO10:AO15" si="1">SUM(AG10:AN10)</f>
        <v>50.8</v>
      </c>
      <c r="AP10" s="46"/>
      <c r="AQ10" s="43"/>
      <c r="AR10" s="28">
        <v>5.8</v>
      </c>
      <c r="AS10" s="28">
        <v>6</v>
      </c>
      <c r="AT10" s="28">
        <v>5.7</v>
      </c>
      <c r="AU10" s="28">
        <v>6</v>
      </c>
      <c r="AV10" s="28">
        <v>6</v>
      </c>
      <c r="AW10" s="28">
        <v>7.2</v>
      </c>
      <c r="AX10" s="28">
        <v>6.8</v>
      </c>
      <c r="AY10" s="28">
        <v>6</v>
      </c>
      <c r="AZ10" s="18">
        <f t="shared" ref="AZ10:AZ15" si="2">SUM(AR10:AY10)</f>
        <v>49.5</v>
      </c>
      <c r="BA10" s="46"/>
      <c r="BB10" s="43"/>
      <c r="BC10" s="218"/>
      <c r="BD10" s="214"/>
      <c r="BE10" s="214"/>
      <c r="BF10" s="214"/>
      <c r="BG10" s="210"/>
      <c r="BH10" s="29"/>
      <c r="BI10" s="21"/>
    </row>
    <row r="11" spans="1:61" ht="15.6" x14ac:dyDescent="0.3">
      <c r="A11" s="147">
        <v>2</v>
      </c>
      <c r="B11" s="224" t="s">
        <v>169</v>
      </c>
      <c r="C11" s="36"/>
      <c r="D11" s="36"/>
      <c r="E11" s="36"/>
      <c r="F11" s="4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3"/>
      <c r="V11" s="28">
        <v>6.2</v>
      </c>
      <c r="W11" s="28">
        <v>5</v>
      </c>
      <c r="X11" s="28">
        <v>5.3</v>
      </c>
      <c r="Y11" s="28">
        <v>5</v>
      </c>
      <c r="Z11" s="28">
        <v>5.5</v>
      </c>
      <c r="AA11" s="28">
        <v>7</v>
      </c>
      <c r="AB11" s="28">
        <v>6.2</v>
      </c>
      <c r="AC11" s="28">
        <v>7</v>
      </c>
      <c r="AD11" s="18">
        <f t="shared" si="0"/>
        <v>47.2</v>
      </c>
      <c r="AE11" s="46"/>
      <c r="AF11" s="43"/>
      <c r="AG11" s="28">
        <v>6.5</v>
      </c>
      <c r="AH11" s="28">
        <v>6.5</v>
      </c>
      <c r="AI11" s="28">
        <v>5.5</v>
      </c>
      <c r="AJ11" s="28">
        <v>6</v>
      </c>
      <c r="AK11" s="28">
        <v>6</v>
      </c>
      <c r="AL11" s="28">
        <v>7.5</v>
      </c>
      <c r="AM11" s="28">
        <v>6.5</v>
      </c>
      <c r="AN11" s="28">
        <v>6.5</v>
      </c>
      <c r="AO11" s="18">
        <f t="shared" si="1"/>
        <v>51</v>
      </c>
      <c r="AP11" s="46"/>
      <c r="AQ11" s="43"/>
      <c r="AR11" s="28">
        <v>5.6</v>
      </c>
      <c r="AS11" s="28">
        <v>5.5</v>
      </c>
      <c r="AT11" s="28">
        <v>5.5</v>
      </c>
      <c r="AU11" s="28">
        <v>7</v>
      </c>
      <c r="AV11" s="28">
        <v>6</v>
      </c>
      <c r="AW11" s="28">
        <v>7.2</v>
      </c>
      <c r="AX11" s="28">
        <v>6.6</v>
      </c>
      <c r="AY11" s="28">
        <v>6.5</v>
      </c>
      <c r="AZ11" s="18">
        <f t="shared" si="2"/>
        <v>49.900000000000006</v>
      </c>
      <c r="BA11" s="46"/>
      <c r="BB11" s="43"/>
      <c r="BC11" s="218"/>
      <c r="BD11" s="214"/>
      <c r="BE11" s="214"/>
      <c r="BF11" s="214"/>
      <c r="BG11" s="210"/>
      <c r="BH11" s="29"/>
      <c r="BI11" s="21"/>
    </row>
    <row r="12" spans="1:61" ht="15.6" x14ac:dyDescent="0.3">
      <c r="A12" s="147">
        <v>3</v>
      </c>
      <c r="B12" s="224" t="s">
        <v>165</v>
      </c>
      <c r="C12" s="36"/>
      <c r="D12" s="36"/>
      <c r="E12" s="36"/>
      <c r="F12" s="43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43"/>
      <c r="V12" s="28">
        <v>6</v>
      </c>
      <c r="W12" s="28">
        <v>5.5</v>
      </c>
      <c r="X12" s="28">
        <v>5</v>
      </c>
      <c r="Y12" s="28">
        <v>5</v>
      </c>
      <c r="Z12" s="28">
        <v>5.2</v>
      </c>
      <c r="AA12" s="28">
        <v>7</v>
      </c>
      <c r="AB12" s="28">
        <v>6</v>
      </c>
      <c r="AC12" s="28">
        <v>5.3</v>
      </c>
      <c r="AD12" s="18">
        <f t="shared" si="0"/>
        <v>45</v>
      </c>
      <c r="AE12" s="46"/>
      <c r="AF12" s="43"/>
      <c r="AG12" s="28">
        <v>5.5</v>
      </c>
      <c r="AH12" s="28">
        <v>6.8</v>
      </c>
      <c r="AI12" s="28">
        <v>7</v>
      </c>
      <c r="AJ12" s="28">
        <v>5.5</v>
      </c>
      <c r="AK12" s="28">
        <v>5.8</v>
      </c>
      <c r="AL12" s="28">
        <v>8</v>
      </c>
      <c r="AM12" s="28">
        <v>5</v>
      </c>
      <c r="AN12" s="28">
        <v>4.5</v>
      </c>
      <c r="AO12" s="18">
        <f t="shared" si="1"/>
        <v>48.1</v>
      </c>
      <c r="AP12" s="46"/>
      <c r="AQ12" s="43"/>
      <c r="AR12" s="28">
        <v>5.8</v>
      </c>
      <c r="AS12" s="28">
        <v>5.6</v>
      </c>
      <c r="AT12" s="28">
        <v>5.8</v>
      </c>
      <c r="AU12" s="28">
        <v>6</v>
      </c>
      <c r="AV12" s="28">
        <v>6</v>
      </c>
      <c r="AW12" s="28">
        <v>7.2</v>
      </c>
      <c r="AX12" s="28">
        <v>6.8</v>
      </c>
      <c r="AY12" s="28">
        <v>5.8</v>
      </c>
      <c r="AZ12" s="18">
        <f t="shared" si="2"/>
        <v>48.999999999999993</v>
      </c>
      <c r="BA12" s="46"/>
      <c r="BB12" s="43"/>
      <c r="BC12" s="218"/>
      <c r="BD12" s="214"/>
      <c r="BE12" s="214"/>
      <c r="BF12" s="214"/>
      <c r="BG12" s="210"/>
      <c r="BH12" s="29"/>
      <c r="BI12" s="21"/>
    </row>
    <row r="13" spans="1:61" ht="15.6" x14ac:dyDescent="0.3">
      <c r="A13" s="147">
        <v>4</v>
      </c>
      <c r="B13" s="224" t="s">
        <v>166</v>
      </c>
      <c r="C13" s="36"/>
      <c r="D13" s="36"/>
      <c r="E13" s="36"/>
      <c r="F13" s="43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43"/>
      <c r="V13" s="28">
        <v>6</v>
      </c>
      <c r="W13" s="28">
        <v>5.5</v>
      </c>
      <c r="X13" s="28">
        <v>6</v>
      </c>
      <c r="Y13" s="28">
        <v>5.3</v>
      </c>
      <c r="Z13" s="28">
        <v>5.7</v>
      </c>
      <c r="AA13" s="28">
        <v>6.5</v>
      </c>
      <c r="AB13" s="28">
        <v>6.5</v>
      </c>
      <c r="AC13" s="28">
        <v>4.8</v>
      </c>
      <c r="AD13" s="18">
        <f t="shared" si="0"/>
        <v>46.3</v>
      </c>
      <c r="AE13" s="46"/>
      <c r="AF13" s="43"/>
      <c r="AG13" s="28">
        <v>5.5</v>
      </c>
      <c r="AH13" s="28">
        <v>6.5</v>
      </c>
      <c r="AI13" s="28">
        <v>6.3</v>
      </c>
      <c r="AJ13" s="28">
        <v>6.5</v>
      </c>
      <c r="AK13" s="28">
        <v>6</v>
      </c>
      <c r="AL13" s="28">
        <v>6.8</v>
      </c>
      <c r="AM13" s="28">
        <v>6</v>
      </c>
      <c r="AN13" s="28">
        <v>6.4</v>
      </c>
      <c r="AO13" s="18">
        <f t="shared" si="1"/>
        <v>50</v>
      </c>
      <c r="AP13" s="46"/>
      <c r="AQ13" s="43"/>
      <c r="AR13" s="28">
        <v>5.8</v>
      </c>
      <c r="AS13" s="28">
        <v>6</v>
      </c>
      <c r="AT13" s="28">
        <v>6</v>
      </c>
      <c r="AU13" s="28">
        <v>6.2</v>
      </c>
      <c r="AV13" s="28">
        <v>5.8</v>
      </c>
      <c r="AW13" s="28">
        <v>6.8</v>
      </c>
      <c r="AX13" s="28">
        <v>7</v>
      </c>
      <c r="AY13" s="28">
        <v>6.2</v>
      </c>
      <c r="AZ13" s="18">
        <f t="shared" si="2"/>
        <v>49.800000000000004</v>
      </c>
      <c r="BA13" s="46"/>
      <c r="BB13" s="43"/>
      <c r="BC13" s="218"/>
      <c r="BD13" s="214"/>
      <c r="BE13" s="214"/>
      <c r="BF13" s="214"/>
      <c r="BG13" s="210"/>
      <c r="BH13" s="29"/>
      <c r="BI13" s="21"/>
    </row>
    <row r="14" spans="1:61" ht="15.6" x14ac:dyDescent="0.3">
      <c r="A14" s="147">
        <v>5</v>
      </c>
      <c r="B14" s="224" t="s">
        <v>163</v>
      </c>
      <c r="C14" s="36"/>
      <c r="D14" s="36"/>
      <c r="E14" s="36"/>
      <c r="F14" s="43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43"/>
      <c r="V14" s="28">
        <v>5.2</v>
      </c>
      <c r="W14" s="28">
        <v>5.8</v>
      </c>
      <c r="X14" s="28">
        <v>5.2</v>
      </c>
      <c r="Y14" s="28">
        <v>4.8</v>
      </c>
      <c r="Z14" s="28">
        <v>5</v>
      </c>
      <c r="AA14" s="28">
        <v>6.8</v>
      </c>
      <c r="AB14" s="28">
        <v>6</v>
      </c>
      <c r="AC14" s="28">
        <v>6</v>
      </c>
      <c r="AD14" s="18">
        <f t="shared" si="0"/>
        <v>44.8</v>
      </c>
      <c r="AE14" s="46"/>
      <c r="AF14" s="43"/>
      <c r="AG14" s="28">
        <v>5</v>
      </c>
      <c r="AH14" s="28">
        <v>6.3</v>
      </c>
      <c r="AI14" s="28">
        <v>6</v>
      </c>
      <c r="AJ14" s="28">
        <v>4.8</v>
      </c>
      <c r="AK14" s="28">
        <v>4.8</v>
      </c>
      <c r="AL14" s="28">
        <v>4.5</v>
      </c>
      <c r="AM14" s="28">
        <v>6</v>
      </c>
      <c r="AN14" s="28">
        <v>5</v>
      </c>
      <c r="AO14" s="18">
        <f t="shared" si="1"/>
        <v>42.400000000000006</v>
      </c>
      <c r="AP14" s="46"/>
      <c r="AQ14" s="43"/>
      <c r="AR14" s="28">
        <v>6</v>
      </c>
      <c r="AS14" s="28">
        <v>5.6</v>
      </c>
      <c r="AT14" s="28">
        <v>5.8</v>
      </c>
      <c r="AU14" s="28">
        <v>5.5</v>
      </c>
      <c r="AV14" s="28">
        <v>5.8</v>
      </c>
      <c r="AW14" s="28">
        <v>8</v>
      </c>
      <c r="AX14" s="28">
        <v>6.8</v>
      </c>
      <c r="AY14" s="28">
        <v>6.2</v>
      </c>
      <c r="AZ14" s="18">
        <f t="shared" si="2"/>
        <v>49.7</v>
      </c>
      <c r="BA14" s="46"/>
      <c r="BB14" s="43"/>
      <c r="BC14" s="218"/>
      <c r="BD14" s="214"/>
      <c r="BE14" s="214"/>
      <c r="BF14" s="214"/>
      <c r="BG14" s="210"/>
      <c r="BH14" s="29"/>
      <c r="BI14" s="21"/>
    </row>
    <row r="15" spans="1:61" ht="15.6" x14ac:dyDescent="0.3">
      <c r="A15" s="147">
        <v>6</v>
      </c>
      <c r="B15" s="224" t="s">
        <v>164</v>
      </c>
      <c r="C15" s="36"/>
      <c r="D15" s="36"/>
      <c r="E15" s="36"/>
      <c r="F15" s="43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43"/>
      <c r="V15" s="28">
        <v>5</v>
      </c>
      <c r="W15" s="28">
        <v>6</v>
      </c>
      <c r="X15" s="28">
        <v>5.5</v>
      </c>
      <c r="Y15" s="28">
        <v>4</v>
      </c>
      <c r="Z15" s="28">
        <v>4</v>
      </c>
      <c r="AA15" s="28">
        <v>5</v>
      </c>
      <c r="AB15" s="28">
        <v>5.2</v>
      </c>
      <c r="AC15" s="28">
        <v>5.2</v>
      </c>
      <c r="AD15" s="18">
        <f t="shared" si="0"/>
        <v>39.900000000000006</v>
      </c>
      <c r="AE15" s="46"/>
      <c r="AF15" s="43"/>
      <c r="AG15" s="28">
        <v>4.5</v>
      </c>
      <c r="AH15" s="28">
        <v>5.5</v>
      </c>
      <c r="AI15" s="28">
        <v>5.8</v>
      </c>
      <c r="AJ15" s="28">
        <v>4.5</v>
      </c>
      <c r="AK15" s="28">
        <v>5</v>
      </c>
      <c r="AL15" s="28">
        <v>5</v>
      </c>
      <c r="AM15" s="28">
        <v>4.5</v>
      </c>
      <c r="AN15" s="28">
        <v>5</v>
      </c>
      <c r="AO15" s="18">
        <f t="shared" si="1"/>
        <v>39.799999999999997</v>
      </c>
      <c r="AP15" s="46"/>
      <c r="AQ15" s="43"/>
      <c r="AR15" s="28">
        <v>5.2</v>
      </c>
      <c r="AS15" s="28">
        <v>5.6</v>
      </c>
      <c r="AT15" s="28">
        <v>4.5999999999999996</v>
      </c>
      <c r="AU15" s="28">
        <v>5.5</v>
      </c>
      <c r="AV15" s="28">
        <v>5.5</v>
      </c>
      <c r="AW15" s="28">
        <v>6</v>
      </c>
      <c r="AX15" s="28">
        <v>5.5</v>
      </c>
      <c r="AY15" s="28">
        <v>5.5</v>
      </c>
      <c r="AZ15" s="18">
        <f t="shared" si="2"/>
        <v>43.4</v>
      </c>
      <c r="BA15" s="46"/>
      <c r="BB15" s="43"/>
      <c r="BC15" s="218"/>
      <c r="BD15" s="214"/>
      <c r="BE15" s="214"/>
      <c r="BF15" s="214"/>
      <c r="BG15" s="210"/>
      <c r="BH15" s="29"/>
      <c r="BI15" s="21"/>
    </row>
    <row r="16" spans="1:61" ht="15.6" x14ac:dyDescent="0.3">
      <c r="A16" s="207"/>
      <c r="B16" s="207"/>
      <c r="C16" s="153" t="s">
        <v>168</v>
      </c>
      <c r="D16" s="153" t="s">
        <v>106</v>
      </c>
      <c r="E16" s="153" t="s">
        <v>107</v>
      </c>
      <c r="F16" s="43"/>
      <c r="G16" s="38">
        <v>7</v>
      </c>
      <c r="H16" s="38">
        <v>7.5</v>
      </c>
      <c r="I16" s="38">
        <v>7</v>
      </c>
      <c r="J16" s="38">
        <v>7</v>
      </c>
      <c r="K16" s="38">
        <v>7</v>
      </c>
      <c r="L16" s="38">
        <v>6.5</v>
      </c>
      <c r="M16" s="39">
        <f>SUM(G16:L16)/6</f>
        <v>7</v>
      </c>
      <c r="N16" s="38">
        <v>9</v>
      </c>
      <c r="O16" s="38"/>
      <c r="P16" s="39">
        <f>N16-O16</f>
        <v>9</v>
      </c>
      <c r="Q16" s="38">
        <v>8.5</v>
      </c>
      <c r="R16" s="38">
        <v>0.1</v>
      </c>
      <c r="S16" s="39">
        <f>Q16-R16</f>
        <v>8.4</v>
      </c>
      <c r="T16" s="40">
        <f>SUM((M16*0.6),(P16*0.25),(S16*0.15))</f>
        <v>7.71</v>
      </c>
      <c r="U16" s="48"/>
      <c r="V16" s="206"/>
      <c r="W16" s="206"/>
      <c r="X16" s="206"/>
      <c r="Y16" s="206"/>
      <c r="Z16" s="206"/>
      <c r="AA16" s="206"/>
      <c r="AB16" s="206"/>
      <c r="AC16" s="206"/>
      <c r="AD16" s="40">
        <f>SUM(AD10:AD15)</f>
        <v>275.20000000000005</v>
      </c>
      <c r="AE16" s="40">
        <f>(AD16/6)/8</f>
        <v>5.7333333333333343</v>
      </c>
      <c r="AF16" s="221"/>
      <c r="AG16" s="206"/>
      <c r="AH16" s="206"/>
      <c r="AI16" s="206"/>
      <c r="AJ16" s="206"/>
      <c r="AK16" s="206"/>
      <c r="AL16" s="206"/>
      <c r="AM16" s="206"/>
      <c r="AN16" s="206"/>
      <c r="AO16" s="40">
        <f>SUM(AO10:AO15)</f>
        <v>282.10000000000002</v>
      </c>
      <c r="AP16" s="40">
        <f>(AO16/6)/8</f>
        <v>5.8770833333333341</v>
      </c>
      <c r="AQ16" s="221"/>
      <c r="AR16" s="206"/>
      <c r="AS16" s="206"/>
      <c r="AT16" s="206"/>
      <c r="AU16" s="206"/>
      <c r="AV16" s="206"/>
      <c r="AW16" s="206"/>
      <c r="AX16" s="206"/>
      <c r="AY16" s="206"/>
      <c r="AZ16" s="40">
        <f>SUM(AZ10:AZ15)</f>
        <v>291.3</v>
      </c>
      <c r="BA16" s="40">
        <f>(AZ16/6)/8</f>
        <v>6.0687500000000005</v>
      </c>
      <c r="BB16" s="221"/>
      <c r="BC16" s="217">
        <f>T16</f>
        <v>7.71</v>
      </c>
      <c r="BD16" s="213">
        <f>AE16</f>
        <v>5.7333333333333343</v>
      </c>
      <c r="BE16" s="213">
        <f>AP16</f>
        <v>5.8770833333333341</v>
      </c>
      <c r="BF16" s="213">
        <f>BA16</f>
        <v>6.0687500000000005</v>
      </c>
      <c r="BG16" s="209"/>
      <c r="BH16" s="40">
        <f>AVERAGE(BC16:BF16)</f>
        <v>6.3472916666666679</v>
      </c>
      <c r="BI16" s="37">
        <v>1</v>
      </c>
    </row>
    <row r="19" spans="55:59" x14ac:dyDescent="0.3">
      <c r="BC19" s="186"/>
      <c r="BD19" s="186"/>
      <c r="BE19" s="186"/>
      <c r="BF19" s="186"/>
      <c r="BG19" s="186"/>
    </row>
    <row r="20" spans="55:59" x14ac:dyDescent="0.3">
      <c r="BC20" s="186"/>
      <c r="BD20" s="186"/>
      <c r="BE20" s="186"/>
      <c r="BF20" s="186"/>
      <c r="BG20" s="186"/>
    </row>
    <row r="21" spans="55:59" x14ac:dyDescent="0.3">
      <c r="BC21" s="186"/>
      <c r="BD21" s="186"/>
      <c r="BE21" s="186"/>
      <c r="BF21" s="186"/>
      <c r="BG21" s="186"/>
    </row>
    <row r="22" spans="55:59" x14ac:dyDescent="0.3">
      <c r="BC22" s="186"/>
      <c r="BD22" s="186"/>
      <c r="BE22" s="186"/>
      <c r="BF22" s="186"/>
      <c r="BG22" s="186"/>
    </row>
    <row r="23" spans="55:59" x14ac:dyDescent="0.3">
      <c r="BC23" s="186"/>
      <c r="BD23" s="186"/>
      <c r="BE23" s="186"/>
      <c r="BF23" s="186"/>
      <c r="BG23" s="186"/>
    </row>
    <row r="24" spans="55:59" x14ac:dyDescent="0.3">
      <c r="BC24" s="186"/>
      <c r="BD24" s="186"/>
      <c r="BE24" s="186"/>
      <c r="BF24" s="186"/>
      <c r="BG24" s="186"/>
    </row>
    <row r="25" spans="55:59" x14ac:dyDescent="0.3">
      <c r="BC25" s="186"/>
      <c r="BD25" s="186"/>
      <c r="BE25" s="186"/>
      <c r="BF25" s="186"/>
      <c r="BG25" s="186"/>
    </row>
    <row r="26" spans="55:59" x14ac:dyDescent="0.3">
      <c r="BC26" s="186"/>
      <c r="BD26" s="186"/>
      <c r="BE26" s="186"/>
      <c r="BF26" s="186"/>
      <c r="BG26" s="186"/>
    </row>
    <row r="27" spans="55:59" x14ac:dyDescent="0.3">
      <c r="BC27" s="186"/>
      <c r="BD27" s="186"/>
      <c r="BE27" s="186"/>
      <c r="BF27" s="186"/>
      <c r="BG27" s="186"/>
    </row>
    <row r="28" spans="55:59" x14ac:dyDescent="0.3">
      <c r="BC28" s="186"/>
      <c r="BD28" s="186"/>
      <c r="BE28" s="186"/>
      <c r="BF28" s="186"/>
      <c r="BG28" s="186"/>
    </row>
    <row r="29" spans="55:59" x14ac:dyDescent="0.3">
      <c r="BC29" s="186"/>
      <c r="BD29" s="186"/>
      <c r="BE29" s="186"/>
      <c r="BF29" s="186"/>
      <c r="BG29" s="186"/>
    </row>
    <row r="30" spans="55:59" x14ac:dyDescent="0.3">
      <c r="BC30" s="186"/>
      <c r="BD30" s="186"/>
      <c r="BE30" s="186"/>
      <c r="BF30" s="186"/>
      <c r="BG30" s="186"/>
    </row>
    <row r="31" spans="55:59" x14ac:dyDescent="0.3">
      <c r="BC31" s="186"/>
      <c r="BD31" s="186"/>
      <c r="BE31" s="186"/>
      <c r="BF31" s="186"/>
      <c r="BG31" s="186"/>
    </row>
    <row r="32" spans="55:59" x14ac:dyDescent="0.3">
      <c r="BC32" s="186"/>
      <c r="BD32" s="186"/>
      <c r="BE32" s="186"/>
      <c r="BF32" s="186"/>
      <c r="BG32" s="186"/>
    </row>
    <row r="33" spans="55:59" x14ac:dyDescent="0.3">
      <c r="BC33" s="186"/>
      <c r="BD33" s="186"/>
      <c r="BE33" s="186"/>
      <c r="BF33" s="186"/>
      <c r="BG33" s="186"/>
    </row>
    <row r="34" spans="55:59" x14ac:dyDescent="0.3">
      <c r="BC34" s="186"/>
      <c r="BD34" s="186"/>
      <c r="BE34" s="186"/>
      <c r="BF34" s="186"/>
      <c r="BG34" s="186"/>
    </row>
    <row r="35" spans="55:59" x14ac:dyDescent="0.3">
      <c r="BC35" s="186"/>
      <c r="BD35" s="186"/>
      <c r="BE35" s="186"/>
      <c r="BF35" s="186"/>
      <c r="BG35" s="186"/>
    </row>
    <row r="36" spans="55:59" x14ac:dyDescent="0.3">
      <c r="BC36" s="186"/>
      <c r="BD36" s="186"/>
      <c r="BE36" s="186"/>
      <c r="BF36" s="186"/>
      <c r="BG36" s="186"/>
    </row>
    <row r="37" spans="55:59" x14ac:dyDescent="0.3">
      <c r="BC37" s="186"/>
      <c r="BD37" s="186"/>
      <c r="BE37" s="186"/>
      <c r="BF37" s="186"/>
      <c r="BG37" s="186"/>
    </row>
    <row r="38" spans="55:59" x14ac:dyDescent="0.3">
      <c r="BC38" s="186"/>
      <c r="BD38" s="186"/>
      <c r="BE38" s="186"/>
      <c r="BF38" s="186"/>
      <c r="BG38" s="186"/>
    </row>
    <row r="39" spans="55:59" x14ac:dyDescent="0.3">
      <c r="BC39" s="186"/>
      <c r="BD39" s="186"/>
      <c r="BE39" s="186"/>
      <c r="BF39" s="186"/>
      <c r="BG39" s="186"/>
    </row>
    <row r="40" spans="55:59" x14ac:dyDescent="0.3">
      <c r="BC40" s="186"/>
      <c r="BD40" s="186"/>
      <c r="BE40" s="186"/>
      <c r="BF40" s="186"/>
      <c r="BG40" s="186"/>
    </row>
    <row r="41" spans="55:59" x14ac:dyDescent="0.3">
      <c r="BC41" s="186"/>
      <c r="BD41" s="186"/>
      <c r="BE41" s="186"/>
      <c r="BF41" s="186"/>
      <c r="BG41" s="186"/>
    </row>
    <row r="42" spans="55:59" x14ac:dyDescent="0.3">
      <c r="BC42" s="186"/>
      <c r="BD42" s="186"/>
      <c r="BE42" s="186"/>
      <c r="BF42" s="186"/>
      <c r="BG42" s="186"/>
    </row>
    <row r="43" spans="55:59" x14ac:dyDescent="0.3">
      <c r="BC43" s="186"/>
      <c r="BD43" s="186"/>
      <c r="BE43" s="186"/>
      <c r="BF43" s="186"/>
      <c r="BG43" s="186"/>
    </row>
    <row r="44" spans="55:59" x14ac:dyDescent="0.3">
      <c r="BC44" s="186"/>
      <c r="BD44" s="186"/>
      <c r="BE44" s="186"/>
      <c r="BF44" s="186"/>
      <c r="BG44" s="186"/>
    </row>
    <row r="45" spans="55:59" x14ac:dyDescent="0.3">
      <c r="BC45" s="186"/>
      <c r="BD45" s="186"/>
      <c r="BE45" s="186"/>
      <c r="BF45" s="186"/>
      <c r="BG45" s="186"/>
    </row>
    <row r="46" spans="55:59" x14ac:dyDescent="0.3">
      <c r="BC46" s="186"/>
      <c r="BD46" s="186"/>
      <c r="BE46" s="186"/>
      <c r="BF46" s="186"/>
      <c r="BG46" s="186"/>
    </row>
    <row r="47" spans="55:59" x14ac:dyDescent="0.3">
      <c r="BC47" s="186"/>
      <c r="BD47" s="186"/>
      <c r="BE47" s="186"/>
      <c r="BF47" s="186"/>
      <c r="BG47" s="186"/>
    </row>
    <row r="48" spans="55:59" x14ac:dyDescent="0.3">
      <c r="BC48" s="186"/>
      <c r="BD48" s="186"/>
      <c r="BE48" s="186"/>
      <c r="BF48" s="186"/>
      <c r="BG48" s="186"/>
    </row>
    <row r="49" spans="55:59" x14ac:dyDescent="0.3">
      <c r="BC49" s="186"/>
      <c r="BD49" s="186"/>
      <c r="BE49" s="186"/>
      <c r="BF49" s="186"/>
      <c r="BG49" s="186"/>
    </row>
    <row r="50" spans="55:59" x14ac:dyDescent="0.3">
      <c r="BC50" s="186"/>
      <c r="BD50" s="186"/>
      <c r="BE50" s="186"/>
      <c r="BF50" s="186"/>
      <c r="BG50" s="186"/>
    </row>
    <row r="51" spans="55:59" x14ac:dyDescent="0.3">
      <c r="BC51" s="186"/>
      <c r="BD51" s="186"/>
      <c r="BE51" s="186"/>
      <c r="BF51" s="186"/>
      <c r="BG51" s="186"/>
    </row>
    <row r="52" spans="55:59" x14ac:dyDescent="0.3">
      <c r="BC52" s="186"/>
      <c r="BD52" s="186"/>
      <c r="BE52" s="186"/>
      <c r="BF52" s="186"/>
      <c r="BG52" s="186"/>
    </row>
    <row r="53" spans="55:59" x14ac:dyDescent="0.3">
      <c r="BC53" s="186"/>
      <c r="BD53" s="186"/>
      <c r="BE53" s="186"/>
      <c r="BF53" s="186"/>
      <c r="BG53" s="186"/>
    </row>
    <row r="54" spans="55:59" x14ac:dyDescent="0.3">
      <c r="BC54" s="186"/>
      <c r="BD54" s="186"/>
      <c r="BE54" s="186"/>
      <c r="BF54" s="186"/>
      <c r="BG54" s="186"/>
    </row>
    <row r="55" spans="55:59" x14ac:dyDescent="0.3">
      <c r="BC55" s="186"/>
      <c r="BD55" s="186"/>
      <c r="BE55" s="186"/>
      <c r="BF55" s="186"/>
      <c r="BG55" s="186"/>
    </row>
    <row r="56" spans="55:59" x14ac:dyDescent="0.3">
      <c r="BC56" s="186"/>
      <c r="BD56" s="186"/>
      <c r="BE56" s="186"/>
      <c r="BF56" s="186"/>
      <c r="BG56" s="186"/>
    </row>
    <row r="57" spans="55:59" x14ac:dyDescent="0.3">
      <c r="BC57" s="186"/>
      <c r="BD57" s="186"/>
      <c r="BE57" s="186"/>
      <c r="BF57" s="186"/>
      <c r="BG57" s="186"/>
    </row>
    <row r="58" spans="55:59" x14ac:dyDescent="0.3">
      <c r="BC58" s="186"/>
      <c r="BD58" s="186"/>
      <c r="BE58" s="186"/>
      <c r="BF58" s="186"/>
      <c r="BG58" s="186"/>
    </row>
    <row r="59" spans="55:59" x14ac:dyDescent="0.3">
      <c r="BC59" s="186"/>
      <c r="BD59" s="186"/>
      <c r="BE59" s="186"/>
      <c r="BF59" s="186"/>
      <c r="BG59" s="186"/>
    </row>
    <row r="60" spans="55:59" x14ac:dyDescent="0.3">
      <c r="BC60" s="186"/>
      <c r="BD60" s="186"/>
      <c r="BE60" s="186"/>
      <c r="BF60" s="186"/>
      <c r="BG60" s="186"/>
    </row>
    <row r="61" spans="55:59" x14ac:dyDescent="0.3">
      <c r="BC61" s="186"/>
      <c r="BD61" s="186"/>
      <c r="BE61" s="186"/>
      <c r="BF61" s="186"/>
      <c r="BG61" s="186"/>
    </row>
    <row r="62" spans="55:59" x14ac:dyDescent="0.3">
      <c r="BC62" s="186"/>
      <c r="BD62" s="186"/>
      <c r="BE62" s="186"/>
      <c r="BF62" s="186"/>
      <c r="BG62" s="186"/>
    </row>
    <row r="63" spans="55:59" x14ac:dyDescent="0.3">
      <c r="BC63" s="186"/>
      <c r="BD63" s="186"/>
      <c r="BE63" s="186"/>
      <c r="BF63" s="186"/>
      <c r="BG63" s="186"/>
    </row>
    <row r="64" spans="55:59" x14ac:dyDescent="0.3">
      <c r="BC64" s="186"/>
      <c r="BD64" s="186"/>
      <c r="BE64" s="186"/>
      <c r="BF64" s="186"/>
      <c r="BG64" s="186"/>
    </row>
    <row r="65" spans="55:59" x14ac:dyDescent="0.3">
      <c r="BC65" s="186"/>
      <c r="BD65" s="186"/>
      <c r="BE65" s="186"/>
      <c r="BF65" s="186"/>
      <c r="BG65" s="186"/>
    </row>
    <row r="66" spans="55:59" x14ac:dyDescent="0.3">
      <c r="BC66" s="186"/>
      <c r="BD66" s="186"/>
      <c r="BE66" s="186"/>
      <c r="BF66" s="186"/>
      <c r="BG66" s="186"/>
    </row>
    <row r="67" spans="55:59" x14ac:dyDescent="0.3">
      <c r="BC67" s="186"/>
      <c r="BD67" s="186"/>
      <c r="BE67" s="186"/>
      <c r="BF67" s="186"/>
      <c r="BG67" s="186"/>
    </row>
    <row r="68" spans="55:59" x14ac:dyDescent="0.3">
      <c r="BC68" s="186"/>
      <c r="BD68" s="186"/>
      <c r="BE68" s="186"/>
      <c r="BF68" s="186"/>
      <c r="BG68" s="186"/>
    </row>
    <row r="69" spans="55:59" x14ac:dyDescent="0.3">
      <c r="BC69" s="186"/>
      <c r="BD69" s="186"/>
      <c r="BE69" s="186"/>
      <c r="BF69" s="186"/>
      <c r="BG69" s="186"/>
    </row>
    <row r="70" spans="55:59" x14ac:dyDescent="0.3">
      <c r="BC70" s="186"/>
      <c r="BD70" s="186"/>
      <c r="BE70" s="186"/>
      <c r="BF70" s="186"/>
      <c r="BG70" s="186"/>
    </row>
    <row r="71" spans="55:59" x14ac:dyDescent="0.3">
      <c r="BC71" s="186"/>
      <c r="BD71" s="186"/>
      <c r="BE71" s="186"/>
      <c r="BF71" s="186"/>
      <c r="BG71" s="186"/>
    </row>
    <row r="72" spans="55:59" x14ac:dyDescent="0.3">
      <c r="BC72" s="186"/>
      <c r="BD72" s="186"/>
      <c r="BE72" s="186"/>
      <c r="BF72" s="186"/>
      <c r="BG72" s="186"/>
    </row>
    <row r="73" spans="55:59" x14ac:dyDescent="0.3">
      <c r="BC73" s="186"/>
      <c r="BD73" s="186"/>
      <c r="BE73" s="186"/>
      <c r="BF73" s="186"/>
      <c r="BG73" s="186"/>
    </row>
    <row r="74" spans="55:59" x14ac:dyDescent="0.3">
      <c r="BC74" s="186"/>
      <c r="BD74" s="186"/>
      <c r="BE74" s="186"/>
      <c r="BF74" s="186"/>
      <c r="BG74" s="186"/>
    </row>
    <row r="75" spans="55:59" x14ac:dyDescent="0.3">
      <c r="BC75" s="186"/>
      <c r="BD75" s="186"/>
      <c r="BE75" s="186"/>
      <c r="BF75" s="186"/>
      <c r="BG75" s="186"/>
    </row>
    <row r="76" spans="55:59" x14ac:dyDescent="0.3">
      <c r="BC76" s="186"/>
      <c r="BD76" s="186"/>
      <c r="BE76" s="186"/>
      <c r="BF76" s="186"/>
      <c r="BG76" s="186"/>
    </row>
    <row r="77" spans="55:59" x14ac:dyDescent="0.3">
      <c r="BC77" s="186"/>
      <c r="BD77" s="186"/>
      <c r="BE77" s="186"/>
      <c r="BF77" s="186"/>
      <c r="BG77" s="186"/>
    </row>
    <row r="78" spans="55:59" x14ac:dyDescent="0.3">
      <c r="BC78" s="186"/>
      <c r="BD78" s="186"/>
      <c r="BE78" s="186"/>
      <c r="BF78" s="186"/>
      <c r="BG78" s="186"/>
    </row>
    <row r="79" spans="55:59" x14ac:dyDescent="0.3">
      <c r="BC79" s="186"/>
      <c r="BD79" s="186"/>
      <c r="BE79" s="186"/>
      <c r="BF79" s="186"/>
      <c r="BG79" s="186"/>
    </row>
    <row r="80" spans="55:59" x14ac:dyDescent="0.3">
      <c r="BC80" s="186"/>
      <c r="BD80" s="186"/>
      <c r="BE80" s="186"/>
      <c r="BF80" s="186"/>
      <c r="BG80" s="186"/>
    </row>
    <row r="81" spans="55:59" x14ac:dyDescent="0.3">
      <c r="BC81" s="186"/>
      <c r="BD81" s="186"/>
      <c r="BE81" s="186"/>
      <c r="BF81" s="186"/>
      <c r="BG81" s="186"/>
    </row>
    <row r="82" spans="55:59" x14ac:dyDescent="0.3">
      <c r="BC82" s="186"/>
      <c r="BD82" s="186"/>
      <c r="BE82" s="186"/>
      <c r="BF82" s="186"/>
      <c r="BG82" s="186"/>
    </row>
    <row r="83" spans="55:59" x14ac:dyDescent="0.3">
      <c r="BC83" s="186"/>
      <c r="BD83" s="186"/>
      <c r="BE83" s="186"/>
      <c r="BF83" s="186"/>
      <c r="BG83" s="186"/>
    </row>
    <row r="84" spans="55:59" x14ac:dyDescent="0.3">
      <c r="BC84" s="186"/>
      <c r="BD84" s="186"/>
      <c r="BE84" s="186"/>
      <c r="BF84" s="186"/>
      <c r="BG84" s="186"/>
    </row>
    <row r="85" spans="55:59" x14ac:dyDescent="0.3">
      <c r="BC85" s="186"/>
      <c r="BD85" s="186"/>
      <c r="BE85" s="186"/>
      <c r="BF85" s="186"/>
      <c r="BG85" s="186"/>
    </row>
    <row r="86" spans="55:59" x14ac:dyDescent="0.3">
      <c r="BC86" s="186"/>
      <c r="BD86" s="186"/>
      <c r="BE86" s="186"/>
      <c r="BF86" s="186"/>
      <c r="BG86" s="186"/>
    </row>
    <row r="87" spans="55:59" x14ac:dyDescent="0.3">
      <c r="BC87" s="186"/>
      <c r="BD87" s="186"/>
      <c r="BE87" s="186"/>
      <c r="BF87" s="186"/>
      <c r="BG87" s="186"/>
    </row>
    <row r="88" spans="55:59" x14ac:dyDescent="0.3">
      <c r="BC88" s="186"/>
      <c r="BD88" s="186"/>
      <c r="BE88" s="186"/>
      <c r="BF88" s="186"/>
      <c r="BG88" s="186"/>
    </row>
    <row r="89" spans="55:59" x14ac:dyDescent="0.3">
      <c r="BC89" s="186"/>
      <c r="BD89" s="186"/>
      <c r="BE89" s="186"/>
      <c r="BF89" s="186"/>
      <c r="BG89" s="186"/>
    </row>
    <row r="90" spans="55:59" x14ac:dyDescent="0.3">
      <c r="BC90" s="186"/>
      <c r="BD90" s="186"/>
      <c r="BE90" s="186"/>
      <c r="BF90" s="186"/>
      <c r="BG90" s="186"/>
    </row>
    <row r="91" spans="55:59" x14ac:dyDescent="0.3">
      <c r="BC91" s="186"/>
      <c r="BD91" s="186"/>
      <c r="BE91" s="186"/>
      <c r="BF91" s="186"/>
      <c r="BG91" s="186"/>
    </row>
    <row r="92" spans="55:59" x14ac:dyDescent="0.3">
      <c r="BC92" s="186"/>
      <c r="BD92" s="186"/>
      <c r="BE92" s="186"/>
      <c r="BF92" s="186"/>
      <c r="BG92" s="186"/>
    </row>
    <row r="93" spans="55:59" x14ac:dyDescent="0.3">
      <c r="BC93" s="186"/>
      <c r="BD93" s="186"/>
      <c r="BE93" s="186"/>
      <c r="BF93" s="186"/>
      <c r="BG93" s="186"/>
    </row>
    <row r="94" spans="55:59" x14ac:dyDescent="0.3">
      <c r="BC94" s="186"/>
      <c r="BD94" s="186"/>
      <c r="BE94" s="186"/>
      <c r="BF94" s="186"/>
      <c r="BG94" s="186"/>
    </row>
    <row r="95" spans="55:59" x14ac:dyDescent="0.3">
      <c r="BC95" s="186"/>
      <c r="BD95" s="186"/>
      <c r="BE95" s="186"/>
      <c r="BF95" s="186"/>
      <c r="BG95" s="186"/>
    </row>
    <row r="96" spans="55:59" x14ac:dyDescent="0.3">
      <c r="BC96" s="186"/>
      <c r="BD96" s="186"/>
      <c r="BE96" s="186"/>
      <c r="BF96" s="186"/>
      <c r="BG96" s="186"/>
    </row>
    <row r="97" spans="55:59" x14ac:dyDescent="0.3">
      <c r="BC97" s="186"/>
      <c r="BD97" s="186"/>
      <c r="BE97" s="186"/>
      <c r="BF97" s="186"/>
      <c r="BG97" s="186"/>
    </row>
    <row r="98" spans="55:59" x14ac:dyDescent="0.3">
      <c r="BC98" s="186"/>
      <c r="BD98" s="186"/>
      <c r="BE98" s="186"/>
      <c r="BF98" s="186"/>
      <c r="BG98" s="186"/>
    </row>
    <row r="99" spans="55:59" x14ac:dyDescent="0.3">
      <c r="BC99" s="186"/>
      <c r="BD99" s="186"/>
      <c r="BE99" s="186"/>
      <c r="BF99" s="186"/>
      <c r="BG99" s="186"/>
    </row>
    <row r="100" spans="55:59" x14ac:dyDescent="0.3">
      <c r="BC100" s="186"/>
      <c r="BD100" s="186"/>
      <c r="BE100" s="186"/>
      <c r="BF100" s="186"/>
      <c r="BG100" s="186"/>
    </row>
    <row r="101" spans="55:59" x14ac:dyDescent="0.3">
      <c r="BC101" s="186"/>
      <c r="BD101" s="186"/>
      <c r="BE101" s="186"/>
      <c r="BF101" s="186"/>
      <c r="BG101" s="186"/>
    </row>
    <row r="102" spans="55:59" x14ac:dyDescent="0.3">
      <c r="BC102" s="186"/>
      <c r="BD102" s="186"/>
      <c r="BE102" s="186"/>
      <c r="BF102" s="186"/>
      <c r="BG102" s="186"/>
    </row>
    <row r="103" spans="55:59" x14ac:dyDescent="0.3">
      <c r="BC103" s="186"/>
      <c r="BD103" s="186"/>
      <c r="BE103" s="186"/>
      <c r="BF103" s="186"/>
      <c r="BG103" s="186"/>
    </row>
    <row r="104" spans="55:59" x14ac:dyDescent="0.3">
      <c r="BC104" s="186"/>
      <c r="BD104" s="186"/>
      <c r="BE104" s="186"/>
      <c r="BF104" s="186"/>
      <c r="BG104" s="186"/>
    </row>
    <row r="105" spans="55:59" x14ac:dyDescent="0.3">
      <c r="BC105" s="186"/>
      <c r="BD105" s="186"/>
      <c r="BE105" s="186"/>
      <c r="BF105" s="186"/>
      <c r="BG105" s="186"/>
    </row>
    <row r="106" spans="55:59" x14ac:dyDescent="0.3">
      <c r="BC106" s="186"/>
      <c r="BD106" s="186"/>
      <c r="BE106" s="186"/>
      <c r="BF106" s="186"/>
      <c r="BG106" s="186"/>
    </row>
    <row r="107" spans="55:59" x14ac:dyDescent="0.3">
      <c r="BC107" s="186"/>
      <c r="BD107" s="186"/>
      <c r="BE107" s="186"/>
      <c r="BF107" s="186"/>
      <c r="BG107" s="186"/>
    </row>
    <row r="108" spans="55:59" x14ac:dyDescent="0.3">
      <c r="BC108" s="226"/>
      <c r="BD108" s="226"/>
      <c r="BE108" s="226"/>
      <c r="BF108" s="226"/>
      <c r="BG108" s="226"/>
    </row>
    <row r="109" spans="55:59" x14ac:dyDescent="0.3">
      <c r="BC109" s="226"/>
      <c r="BD109" s="226"/>
      <c r="BE109" s="226"/>
      <c r="BF109" s="226"/>
      <c r="BG109" s="226"/>
    </row>
    <row r="110" spans="55:59" x14ac:dyDescent="0.3">
      <c r="BC110" s="226"/>
      <c r="BD110" s="226"/>
      <c r="BE110" s="226"/>
      <c r="BF110" s="226"/>
      <c r="BG110" s="226"/>
    </row>
    <row r="111" spans="55:59" x14ac:dyDescent="0.3">
      <c r="BC111" s="226"/>
      <c r="BD111" s="226"/>
      <c r="BE111" s="226"/>
      <c r="BF111" s="226"/>
      <c r="BG111" s="226"/>
    </row>
    <row r="112" spans="55:59" x14ac:dyDescent="0.3">
      <c r="BC112" s="226"/>
      <c r="BD112" s="226"/>
      <c r="BE112" s="226"/>
      <c r="BF112" s="226"/>
      <c r="BG112" s="226"/>
    </row>
    <row r="113" spans="55:59" x14ac:dyDescent="0.3">
      <c r="BC113" s="226"/>
      <c r="BD113" s="226"/>
      <c r="BE113" s="226"/>
      <c r="BF113" s="226"/>
      <c r="BG113" s="226"/>
    </row>
    <row r="114" spans="55:59" x14ac:dyDescent="0.3">
      <c r="BC114" s="226"/>
      <c r="BD114" s="226"/>
      <c r="BE114" s="226"/>
      <c r="BF114" s="226"/>
      <c r="BG114" s="226"/>
    </row>
    <row r="115" spans="55:59" x14ac:dyDescent="0.3">
      <c r="BC115" s="226"/>
      <c r="BD115" s="226"/>
      <c r="BE115" s="226"/>
      <c r="BF115" s="226"/>
      <c r="BG115" s="226"/>
    </row>
    <row r="116" spans="55:59" x14ac:dyDescent="0.3">
      <c r="BC116" s="226"/>
      <c r="BD116" s="226"/>
      <c r="BE116" s="226"/>
      <c r="BF116" s="226"/>
      <c r="BG116" s="226"/>
    </row>
    <row r="117" spans="55:59" x14ac:dyDescent="0.3">
      <c r="BC117" s="226"/>
      <c r="BD117" s="226"/>
      <c r="BE117" s="226"/>
      <c r="BF117" s="226"/>
      <c r="BG117" s="226"/>
    </row>
    <row r="118" spans="55:59" x14ac:dyDescent="0.3">
      <c r="BC118" s="226"/>
      <c r="BD118" s="226"/>
      <c r="BE118" s="226"/>
      <c r="BF118" s="226"/>
      <c r="BG118" s="226"/>
    </row>
    <row r="119" spans="55:59" x14ac:dyDescent="0.3">
      <c r="BC119" s="226"/>
      <c r="BD119" s="226"/>
      <c r="BE119" s="226"/>
      <c r="BF119" s="226"/>
      <c r="BG119" s="226"/>
    </row>
  </sheetData>
  <pageMargins left="0.70866141732283472" right="0.70866141732283472" top="0.74803149606299213" bottom="0.74803149606299213" header="0.31496062992125984" footer="0.31496062992125984"/>
  <pageSetup scale="87" fitToHeight="0" orientation="landscape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3638-042C-438E-AAC7-39584A393FD9}">
  <sheetPr>
    <pageSetUpPr fitToPage="1"/>
  </sheetPr>
  <dimension ref="A1:AQ24"/>
  <sheetViews>
    <sheetView topLeftCell="L1" workbookViewId="0">
      <selection activeCell="AI16" sqref="AI16"/>
    </sheetView>
  </sheetViews>
  <sheetFormatPr defaultRowHeight="14.4" x14ac:dyDescent="0.3"/>
  <cols>
    <col min="1" max="1" width="5.6640625" customWidth="1"/>
    <col min="2" max="4" width="22.88671875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10.21875" customWidth="1"/>
    <col min="10" max="10" width="9.33203125" customWidth="1"/>
    <col min="11" max="11" width="11" customWidth="1"/>
    <col min="12" max="12" width="9" customWidth="1"/>
    <col min="21" max="21" width="2.88671875" customWidth="1"/>
    <col min="25" max="25" width="2.88671875" customWidth="1"/>
    <col min="33" max="33" width="2.88671875" customWidth="1"/>
    <col min="37" max="37" width="2.88671875" customWidth="1"/>
    <col min="38" max="38" width="7" customWidth="1"/>
    <col min="39" max="39" width="7.44140625" customWidth="1"/>
    <col min="40" max="41" width="6.6640625" customWidth="1"/>
    <col min="43" max="43" width="11.33203125" customWidth="1"/>
  </cols>
  <sheetData>
    <row r="1" spans="1:43" x14ac:dyDescent="0.3">
      <c r="A1" s="1" t="s">
        <v>58</v>
      </c>
      <c r="B1" s="14"/>
      <c r="C1" s="14"/>
      <c r="D1" s="3" t="s">
        <v>0</v>
      </c>
      <c r="E1" s="14" t="s">
        <v>61</v>
      </c>
      <c r="F1" s="6"/>
      <c r="G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P1" s="6"/>
      <c r="AQ1" s="41">
        <f ca="1">NOW()</f>
        <v>44612.533726620371</v>
      </c>
    </row>
    <row r="2" spans="1:43" x14ac:dyDescent="0.3">
      <c r="A2" s="1"/>
      <c r="B2" s="14"/>
      <c r="C2" s="14"/>
      <c r="D2" s="3" t="s">
        <v>1</v>
      </c>
      <c r="E2" s="6" t="s">
        <v>60</v>
      </c>
      <c r="F2" s="6"/>
      <c r="G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P2" s="6"/>
      <c r="AQ2" s="42">
        <f ca="1">NOW()</f>
        <v>44612.533726620371</v>
      </c>
    </row>
    <row r="3" spans="1:43" x14ac:dyDescent="0.3">
      <c r="A3" s="1" t="s">
        <v>170</v>
      </c>
      <c r="B3" s="14"/>
      <c r="C3" s="14"/>
      <c r="D3" s="3" t="s">
        <v>2</v>
      </c>
      <c r="E3" s="14" t="s">
        <v>62</v>
      </c>
      <c r="F3" s="6"/>
      <c r="G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P3" s="6"/>
      <c r="AQ3" s="6"/>
    </row>
    <row r="4" spans="1:43" ht="15.6" x14ac:dyDescent="0.3">
      <c r="A4" s="35"/>
      <c r="B4" s="6"/>
      <c r="C4" s="6"/>
      <c r="D4" s="3" t="s">
        <v>46</v>
      </c>
      <c r="E4" s="14" t="s">
        <v>101</v>
      </c>
      <c r="F4" s="6"/>
      <c r="G4" s="6"/>
      <c r="I4" s="6"/>
      <c r="J4" s="6"/>
      <c r="K4" s="6"/>
      <c r="L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P4" s="6"/>
      <c r="AQ4" s="6"/>
    </row>
    <row r="5" spans="1:43" ht="15.6" x14ac:dyDescent="0.3">
      <c r="A5" s="35" t="s">
        <v>161</v>
      </c>
      <c r="B5" s="7"/>
      <c r="C5" s="6"/>
      <c r="D5" s="6"/>
      <c r="E5" s="6"/>
      <c r="F5" s="32"/>
      <c r="AL5" s="56"/>
      <c r="AM5" s="56"/>
      <c r="AN5" s="56"/>
      <c r="AO5" s="56"/>
    </row>
    <row r="6" spans="1:43" ht="15.6" x14ac:dyDescent="0.3">
      <c r="A6" s="35" t="s">
        <v>162</v>
      </c>
      <c r="B6" s="7" t="s">
        <v>178</v>
      </c>
      <c r="C6" s="6"/>
      <c r="D6" s="6"/>
      <c r="E6" s="6"/>
      <c r="F6" s="32"/>
      <c r="G6" s="7" t="s">
        <v>3</v>
      </c>
      <c r="H6" s="6" t="str">
        <f>E3</f>
        <v>Tristyn Lowe</v>
      </c>
      <c r="I6" s="6"/>
      <c r="J6" s="6"/>
      <c r="K6" s="6"/>
      <c r="L6" s="6"/>
      <c r="N6" s="7"/>
      <c r="O6" s="7"/>
      <c r="P6" s="7"/>
      <c r="Q6" s="6"/>
      <c r="R6" s="6"/>
      <c r="S6" s="6"/>
      <c r="T6" s="6"/>
      <c r="U6" s="43"/>
      <c r="V6" s="6" t="s">
        <v>5</v>
      </c>
      <c r="W6" s="6" t="str">
        <f>E2</f>
        <v>Robyn Bruderer</v>
      </c>
      <c r="Y6" s="43"/>
      <c r="Z6" s="6" t="s">
        <v>6</v>
      </c>
      <c r="AA6" s="6" t="str">
        <f>E1</f>
        <v>Angie Deeks</v>
      </c>
      <c r="AB6" s="6"/>
      <c r="AC6" s="6"/>
      <c r="AD6" s="6"/>
      <c r="AE6" s="6"/>
      <c r="AF6" s="7"/>
      <c r="AG6" s="43"/>
      <c r="AH6" s="6" t="s">
        <v>47</v>
      </c>
      <c r="AI6" s="6" t="str">
        <f>E4</f>
        <v>Darryn Fedrick</v>
      </c>
      <c r="AK6" s="43"/>
      <c r="AL6" s="56"/>
      <c r="AM6" s="56"/>
      <c r="AN6" s="56"/>
      <c r="AO6" s="56"/>
      <c r="AP6" s="6"/>
      <c r="AQ6" s="6"/>
    </row>
    <row r="7" spans="1:43" x14ac:dyDescent="0.3">
      <c r="A7" s="6"/>
      <c r="B7" s="6"/>
      <c r="C7" s="6"/>
      <c r="D7" s="6"/>
      <c r="E7" s="6"/>
      <c r="F7" s="144"/>
      <c r="G7" s="7" t="s">
        <v>4</v>
      </c>
      <c r="H7" s="6"/>
      <c r="I7" s="6"/>
      <c r="J7" s="6"/>
      <c r="K7" s="6"/>
      <c r="L7" s="6"/>
      <c r="N7" s="6"/>
      <c r="O7" s="6"/>
      <c r="P7" s="6"/>
      <c r="Q7" s="6"/>
      <c r="R7" s="6"/>
      <c r="S7" s="6"/>
      <c r="T7" s="6"/>
      <c r="U7" s="43"/>
      <c r="V7" s="6"/>
      <c r="W7" s="6"/>
      <c r="X7" s="6"/>
      <c r="Y7" s="43"/>
      <c r="Z7" s="6"/>
      <c r="AA7" s="6"/>
      <c r="AB7" s="6"/>
      <c r="AC7" s="6"/>
      <c r="AD7" s="6"/>
      <c r="AE7" s="6"/>
      <c r="AF7" s="7"/>
      <c r="AG7" s="43"/>
      <c r="AH7" s="6"/>
      <c r="AI7" s="6"/>
      <c r="AJ7" s="6"/>
      <c r="AK7" s="43"/>
      <c r="AL7" s="56"/>
      <c r="AM7" s="56"/>
      <c r="AN7" s="56"/>
      <c r="AO7" s="56"/>
      <c r="AP7" s="6"/>
      <c r="AQ7" s="6"/>
    </row>
    <row r="8" spans="1:43" x14ac:dyDescent="0.3">
      <c r="A8" s="14" t="s">
        <v>17</v>
      </c>
      <c r="B8" s="14" t="s">
        <v>18</v>
      </c>
      <c r="C8" s="14" t="s">
        <v>4</v>
      </c>
      <c r="D8" s="14" t="s">
        <v>19</v>
      </c>
      <c r="E8" s="14" t="s">
        <v>20</v>
      </c>
      <c r="F8" s="32"/>
      <c r="G8" s="7" t="s">
        <v>7</v>
      </c>
      <c r="H8" s="6"/>
      <c r="I8" s="6"/>
      <c r="J8" s="6"/>
      <c r="K8" s="6"/>
      <c r="L8" s="6"/>
      <c r="M8" s="8" t="s">
        <v>7</v>
      </c>
      <c r="N8" s="9"/>
      <c r="O8" s="9"/>
      <c r="P8" s="9" t="s">
        <v>8</v>
      </c>
      <c r="R8" s="9"/>
      <c r="S8" s="9" t="s">
        <v>9</v>
      </c>
      <c r="T8" s="9" t="s">
        <v>10</v>
      </c>
      <c r="U8" s="44"/>
      <c r="V8" s="71" t="s">
        <v>13</v>
      </c>
      <c r="W8" s="71"/>
      <c r="X8" s="9" t="s">
        <v>13</v>
      </c>
      <c r="Y8" s="44"/>
      <c r="Z8" s="100" t="s">
        <v>71</v>
      </c>
      <c r="AA8" s="6"/>
      <c r="AB8" s="6"/>
      <c r="AC8" s="6"/>
      <c r="AD8" s="6"/>
      <c r="AE8" s="6"/>
      <c r="AF8" s="9" t="s">
        <v>71</v>
      </c>
      <c r="AG8" s="44"/>
      <c r="AH8" s="71" t="s">
        <v>13</v>
      </c>
      <c r="AI8" s="71"/>
      <c r="AJ8" s="9" t="s">
        <v>13</v>
      </c>
      <c r="AK8" s="44"/>
      <c r="AO8" s="145"/>
      <c r="AP8" s="9" t="s">
        <v>16</v>
      </c>
      <c r="AQ8" s="6"/>
    </row>
    <row r="9" spans="1:43" x14ac:dyDescent="0.3">
      <c r="A9" s="10"/>
      <c r="B9" s="10"/>
      <c r="C9" s="10"/>
      <c r="D9" s="10"/>
      <c r="E9" s="10"/>
      <c r="F9" s="146"/>
      <c r="G9" s="10" t="s">
        <v>21</v>
      </c>
      <c r="H9" s="10" t="s">
        <v>23</v>
      </c>
      <c r="I9" s="10" t="s">
        <v>49</v>
      </c>
      <c r="J9" s="10" t="s">
        <v>22</v>
      </c>
      <c r="K9" s="10" t="s">
        <v>24</v>
      </c>
      <c r="L9" s="10" t="s">
        <v>50</v>
      </c>
      <c r="M9" s="11" t="s">
        <v>25</v>
      </c>
      <c r="N9" s="12" t="s">
        <v>8</v>
      </c>
      <c r="O9" s="12" t="s">
        <v>26</v>
      </c>
      <c r="P9" s="11" t="s">
        <v>25</v>
      </c>
      <c r="Q9" s="13" t="s">
        <v>9</v>
      </c>
      <c r="R9" s="12" t="s">
        <v>26</v>
      </c>
      <c r="S9" s="11" t="s">
        <v>25</v>
      </c>
      <c r="T9" s="11" t="s">
        <v>25</v>
      </c>
      <c r="U9" s="43"/>
      <c r="V9" s="26" t="s">
        <v>33</v>
      </c>
      <c r="W9" s="26" t="s">
        <v>76</v>
      </c>
      <c r="X9" s="45" t="s">
        <v>35</v>
      </c>
      <c r="Y9" s="43"/>
      <c r="Z9" s="12" t="s">
        <v>36</v>
      </c>
      <c r="AA9" s="12" t="s">
        <v>37</v>
      </c>
      <c r="AB9" s="12" t="s">
        <v>38</v>
      </c>
      <c r="AC9" s="12" t="s">
        <v>39</v>
      </c>
      <c r="AD9" s="12" t="s">
        <v>40</v>
      </c>
      <c r="AE9" s="26" t="s">
        <v>77</v>
      </c>
      <c r="AF9" s="11" t="s">
        <v>35</v>
      </c>
      <c r="AG9" s="43"/>
      <c r="AH9" s="26" t="s">
        <v>33</v>
      </c>
      <c r="AI9" s="26" t="s">
        <v>76</v>
      </c>
      <c r="AJ9" s="45" t="s">
        <v>35</v>
      </c>
      <c r="AK9" s="64"/>
      <c r="AL9" s="117" t="s">
        <v>41</v>
      </c>
      <c r="AM9" s="117" t="s">
        <v>42</v>
      </c>
      <c r="AN9" s="117" t="s">
        <v>43</v>
      </c>
      <c r="AO9" s="37" t="s">
        <v>48</v>
      </c>
      <c r="AP9" s="45" t="s">
        <v>44</v>
      </c>
      <c r="AQ9" s="26" t="s">
        <v>45</v>
      </c>
    </row>
    <row r="10" spans="1:43" ht="15.6" x14ac:dyDescent="0.3">
      <c r="A10" s="147">
        <v>1</v>
      </c>
      <c r="B10" t="s">
        <v>167</v>
      </c>
      <c r="C10" s="148"/>
      <c r="D10" s="148"/>
      <c r="E10" s="148"/>
      <c r="F10" s="232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86"/>
      <c r="V10" s="149"/>
      <c r="W10" s="149"/>
      <c r="X10" s="149"/>
      <c r="Y10" s="86"/>
      <c r="Z10" s="149"/>
      <c r="AA10" s="149"/>
      <c r="AB10" s="149"/>
      <c r="AC10" s="149"/>
      <c r="AD10" s="32"/>
      <c r="AE10" s="149"/>
      <c r="AF10" s="150"/>
      <c r="AG10" s="86"/>
      <c r="AH10" s="149"/>
      <c r="AI10" s="149"/>
      <c r="AJ10" s="149"/>
      <c r="AK10" s="151"/>
      <c r="AL10" s="32"/>
      <c r="AM10" s="32"/>
      <c r="AN10" s="32"/>
      <c r="AO10" s="32"/>
      <c r="AP10" s="150"/>
      <c r="AQ10" s="32"/>
    </row>
    <row r="11" spans="1:43" ht="15.6" x14ac:dyDescent="0.3">
      <c r="A11" s="147">
        <v>2</v>
      </c>
      <c r="B11" t="s">
        <v>169</v>
      </c>
      <c r="C11" s="148"/>
      <c r="D11" s="148"/>
      <c r="E11" s="148"/>
      <c r="F11" s="23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3"/>
      <c r="V11" s="32"/>
      <c r="W11" s="32"/>
      <c r="X11" s="32"/>
      <c r="Y11" s="43"/>
      <c r="Z11" s="32"/>
      <c r="AA11" s="32"/>
      <c r="AB11" s="32"/>
      <c r="AC11" s="32"/>
      <c r="AD11" s="32"/>
      <c r="AE11" s="32"/>
      <c r="AF11" s="32"/>
      <c r="AG11" s="43"/>
      <c r="AH11" s="32"/>
      <c r="AI11" s="32"/>
      <c r="AJ11" s="32"/>
      <c r="AK11" s="43"/>
      <c r="AL11" s="32"/>
      <c r="AM11" s="32"/>
      <c r="AN11" s="32"/>
      <c r="AO11" s="32"/>
      <c r="AP11" s="32"/>
      <c r="AQ11" s="32"/>
    </row>
    <row r="12" spans="1:43" ht="15.6" x14ac:dyDescent="0.3">
      <c r="A12" s="147">
        <v>3</v>
      </c>
      <c r="B12" t="s">
        <v>165</v>
      </c>
      <c r="C12" s="148"/>
      <c r="D12" s="148"/>
      <c r="E12" s="148"/>
      <c r="F12" s="233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43"/>
      <c r="V12" s="32"/>
      <c r="W12" s="32"/>
      <c r="X12" s="32"/>
      <c r="Y12" s="43"/>
      <c r="Z12" s="32"/>
      <c r="AA12" s="32"/>
      <c r="AB12" s="32"/>
      <c r="AC12" s="32"/>
      <c r="AD12" s="32"/>
      <c r="AE12" s="32"/>
      <c r="AF12" s="32"/>
      <c r="AG12" s="43"/>
      <c r="AH12" s="32"/>
      <c r="AI12" s="32"/>
      <c r="AJ12" s="32"/>
      <c r="AK12" s="43"/>
      <c r="AL12" s="32"/>
      <c r="AM12" s="32"/>
      <c r="AN12" s="32"/>
      <c r="AO12" s="32"/>
      <c r="AP12" s="32"/>
      <c r="AQ12" s="32"/>
    </row>
    <row r="13" spans="1:43" ht="15.6" x14ac:dyDescent="0.3">
      <c r="A13" s="147">
        <v>4</v>
      </c>
      <c r="B13" t="s">
        <v>166</v>
      </c>
      <c r="C13" s="148"/>
      <c r="D13" s="148"/>
      <c r="E13" s="148"/>
      <c r="F13" s="233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43"/>
      <c r="V13" s="32"/>
      <c r="W13" s="32"/>
      <c r="X13" s="32"/>
      <c r="Y13" s="43"/>
      <c r="Z13" s="32"/>
      <c r="AA13" s="32"/>
      <c r="AB13" s="32"/>
      <c r="AC13" s="32"/>
      <c r="AD13" s="32"/>
      <c r="AE13" s="32"/>
      <c r="AF13" s="32"/>
      <c r="AG13" s="43"/>
      <c r="AH13" s="32"/>
      <c r="AI13" s="32"/>
      <c r="AJ13" s="32"/>
      <c r="AK13" s="43"/>
      <c r="AL13" s="32"/>
      <c r="AM13" s="32"/>
      <c r="AN13" s="32"/>
      <c r="AO13" s="32"/>
      <c r="AP13" s="32"/>
      <c r="AQ13" s="32"/>
    </row>
    <row r="14" spans="1:43" ht="15.6" x14ac:dyDescent="0.3">
      <c r="A14" s="147">
        <v>5</v>
      </c>
      <c r="B14" t="s">
        <v>163</v>
      </c>
      <c r="C14" s="148"/>
      <c r="D14" s="148"/>
      <c r="E14" s="148"/>
      <c r="F14" s="233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43"/>
      <c r="V14" s="32"/>
      <c r="W14" s="32"/>
      <c r="X14" s="32"/>
      <c r="Y14" s="43"/>
      <c r="Z14" s="32"/>
      <c r="AA14" s="32"/>
      <c r="AB14" s="32"/>
      <c r="AC14" s="32"/>
      <c r="AD14" s="32"/>
      <c r="AE14" s="32"/>
      <c r="AF14" s="32"/>
      <c r="AG14" s="43"/>
      <c r="AH14" s="32"/>
      <c r="AI14" s="32"/>
      <c r="AJ14" s="32"/>
      <c r="AK14" s="43"/>
      <c r="AL14" s="32"/>
      <c r="AM14" s="32"/>
      <c r="AN14" s="32"/>
      <c r="AO14" s="32"/>
      <c r="AP14" s="32"/>
      <c r="AQ14" s="32"/>
    </row>
    <row r="15" spans="1:43" ht="15.6" x14ac:dyDescent="0.3">
      <c r="A15" s="147">
        <v>6</v>
      </c>
      <c r="B15" t="s">
        <v>164</v>
      </c>
      <c r="C15" s="148"/>
      <c r="D15" s="148"/>
      <c r="E15" s="148"/>
      <c r="F15" s="233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43"/>
      <c r="V15" s="32"/>
      <c r="W15" s="32"/>
      <c r="X15" s="32"/>
      <c r="Y15" s="43"/>
      <c r="Z15" s="32"/>
      <c r="AA15" s="32"/>
      <c r="AB15" s="32"/>
      <c r="AC15" s="32"/>
      <c r="AD15" s="32"/>
      <c r="AE15" s="32"/>
      <c r="AF15" s="32"/>
      <c r="AG15" s="43"/>
      <c r="AH15" s="32"/>
      <c r="AI15" s="32"/>
      <c r="AJ15" s="32"/>
      <c r="AK15" s="43"/>
      <c r="AL15" s="32"/>
      <c r="AM15" s="32"/>
      <c r="AN15" s="32"/>
      <c r="AO15" s="32"/>
      <c r="AP15" s="32"/>
      <c r="AQ15" s="32"/>
    </row>
    <row r="16" spans="1:43" x14ac:dyDescent="0.3">
      <c r="A16" s="152"/>
      <c r="B16" s="152"/>
      <c r="C16" s="153" t="s">
        <v>168</v>
      </c>
      <c r="D16" s="153" t="s">
        <v>106</v>
      </c>
      <c r="E16" s="153" t="s">
        <v>107</v>
      </c>
      <c r="F16" s="234"/>
      <c r="G16" s="38">
        <v>6</v>
      </c>
      <c r="H16" s="38">
        <v>6.3</v>
      </c>
      <c r="I16" s="38">
        <v>6.4</v>
      </c>
      <c r="J16" s="38">
        <v>5.8</v>
      </c>
      <c r="K16" s="38">
        <v>6.5</v>
      </c>
      <c r="L16" s="38">
        <v>5.8</v>
      </c>
      <c r="M16" s="39">
        <f>SUM(G16:L16)/6</f>
        <v>6.1333333333333337</v>
      </c>
      <c r="N16" s="38">
        <v>6.5</v>
      </c>
      <c r="O16" s="38">
        <v>1</v>
      </c>
      <c r="P16" s="39">
        <f>N16-O16</f>
        <v>5.5</v>
      </c>
      <c r="Q16" s="38">
        <v>6.5</v>
      </c>
      <c r="R16" s="38">
        <v>0.4</v>
      </c>
      <c r="S16" s="39">
        <f>Q16-R16</f>
        <v>6.1</v>
      </c>
      <c r="T16" s="40">
        <f>SUM((M16*0.6),(P16*0.25),(S16*0.15))</f>
        <v>5.97</v>
      </c>
      <c r="U16" s="126"/>
      <c r="V16" s="154">
        <v>6.69</v>
      </c>
      <c r="W16" s="154">
        <v>6.3</v>
      </c>
      <c r="X16" s="40">
        <f>SUM((V16*0.7),(W16*0.3))</f>
        <v>6.5729999999999995</v>
      </c>
      <c r="Y16" s="126"/>
      <c r="Z16" s="123">
        <v>7.5</v>
      </c>
      <c r="AA16" s="123">
        <v>7</v>
      </c>
      <c r="AB16" s="123">
        <v>7</v>
      </c>
      <c r="AC16" s="123">
        <v>6</v>
      </c>
      <c r="AD16" s="40">
        <f t="shared" ref="AD16" si="0">SUM((Z16*0.2),(AA16*0.15),(AB16*0.35),(AC16*0.2))</f>
        <v>6.2</v>
      </c>
      <c r="AE16" s="123"/>
      <c r="AF16" s="40">
        <f>AD16-AE16</f>
        <v>6.2</v>
      </c>
      <c r="AG16" s="126"/>
      <c r="AH16" s="154">
        <v>7.4</v>
      </c>
      <c r="AI16" s="154">
        <v>6.2</v>
      </c>
      <c r="AJ16" s="40">
        <f>SUM((AH16*0.7),(AI16*0.3))</f>
        <v>7.0399999999999991</v>
      </c>
      <c r="AK16" s="48"/>
      <c r="AL16" s="155">
        <f>T16</f>
        <v>5.97</v>
      </c>
      <c r="AM16" s="155">
        <f>X16</f>
        <v>6.5729999999999995</v>
      </c>
      <c r="AN16" s="155">
        <f>AF16</f>
        <v>6.2</v>
      </c>
      <c r="AO16" s="155">
        <f>AJ16</f>
        <v>7.0399999999999991</v>
      </c>
      <c r="AP16" s="40">
        <f>SUM(T16*0.25)+(AF16*0.25)+(X16*0.25)+(AJ16*0.25)</f>
        <v>6.4457499999999994</v>
      </c>
      <c r="AQ16" s="37">
        <v>1</v>
      </c>
    </row>
    <row r="20" spans="26:32" x14ac:dyDescent="0.3">
      <c r="Z20" s="6"/>
      <c r="AA20" s="6"/>
      <c r="AB20" s="6"/>
      <c r="AC20" s="6"/>
      <c r="AD20" s="6"/>
      <c r="AE20" s="6"/>
      <c r="AF20" s="25"/>
    </row>
    <row r="21" spans="26:32" x14ac:dyDescent="0.3">
      <c r="Z21" s="15"/>
      <c r="AA21" s="15"/>
      <c r="AB21" s="15"/>
      <c r="AC21" s="15"/>
      <c r="AD21" s="15"/>
      <c r="AE21" s="25"/>
      <c r="AF21" s="25"/>
    </row>
    <row r="22" spans="26:32" x14ac:dyDescent="0.3">
      <c r="Z22" s="15"/>
      <c r="AA22" s="15"/>
      <c r="AB22" s="15"/>
      <c r="AC22" s="15"/>
      <c r="AD22" s="15"/>
      <c r="AE22" s="25"/>
      <c r="AF22" s="25"/>
    </row>
    <row r="23" spans="26:32" x14ac:dyDescent="0.3">
      <c r="Z23" s="20"/>
      <c r="AA23" s="20"/>
      <c r="AB23" s="20"/>
      <c r="AC23" s="20"/>
      <c r="AD23" s="18"/>
      <c r="AE23" s="20"/>
      <c r="AF23" s="18"/>
    </row>
    <row r="24" spans="26:32" x14ac:dyDescent="0.3">
      <c r="Z24" s="20"/>
      <c r="AA24" s="20"/>
      <c r="AB24" s="20"/>
      <c r="AC24" s="20"/>
      <c r="AD24" s="18"/>
      <c r="AE24" s="20"/>
      <c r="AF24" s="18"/>
    </row>
  </sheetData>
  <pageMargins left="0.70866141732283472" right="0.70866141732283472" top="0.74803149606299213" bottom="0.74803149606299213" header="0.31496062992125984" footer="0.31496062992125984"/>
  <pageSetup scale="89" fitToHeight="0" orientation="landscape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AF65-3100-4824-A001-23765D5226C1}">
  <dimension ref="A1:R14"/>
  <sheetViews>
    <sheetView workbookViewId="0">
      <selection activeCell="I11" sqref="I11"/>
    </sheetView>
  </sheetViews>
  <sheetFormatPr defaultRowHeight="14.4" x14ac:dyDescent="0.3"/>
  <cols>
    <col min="1" max="1" width="8.88671875" style="224"/>
    <col min="2" max="2" width="28.5546875" style="224" customWidth="1"/>
    <col min="3" max="3" width="17.33203125" style="224" customWidth="1"/>
    <col min="4" max="4" width="2.5546875" style="224" customWidth="1"/>
    <col min="5" max="9" width="8.88671875" style="224"/>
    <col min="10" max="10" width="4.5546875" style="224" customWidth="1"/>
    <col min="11" max="13" width="8.88671875" style="224"/>
    <col min="14" max="14" width="3" style="224" customWidth="1"/>
    <col min="15" max="15" width="8.5546875" style="224" customWidth="1"/>
    <col min="16" max="17" width="9.88671875" style="224" customWidth="1"/>
    <col min="18" max="16384" width="8.88671875" style="224"/>
  </cols>
  <sheetData>
    <row r="1" spans="1:18" x14ac:dyDescent="0.3">
      <c r="A1" s="225" t="s">
        <v>58</v>
      </c>
      <c r="B1" s="225"/>
      <c r="C1" s="202" t="s">
        <v>59</v>
      </c>
      <c r="E1" s="14" t="s">
        <v>62</v>
      </c>
      <c r="K1" s="254"/>
      <c r="L1" s="254"/>
      <c r="M1" s="254"/>
    </row>
    <row r="2" spans="1:18" x14ac:dyDescent="0.3">
      <c r="A2" s="225"/>
      <c r="B2" s="225"/>
      <c r="C2" s="202"/>
      <c r="E2" s="224" t="s">
        <v>61</v>
      </c>
      <c r="K2" s="254"/>
      <c r="L2" s="254"/>
      <c r="M2" s="254"/>
    </row>
    <row r="3" spans="1:18" x14ac:dyDescent="0.3">
      <c r="A3" s="225" t="s">
        <v>170</v>
      </c>
      <c r="B3" s="225"/>
      <c r="C3" s="202"/>
      <c r="K3" s="186"/>
      <c r="L3" s="186"/>
      <c r="M3" s="186"/>
    </row>
    <row r="4" spans="1:18" ht="15.6" x14ac:dyDescent="0.3">
      <c r="A4" s="35"/>
      <c r="B4" s="157"/>
      <c r="C4" s="186"/>
      <c r="K4" s="186"/>
      <c r="L4" s="186"/>
      <c r="M4" s="186"/>
    </row>
    <row r="5" spans="1:18" ht="15.6" x14ac:dyDescent="0.3">
      <c r="A5" s="30" t="s">
        <v>179</v>
      </c>
      <c r="B5" s="158"/>
      <c r="C5" s="4"/>
      <c r="D5" s="159"/>
      <c r="E5" s="158" t="s">
        <v>3</v>
      </c>
      <c r="F5" s="4" t="str">
        <f>E1</f>
        <v>Tristyn Lowe</v>
      </c>
      <c r="G5" s="4"/>
      <c r="H5" s="158"/>
      <c r="I5" s="159"/>
      <c r="J5" s="159"/>
      <c r="K5" s="160" t="s">
        <v>5</v>
      </c>
      <c r="L5" s="161" t="str">
        <f>E2</f>
        <v>Angie Deeks</v>
      </c>
      <c r="M5" s="159"/>
      <c r="N5" s="159"/>
      <c r="O5" s="159"/>
      <c r="P5" s="159"/>
      <c r="Q5" s="159"/>
      <c r="R5" s="159"/>
    </row>
    <row r="6" spans="1:18" ht="15.6" x14ac:dyDescent="0.3">
      <c r="A6" s="30" t="s">
        <v>162</v>
      </c>
      <c r="B6" s="158">
        <v>25</v>
      </c>
      <c r="C6" s="4"/>
      <c r="D6" s="159"/>
      <c r="E6" s="4"/>
      <c r="F6" s="4"/>
      <c r="G6" s="4"/>
      <c r="H6" s="4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x14ac:dyDescent="0.3">
      <c r="A7" s="4"/>
      <c r="B7" s="4"/>
      <c r="C7" s="4"/>
      <c r="D7" s="159"/>
      <c r="E7" s="158"/>
      <c r="F7" s="4"/>
      <c r="G7" s="4"/>
      <c r="H7" s="4"/>
      <c r="I7" s="162"/>
      <c r="J7" s="162"/>
      <c r="K7" s="159"/>
      <c r="L7" s="159"/>
      <c r="M7" s="162"/>
      <c r="N7" s="159"/>
      <c r="O7" s="159"/>
      <c r="P7" s="159"/>
      <c r="Q7" s="163"/>
      <c r="R7" s="159"/>
    </row>
    <row r="8" spans="1:18" x14ac:dyDescent="0.3">
      <c r="A8" s="164" t="s">
        <v>17</v>
      </c>
      <c r="B8" s="164" t="s">
        <v>18</v>
      </c>
      <c r="C8" s="164" t="s">
        <v>20</v>
      </c>
      <c r="D8" s="165"/>
      <c r="E8" s="166" t="s">
        <v>71</v>
      </c>
      <c r="F8" s="164"/>
      <c r="G8" s="164"/>
      <c r="H8" s="164"/>
      <c r="I8" s="167" t="s">
        <v>71</v>
      </c>
      <c r="J8" s="168"/>
      <c r="K8" s="162"/>
      <c r="L8" s="162"/>
      <c r="M8" s="167" t="s">
        <v>172</v>
      </c>
      <c r="N8" s="165"/>
      <c r="O8" s="162"/>
      <c r="P8" s="162"/>
      <c r="Q8" s="235" t="s">
        <v>35</v>
      </c>
      <c r="R8" s="162"/>
    </row>
    <row r="9" spans="1:18" x14ac:dyDescent="0.3">
      <c r="A9" s="164"/>
      <c r="B9" s="164"/>
      <c r="C9" s="164"/>
      <c r="D9" s="170"/>
      <c r="E9" s="164" t="s">
        <v>36</v>
      </c>
      <c r="F9" s="164" t="s">
        <v>37</v>
      </c>
      <c r="G9" s="164" t="s">
        <v>38</v>
      </c>
      <c r="H9" s="164" t="s">
        <v>39</v>
      </c>
      <c r="I9" s="167" t="s">
        <v>35</v>
      </c>
      <c r="J9" s="168"/>
      <c r="K9" s="159" t="s">
        <v>33</v>
      </c>
      <c r="L9" s="159" t="s">
        <v>173</v>
      </c>
      <c r="M9" s="167" t="s">
        <v>35</v>
      </c>
      <c r="N9" s="170"/>
      <c r="O9" s="162" t="s">
        <v>41</v>
      </c>
      <c r="P9" s="162" t="s">
        <v>42</v>
      </c>
      <c r="Q9" s="235" t="s">
        <v>44</v>
      </c>
      <c r="R9" s="162" t="s">
        <v>45</v>
      </c>
    </row>
    <row r="10" spans="1:18" x14ac:dyDescent="0.3">
      <c r="C10" s="164"/>
      <c r="D10" s="170"/>
      <c r="E10" s="164"/>
      <c r="F10" s="164"/>
      <c r="G10" s="164"/>
      <c r="H10" s="164"/>
      <c r="I10" s="167"/>
      <c r="J10" s="168"/>
      <c r="K10" s="159"/>
      <c r="L10" s="159"/>
      <c r="M10" s="167"/>
      <c r="N10" s="170"/>
      <c r="O10" s="159"/>
      <c r="P10" s="159"/>
      <c r="Q10" s="235"/>
      <c r="R10" s="162"/>
    </row>
    <row r="11" spans="1:18" x14ac:dyDescent="0.3">
      <c r="A11" s="196">
        <v>8</v>
      </c>
      <c r="B11" s="224" t="s">
        <v>93</v>
      </c>
      <c r="C11" s="224" t="s">
        <v>96</v>
      </c>
      <c r="D11" s="199"/>
      <c r="E11" s="198">
        <v>8</v>
      </c>
      <c r="F11" s="198">
        <v>8</v>
      </c>
      <c r="G11" s="198">
        <v>7.5</v>
      </c>
      <c r="H11" s="198">
        <v>5</v>
      </c>
      <c r="I11" s="197">
        <f>SUM((E11*0.25)+(F11*0.25)+(G11*0.3)+(H11*0.2))</f>
        <v>7.25</v>
      </c>
      <c r="J11" s="200"/>
      <c r="K11" s="204">
        <v>8.6999999999999993</v>
      </c>
      <c r="L11" s="204"/>
      <c r="M11" s="197">
        <f>K11-L11</f>
        <v>8.6999999999999993</v>
      </c>
      <c r="N11" s="203"/>
      <c r="O11" s="197">
        <f>I11</f>
        <v>7.25</v>
      </c>
      <c r="P11" s="197">
        <f>M11</f>
        <v>8.6999999999999993</v>
      </c>
      <c r="Q11" s="220">
        <f>(M11+I11)/2</f>
        <v>7.9749999999999996</v>
      </c>
      <c r="R11" s="201">
        <v>1</v>
      </c>
    </row>
    <row r="12" spans="1:18" s="216" customFormat="1" x14ac:dyDescent="0.3">
      <c r="A12" s="196">
        <v>3</v>
      </c>
      <c r="B12" s="224" t="s">
        <v>117</v>
      </c>
      <c r="C12" s="224" t="s">
        <v>118</v>
      </c>
      <c r="D12" s="199"/>
      <c r="E12" s="198">
        <v>7.5</v>
      </c>
      <c r="F12" s="198">
        <v>8</v>
      </c>
      <c r="G12" s="198">
        <v>8</v>
      </c>
      <c r="H12" s="198">
        <v>6</v>
      </c>
      <c r="I12" s="197">
        <f t="shared" ref="I12:I14" si="0">SUM((E12*0.25)+(F12*0.25)+(G12*0.3)+(H12*0.2))</f>
        <v>7.4750000000000005</v>
      </c>
      <c r="J12" s="200"/>
      <c r="K12" s="204">
        <v>8.4</v>
      </c>
      <c r="L12" s="204"/>
      <c r="M12" s="197">
        <f t="shared" ref="M12:M13" si="1">K12-L12</f>
        <v>8.4</v>
      </c>
      <c r="N12" s="203"/>
      <c r="O12" s="197">
        <f t="shared" ref="O12:O13" si="2">I12</f>
        <v>7.4750000000000005</v>
      </c>
      <c r="P12" s="197">
        <f t="shared" ref="P12:P13" si="3">M12</f>
        <v>8.4</v>
      </c>
      <c r="Q12" s="220">
        <f t="shared" ref="Q12:Q13" si="4">(M12+I12)/2</f>
        <v>7.9375</v>
      </c>
      <c r="R12" s="201">
        <v>2</v>
      </c>
    </row>
    <row r="13" spans="1:18" s="216" customFormat="1" x14ac:dyDescent="0.3">
      <c r="A13" s="196">
        <v>9</v>
      </c>
      <c r="B13" s="224" t="s">
        <v>100</v>
      </c>
      <c r="C13" s="224" t="s">
        <v>96</v>
      </c>
      <c r="D13" s="199"/>
      <c r="E13" s="198">
        <v>6</v>
      </c>
      <c r="F13" s="198">
        <v>7.5</v>
      </c>
      <c r="G13" s="198">
        <v>7</v>
      </c>
      <c r="H13" s="198">
        <v>7.5</v>
      </c>
      <c r="I13" s="197">
        <f t="shared" si="0"/>
        <v>6.9749999999999996</v>
      </c>
      <c r="J13" s="200"/>
      <c r="K13" s="204">
        <v>8</v>
      </c>
      <c r="L13" s="204"/>
      <c r="M13" s="197">
        <f t="shared" si="1"/>
        <v>8</v>
      </c>
      <c r="N13" s="203"/>
      <c r="O13" s="197">
        <f t="shared" si="2"/>
        <v>6.9749999999999996</v>
      </c>
      <c r="P13" s="197">
        <f t="shared" si="3"/>
        <v>8</v>
      </c>
      <c r="Q13" s="220">
        <f t="shared" si="4"/>
        <v>7.4874999999999998</v>
      </c>
      <c r="R13" s="201">
        <v>3</v>
      </c>
    </row>
    <row r="14" spans="1:18" s="216" customFormat="1" x14ac:dyDescent="0.3">
      <c r="A14" s="236">
        <v>5</v>
      </c>
      <c r="B14" s="237" t="s">
        <v>88</v>
      </c>
      <c r="C14" s="237" t="s">
        <v>108</v>
      </c>
      <c r="D14" s="199"/>
      <c r="E14" s="198"/>
      <c r="F14" s="198"/>
      <c r="G14" s="198"/>
      <c r="H14" s="198"/>
      <c r="I14" s="197">
        <f t="shared" si="0"/>
        <v>0</v>
      </c>
      <c r="J14" s="200"/>
      <c r="K14" s="204"/>
      <c r="L14" s="204"/>
      <c r="M14" s="197">
        <f>K14-L14</f>
        <v>0</v>
      </c>
      <c r="N14" s="203"/>
      <c r="O14" s="252">
        <f>I14</f>
        <v>0</v>
      </c>
      <c r="P14" s="252">
        <f>M14</f>
        <v>0</v>
      </c>
      <c r="Q14" s="253">
        <f>(M14+I14)/2</f>
        <v>0</v>
      </c>
      <c r="R14" s="201" t="s">
        <v>189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D378-2185-4324-87AD-D3EED386563A}">
  <sheetPr>
    <pageSetUpPr fitToPage="1"/>
  </sheetPr>
  <dimension ref="A1:R26"/>
  <sheetViews>
    <sheetView topLeftCell="A6" workbookViewId="0">
      <selection activeCell="A16" sqref="A16:XFD16"/>
    </sheetView>
  </sheetViews>
  <sheetFormatPr defaultRowHeight="14.4" x14ac:dyDescent="0.3"/>
  <cols>
    <col min="1" max="1" width="8.88671875" style="224"/>
    <col min="2" max="2" width="28.5546875" style="224" customWidth="1"/>
    <col min="3" max="3" width="20" style="224" customWidth="1"/>
    <col min="4" max="4" width="2.5546875" style="224" customWidth="1"/>
    <col min="5" max="9" width="8.88671875" style="224"/>
    <col min="10" max="10" width="4.5546875" style="224" customWidth="1"/>
    <col min="11" max="13" width="8.88671875" style="224"/>
    <col min="14" max="14" width="3" style="224" customWidth="1"/>
    <col min="15" max="15" width="8.5546875" style="224" customWidth="1"/>
    <col min="16" max="16" width="9.5546875" style="224" customWidth="1"/>
    <col min="17" max="17" width="9.88671875" style="224" customWidth="1"/>
    <col min="18" max="16384" width="8.88671875" style="224"/>
  </cols>
  <sheetData>
    <row r="1" spans="1:18" x14ac:dyDescent="0.3">
      <c r="A1" s="225" t="s">
        <v>58</v>
      </c>
      <c r="B1" s="225"/>
      <c r="C1" s="202" t="s">
        <v>59</v>
      </c>
      <c r="E1" s="14" t="s">
        <v>62</v>
      </c>
      <c r="K1" s="254"/>
      <c r="L1" s="254"/>
      <c r="M1" s="254"/>
    </row>
    <row r="2" spans="1:18" x14ac:dyDescent="0.3">
      <c r="A2" s="225"/>
      <c r="B2" s="225"/>
      <c r="C2" s="202"/>
      <c r="E2" s="224" t="s">
        <v>61</v>
      </c>
      <c r="K2" s="254"/>
      <c r="L2" s="254"/>
      <c r="M2" s="254"/>
    </row>
    <row r="3" spans="1:18" x14ac:dyDescent="0.3">
      <c r="A3" s="225" t="s">
        <v>170</v>
      </c>
      <c r="B3" s="225"/>
      <c r="C3" s="202"/>
      <c r="K3" s="186"/>
      <c r="L3" s="186"/>
      <c r="M3" s="186"/>
    </row>
    <row r="4" spans="1:18" ht="15.6" x14ac:dyDescent="0.3">
      <c r="A4" s="35"/>
      <c r="B4" s="157"/>
      <c r="C4" s="186"/>
      <c r="K4" s="186"/>
      <c r="L4" s="186"/>
      <c r="M4" s="186"/>
    </row>
    <row r="5" spans="1:18" ht="15.6" x14ac:dyDescent="0.3">
      <c r="A5" s="30" t="s">
        <v>179</v>
      </c>
      <c r="B5" s="158"/>
      <c r="C5" s="4"/>
      <c r="D5" s="159"/>
      <c r="E5" s="158" t="s">
        <v>3</v>
      </c>
      <c r="F5" s="4" t="str">
        <f>E1</f>
        <v>Tristyn Lowe</v>
      </c>
      <c r="G5" s="4"/>
      <c r="H5" s="158"/>
      <c r="I5" s="159"/>
      <c r="J5" s="159"/>
      <c r="K5" s="160" t="s">
        <v>5</v>
      </c>
      <c r="L5" s="161" t="str">
        <f>E2</f>
        <v>Angie Deeks</v>
      </c>
      <c r="M5" s="159"/>
      <c r="N5" s="159"/>
      <c r="O5" s="159"/>
      <c r="P5" s="159"/>
      <c r="Q5" s="159"/>
      <c r="R5" s="159"/>
    </row>
    <row r="6" spans="1:18" ht="15.6" x14ac:dyDescent="0.3">
      <c r="A6" s="30" t="s">
        <v>162</v>
      </c>
      <c r="B6" s="158">
        <v>26</v>
      </c>
      <c r="C6" s="4"/>
      <c r="D6" s="159"/>
      <c r="E6" s="4"/>
      <c r="F6" s="4"/>
      <c r="G6" s="4"/>
      <c r="H6" s="4"/>
      <c r="I6" s="159"/>
      <c r="J6" s="159"/>
      <c r="K6" s="159"/>
      <c r="L6" s="159"/>
      <c r="M6" s="159"/>
      <c r="N6" s="159"/>
      <c r="O6" s="159"/>
      <c r="P6" s="159"/>
      <c r="Q6" s="159"/>
      <c r="R6" s="159"/>
    </row>
    <row r="7" spans="1:18" x14ac:dyDescent="0.3">
      <c r="A7" s="4"/>
      <c r="B7" s="4"/>
      <c r="C7" s="4"/>
      <c r="D7" s="159"/>
      <c r="E7" s="158"/>
      <c r="F7" s="4"/>
      <c r="G7" s="4"/>
      <c r="H7" s="4"/>
      <c r="I7" s="162"/>
      <c r="J7" s="162"/>
      <c r="K7" s="159"/>
      <c r="L7" s="159"/>
      <c r="M7" s="162"/>
      <c r="N7" s="159"/>
      <c r="O7" s="159"/>
      <c r="P7" s="159"/>
      <c r="Q7" s="163"/>
      <c r="R7" s="159"/>
    </row>
    <row r="8" spans="1:18" x14ac:dyDescent="0.3">
      <c r="A8" s="164" t="s">
        <v>17</v>
      </c>
      <c r="B8" s="164" t="s">
        <v>18</v>
      </c>
      <c r="C8" s="164" t="s">
        <v>20</v>
      </c>
      <c r="D8" s="165"/>
      <c r="E8" s="166" t="s">
        <v>71</v>
      </c>
      <c r="F8" s="164"/>
      <c r="G8" s="164"/>
      <c r="H8" s="164"/>
      <c r="I8" s="167" t="s">
        <v>71</v>
      </c>
      <c r="J8" s="168"/>
      <c r="K8" s="162"/>
      <c r="L8" s="162"/>
      <c r="M8" s="167" t="s">
        <v>172</v>
      </c>
      <c r="N8" s="165"/>
      <c r="O8" s="162"/>
      <c r="P8" s="162"/>
      <c r="Q8" s="235" t="s">
        <v>35</v>
      </c>
      <c r="R8" s="162"/>
    </row>
    <row r="9" spans="1:18" x14ac:dyDescent="0.3">
      <c r="A9" s="164"/>
      <c r="B9" s="164"/>
      <c r="C9" s="164"/>
      <c r="D9" s="170"/>
      <c r="E9" s="164" t="s">
        <v>36</v>
      </c>
      <c r="F9" s="164" t="s">
        <v>37</v>
      </c>
      <c r="G9" s="164" t="s">
        <v>38</v>
      </c>
      <c r="H9" s="164" t="s">
        <v>39</v>
      </c>
      <c r="I9" s="167" t="s">
        <v>35</v>
      </c>
      <c r="J9" s="168"/>
      <c r="K9" s="159" t="s">
        <v>33</v>
      </c>
      <c r="L9" s="159" t="s">
        <v>173</v>
      </c>
      <c r="M9" s="167" t="s">
        <v>35</v>
      </c>
      <c r="N9" s="170"/>
      <c r="O9" s="159" t="s">
        <v>41</v>
      </c>
      <c r="P9" s="159" t="s">
        <v>42</v>
      </c>
      <c r="Q9" s="235" t="s">
        <v>44</v>
      </c>
      <c r="R9" s="162" t="s">
        <v>45</v>
      </c>
    </row>
    <row r="10" spans="1:18" x14ac:dyDescent="0.3">
      <c r="C10" s="164"/>
      <c r="D10" s="170"/>
      <c r="E10" s="164"/>
      <c r="F10" s="164"/>
      <c r="G10" s="164"/>
      <c r="H10" s="164"/>
      <c r="I10" s="167"/>
      <c r="J10" s="168"/>
      <c r="K10" s="159"/>
      <c r="L10" s="159"/>
      <c r="M10" s="167"/>
      <c r="N10" s="170"/>
      <c r="O10" s="159"/>
      <c r="P10" s="159"/>
      <c r="Q10" s="235"/>
      <c r="R10" s="162"/>
    </row>
    <row r="11" spans="1:18" s="216" customFormat="1" x14ac:dyDescent="0.3">
      <c r="A11" s="196">
        <v>34</v>
      </c>
      <c r="B11" s="224" t="s">
        <v>127</v>
      </c>
      <c r="C11" s="224" t="s">
        <v>81</v>
      </c>
      <c r="D11" s="199"/>
      <c r="E11" s="198">
        <v>8.5</v>
      </c>
      <c r="F11" s="198">
        <v>8</v>
      </c>
      <c r="G11" s="198">
        <v>8</v>
      </c>
      <c r="H11" s="198">
        <v>7</v>
      </c>
      <c r="I11" s="197">
        <f t="shared" ref="I11:I26" si="0">SUM((E11*0.25)+(F11*0.25)+(G11*0.3)+(H11*0.2))</f>
        <v>7.9250000000000007</v>
      </c>
      <c r="J11" s="200"/>
      <c r="K11" s="204">
        <v>8</v>
      </c>
      <c r="L11" s="204"/>
      <c r="M11" s="197">
        <f t="shared" ref="M11:M26" si="1">K11-L11</f>
        <v>8</v>
      </c>
      <c r="N11" s="203"/>
      <c r="O11" s="197">
        <f t="shared" ref="O11:O26" si="2">I11</f>
        <v>7.9250000000000007</v>
      </c>
      <c r="P11" s="197">
        <f t="shared" ref="P11:P26" si="3">M11</f>
        <v>8</v>
      </c>
      <c r="Q11" s="220">
        <f t="shared" ref="Q11:Q26" si="4">(M11+I11)/2</f>
        <v>7.9625000000000004</v>
      </c>
      <c r="R11" s="201">
        <v>1</v>
      </c>
    </row>
    <row r="12" spans="1:18" s="216" customFormat="1" x14ac:dyDescent="0.3">
      <c r="A12" s="196">
        <v>13</v>
      </c>
      <c r="B12" s="224" t="s">
        <v>140</v>
      </c>
      <c r="C12" s="224" t="s">
        <v>96</v>
      </c>
      <c r="D12" s="199"/>
      <c r="E12" s="198">
        <v>6</v>
      </c>
      <c r="F12" s="198">
        <v>8</v>
      </c>
      <c r="G12" s="198">
        <v>7.5</v>
      </c>
      <c r="H12" s="198">
        <v>6.5</v>
      </c>
      <c r="I12" s="197">
        <f t="shared" si="0"/>
        <v>7.05</v>
      </c>
      <c r="J12" s="200"/>
      <c r="K12" s="204">
        <v>8.4</v>
      </c>
      <c r="L12" s="204"/>
      <c r="M12" s="197">
        <f t="shared" si="1"/>
        <v>8.4</v>
      </c>
      <c r="N12" s="203"/>
      <c r="O12" s="197">
        <f t="shared" si="2"/>
        <v>7.05</v>
      </c>
      <c r="P12" s="197">
        <f t="shared" si="3"/>
        <v>8.4</v>
      </c>
      <c r="Q12" s="220">
        <f t="shared" si="4"/>
        <v>7.7249999999999996</v>
      </c>
      <c r="R12" s="201">
        <v>2</v>
      </c>
    </row>
    <row r="13" spans="1:18" s="216" customFormat="1" x14ac:dyDescent="0.3">
      <c r="A13" s="196">
        <v>1</v>
      </c>
      <c r="B13" s="224" t="s">
        <v>128</v>
      </c>
      <c r="C13" s="224" t="s">
        <v>118</v>
      </c>
      <c r="D13" s="199"/>
      <c r="E13" s="198">
        <v>6</v>
      </c>
      <c r="F13" s="198">
        <v>7</v>
      </c>
      <c r="G13" s="198">
        <v>7</v>
      </c>
      <c r="H13" s="198">
        <v>6</v>
      </c>
      <c r="I13" s="197">
        <f t="shared" si="0"/>
        <v>6.55</v>
      </c>
      <c r="J13" s="200"/>
      <c r="K13" s="204">
        <v>8</v>
      </c>
      <c r="L13" s="204"/>
      <c r="M13" s="197">
        <f t="shared" si="1"/>
        <v>8</v>
      </c>
      <c r="N13" s="203"/>
      <c r="O13" s="197">
        <f t="shared" si="2"/>
        <v>6.55</v>
      </c>
      <c r="P13" s="197">
        <f t="shared" si="3"/>
        <v>8</v>
      </c>
      <c r="Q13" s="220">
        <f t="shared" si="4"/>
        <v>7.2750000000000004</v>
      </c>
      <c r="R13" s="201">
        <v>3</v>
      </c>
    </row>
    <row r="14" spans="1:18" s="216" customFormat="1" x14ac:dyDescent="0.3">
      <c r="A14" s="196">
        <v>18</v>
      </c>
      <c r="B14" s="224" t="s">
        <v>147</v>
      </c>
      <c r="C14" s="224" t="s">
        <v>96</v>
      </c>
      <c r="D14" s="199"/>
      <c r="E14" s="198">
        <v>7</v>
      </c>
      <c r="F14" s="198">
        <v>7.5</v>
      </c>
      <c r="G14" s="198">
        <v>6.5</v>
      </c>
      <c r="H14" s="198">
        <v>6</v>
      </c>
      <c r="I14" s="197">
        <f t="shared" si="0"/>
        <v>6.7750000000000004</v>
      </c>
      <c r="J14" s="200"/>
      <c r="K14" s="204">
        <v>7.7</v>
      </c>
      <c r="L14" s="204"/>
      <c r="M14" s="197">
        <f t="shared" si="1"/>
        <v>7.7</v>
      </c>
      <c r="N14" s="203"/>
      <c r="O14" s="197">
        <f t="shared" si="2"/>
        <v>6.7750000000000004</v>
      </c>
      <c r="P14" s="197">
        <f t="shared" si="3"/>
        <v>7.7</v>
      </c>
      <c r="Q14" s="220">
        <f t="shared" si="4"/>
        <v>7.2375000000000007</v>
      </c>
      <c r="R14" s="201">
        <v>4</v>
      </c>
    </row>
    <row r="15" spans="1:18" s="216" customFormat="1" x14ac:dyDescent="0.3">
      <c r="A15" s="196">
        <v>14</v>
      </c>
      <c r="B15" s="224" t="s">
        <v>120</v>
      </c>
      <c r="C15" s="224" t="s">
        <v>96</v>
      </c>
      <c r="D15" s="199"/>
      <c r="E15" s="198">
        <v>5.5</v>
      </c>
      <c r="F15" s="198">
        <v>6.5</v>
      </c>
      <c r="G15" s="198">
        <v>6</v>
      </c>
      <c r="H15" s="198">
        <v>5</v>
      </c>
      <c r="I15" s="197">
        <f t="shared" si="0"/>
        <v>5.8</v>
      </c>
      <c r="J15" s="200"/>
      <c r="K15" s="204">
        <v>8.3000000000000007</v>
      </c>
      <c r="L15" s="204"/>
      <c r="M15" s="197">
        <f t="shared" si="1"/>
        <v>8.3000000000000007</v>
      </c>
      <c r="N15" s="203"/>
      <c r="O15" s="197">
        <f t="shared" si="2"/>
        <v>5.8</v>
      </c>
      <c r="P15" s="197">
        <f t="shared" si="3"/>
        <v>8.3000000000000007</v>
      </c>
      <c r="Q15" s="220">
        <f t="shared" si="4"/>
        <v>7.0500000000000007</v>
      </c>
      <c r="R15" s="201">
        <v>5</v>
      </c>
    </row>
    <row r="16" spans="1:18" s="216" customFormat="1" x14ac:dyDescent="0.3">
      <c r="A16" s="196">
        <v>33</v>
      </c>
      <c r="B16" s="224" t="s">
        <v>122</v>
      </c>
      <c r="C16" s="224" t="s">
        <v>81</v>
      </c>
      <c r="D16" s="199"/>
      <c r="E16" s="198">
        <v>6.5</v>
      </c>
      <c r="F16" s="198">
        <v>7</v>
      </c>
      <c r="G16" s="198">
        <v>7</v>
      </c>
      <c r="H16" s="198">
        <v>6</v>
      </c>
      <c r="I16" s="197">
        <f t="shared" si="0"/>
        <v>6.6749999999999998</v>
      </c>
      <c r="J16" s="200"/>
      <c r="K16" s="204">
        <v>7.4</v>
      </c>
      <c r="L16" s="204"/>
      <c r="M16" s="197">
        <f t="shared" si="1"/>
        <v>7.4</v>
      </c>
      <c r="N16" s="203"/>
      <c r="O16" s="197">
        <f t="shared" si="2"/>
        <v>6.6749999999999998</v>
      </c>
      <c r="P16" s="197">
        <f t="shared" si="3"/>
        <v>7.4</v>
      </c>
      <c r="Q16" s="220">
        <f t="shared" si="4"/>
        <v>7.0374999999999996</v>
      </c>
      <c r="R16" s="201">
        <v>6</v>
      </c>
    </row>
    <row r="17" spans="1:18" s="216" customFormat="1" x14ac:dyDescent="0.3">
      <c r="A17" s="196">
        <v>15</v>
      </c>
      <c r="B17" s="224" t="s">
        <v>149</v>
      </c>
      <c r="C17" s="224" t="s">
        <v>96</v>
      </c>
      <c r="D17" s="199"/>
      <c r="E17" s="198">
        <v>6</v>
      </c>
      <c r="F17" s="198">
        <v>6</v>
      </c>
      <c r="G17" s="198">
        <v>6</v>
      </c>
      <c r="H17" s="198">
        <v>5.5</v>
      </c>
      <c r="I17" s="197">
        <f t="shared" si="0"/>
        <v>5.9</v>
      </c>
      <c r="J17" s="200"/>
      <c r="K17" s="204">
        <v>8</v>
      </c>
      <c r="L17" s="204"/>
      <c r="M17" s="197">
        <f t="shared" si="1"/>
        <v>8</v>
      </c>
      <c r="N17" s="203"/>
      <c r="O17" s="197">
        <f t="shared" si="2"/>
        <v>5.9</v>
      </c>
      <c r="P17" s="197">
        <f t="shared" si="3"/>
        <v>8</v>
      </c>
      <c r="Q17" s="220">
        <f t="shared" si="4"/>
        <v>6.95</v>
      </c>
      <c r="R17" s="201"/>
    </row>
    <row r="18" spans="1:18" s="216" customFormat="1" x14ac:dyDescent="0.3">
      <c r="A18" s="196">
        <v>10</v>
      </c>
      <c r="B18" s="224" t="s">
        <v>130</v>
      </c>
      <c r="C18" s="224" t="s">
        <v>96</v>
      </c>
      <c r="D18" s="199"/>
      <c r="E18" s="198">
        <v>5.5</v>
      </c>
      <c r="F18" s="198">
        <v>7</v>
      </c>
      <c r="G18" s="198">
        <v>7</v>
      </c>
      <c r="H18" s="198">
        <v>5.5</v>
      </c>
      <c r="I18" s="197">
        <f t="shared" si="0"/>
        <v>6.3249999999999993</v>
      </c>
      <c r="J18" s="200"/>
      <c r="K18" s="204">
        <v>7.3</v>
      </c>
      <c r="L18" s="204"/>
      <c r="M18" s="197">
        <f t="shared" si="1"/>
        <v>7.3</v>
      </c>
      <c r="N18" s="203"/>
      <c r="O18" s="197">
        <f t="shared" si="2"/>
        <v>6.3249999999999993</v>
      </c>
      <c r="P18" s="197">
        <f t="shared" si="3"/>
        <v>7.3</v>
      </c>
      <c r="Q18" s="220">
        <f t="shared" si="4"/>
        <v>6.8125</v>
      </c>
      <c r="R18" s="201"/>
    </row>
    <row r="19" spans="1:18" s="216" customFormat="1" x14ac:dyDescent="0.3">
      <c r="A19" s="196">
        <v>2</v>
      </c>
      <c r="B19" s="224" t="s">
        <v>129</v>
      </c>
      <c r="C19" s="224" t="s">
        <v>118</v>
      </c>
      <c r="D19" s="199"/>
      <c r="E19" s="198">
        <v>7</v>
      </c>
      <c r="F19" s="198">
        <v>5.5</v>
      </c>
      <c r="G19" s="198">
        <v>5</v>
      </c>
      <c r="H19" s="198">
        <v>5</v>
      </c>
      <c r="I19" s="197">
        <f t="shared" si="0"/>
        <v>5.625</v>
      </c>
      <c r="J19" s="200"/>
      <c r="K19" s="204">
        <v>7.6</v>
      </c>
      <c r="L19" s="204"/>
      <c r="M19" s="197">
        <f t="shared" si="1"/>
        <v>7.6</v>
      </c>
      <c r="N19" s="203"/>
      <c r="O19" s="197">
        <f t="shared" si="2"/>
        <v>5.625</v>
      </c>
      <c r="P19" s="197">
        <f t="shared" si="3"/>
        <v>7.6</v>
      </c>
      <c r="Q19" s="220">
        <f t="shared" si="4"/>
        <v>6.6124999999999998</v>
      </c>
      <c r="R19" s="201"/>
    </row>
    <row r="20" spans="1:18" s="216" customFormat="1" x14ac:dyDescent="0.3">
      <c r="A20" s="196">
        <v>16</v>
      </c>
      <c r="B20" s="224" t="s">
        <v>121</v>
      </c>
      <c r="C20" s="224" t="s">
        <v>118</v>
      </c>
      <c r="D20" s="199"/>
      <c r="E20" s="198">
        <v>6</v>
      </c>
      <c r="F20" s="198">
        <v>6.5</v>
      </c>
      <c r="G20" s="198">
        <v>5.5</v>
      </c>
      <c r="H20" s="198">
        <v>4.5</v>
      </c>
      <c r="I20" s="197">
        <f t="shared" si="0"/>
        <v>5.6750000000000007</v>
      </c>
      <c r="J20" s="200"/>
      <c r="K20" s="204">
        <v>7.4</v>
      </c>
      <c r="L20" s="204"/>
      <c r="M20" s="197">
        <f t="shared" si="1"/>
        <v>7.4</v>
      </c>
      <c r="N20" s="203"/>
      <c r="O20" s="197">
        <f t="shared" si="2"/>
        <v>5.6750000000000007</v>
      </c>
      <c r="P20" s="197">
        <f t="shared" si="3"/>
        <v>7.4</v>
      </c>
      <c r="Q20" s="220">
        <f t="shared" si="4"/>
        <v>6.5375000000000005</v>
      </c>
      <c r="R20" s="201"/>
    </row>
    <row r="21" spans="1:18" s="216" customFormat="1" x14ac:dyDescent="0.3">
      <c r="A21" s="196">
        <v>19</v>
      </c>
      <c r="B21" s="224" t="s">
        <v>148</v>
      </c>
      <c r="C21" s="224" t="s">
        <v>96</v>
      </c>
      <c r="D21" s="199"/>
      <c r="E21" s="198">
        <v>6</v>
      </c>
      <c r="F21" s="198">
        <v>6.5</v>
      </c>
      <c r="G21" s="198">
        <v>6.5</v>
      </c>
      <c r="H21" s="198">
        <v>5.5</v>
      </c>
      <c r="I21" s="197">
        <f t="shared" si="0"/>
        <v>6.1750000000000007</v>
      </c>
      <c r="J21" s="200"/>
      <c r="K21" s="204">
        <v>6.9</v>
      </c>
      <c r="L21" s="204"/>
      <c r="M21" s="197">
        <f t="shared" si="1"/>
        <v>6.9</v>
      </c>
      <c r="N21" s="203"/>
      <c r="O21" s="197">
        <f t="shared" si="2"/>
        <v>6.1750000000000007</v>
      </c>
      <c r="P21" s="197">
        <f t="shared" si="3"/>
        <v>6.9</v>
      </c>
      <c r="Q21" s="220">
        <f t="shared" si="4"/>
        <v>6.5375000000000005</v>
      </c>
      <c r="R21" s="201"/>
    </row>
    <row r="22" spans="1:18" s="216" customFormat="1" x14ac:dyDescent="0.3">
      <c r="A22" s="196">
        <v>21</v>
      </c>
      <c r="B22" s="224" t="s">
        <v>141</v>
      </c>
      <c r="C22" s="224" t="s">
        <v>96</v>
      </c>
      <c r="D22" s="199"/>
      <c r="E22" s="198">
        <v>5.5</v>
      </c>
      <c r="F22" s="198">
        <v>6.5</v>
      </c>
      <c r="G22" s="198">
        <v>5.5</v>
      </c>
      <c r="H22" s="198">
        <v>4.5</v>
      </c>
      <c r="I22" s="197">
        <f t="shared" si="0"/>
        <v>5.5500000000000007</v>
      </c>
      <c r="J22" s="200"/>
      <c r="K22" s="204">
        <v>7.2</v>
      </c>
      <c r="L22" s="204"/>
      <c r="M22" s="197">
        <f t="shared" si="1"/>
        <v>7.2</v>
      </c>
      <c r="N22" s="203"/>
      <c r="O22" s="197">
        <f t="shared" si="2"/>
        <v>5.5500000000000007</v>
      </c>
      <c r="P22" s="197">
        <f t="shared" si="3"/>
        <v>7.2</v>
      </c>
      <c r="Q22" s="220">
        <f t="shared" si="4"/>
        <v>6.375</v>
      </c>
      <c r="R22" s="201"/>
    </row>
    <row r="23" spans="1:18" s="216" customFormat="1" x14ac:dyDescent="0.3">
      <c r="A23" s="196">
        <v>11</v>
      </c>
      <c r="B23" s="224" t="s">
        <v>131</v>
      </c>
      <c r="C23" s="224" t="s">
        <v>96</v>
      </c>
      <c r="D23" s="199"/>
      <c r="E23" s="198">
        <v>5</v>
      </c>
      <c r="F23" s="198">
        <v>6</v>
      </c>
      <c r="G23" s="198">
        <v>5.5</v>
      </c>
      <c r="H23" s="198">
        <v>4</v>
      </c>
      <c r="I23" s="197">
        <f t="shared" si="0"/>
        <v>5.2</v>
      </c>
      <c r="J23" s="200"/>
      <c r="K23" s="204">
        <v>7.5</v>
      </c>
      <c r="L23" s="204"/>
      <c r="M23" s="197">
        <f t="shared" si="1"/>
        <v>7.5</v>
      </c>
      <c r="N23" s="203"/>
      <c r="O23" s="197">
        <f t="shared" si="2"/>
        <v>5.2</v>
      </c>
      <c r="P23" s="197">
        <f t="shared" si="3"/>
        <v>7.5</v>
      </c>
      <c r="Q23" s="220">
        <f t="shared" si="4"/>
        <v>6.35</v>
      </c>
      <c r="R23" s="201"/>
    </row>
    <row r="24" spans="1:18" s="216" customFormat="1" x14ac:dyDescent="0.3">
      <c r="A24" s="196">
        <v>24</v>
      </c>
      <c r="B24" s="224" t="s">
        <v>177</v>
      </c>
      <c r="C24" s="224" t="s">
        <v>96</v>
      </c>
      <c r="D24" s="199"/>
      <c r="E24" s="198">
        <v>4.5</v>
      </c>
      <c r="F24" s="198">
        <v>6</v>
      </c>
      <c r="G24" s="198">
        <v>5.5</v>
      </c>
      <c r="H24" s="198">
        <v>4</v>
      </c>
      <c r="I24" s="197">
        <f t="shared" si="0"/>
        <v>5.0750000000000002</v>
      </c>
      <c r="J24" s="200"/>
      <c r="K24" s="204">
        <v>7.3</v>
      </c>
      <c r="L24" s="204"/>
      <c r="M24" s="197">
        <f t="shared" si="1"/>
        <v>7.3</v>
      </c>
      <c r="N24" s="203"/>
      <c r="O24" s="197">
        <f t="shared" si="2"/>
        <v>5.0750000000000002</v>
      </c>
      <c r="P24" s="197">
        <f t="shared" si="3"/>
        <v>7.3</v>
      </c>
      <c r="Q24" s="220">
        <f t="shared" si="4"/>
        <v>6.1875</v>
      </c>
      <c r="R24" s="201"/>
    </row>
    <row r="25" spans="1:18" s="216" customFormat="1" x14ac:dyDescent="0.3">
      <c r="A25" s="196">
        <v>23</v>
      </c>
      <c r="B25" s="224" t="s">
        <v>150</v>
      </c>
      <c r="C25" s="224" t="s">
        <v>96</v>
      </c>
      <c r="D25" s="199"/>
      <c r="E25" s="198">
        <v>5.5</v>
      </c>
      <c r="F25" s="198">
        <v>5.5</v>
      </c>
      <c r="G25" s="198">
        <v>4.5</v>
      </c>
      <c r="H25" s="198">
        <v>4.5</v>
      </c>
      <c r="I25" s="197">
        <f t="shared" si="0"/>
        <v>5</v>
      </c>
      <c r="J25" s="200"/>
      <c r="K25" s="204">
        <v>7.3</v>
      </c>
      <c r="L25" s="204"/>
      <c r="M25" s="197">
        <f t="shared" si="1"/>
        <v>7.3</v>
      </c>
      <c r="N25" s="203"/>
      <c r="O25" s="197">
        <f t="shared" si="2"/>
        <v>5</v>
      </c>
      <c r="P25" s="197">
        <f t="shared" si="3"/>
        <v>7.3</v>
      </c>
      <c r="Q25" s="220">
        <f t="shared" si="4"/>
        <v>6.15</v>
      </c>
      <c r="R25" s="201"/>
    </row>
    <row r="26" spans="1:18" s="216" customFormat="1" x14ac:dyDescent="0.3">
      <c r="A26" s="196">
        <v>12</v>
      </c>
      <c r="B26" s="224" t="s">
        <v>132</v>
      </c>
      <c r="C26" s="224" t="s">
        <v>96</v>
      </c>
      <c r="D26" s="199"/>
      <c r="E26" s="198">
        <v>4</v>
      </c>
      <c r="F26" s="198">
        <v>5.5</v>
      </c>
      <c r="G26" s="198">
        <v>4.5</v>
      </c>
      <c r="H26" s="198">
        <v>5.5</v>
      </c>
      <c r="I26" s="197">
        <f t="shared" si="0"/>
        <v>4.8249999999999993</v>
      </c>
      <c r="J26" s="200"/>
      <c r="K26" s="204">
        <v>5.4</v>
      </c>
      <c r="L26" s="204"/>
      <c r="M26" s="197">
        <f t="shared" si="1"/>
        <v>5.4</v>
      </c>
      <c r="N26" s="203"/>
      <c r="O26" s="197">
        <f t="shared" si="2"/>
        <v>4.8249999999999993</v>
      </c>
      <c r="P26" s="197">
        <f t="shared" si="3"/>
        <v>5.4</v>
      </c>
      <c r="Q26" s="220">
        <f t="shared" si="4"/>
        <v>5.1124999999999998</v>
      </c>
      <c r="R26" s="201"/>
    </row>
  </sheetData>
  <sortState xmlns:xlrd2="http://schemas.microsoft.com/office/spreadsheetml/2017/richdata2" ref="A11:R26">
    <sortCondition descending="1" ref="Q11:Q26"/>
  </sortState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43BF0-B7BF-43B7-8795-00B14AA6D15A}">
  <sheetPr>
    <pageSetUpPr fitToPage="1"/>
  </sheetPr>
  <dimension ref="A1:R17"/>
  <sheetViews>
    <sheetView tabSelected="1" workbookViewId="0">
      <selection activeCell="R18" sqref="R18"/>
    </sheetView>
  </sheetViews>
  <sheetFormatPr defaultRowHeight="14.4" x14ac:dyDescent="0.3"/>
  <cols>
    <col min="2" max="2" width="28.5546875" customWidth="1"/>
    <col min="3" max="3" width="18.77734375" customWidth="1"/>
    <col min="4" max="4" width="2.5546875" customWidth="1"/>
    <col min="10" max="10" width="4.5546875" customWidth="1"/>
    <col min="14" max="14" width="3" customWidth="1"/>
    <col min="15" max="15" width="8.5546875" customWidth="1"/>
    <col min="16" max="16" width="9.5546875" customWidth="1"/>
    <col min="17" max="17" width="9.88671875" customWidth="1"/>
    <col min="18" max="18" width="13.21875" customWidth="1"/>
  </cols>
  <sheetData>
    <row r="1" spans="1:18" x14ac:dyDescent="0.3">
      <c r="A1" s="1" t="s">
        <v>58</v>
      </c>
      <c r="B1" s="14"/>
      <c r="C1" s="14"/>
      <c r="K1" s="254"/>
      <c r="L1" s="254"/>
      <c r="M1" s="254"/>
      <c r="R1" s="41">
        <f ca="1">NOW()</f>
        <v>44612.533726620371</v>
      </c>
    </row>
    <row r="2" spans="1:18" x14ac:dyDescent="0.3">
      <c r="A2" s="1"/>
      <c r="B2" s="14"/>
      <c r="C2" s="14"/>
      <c r="D2" s="6"/>
      <c r="K2" s="254"/>
      <c r="L2" s="254"/>
      <c r="M2" s="254"/>
      <c r="R2" s="42">
        <f ca="1">NOW()</f>
        <v>44612.533726620371</v>
      </c>
    </row>
    <row r="3" spans="1:18" x14ac:dyDescent="0.3">
      <c r="A3" s="1" t="s">
        <v>170</v>
      </c>
      <c r="B3" s="14"/>
      <c r="C3" s="14"/>
      <c r="D3" s="3"/>
      <c r="K3" s="5"/>
      <c r="L3" s="5"/>
      <c r="M3" s="5"/>
    </row>
    <row r="4" spans="1:18" ht="15.6" x14ac:dyDescent="0.3">
      <c r="A4" s="35"/>
      <c r="B4" s="157"/>
      <c r="C4" s="5"/>
      <c r="K4" s="5"/>
      <c r="L4" s="5"/>
      <c r="M4" s="5"/>
    </row>
    <row r="5" spans="1:18" ht="15.6" x14ac:dyDescent="0.3">
      <c r="A5" s="30" t="s">
        <v>171</v>
      </c>
      <c r="B5" s="158"/>
      <c r="C5" s="4"/>
      <c r="D5" s="159"/>
      <c r="E5" s="158"/>
      <c r="F5" s="4"/>
      <c r="G5" s="4"/>
      <c r="H5" s="158"/>
      <c r="I5" s="159"/>
      <c r="J5" s="159"/>
      <c r="K5" s="160"/>
      <c r="L5" s="161"/>
      <c r="M5" s="159"/>
      <c r="N5" s="159"/>
      <c r="O5" s="159"/>
      <c r="P5" s="159"/>
      <c r="Q5" s="159"/>
      <c r="R5" s="159"/>
    </row>
    <row r="6" spans="1:18" ht="15.6" x14ac:dyDescent="0.3">
      <c r="A6" s="30" t="s">
        <v>162</v>
      </c>
      <c r="B6" s="158">
        <v>27</v>
      </c>
      <c r="C6" s="4"/>
      <c r="D6" s="159"/>
      <c r="E6" s="4" t="s">
        <v>3</v>
      </c>
      <c r="F6" s="4" t="s">
        <v>60</v>
      </c>
      <c r="G6" s="4"/>
      <c r="H6" s="4"/>
      <c r="I6" s="159"/>
      <c r="J6" s="159"/>
      <c r="K6" s="159" t="s">
        <v>5</v>
      </c>
      <c r="L6" s="14" t="s">
        <v>101</v>
      </c>
      <c r="M6" s="159"/>
      <c r="N6" s="159"/>
      <c r="O6" s="159"/>
      <c r="P6" s="159"/>
      <c r="Q6" s="159"/>
      <c r="R6" s="159"/>
    </row>
    <row r="7" spans="1:18" x14ac:dyDescent="0.3">
      <c r="A7" s="4"/>
      <c r="B7" s="4"/>
      <c r="C7" s="4"/>
      <c r="D7" s="159"/>
      <c r="E7" s="158"/>
      <c r="F7" s="4"/>
      <c r="G7" s="4"/>
      <c r="H7" s="4"/>
      <c r="I7" s="162"/>
      <c r="J7" s="162"/>
      <c r="K7" s="159"/>
      <c r="L7" s="159"/>
      <c r="M7" s="162"/>
      <c r="N7" s="159"/>
      <c r="O7" s="159"/>
      <c r="P7" s="159"/>
      <c r="Q7" s="163"/>
      <c r="R7" s="159"/>
    </row>
    <row r="8" spans="1:18" x14ac:dyDescent="0.3">
      <c r="A8" s="164" t="s">
        <v>17</v>
      </c>
      <c r="B8" s="164" t="s">
        <v>18</v>
      </c>
      <c r="C8" s="164" t="s">
        <v>20</v>
      </c>
      <c r="D8" s="165"/>
      <c r="E8" s="166" t="s">
        <v>71</v>
      </c>
      <c r="F8" s="164"/>
      <c r="G8" s="164"/>
      <c r="H8" s="164"/>
      <c r="I8" s="167" t="s">
        <v>71</v>
      </c>
      <c r="J8" s="168"/>
      <c r="K8" s="162"/>
      <c r="L8" s="162"/>
      <c r="M8" s="167" t="s">
        <v>172</v>
      </c>
      <c r="N8" s="165"/>
      <c r="O8" s="162"/>
      <c r="P8" s="162"/>
      <c r="Q8" s="169" t="s">
        <v>35</v>
      </c>
      <c r="R8" s="162"/>
    </row>
    <row r="9" spans="1:18" x14ac:dyDescent="0.3">
      <c r="A9" s="164"/>
      <c r="C9" s="164"/>
      <c r="D9" s="170"/>
      <c r="E9" s="164" t="s">
        <v>36</v>
      </c>
      <c r="F9" s="164" t="s">
        <v>37</v>
      </c>
      <c r="G9" s="164" t="s">
        <v>38</v>
      </c>
      <c r="H9" s="164" t="s">
        <v>39</v>
      </c>
      <c r="I9" s="167" t="s">
        <v>35</v>
      </c>
      <c r="J9" s="168"/>
      <c r="K9" s="159" t="s">
        <v>33</v>
      </c>
      <c r="L9" s="159" t="s">
        <v>173</v>
      </c>
      <c r="M9" s="167" t="s">
        <v>35</v>
      </c>
      <c r="N9" s="170"/>
      <c r="O9" s="159" t="s">
        <v>174</v>
      </c>
      <c r="P9" s="159" t="s">
        <v>175</v>
      </c>
      <c r="Q9" s="169" t="s">
        <v>44</v>
      </c>
      <c r="R9" s="162" t="s">
        <v>45</v>
      </c>
    </row>
    <row r="10" spans="1:18" x14ac:dyDescent="0.3">
      <c r="A10" s="194">
        <v>8</v>
      </c>
      <c r="B10" s="187" t="s">
        <v>93</v>
      </c>
      <c r="C10" s="171"/>
      <c r="D10" s="172"/>
      <c r="E10" s="173"/>
      <c r="F10" s="173"/>
      <c r="G10" s="173"/>
      <c r="H10" s="173"/>
      <c r="I10" s="31"/>
      <c r="J10" s="31"/>
      <c r="K10" s="174"/>
      <c r="L10" s="175"/>
      <c r="M10" s="31"/>
      <c r="N10" s="29"/>
      <c r="O10" s="29"/>
      <c r="P10" s="29"/>
      <c r="Q10" s="176"/>
      <c r="R10" s="172"/>
    </row>
    <row r="11" spans="1:18" x14ac:dyDescent="0.3">
      <c r="A11" s="195">
        <v>9</v>
      </c>
      <c r="B11" s="227" t="s">
        <v>100</v>
      </c>
      <c r="C11" s="227" t="s">
        <v>96</v>
      </c>
      <c r="D11" s="177"/>
      <c r="E11" s="178">
        <v>9</v>
      </c>
      <c r="F11" s="178">
        <v>9</v>
      </c>
      <c r="G11" s="178">
        <v>7.5</v>
      </c>
      <c r="H11" s="178">
        <v>6</v>
      </c>
      <c r="I11" s="179">
        <f>SUM((E11*0.25)+(F11*0.25)+(G11*0.3)+(H11*0.2))</f>
        <v>7.95</v>
      </c>
      <c r="J11" s="180"/>
      <c r="K11" s="181">
        <v>8</v>
      </c>
      <c r="L11" s="182"/>
      <c r="M11" s="179">
        <f>K11-L11</f>
        <v>8</v>
      </c>
      <c r="N11" s="183"/>
      <c r="O11" s="179">
        <f>I11</f>
        <v>7.95</v>
      </c>
      <c r="P11" s="179">
        <f>M11</f>
        <v>8</v>
      </c>
      <c r="Q11" s="184">
        <f>(M11+I11)/2</f>
        <v>7.9749999999999996</v>
      </c>
      <c r="R11" s="185">
        <v>1</v>
      </c>
    </row>
    <row r="12" spans="1:18" x14ac:dyDescent="0.3">
      <c r="A12" s="194">
        <v>28</v>
      </c>
      <c r="B12" s="187" t="s">
        <v>113</v>
      </c>
      <c r="C12" s="171"/>
      <c r="D12" s="172"/>
      <c r="E12" s="173"/>
      <c r="F12" s="173"/>
      <c r="G12" s="173"/>
      <c r="H12" s="173"/>
      <c r="I12" s="31"/>
      <c r="J12" s="31"/>
      <c r="K12" s="174"/>
      <c r="L12" s="175"/>
      <c r="M12" s="31"/>
      <c r="N12" s="29"/>
      <c r="O12" s="29"/>
      <c r="P12" s="29"/>
      <c r="Q12" s="176"/>
      <c r="R12" s="172"/>
    </row>
    <row r="13" spans="1:18" x14ac:dyDescent="0.3">
      <c r="A13" s="195">
        <v>30</v>
      </c>
      <c r="B13" s="191" t="s">
        <v>89</v>
      </c>
      <c r="C13" s="47" t="s">
        <v>91</v>
      </c>
      <c r="D13" s="177"/>
      <c r="E13" s="178">
        <v>8</v>
      </c>
      <c r="F13" s="178">
        <v>8.1999999999999993</v>
      </c>
      <c r="G13" s="178">
        <v>7</v>
      </c>
      <c r="H13" s="178">
        <v>6.9</v>
      </c>
      <c r="I13" s="179">
        <f t="shared" ref="I13" si="0">SUM((E13*0.25)+(F13*0.25)+(G13*0.3)+(H13*0.2))</f>
        <v>7.53</v>
      </c>
      <c r="J13" s="180"/>
      <c r="K13" s="181">
        <v>7.8</v>
      </c>
      <c r="L13" s="182"/>
      <c r="M13" s="179">
        <f t="shared" ref="M13" si="1">K13-L13</f>
        <v>7.8</v>
      </c>
      <c r="N13" s="183"/>
      <c r="O13" s="179">
        <f t="shared" ref="O13" si="2">I13</f>
        <v>7.53</v>
      </c>
      <c r="P13" s="179">
        <f t="shared" ref="P13" si="3">M13</f>
        <v>7.8</v>
      </c>
      <c r="Q13" s="184">
        <f t="shared" ref="Q13" si="4">(M13+I13)/2</f>
        <v>7.665</v>
      </c>
      <c r="R13" s="185">
        <v>2</v>
      </c>
    </row>
    <row r="14" spans="1:18" x14ac:dyDescent="0.3">
      <c r="A14" s="194">
        <v>27</v>
      </c>
      <c r="B14" s="187" t="s">
        <v>112</v>
      </c>
      <c r="C14" s="171"/>
      <c r="D14" s="172"/>
      <c r="E14" s="173"/>
      <c r="F14" s="173"/>
      <c r="G14" s="173"/>
      <c r="H14" s="173"/>
      <c r="I14" s="31"/>
      <c r="J14" s="31"/>
      <c r="K14" s="174"/>
      <c r="L14" s="175"/>
      <c r="M14" s="31"/>
      <c r="N14" s="29"/>
      <c r="O14" s="29"/>
      <c r="P14" s="29"/>
      <c r="Q14" s="176"/>
      <c r="R14" s="172"/>
    </row>
    <row r="15" spans="1:18" x14ac:dyDescent="0.3">
      <c r="A15" s="195">
        <v>29</v>
      </c>
      <c r="B15" s="227" t="s">
        <v>92</v>
      </c>
      <c r="C15" s="227" t="s">
        <v>91</v>
      </c>
      <c r="D15" s="177"/>
      <c r="E15" s="178">
        <v>8.5</v>
      </c>
      <c r="F15" s="178">
        <v>8.5</v>
      </c>
      <c r="G15" s="178">
        <v>6.9</v>
      </c>
      <c r="H15" s="178">
        <v>6.9</v>
      </c>
      <c r="I15" s="179">
        <f t="shared" ref="I15" si="5">SUM((E15*0.25)+(F15*0.25)+(G15*0.3)+(H15*0.2))</f>
        <v>7.7</v>
      </c>
      <c r="J15" s="180"/>
      <c r="K15" s="181">
        <v>7.5</v>
      </c>
      <c r="L15" s="182"/>
      <c r="M15" s="179">
        <f t="shared" ref="M15" si="6">K15-L15</f>
        <v>7.5</v>
      </c>
      <c r="N15" s="183"/>
      <c r="O15" s="179">
        <f t="shared" ref="O15" si="7">I15</f>
        <v>7.7</v>
      </c>
      <c r="P15" s="179">
        <f t="shared" ref="P15" si="8">M15</f>
        <v>7.5</v>
      </c>
      <c r="Q15" s="184">
        <f t="shared" ref="Q15" si="9">(M15+I15)/2</f>
        <v>7.6</v>
      </c>
      <c r="R15" s="185">
        <v>3</v>
      </c>
    </row>
    <row r="16" spans="1:18" x14ac:dyDescent="0.3">
      <c r="A16" s="194">
        <v>6</v>
      </c>
      <c r="B16" s="187" t="s">
        <v>114</v>
      </c>
      <c r="C16" s="171"/>
      <c r="D16" s="172"/>
      <c r="E16" s="173"/>
      <c r="F16" s="173"/>
      <c r="G16" s="173"/>
      <c r="H16" s="173"/>
      <c r="I16" s="31"/>
      <c r="J16" s="31"/>
      <c r="K16" s="174"/>
      <c r="L16" s="175"/>
      <c r="M16" s="31"/>
      <c r="N16" s="29"/>
      <c r="O16" s="29"/>
      <c r="P16" s="29"/>
      <c r="Q16" s="176"/>
      <c r="R16" s="172"/>
    </row>
    <row r="17" spans="1:18" x14ac:dyDescent="0.3">
      <c r="A17" s="195">
        <v>7</v>
      </c>
      <c r="B17" s="227" t="s">
        <v>135</v>
      </c>
      <c r="C17" s="227" t="s">
        <v>124</v>
      </c>
      <c r="D17" s="177"/>
      <c r="E17" s="178">
        <v>8</v>
      </c>
      <c r="F17" s="178">
        <v>7.3</v>
      </c>
      <c r="G17" s="178">
        <v>6.8</v>
      </c>
      <c r="H17" s="178">
        <v>6.5</v>
      </c>
      <c r="I17" s="179">
        <f t="shared" ref="I17" si="10">SUM((E17*0.25)+(F17*0.25)+(G17*0.3)+(H17*0.2))</f>
        <v>7.165</v>
      </c>
      <c r="J17" s="180"/>
      <c r="K17" s="181">
        <v>7.71</v>
      </c>
      <c r="L17" s="182">
        <v>0.5</v>
      </c>
      <c r="M17" s="179">
        <f t="shared" ref="M17" si="11">K17-L17</f>
        <v>7.21</v>
      </c>
      <c r="N17" s="183"/>
      <c r="O17" s="179">
        <f t="shared" ref="O17" si="12">I17</f>
        <v>7.165</v>
      </c>
      <c r="P17" s="179">
        <f t="shared" ref="P17" si="13">M17</f>
        <v>7.21</v>
      </c>
      <c r="Q17" s="184">
        <f t="shared" ref="Q17" si="14">(M17+I17)/2</f>
        <v>7.1875</v>
      </c>
      <c r="R17" s="185">
        <v>4</v>
      </c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D620-DB2C-4D41-BABA-AB332A921FB4}">
  <dimension ref="A1:R23"/>
  <sheetViews>
    <sheetView workbookViewId="0">
      <selection activeCell="R22" sqref="R22"/>
    </sheetView>
  </sheetViews>
  <sheetFormatPr defaultRowHeight="14.4" x14ac:dyDescent="0.3"/>
  <cols>
    <col min="1" max="1" width="8.88671875" style="188"/>
    <col min="2" max="2" width="28.5546875" style="188" customWidth="1"/>
    <col min="3" max="3" width="18.77734375" style="188" customWidth="1"/>
    <col min="4" max="4" width="2.5546875" style="188" customWidth="1"/>
    <col min="5" max="9" width="8.88671875" style="188"/>
    <col min="10" max="10" width="4.5546875" style="188" customWidth="1"/>
    <col min="11" max="13" width="8.88671875" style="188"/>
    <col min="14" max="14" width="3" style="188" customWidth="1"/>
    <col min="15" max="15" width="8.5546875" style="188" customWidth="1"/>
    <col min="16" max="16" width="9.5546875" style="188" customWidth="1"/>
    <col min="17" max="17" width="9.88671875" style="188" customWidth="1"/>
    <col min="18" max="18" width="13.21875" style="188" customWidth="1"/>
    <col min="19" max="16384" width="8.88671875" style="188"/>
  </cols>
  <sheetData>
    <row r="1" spans="1:18" x14ac:dyDescent="0.3">
      <c r="A1" s="189" t="s">
        <v>58</v>
      </c>
      <c r="B1" s="14"/>
      <c r="C1" s="14"/>
      <c r="K1" s="254"/>
      <c r="L1" s="254"/>
      <c r="M1" s="254"/>
      <c r="R1" s="41">
        <f ca="1">NOW()</f>
        <v>44612.533726620371</v>
      </c>
    </row>
    <row r="2" spans="1:18" x14ac:dyDescent="0.3">
      <c r="A2" s="189"/>
      <c r="B2" s="14"/>
      <c r="C2" s="14"/>
      <c r="D2" s="190"/>
      <c r="K2" s="254"/>
      <c r="L2" s="254"/>
      <c r="M2" s="254"/>
      <c r="R2" s="42">
        <f ca="1">NOW()</f>
        <v>44612.533726620371</v>
      </c>
    </row>
    <row r="3" spans="1:18" x14ac:dyDescent="0.3">
      <c r="A3" s="189" t="s">
        <v>170</v>
      </c>
      <c r="B3" s="14"/>
      <c r="C3" s="14"/>
      <c r="D3" s="3"/>
      <c r="K3" s="156"/>
      <c r="L3" s="156"/>
      <c r="M3" s="156"/>
    </row>
    <row r="4" spans="1:18" ht="15.6" x14ac:dyDescent="0.3">
      <c r="A4" s="35"/>
      <c r="B4" s="157"/>
      <c r="C4" s="156"/>
      <c r="K4" s="156"/>
      <c r="L4" s="156"/>
      <c r="M4" s="156"/>
    </row>
    <row r="5" spans="1:18" ht="15.6" x14ac:dyDescent="0.3">
      <c r="A5" s="30" t="s">
        <v>176</v>
      </c>
      <c r="B5" s="158"/>
      <c r="C5" s="4"/>
      <c r="D5" s="159"/>
      <c r="E5" s="158"/>
      <c r="F5" s="4"/>
      <c r="G5" s="4"/>
      <c r="H5" s="158"/>
      <c r="I5" s="159"/>
      <c r="J5" s="159"/>
      <c r="K5" s="160"/>
      <c r="L5" s="161"/>
      <c r="M5" s="159"/>
      <c r="N5" s="159"/>
      <c r="O5" s="159"/>
      <c r="P5" s="159"/>
      <c r="Q5" s="159"/>
      <c r="R5" s="159"/>
    </row>
    <row r="6" spans="1:18" ht="15.6" x14ac:dyDescent="0.3">
      <c r="A6" s="30" t="s">
        <v>162</v>
      </c>
      <c r="B6" s="158">
        <v>28</v>
      </c>
      <c r="C6" s="4"/>
      <c r="D6" s="159"/>
      <c r="E6" s="4" t="s">
        <v>3</v>
      </c>
      <c r="F6" s="4" t="s">
        <v>60</v>
      </c>
      <c r="G6" s="4"/>
      <c r="H6" s="4"/>
      <c r="I6" s="159"/>
      <c r="J6" s="159"/>
      <c r="K6" s="159" t="s">
        <v>5</v>
      </c>
      <c r="L6" s="14" t="s">
        <v>101</v>
      </c>
      <c r="M6" s="159"/>
      <c r="N6" s="159"/>
      <c r="O6" s="159"/>
      <c r="P6" s="159"/>
      <c r="Q6" s="159"/>
      <c r="R6" s="159"/>
    </row>
    <row r="7" spans="1:18" x14ac:dyDescent="0.3">
      <c r="A7" s="4"/>
      <c r="B7" s="4"/>
      <c r="C7" s="4"/>
      <c r="D7" s="159"/>
      <c r="E7" s="158"/>
      <c r="F7" s="4"/>
      <c r="G7" s="4"/>
      <c r="H7" s="4"/>
      <c r="I7" s="162"/>
      <c r="J7" s="162"/>
      <c r="K7" s="159"/>
      <c r="L7" s="159"/>
      <c r="M7" s="162"/>
      <c r="N7" s="159"/>
      <c r="O7" s="159"/>
      <c r="P7" s="159"/>
      <c r="Q7" s="163"/>
      <c r="R7" s="159"/>
    </row>
    <row r="8" spans="1:18" x14ac:dyDescent="0.3">
      <c r="A8" s="164" t="s">
        <v>17</v>
      </c>
      <c r="B8" s="164" t="s">
        <v>18</v>
      </c>
      <c r="C8" s="164" t="s">
        <v>20</v>
      </c>
      <c r="D8" s="165"/>
      <c r="E8" s="166" t="s">
        <v>71</v>
      </c>
      <c r="F8" s="164"/>
      <c r="G8" s="164"/>
      <c r="H8" s="164"/>
      <c r="I8" s="167" t="s">
        <v>71</v>
      </c>
      <c r="J8" s="168"/>
      <c r="K8" s="162"/>
      <c r="L8" s="162"/>
      <c r="M8" s="167" t="s">
        <v>172</v>
      </c>
      <c r="N8" s="165"/>
      <c r="O8" s="162"/>
      <c r="P8" s="162"/>
      <c r="Q8" s="169" t="s">
        <v>35</v>
      </c>
      <c r="R8" s="162"/>
    </row>
    <row r="9" spans="1:18" x14ac:dyDescent="0.3">
      <c r="A9" s="164"/>
      <c r="C9" s="164"/>
      <c r="D9" s="170"/>
      <c r="E9" s="164" t="s">
        <v>36</v>
      </c>
      <c r="F9" s="164" t="s">
        <v>37</v>
      </c>
      <c r="G9" s="164" t="s">
        <v>38</v>
      </c>
      <c r="H9" s="164" t="s">
        <v>39</v>
      </c>
      <c r="I9" s="167" t="s">
        <v>35</v>
      </c>
      <c r="J9" s="168"/>
      <c r="K9" s="159" t="s">
        <v>33</v>
      </c>
      <c r="L9" s="159" t="s">
        <v>173</v>
      </c>
      <c r="M9" s="167" t="s">
        <v>35</v>
      </c>
      <c r="N9" s="170"/>
      <c r="O9" s="159" t="s">
        <v>174</v>
      </c>
      <c r="P9" s="159" t="s">
        <v>175</v>
      </c>
      <c r="Q9" s="169" t="s">
        <v>44</v>
      </c>
      <c r="R9" s="162" t="s">
        <v>45</v>
      </c>
    </row>
    <row r="10" spans="1:18" x14ac:dyDescent="0.3">
      <c r="A10" s="194">
        <v>14</v>
      </c>
      <c r="B10" s="192" t="s">
        <v>120</v>
      </c>
      <c r="C10" s="171"/>
      <c r="D10" s="172"/>
      <c r="E10" s="173"/>
      <c r="F10" s="173"/>
      <c r="G10" s="173"/>
      <c r="H10" s="173"/>
      <c r="I10" s="31"/>
      <c r="J10" s="31"/>
      <c r="K10" s="174"/>
      <c r="L10" s="175"/>
      <c r="M10" s="31"/>
      <c r="N10" s="29"/>
      <c r="O10" s="29"/>
      <c r="P10" s="29"/>
      <c r="Q10" s="176"/>
      <c r="R10" s="172"/>
    </row>
    <row r="11" spans="1:18" x14ac:dyDescent="0.3">
      <c r="A11" s="195">
        <v>13</v>
      </c>
      <c r="B11" s="193" t="s">
        <v>140</v>
      </c>
      <c r="C11" s="227" t="s">
        <v>96</v>
      </c>
      <c r="D11" s="177"/>
      <c r="E11" s="178">
        <v>6.8</v>
      </c>
      <c r="F11" s="178">
        <v>7</v>
      </c>
      <c r="G11" s="178">
        <v>6.8</v>
      </c>
      <c r="H11" s="178">
        <v>6</v>
      </c>
      <c r="I11" s="179">
        <f t="shared" ref="I11" si="0">SUM((E11*0.25)+(F11*0.25)+(G11*0.3)+(H11*0.2))</f>
        <v>6.69</v>
      </c>
      <c r="J11" s="180"/>
      <c r="K11" s="181">
        <v>7.89</v>
      </c>
      <c r="L11" s="182"/>
      <c r="M11" s="179">
        <f t="shared" ref="M11" si="1">K11-L11</f>
        <v>7.89</v>
      </c>
      <c r="N11" s="183"/>
      <c r="O11" s="179">
        <f t="shared" ref="O11" si="2">I11</f>
        <v>6.69</v>
      </c>
      <c r="P11" s="179">
        <f t="shared" ref="P11" si="3">M11</f>
        <v>7.89</v>
      </c>
      <c r="Q11" s="184">
        <f t="shared" ref="Q11" si="4">(M11+I11)/2</f>
        <v>7.29</v>
      </c>
      <c r="R11" s="185">
        <v>1</v>
      </c>
    </row>
    <row r="12" spans="1:18" x14ac:dyDescent="0.3">
      <c r="A12" s="194">
        <v>24</v>
      </c>
      <c r="B12" s="192" t="s">
        <v>177</v>
      </c>
      <c r="C12" s="171"/>
      <c r="D12" s="172"/>
      <c r="E12" s="173"/>
      <c r="F12" s="173"/>
      <c r="G12" s="173"/>
      <c r="H12" s="173"/>
      <c r="I12" s="31"/>
      <c r="J12" s="31"/>
      <c r="K12" s="174"/>
      <c r="L12" s="175"/>
      <c r="M12" s="31"/>
      <c r="N12" s="29"/>
      <c r="O12" s="29"/>
      <c r="P12" s="29"/>
      <c r="Q12" s="176"/>
      <c r="R12" s="172"/>
    </row>
    <row r="13" spans="1:18" x14ac:dyDescent="0.3">
      <c r="A13" s="195">
        <v>20</v>
      </c>
      <c r="B13" s="193" t="s">
        <v>99</v>
      </c>
      <c r="C13" s="227" t="s">
        <v>96</v>
      </c>
      <c r="D13" s="177"/>
      <c r="E13" s="178">
        <v>7</v>
      </c>
      <c r="F13" s="178">
        <v>7.5</v>
      </c>
      <c r="G13" s="178">
        <v>5</v>
      </c>
      <c r="H13" s="178">
        <v>4.7</v>
      </c>
      <c r="I13" s="179">
        <f>SUM((E13*0.25)+(F13*0.25)+(G13*0.3)+(H13*0.2))</f>
        <v>6.0650000000000004</v>
      </c>
      <c r="J13" s="180"/>
      <c r="K13" s="181">
        <v>7.75</v>
      </c>
      <c r="L13" s="182"/>
      <c r="M13" s="179">
        <f>K13-L13</f>
        <v>7.75</v>
      </c>
      <c r="N13" s="183"/>
      <c r="O13" s="179">
        <f>I13</f>
        <v>6.0650000000000004</v>
      </c>
      <c r="P13" s="179">
        <f>M13</f>
        <v>7.75</v>
      </c>
      <c r="Q13" s="184">
        <f>(M13+I13)/2</f>
        <v>6.9075000000000006</v>
      </c>
      <c r="R13" s="185">
        <v>2</v>
      </c>
    </row>
    <row r="14" spans="1:18" x14ac:dyDescent="0.3">
      <c r="A14" s="194">
        <v>18</v>
      </c>
      <c r="B14" s="192" t="s">
        <v>147</v>
      </c>
      <c r="C14" s="171"/>
      <c r="D14" s="172"/>
      <c r="E14" s="173"/>
      <c r="F14" s="173"/>
      <c r="G14" s="173"/>
      <c r="H14" s="173"/>
      <c r="I14" s="31"/>
      <c r="J14" s="31"/>
      <c r="K14" s="174"/>
      <c r="L14" s="175"/>
      <c r="M14" s="31"/>
      <c r="N14" s="29"/>
      <c r="O14" s="29"/>
      <c r="P14" s="29"/>
      <c r="Q14" s="176"/>
      <c r="R14" s="172"/>
    </row>
    <row r="15" spans="1:18" x14ac:dyDescent="0.3">
      <c r="A15" s="195">
        <v>19</v>
      </c>
      <c r="B15" s="193" t="s">
        <v>148</v>
      </c>
      <c r="C15" s="227" t="s">
        <v>96</v>
      </c>
      <c r="D15" s="177"/>
      <c r="E15" s="178">
        <v>5.5</v>
      </c>
      <c r="F15" s="178">
        <v>6</v>
      </c>
      <c r="G15" s="178">
        <v>5</v>
      </c>
      <c r="H15" s="178">
        <v>4.7</v>
      </c>
      <c r="I15" s="179">
        <f t="shared" ref="I15" si="5">SUM((E15*0.25)+(F15*0.25)+(G15*0.3)+(H15*0.2))</f>
        <v>5.3150000000000004</v>
      </c>
      <c r="J15" s="180"/>
      <c r="K15" s="181">
        <v>7.89</v>
      </c>
      <c r="L15" s="182"/>
      <c r="M15" s="179">
        <f t="shared" ref="M15" si="6">K15-L15</f>
        <v>7.89</v>
      </c>
      <c r="N15" s="183"/>
      <c r="O15" s="179">
        <f t="shared" ref="O15" si="7">I15</f>
        <v>5.3150000000000004</v>
      </c>
      <c r="P15" s="179">
        <f t="shared" ref="P15" si="8">M15</f>
        <v>7.89</v>
      </c>
      <c r="Q15" s="184">
        <f t="shared" ref="Q15" si="9">(M15+I15)/2</f>
        <v>6.6025</v>
      </c>
      <c r="R15" s="185">
        <v>3</v>
      </c>
    </row>
    <row r="16" spans="1:18" x14ac:dyDescent="0.3">
      <c r="A16" s="194">
        <v>23</v>
      </c>
      <c r="B16" s="192" t="s">
        <v>150</v>
      </c>
      <c r="C16" s="171"/>
      <c r="D16" s="172"/>
      <c r="E16" s="173"/>
      <c r="F16" s="173"/>
      <c r="G16" s="173"/>
      <c r="H16" s="173"/>
      <c r="I16" s="31"/>
      <c r="J16" s="31"/>
      <c r="K16" s="174"/>
      <c r="L16" s="175"/>
      <c r="M16" s="31"/>
      <c r="N16" s="29"/>
      <c r="O16" s="29"/>
      <c r="P16" s="29"/>
      <c r="Q16" s="176"/>
      <c r="R16" s="172"/>
    </row>
    <row r="17" spans="1:18" x14ac:dyDescent="0.3">
      <c r="A17" s="195">
        <v>15</v>
      </c>
      <c r="B17" s="193" t="s">
        <v>149</v>
      </c>
      <c r="C17" s="227" t="s">
        <v>96</v>
      </c>
      <c r="D17" s="177"/>
      <c r="E17" s="178">
        <v>5.2</v>
      </c>
      <c r="F17" s="178">
        <v>5</v>
      </c>
      <c r="G17" s="178">
        <v>4.5</v>
      </c>
      <c r="H17" s="178">
        <v>4.2</v>
      </c>
      <c r="I17" s="179">
        <f t="shared" ref="I17" si="10">SUM((E17*0.25)+(F17*0.25)+(G17*0.3)+(H17*0.2))</f>
        <v>4.7399999999999993</v>
      </c>
      <c r="J17" s="180"/>
      <c r="K17" s="181">
        <v>7.5</v>
      </c>
      <c r="L17" s="182"/>
      <c r="M17" s="179">
        <f t="shared" ref="M17" si="11">K17-L17</f>
        <v>7.5</v>
      </c>
      <c r="N17" s="183"/>
      <c r="O17" s="179">
        <f t="shared" ref="O17" si="12">I17</f>
        <v>4.7399999999999993</v>
      </c>
      <c r="P17" s="179">
        <f t="shared" ref="P17" si="13">M17</f>
        <v>7.5</v>
      </c>
      <c r="Q17" s="184">
        <f t="shared" ref="Q17" si="14">(M17+I17)/2</f>
        <v>6.1199999999999992</v>
      </c>
      <c r="R17" s="185">
        <v>4</v>
      </c>
    </row>
    <row r="18" spans="1:18" x14ac:dyDescent="0.3">
      <c r="A18" s="194">
        <v>1</v>
      </c>
      <c r="B18" s="192" t="s">
        <v>128</v>
      </c>
      <c r="C18" s="171"/>
      <c r="D18" s="172"/>
      <c r="E18" s="173"/>
      <c r="F18" s="173"/>
      <c r="G18" s="173"/>
      <c r="H18" s="173"/>
      <c r="I18" s="31"/>
      <c r="J18" s="31"/>
      <c r="K18" s="174"/>
      <c r="L18" s="175"/>
      <c r="M18" s="31"/>
      <c r="N18" s="29"/>
      <c r="O18" s="29"/>
      <c r="P18" s="29"/>
      <c r="Q18" s="176"/>
      <c r="R18" s="172"/>
    </row>
    <row r="19" spans="1:18" x14ac:dyDescent="0.3">
      <c r="A19" s="195">
        <v>2</v>
      </c>
      <c r="B19" s="193" t="s">
        <v>129</v>
      </c>
      <c r="C19" s="227" t="s">
        <v>118</v>
      </c>
      <c r="D19" s="177"/>
      <c r="E19" s="178">
        <v>5.2</v>
      </c>
      <c r="F19" s="178">
        <v>5.2</v>
      </c>
      <c r="G19" s="178">
        <v>4.9000000000000004</v>
      </c>
      <c r="H19" s="178">
        <v>4.3</v>
      </c>
      <c r="I19" s="179">
        <f>SUM((E19*0.25)+(F19*0.25)+(G19*0.3)+(H19*0.2))</f>
        <v>4.9300000000000006</v>
      </c>
      <c r="J19" s="180"/>
      <c r="K19" s="181">
        <v>7.08</v>
      </c>
      <c r="L19" s="182"/>
      <c r="M19" s="179">
        <f>K19-L19</f>
        <v>7.08</v>
      </c>
      <c r="N19" s="183"/>
      <c r="O19" s="179">
        <f>I19</f>
        <v>4.9300000000000006</v>
      </c>
      <c r="P19" s="179">
        <f>M19</f>
        <v>7.08</v>
      </c>
      <c r="Q19" s="184">
        <f>(M19+I19)/2</f>
        <v>6.0050000000000008</v>
      </c>
      <c r="R19" s="185">
        <v>5</v>
      </c>
    </row>
    <row r="20" spans="1:18" x14ac:dyDescent="0.3">
      <c r="A20" s="194">
        <v>10</v>
      </c>
      <c r="B20" s="192" t="s">
        <v>130</v>
      </c>
      <c r="C20" s="171"/>
      <c r="D20" s="172"/>
      <c r="E20" s="173"/>
      <c r="F20" s="173"/>
      <c r="G20" s="173"/>
      <c r="H20" s="173"/>
      <c r="I20" s="31"/>
      <c r="J20" s="31"/>
      <c r="K20" s="174"/>
      <c r="L20" s="175"/>
      <c r="M20" s="31"/>
      <c r="N20" s="29"/>
      <c r="O20" s="29"/>
      <c r="P20" s="29"/>
      <c r="Q20" s="176"/>
      <c r="R20" s="172"/>
    </row>
    <row r="21" spans="1:18" x14ac:dyDescent="0.3">
      <c r="A21" s="195">
        <v>12</v>
      </c>
      <c r="B21" s="193" t="s">
        <v>132</v>
      </c>
      <c r="C21" s="227" t="s">
        <v>96</v>
      </c>
      <c r="D21" s="177"/>
      <c r="E21" s="178">
        <v>5</v>
      </c>
      <c r="F21" s="178">
        <v>4.5</v>
      </c>
      <c r="G21" s="178">
        <v>3</v>
      </c>
      <c r="H21" s="178">
        <v>3</v>
      </c>
      <c r="I21" s="179">
        <f t="shared" ref="I21" si="15">SUM((E21*0.25)+(F21*0.25)+(G21*0.3)+(H21*0.2))</f>
        <v>3.875</v>
      </c>
      <c r="J21" s="180"/>
      <c r="K21" s="181">
        <v>7.78</v>
      </c>
      <c r="L21" s="182"/>
      <c r="M21" s="179">
        <f t="shared" ref="M21" si="16">K21-L21</f>
        <v>7.78</v>
      </c>
      <c r="N21" s="183"/>
      <c r="O21" s="179">
        <f t="shared" ref="O21" si="17">I21</f>
        <v>3.875</v>
      </c>
      <c r="P21" s="179">
        <f t="shared" ref="P21" si="18">M21</f>
        <v>7.78</v>
      </c>
      <c r="Q21" s="184">
        <f t="shared" ref="Q21" si="19">(M21+I21)/2</f>
        <v>5.8275000000000006</v>
      </c>
      <c r="R21" s="185">
        <v>6</v>
      </c>
    </row>
    <row r="22" spans="1:18" x14ac:dyDescent="0.3">
      <c r="A22" s="194">
        <v>22</v>
      </c>
      <c r="B22" s="192" t="s">
        <v>141</v>
      </c>
      <c r="C22" s="171"/>
      <c r="D22" s="172"/>
      <c r="E22" s="173"/>
      <c r="F22" s="173"/>
      <c r="G22" s="173"/>
      <c r="H22" s="173"/>
      <c r="I22" s="31"/>
      <c r="J22" s="31"/>
      <c r="K22" s="174"/>
      <c r="L22" s="175"/>
      <c r="M22" s="31"/>
      <c r="N22" s="29"/>
      <c r="O22" s="29"/>
      <c r="P22" s="29"/>
      <c r="Q22" s="176"/>
      <c r="R22" s="172"/>
    </row>
    <row r="23" spans="1:18" x14ac:dyDescent="0.3">
      <c r="A23" s="195">
        <v>11</v>
      </c>
      <c r="B23" s="193" t="s">
        <v>131</v>
      </c>
      <c r="C23" s="227" t="s">
        <v>96</v>
      </c>
      <c r="D23" s="177"/>
      <c r="E23" s="178">
        <v>4.5</v>
      </c>
      <c r="F23" s="178">
        <v>4.9000000000000004</v>
      </c>
      <c r="G23" s="178">
        <v>2.8</v>
      </c>
      <c r="H23" s="178">
        <v>2.5</v>
      </c>
      <c r="I23" s="179">
        <f t="shared" ref="I23" si="20">SUM((E23*0.25)+(F23*0.25)+(G23*0.3)+(H23*0.2))</f>
        <v>3.69</v>
      </c>
      <c r="J23" s="180"/>
      <c r="K23" s="181">
        <v>7.4</v>
      </c>
      <c r="L23" s="182"/>
      <c r="M23" s="179">
        <f t="shared" ref="M23" si="21">K23-L23</f>
        <v>7.4</v>
      </c>
      <c r="N23" s="183"/>
      <c r="O23" s="179">
        <f t="shared" ref="O23" si="22">I23</f>
        <v>3.69</v>
      </c>
      <c r="P23" s="179">
        <f t="shared" ref="P23" si="23">M23</f>
        <v>7.4</v>
      </c>
      <c r="Q23" s="184">
        <f t="shared" ref="Q23" si="24">(M23+I23)/2</f>
        <v>5.5449999999999999</v>
      </c>
      <c r="R23" s="185"/>
    </row>
  </sheetData>
  <mergeCells count="2">
    <mergeCell ref="K1:M1"/>
    <mergeCell ref="K2:M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5DDC-B247-4FD6-B069-AA7C847EFD4D}">
  <sheetPr>
    <pageSetUpPr fitToPage="1"/>
  </sheetPr>
  <dimension ref="A1:CS14"/>
  <sheetViews>
    <sheetView workbookViewId="0">
      <selection activeCell="CL9" sqref="CL9"/>
    </sheetView>
  </sheetViews>
  <sheetFormatPr defaultRowHeight="14.4" x14ac:dyDescent="0.3"/>
  <cols>
    <col min="1" max="1" width="5.6640625" customWidth="1"/>
    <col min="2" max="2" width="16.88671875" customWidth="1"/>
    <col min="3" max="3" width="17.109375" customWidth="1"/>
    <col min="4" max="4" width="16.77734375" customWidth="1"/>
    <col min="5" max="5" width="13.332031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50" max="50" width="2.77734375" customWidth="1"/>
    <col min="51" max="51" width="7.5546875" customWidth="1"/>
    <col min="52" max="52" width="10.6640625" customWidth="1"/>
    <col min="53" max="53" width="10.21875" customWidth="1"/>
    <col min="54" max="54" width="9.33203125" customWidth="1"/>
    <col min="55" max="55" width="11" customWidth="1"/>
    <col min="56" max="56" width="9" customWidth="1"/>
    <col min="65" max="65" width="2.88671875" customWidth="1"/>
    <col min="70" max="70" width="2.88671875" customWidth="1"/>
    <col min="78" max="78" width="2.88671875" customWidth="1"/>
    <col min="83" max="83" width="2.88671875" customWidth="1"/>
    <col min="84" max="85" width="6.6640625" customWidth="1"/>
    <col min="86" max="86" width="6.44140625" customWidth="1"/>
    <col min="87" max="87" width="6.6640625" customWidth="1"/>
    <col min="88" max="88" width="13" customWidth="1"/>
    <col min="89" max="89" width="3.6640625" style="224" customWidth="1"/>
    <col min="90" max="91" width="6.6640625" customWidth="1"/>
    <col min="92" max="92" width="6.44140625" customWidth="1"/>
    <col min="93" max="93" width="6.6640625" customWidth="1"/>
    <col min="95" max="95" width="2.44140625" customWidth="1"/>
    <col min="97" max="97" width="13.109375" customWidth="1"/>
  </cols>
  <sheetData>
    <row r="1" spans="1:97" x14ac:dyDescent="0.3">
      <c r="A1" s="1" t="s">
        <v>58</v>
      </c>
      <c r="B1" s="6"/>
      <c r="C1" s="6"/>
      <c r="D1" s="3" t="s">
        <v>59</v>
      </c>
      <c r="E1" s="14" t="s">
        <v>62</v>
      </c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Y1" s="5"/>
      <c r="AZ1" s="5"/>
      <c r="BA1" s="5"/>
      <c r="BB1" s="5"/>
      <c r="BC1" s="5"/>
      <c r="BD1" s="5"/>
      <c r="BE1" s="6"/>
      <c r="BF1" s="6"/>
      <c r="BG1" s="6"/>
      <c r="BH1" s="6"/>
      <c r="BI1" s="6"/>
      <c r="BJ1" s="6"/>
      <c r="BK1" s="6"/>
      <c r="BL1" s="6"/>
      <c r="BM1" s="6"/>
      <c r="BN1" s="18"/>
      <c r="BO1" s="18"/>
      <c r="BP1" s="18"/>
      <c r="BQ1" s="18"/>
      <c r="BR1" s="6"/>
      <c r="BS1" s="6"/>
      <c r="BT1" s="6"/>
      <c r="BU1" s="6"/>
      <c r="BV1" s="6"/>
      <c r="BW1" s="6"/>
      <c r="BX1" s="6"/>
      <c r="BY1" s="6"/>
      <c r="BZ1" s="6"/>
      <c r="CA1" s="18"/>
      <c r="CB1" s="18"/>
      <c r="CC1" s="18"/>
      <c r="CD1" s="18"/>
      <c r="CE1" s="6"/>
      <c r="CF1" s="6"/>
      <c r="CG1" s="6"/>
      <c r="CH1" s="6"/>
      <c r="CI1" s="6"/>
      <c r="CL1" s="6"/>
      <c r="CM1" s="6"/>
      <c r="CN1" s="6"/>
      <c r="CO1" s="6"/>
      <c r="CP1" s="6"/>
      <c r="CQ1" s="6"/>
      <c r="CR1" s="6"/>
      <c r="CS1" s="41">
        <f ca="1">NOW()</f>
        <v>44612.533726620371</v>
      </c>
    </row>
    <row r="2" spans="1:97" x14ac:dyDescent="0.3">
      <c r="A2" s="1"/>
      <c r="B2" s="6"/>
      <c r="C2" s="6"/>
      <c r="E2" s="6" t="s">
        <v>60</v>
      </c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Y2" s="5"/>
      <c r="AZ2" s="5"/>
      <c r="BA2" s="5"/>
      <c r="BB2" s="5"/>
      <c r="BC2" s="5"/>
      <c r="BD2" s="5"/>
      <c r="BE2" s="6"/>
      <c r="BF2" s="6"/>
      <c r="BG2" s="6"/>
      <c r="BH2" s="6"/>
      <c r="BI2" s="6"/>
      <c r="BJ2" s="6"/>
      <c r="BK2" s="6"/>
      <c r="BL2" s="6"/>
      <c r="BM2" s="6"/>
      <c r="BN2" s="18"/>
      <c r="BO2" s="18"/>
      <c r="BP2" s="18"/>
      <c r="BQ2" s="18"/>
      <c r="BR2" s="6"/>
      <c r="BS2" s="6"/>
      <c r="BT2" s="6"/>
      <c r="BU2" s="6"/>
      <c r="BV2" s="6"/>
      <c r="BW2" s="6"/>
      <c r="BX2" s="6"/>
      <c r="BY2" s="6"/>
      <c r="BZ2" s="6"/>
      <c r="CA2" s="18"/>
      <c r="CB2" s="18"/>
      <c r="CC2" s="18"/>
      <c r="CD2" s="18"/>
      <c r="CE2" s="6"/>
      <c r="CF2" s="6"/>
      <c r="CG2" s="6"/>
      <c r="CH2" s="6"/>
      <c r="CI2" s="6"/>
      <c r="CL2" s="6"/>
      <c r="CM2" s="6"/>
      <c r="CN2" s="6"/>
      <c r="CO2" s="6"/>
      <c r="CP2" s="6"/>
      <c r="CQ2" s="6"/>
      <c r="CR2" s="6"/>
      <c r="CS2" s="42">
        <f ca="1">NOW()</f>
        <v>44612.533726620371</v>
      </c>
    </row>
    <row r="3" spans="1:97" x14ac:dyDescent="0.3">
      <c r="A3" s="1" t="s">
        <v>170</v>
      </c>
      <c r="B3" s="6"/>
      <c r="C3" s="6"/>
      <c r="D3" s="3"/>
      <c r="E3" s="14" t="s">
        <v>61</v>
      </c>
      <c r="AX3" s="6"/>
      <c r="CE3" s="6"/>
      <c r="CF3" s="6"/>
      <c r="CG3" s="6"/>
      <c r="CH3" s="6"/>
      <c r="CI3" s="6"/>
      <c r="CJ3" s="6"/>
      <c r="CK3" s="226"/>
      <c r="CL3" s="6"/>
      <c r="CM3" s="6"/>
      <c r="CN3" s="6"/>
      <c r="CO3" s="6"/>
      <c r="CP3" s="6"/>
      <c r="CQ3" s="6"/>
      <c r="CR3" s="6"/>
      <c r="CS3" s="6"/>
    </row>
    <row r="4" spans="1:97" ht="15.6" x14ac:dyDescent="0.3">
      <c r="A4" s="35"/>
      <c r="B4" s="6"/>
      <c r="C4" s="6"/>
      <c r="D4" s="3"/>
      <c r="E4" s="14" t="s">
        <v>101</v>
      </c>
      <c r="AX4" s="6"/>
      <c r="CE4" s="6"/>
      <c r="CF4" s="6"/>
      <c r="CG4" s="6"/>
      <c r="CH4" s="6"/>
      <c r="CI4" s="6"/>
      <c r="CJ4" s="6"/>
      <c r="CK4" s="226"/>
      <c r="CL4" s="6"/>
      <c r="CM4" s="6"/>
      <c r="CN4" s="6"/>
      <c r="CO4" s="6"/>
      <c r="CP4" s="6"/>
      <c r="CQ4" s="6"/>
      <c r="CR4" s="6"/>
      <c r="CS4" s="6"/>
    </row>
    <row r="5" spans="1:97" ht="15.6" x14ac:dyDescent="0.3">
      <c r="A5" s="35"/>
      <c r="B5" s="6"/>
      <c r="C5" s="6"/>
      <c r="D5" s="3"/>
      <c r="E5" s="14"/>
      <c r="AX5" s="6"/>
      <c r="CE5" s="6"/>
      <c r="CF5" s="6"/>
      <c r="CG5" s="6"/>
      <c r="CH5" s="6"/>
      <c r="CI5" s="6"/>
      <c r="CJ5" s="6"/>
      <c r="CK5" s="226"/>
      <c r="CL5" s="6"/>
      <c r="CM5" s="6"/>
      <c r="CN5" s="6"/>
      <c r="CO5" s="6"/>
      <c r="CP5" s="6"/>
      <c r="CQ5" s="6"/>
      <c r="CR5" s="6"/>
      <c r="CS5" s="6"/>
    </row>
    <row r="6" spans="1:97" ht="15.6" x14ac:dyDescent="0.3">
      <c r="A6" s="35"/>
      <c r="B6" s="6"/>
      <c r="C6" s="3"/>
      <c r="D6" s="6"/>
      <c r="E6" s="6"/>
      <c r="F6" s="50" t="s">
        <v>63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1"/>
      <c r="U6" s="50"/>
      <c r="V6" s="51"/>
      <c r="W6" s="51"/>
      <c r="X6" s="51"/>
      <c r="Y6" s="51"/>
      <c r="Z6" s="51"/>
      <c r="AA6" s="51"/>
      <c r="AB6" s="51"/>
      <c r="AC6" s="51"/>
      <c r="AD6" s="51"/>
      <c r="AE6" s="50"/>
      <c r="AF6" s="51"/>
      <c r="AG6" s="51"/>
      <c r="AH6" s="51"/>
      <c r="AI6" s="51"/>
      <c r="AJ6" s="51"/>
      <c r="AK6" s="51"/>
      <c r="AL6" s="51"/>
      <c r="AM6" s="51"/>
      <c r="AN6" s="51"/>
      <c r="AO6" s="50"/>
      <c r="AP6" s="51"/>
      <c r="AQ6" s="51"/>
      <c r="AR6" s="51"/>
      <c r="AS6" s="51"/>
      <c r="AT6" s="51"/>
      <c r="AU6" s="51"/>
      <c r="AV6" s="51"/>
      <c r="AW6" s="51"/>
      <c r="AX6" s="6"/>
      <c r="AY6" s="52" t="s">
        <v>65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5"/>
      <c r="BN6" s="53" t="s">
        <v>65</v>
      </c>
      <c r="BO6" s="54"/>
      <c r="BP6" s="54"/>
      <c r="BQ6" s="54"/>
      <c r="BR6" s="55"/>
      <c r="BS6" s="55"/>
      <c r="BT6" s="55"/>
      <c r="BU6" s="55"/>
      <c r="BV6" s="55"/>
      <c r="BW6" s="55"/>
      <c r="BX6" s="55"/>
      <c r="BY6" s="55"/>
      <c r="BZ6" s="55"/>
      <c r="CA6" s="53" t="s">
        <v>65</v>
      </c>
      <c r="CB6" s="54"/>
      <c r="CC6" s="54"/>
      <c r="CD6" s="54"/>
      <c r="CE6" s="6"/>
      <c r="CF6" s="6"/>
      <c r="CG6" s="6"/>
      <c r="CH6" s="6"/>
      <c r="CI6" s="6"/>
      <c r="CJ6" s="6"/>
      <c r="CK6" s="226"/>
      <c r="CL6" s="6"/>
      <c r="CM6" s="6"/>
      <c r="CN6" s="6"/>
      <c r="CO6" s="6"/>
      <c r="CP6" s="6"/>
      <c r="CQ6" s="6"/>
      <c r="CR6" s="6"/>
      <c r="CS6" s="6"/>
    </row>
    <row r="7" spans="1:97" ht="15.6" x14ac:dyDescent="0.3">
      <c r="A7" s="35" t="s">
        <v>111</v>
      </c>
      <c r="B7" s="7"/>
      <c r="C7" s="6"/>
      <c r="D7" s="6"/>
      <c r="E7" s="6"/>
      <c r="F7" s="7" t="s">
        <v>3</v>
      </c>
      <c r="G7" s="6"/>
      <c r="H7" s="6"/>
      <c r="I7" s="6"/>
      <c r="J7" s="6"/>
      <c r="K7" s="6"/>
      <c r="M7" s="7"/>
      <c r="N7" s="7"/>
      <c r="O7" s="7"/>
      <c r="P7" s="6"/>
      <c r="Q7" s="6"/>
      <c r="R7" s="6"/>
      <c r="S7" s="6"/>
      <c r="T7" s="6"/>
      <c r="U7" s="7" t="s">
        <v>5</v>
      </c>
      <c r="V7" s="6"/>
      <c r="W7" s="6"/>
      <c r="X7" s="6"/>
      <c r="Y7" s="6"/>
      <c r="Z7" s="6"/>
      <c r="AA7" s="6"/>
      <c r="AB7" s="6"/>
      <c r="AC7" s="6"/>
      <c r="AD7" s="6"/>
      <c r="AE7" s="7" t="s">
        <v>6</v>
      </c>
      <c r="AF7" s="6"/>
      <c r="AG7" s="6"/>
      <c r="AH7" s="6"/>
      <c r="AI7" s="6"/>
      <c r="AJ7" s="6"/>
      <c r="AK7" s="6"/>
      <c r="AL7" s="6"/>
      <c r="AM7" s="6"/>
      <c r="AN7" s="6"/>
      <c r="AO7" s="7" t="s">
        <v>47</v>
      </c>
      <c r="AP7" s="6"/>
      <c r="AQ7" s="6"/>
      <c r="AR7" s="6"/>
      <c r="AS7" s="6"/>
      <c r="AT7" s="6"/>
      <c r="AU7" s="6"/>
      <c r="AV7" s="6"/>
      <c r="AW7" s="6"/>
      <c r="AX7" s="88"/>
      <c r="AY7" s="7" t="s">
        <v>3</v>
      </c>
      <c r="AZ7" s="6"/>
      <c r="BA7" s="6"/>
      <c r="BB7" s="6"/>
      <c r="BC7" s="6"/>
      <c r="BD7" s="6"/>
      <c r="BF7" s="7"/>
      <c r="BG7" s="7"/>
      <c r="BH7" s="7"/>
      <c r="BI7" s="6"/>
      <c r="BJ7" s="6"/>
      <c r="BK7" s="6"/>
      <c r="BL7" s="6"/>
      <c r="BM7" s="6"/>
      <c r="BN7" s="57" t="s">
        <v>5</v>
      </c>
      <c r="BO7" s="18"/>
      <c r="BP7" s="18"/>
      <c r="BQ7" s="18"/>
      <c r="BR7" s="6"/>
      <c r="BS7" s="7" t="s">
        <v>6</v>
      </c>
      <c r="BT7" s="6"/>
      <c r="BU7" s="6"/>
      <c r="BV7" s="6"/>
      <c r="BW7" s="6"/>
      <c r="BX7" s="7"/>
      <c r="BY7" s="7"/>
      <c r="BZ7" s="6"/>
      <c r="CA7" s="57" t="s">
        <v>47</v>
      </c>
      <c r="CB7" s="18"/>
      <c r="CC7" s="18"/>
      <c r="CD7" s="18"/>
      <c r="CE7" s="43"/>
      <c r="CF7" s="56"/>
      <c r="CG7" s="56"/>
      <c r="CH7" s="56"/>
      <c r="CI7" s="56"/>
      <c r="CK7" s="89"/>
      <c r="CL7" s="56"/>
      <c r="CM7" s="56"/>
      <c r="CN7" s="56"/>
      <c r="CO7" s="56"/>
      <c r="CP7" s="6"/>
      <c r="CQ7" s="89"/>
      <c r="CR7" s="7" t="s">
        <v>84</v>
      </c>
      <c r="CS7" s="6"/>
    </row>
    <row r="8" spans="1:97" ht="15.6" x14ac:dyDescent="0.3">
      <c r="A8" s="35" t="s">
        <v>68</v>
      </c>
      <c r="B8" s="7">
        <v>5</v>
      </c>
      <c r="C8" s="6"/>
      <c r="D8" s="6"/>
      <c r="E8" s="6"/>
      <c r="F8" s="7" t="s">
        <v>4</v>
      </c>
      <c r="G8" s="6"/>
      <c r="H8" s="6"/>
      <c r="I8" s="6"/>
      <c r="J8" s="6"/>
      <c r="K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90"/>
      <c r="AY8" s="7" t="s">
        <v>4</v>
      </c>
      <c r="AZ8" s="6"/>
      <c r="BA8" s="6"/>
      <c r="BB8" s="6"/>
      <c r="BC8" s="6"/>
      <c r="BD8" s="6"/>
      <c r="BF8" s="6"/>
      <c r="BG8" s="6"/>
      <c r="BH8" s="6"/>
      <c r="BI8" s="6"/>
      <c r="BJ8" s="6"/>
      <c r="BK8" s="6"/>
      <c r="BL8" s="6"/>
      <c r="BM8" s="6"/>
      <c r="BN8" s="18"/>
      <c r="BO8" s="18"/>
      <c r="BP8" s="18"/>
      <c r="BQ8" s="18"/>
      <c r="BR8" s="6"/>
      <c r="BS8" s="6"/>
      <c r="BT8" s="6"/>
      <c r="BU8" s="6"/>
      <c r="BV8" s="6"/>
      <c r="BW8" s="6"/>
      <c r="BX8" s="6"/>
      <c r="BY8" s="6"/>
      <c r="BZ8" s="6"/>
      <c r="CA8" s="18"/>
      <c r="CB8" s="18"/>
      <c r="CC8" s="18"/>
      <c r="CD8" s="18"/>
      <c r="CE8" s="43"/>
      <c r="CF8" s="56"/>
      <c r="CG8" s="56"/>
      <c r="CH8" s="56"/>
      <c r="CI8" s="56"/>
      <c r="CJ8" s="6"/>
      <c r="CK8" s="89"/>
      <c r="CL8" s="56"/>
      <c r="CM8" s="56"/>
      <c r="CN8" s="56"/>
      <c r="CO8" s="56"/>
      <c r="CP8" s="6"/>
      <c r="CQ8" s="89"/>
      <c r="CR8" s="6"/>
      <c r="CS8" s="6"/>
    </row>
    <row r="9" spans="1:97" x14ac:dyDescent="0.3">
      <c r="A9" s="6"/>
      <c r="B9" s="6"/>
      <c r="C9" s="6"/>
      <c r="D9" s="6"/>
      <c r="E9" s="6"/>
      <c r="F9" s="7" t="s">
        <v>7</v>
      </c>
      <c r="G9" s="6"/>
      <c r="H9" s="6"/>
      <c r="I9" s="6"/>
      <c r="J9" s="6"/>
      <c r="K9" s="6"/>
      <c r="L9" s="8" t="s">
        <v>7</v>
      </c>
      <c r="M9" s="9"/>
      <c r="N9" s="9"/>
      <c r="O9" s="9" t="s">
        <v>8</v>
      </c>
      <c r="Q9" s="9"/>
      <c r="R9" s="9" t="s">
        <v>9</v>
      </c>
      <c r="S9" s="9" t="s">
        <v>10</v>
      </c>
      <c r="T9" s="25"/>
      <c r="U9" s="6"/>
      <c r="V9" s="6"/>
      <c r="W9" s="6"/>
      <c r="X9" s="6"/>
      <c r="Y9" s="6"/>
      <c r="Z9" s="6"/>
      <c r="AA9" s="6"/>
      <c r="AB9" s="6"/>
      <c r="AC9" s="6"/>
      <c r="AD9" s="25"/>
      <c r="AE9" s="6"/>
      <c r="AF9" s="6"/>
      <c r="AG9" s="6"/>
      <c r="AH9" s="6"/>
      <c r="AI9" s="6"/>
      <c r="AJ9" s="6"/>
      <c r="AK9" s="6"/>
      <c r="AL9" s="6"/>
      <c r="AM9" s="6"/>
      <c r="AN9" s="25"/>
      <c r="AO9" s="6"/>
      <c r="AP9" s="6"/>
      <c r="AQ9" s="6"/>
      <c r="AR9" s="6"/>
      <c r="AS9" s="6"/>
      <c r="AT9" s="6"/>
      <c r="AU9" s="6"/>
      <c r="AV9" s="6"/>
      <c r="AW9" s="6"/>
      <c r="AX9" s="92"/>
      <c r="AY9" s="7" t="s">
        <v>7</v>
      </c>
      <c r="AZ9" s="6"/>
      <c r="BA9" s="6"/>
      <c r="BB9" s="6"/>
      <c r="BC9" s="6"/>
      <c r="BD9" s="6"/>
      <c r="BE9" s="8" t="s">
        <v>7</v>
      </c>
      <c r="BF9" s="9"/>
      <c r="BG9" s="9"/>
      <c r="BH9" s="9" t="s">
        <v>8</v>
      </c>
      <c r="BJ9" s="9"/>
      <c r="BK9" s="9" t="s">
        <v>9</v>
      </c>
      <c r="BL9" s="9" t="s">
        <v>10</v>
      </c>
      <c r="BM9" s="6"/>
      <c r="BN9" s="57"/>
      <c r="BO9" s="18"/>
      <c r="BP9" s="18" t="s">
        <v>12</v>
      </c>
      <c r="BQ9" s="18" t="s">
        <v>13</v>
      </c>
      <c r="BR9" s="6"/>
      <c r="BS9" s="6" t="s">
        <v>71</v>
      </c>
      <c r="BT9" s="6"/>
      <c r="BU9" s="6"/>
      <c r="BV9" s="6"/>
      <c r="BW9" s="6"/>
      <c r="BX9" s="6"/>
      <c r="BY9" s="25" t="s">
        <v>71</v>
      </c>
      <c r="BZ9" s="6"/>
      <c r="CA9" s="57"/>
      <c r="CB9" s="18"/>
      <c r="CC9" s="18" t="s">
        <v>12</v>
      </c>
      <c r="CD9" s="18" t="s">
        <v>13</v>
      </c>
      <c r="CE9" s="43"/>
      <c r="CF9" s="91"/>
      <c r="CG9" s="56"/>
      <c r="CH9" s="56"/>
      <c r="CI9" s="56"/>
      <c r="CJ9" s="9" t="s">
        <v>15</v>
      </c>
      <c r="CK9" s="89"/>
      <c r="CL9" s="91"/>
      <c r="CM9" s="56"/>
      <c r="CN9" s="56"/>
      <c r="CO9" s="56"/>
      <c r="CP9" s="9" t="s">
        <v>65</v>
      </c>
      <c r="CQ9" s="89"/>
      <c r="CR9" s="72" t="s">
        <v>16</v>
      </c>
      <c r="CS9" s="15"/>
    </row>
    <row r="10" spans="1:97" x14ac:dyDescent="0.3">
      <c r="A10" s="10" t="s">
        <v>17</v>
      </c>
      <c r="B10" s="10" t="s">
        <v>18</v>
      </c>
      <c r="C10" s="10" t="s">
        <v>4</v>
      </c>
      <c r="D10" s="10" t="s">
        <v>19</v>
      </c>
      <c r="E10" s="10" t="s">
        <v>20</v>
      </c>
      <c r="F10" s="10" t="s">
        <v>21</v>
      </c>
      <c r="G10" s="10" t="s">
        <v>23</v>
      </c>
      <c r="H10" s="10" t="s">
        <v>49</v>
      </c>
      <c r="I10" s="10" t="s">
        <v>22</v>
      </c>
      <c r="J10" s="10" t="s">
        <v>24</v>
      </c>
      <c r="K10" s="10" t="s">
        <v>50</v>
      </c>
      <c r="L10" s="11" t="s">
        <v>25</v>
      </c>
      <c r="M10" s="12" t="s">
        <v>8</v>
      </c>
      <c r="N10" s="12" t="s">
        <v>26</v>
      </c>
      <c r="O10" s="11" t="s">
        <v>25</v>
      </c>
      <c r="P10" s="13" t="s">
        <v>9</v>
      </c>
      <c r="Q10" s="12" t="s">
        <v>26</v>
      </c>
      <c r="R10" s="11" t="s">
        <v>25</v>
      </c>
      <c r="S10" s="11" t="s">
        <v>25</v>
      </c>
      <c r="T10" s="27"/>
      <c r="U10" s="26" t="s">
        <v>27</v>
      </c>
      <c r="V10" s="26" t="s">
        <v>28</v>
      </c>
      <c r="W10" s="26" t="s">
        <v>55</v>
      </c>
      <c r="X10" s="26" t="s">
        <v>74</v>
      </c>
      <c r="Y10" s="26" t="s">
        <v>85</v>
      </c>
      <c r="Z10" s="26" t="s">
        <v>86</v>
      </c>
      <c r="AA10" s="26" t="s">
        <v>87</v>
      </c>
      <c r="AB10" s="26" t="s">
        <v>31</v>
      </c>
      <c r="AC10" s="26" t="s">
        <v>32</v>
      </c>
      <c r="AD10" s="27"/>
      <c r="AE10" s="26" t="s">
        <v>27</v>
      </c>
      <c r="AF10" s="26" t="s">
        <v>28</v>
      </c>
      <c r="AG10" s="26" t="s">
        <v>55</v>
      </c>
      <c r="AH10" s="26" t="s">
        <v>74</v>
      </c>
      <c r="AI10" s="26" t="s">
        <v>85</v>
      </c>
      <c r="AJ10" s="26" t="s">
        <v>86</v>
      </c>
      <c r="AK10" s="26" t="s">
        <v>87</v>
      </c>
      <c r="AL10" s="26" t="s">
        <v>31</v>
      </c>
      <c r="AM10" s="26" t="s">
        <v>32</v>
      </c>
      <c r="AN10" s="27"/>
      <c r="AO10" s="26" t="s">
        <v>27</v>
      </c>
      <c r="AP10" s="26" t="s">
        <v>28</v>
      </c>
      <c r="AQ10" s="26" t="s">
        <v>55</v>
      </c>
      <c r="AR10" s="26" t="s">
        <v>74</v>
      </c>
      <c r="AS10" s="26" t="s">
        <v>85</v>
      </c>
      <c r="AT10" s="26" t="s">
        <v>86</v>
      </c>
      <c r="AU10" s="26" t="s">
        <v>87</v>
      </c>
      <c r="AV10" s="26" t="s">
        <v>31</v>
      </c>
      <c r="AW10" s="26" t="s">
        <v>32</v>
      </c>
      <c r="AX10" s="93"/>
      <c r="AY10" s="10" t="s">
        <v>21</v>
      </c>
      <c r="AZ10" s="10" t="s">
        <v>23</v>
      </c>
      <c r="BA10" s="10" t="s">
        <v>49</v>
      </c>
      <c r="BB10" s="10" t="s">
        <v>22</v>
      </c>
      <c r="BC10" s="10" t="s">
        <v>24</v>
      </c>
      <c r="BD10" s="10" t="s">
        <v>50</v>
      </c>
      <c r="BE10" s="11" t="s">
        <v>25</v>
      </c>
      <c r="BF10" s="12" t="s">
        <v>8</v>
      </c>
      <c r="BG10" s="12" t="s">
        <v>26</v>
      </c>
      <c r="BH10" s="11" t="s">
        <v>25</v>
      </c>
      <c r="BI10" s="13" t="s">
        <v>9</v>
      </c>
      <c r="BJ10" s="12" t="s">
        <v>26</v>
      </c>
      <c r="BK10" s="11" t="s">
        <v>25</v>
      </c>
      <c r="BL10" s="11" t="s">
        <v>25</v>
      </c>
      <c r="BM10" s="63"/>
      <c r="BN10" s="61" t="s">
        <v>33</v>
      </c>
      <c r="BO10" s="61" t="s">
        <v>13</v>
      </c>
      <c r="BP10" s="61" t="s">
        <v>34</v>
      </c>
      <c r="BQ10" s="61" t="s">
        <v>35</v>
      </c>
      <c r="BR10" s="63"/>
      <c r="BS10" s="12" t="s">
        <v>36</v>
      </c>
      <c r="BT10" s="12" t="s">
        <v>37</v>
      </c>
      <c r="BU10" s="12" t="s">
        <v>38</v>
      </c>
      <c r="BV10" s="12" t="s">
        <v>39</v>
      </c>
      <c r="BW10" s="12" t="s">
        <v>40</v>
      </c>
      <c r="BX10" s="26" t="s">
        <v>77</v>
      </c>
      <c r="BY10" s="26" t="s">
        <v>35</v>
      </c>
      <c r="BZ10" s="63"/>
      <c r="CA10" s="61" t="s">
        <v>33</v>
      </c>
      <c r="CB10" s="61" t="s">
        <v>13</v>
      </c>
      <c r="CC10" s="61" t="s">
        <v>34</v>
      </c>
      <c r="CD10" s="61" t="s">
        <v>35</v>
      </c>
      <c r="CE10" s="44"/>
      <c r="CF10" s="81" t="s">
        <v>41</v>
      </c>
      <c r="CG10" s="81" t="s">
        <v>42</v>
      </c>
      <c r="CH10" s="81" t="s">
        <v>43</v>
      </c>
      <c r="CI10" s="81" t="s">
        <v>48</v>
      </c>
      <c r="CJ10" s="45" t="s">
        <v>44</v>
      </c>
      <c r="CK10" s="89"/>
      <c r="CL10" s="81" t="s">
        <v>41</v>
      </c>
      <c r="CM10" s="81" t="s">
        <v>42</v>
      </c>
      <c r="CN10" s="81" t="s">
        <v>43</v>
      </c>
      <c r="CO10" s="81" t="s">
        <v>48</v>
      </c>
      <c r="CP10" s="45" t="s">
        <v>44</v>
      </c>
      <c r="CQ10" s="94"/>
      <c r="CR10" s="11" t="s">
        <v>44</v>
      </c>
      <c r="CS10" s="11" t="s">
        <v>45</v>
      </c>
    </row>
    <row r="11" spans="1:97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5"/>
      <c r="N11" s="15"/>
      <c r="O11" s="15"/>
      <c r="P11" s="15"/>
      <c r="Q11" s="15"/>
      <c r="R11" s="15"/>
      <c r="S11" s="15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7"/>
      <c r="AE11" s="25"/>
      <c r="AF11" s="25"/>
      <c r="AG11" s="25"/>
      <c r="AH11" s="25"/>
      <c r="AI11" s="25"/>
      <c r="AJ11" s="25"/>
      <c r="AK11" s="25"/>
      <c r="AL11" s="25"/>
      <c r="AM11" s="25"/>
      <c r="AN11" s="27"/>
      <c r="AO11" s="25"/>
      <c r="AP11" s="25"/>
      <c r="AQ11" s="25"/>
      <c r="AR11" s="25"/>
      <c r="AS11" s="25"/>
      <c r="AT11" s="25"/>
      <c r="AU11" s="25"/>
      <c r="AV11" s="25"/>
      <c r="AW11" s="25"/>
      <c r="AX11" s="92"/>
      <c r="AY11" s="14"/>
      <c r="AZ11" s="14"/>
      <c r="BA11" s="14"/>
      <c r="BB11" s="14"/>
      <c r="BC11" s="14"/>
      <c r="BD11" s="14"/>
      <c r="BE11" s="15"/>
      <c r="BF11" s="15"/>
      <c r="BG11" s="15"/>
      <c r="BH11" s="15"/>
      <c r="BI11" s="15"/>
      <c r="BJ11" s="15"/>
      <c r="BK11" s="15"/>
      <c r="BL11" s="15"/>
      <c r="BM11" s="63"/>
      <c r="BN11" s="68"/>
      <c r="BO11" s="68"/>
      <c r="BP11" s="68"/>
      <c r="BQ11" s="68"/>
      <c r="BR11" s="63"/>
      <c r="BS11" s="15"/>
      <c r="BT11" s="15"/>
      <c r="BU11" s="15"/>
      <c r="BV11" s="15"/>
      <c r="BW11" s="15"/>
      <c r="BX11" s="25"/>
      <c r="BY11" s="25"/>
      <c r="BZ11" s="63"/>
      <c r="CA11" s="68"/>
      <c r="CB11" s="68"/>
      <c r="CC11" s="68"/>
      <c r="CD11" s="68"/>
      <c r="CE11" s="44"/>
      <c r="CF11" s="83"/>
      <c r="CG11" s="83"/>
      <c r="CH11" s="83"/>
      <c r="CI11" s="83"/>
      <c r="CJ11" s="9"/>
      <c r="CK11" s="89"/>
      <c r="CL11" s="83"/>
      <c r="CM11" s="83"/>
      <c r="CN11" s="83"/>
      <c r="CO11" s="83"/>
      <c r="CP11" s="9"/>
      <c r="CQ11" s="95"/>
      <c r="CR11" s="72"/>
      <c r="CS11" s="72"/>
    </row>
    <row r="12" spans="1:97" x14ac:dyDescent="0.3">
      <c r="A12">
        <v>27</v>
      </c>
      <c r="B12" t="s">
        <v>112</v>
      </c>
      <c r="C12" t="s">
        <v>125</v>
      </c>
      <c r="D12" t="s">
        <v>90</v>
      </c>
      <c r="E12" t="s">
        <v>91</v>
      </c>
      <c r="F12" s="16">
        <v>9</v>
      </c>
      <c r="G12" s="16">
        <v>9</v>
      </c>
      <c r="H12" s="16">
        <v>8.5</v>
      </c>
      <c r="I12" s="16">
        <v>9</v>
      </c>
      <c r="J12" s="16">
        <v>9</v>
      </c>
      <c r="K12" s="16">
        <v>9</v>
      </c>
      <c r="L12" s="17">
        <f>SUM(F12:K12)/6</f>
        <v>8.9166666666666661</v>
      </c>
      <c r="M12" s="16">
        <v>9</v>
      </c>
      <c r="N12" s="16"/>
      <c r="O12" s="17">
        <f>M12-N12</f>
        <v>9</v>
      </c>
      <c r="P12" s="16">
        <v>8.5</v>
      </c>
      <c r="Q12" s="16"/>
      <c r="R12" s="17">
        <f>P12-Q12</f>
        <v>8.5</v>
      </c>
      <c r="S12" s="18">
        <f>SUM((L12*0.6),(O12*0.25),(R12*0.15))</f>
        <v>8.875</v>
      </c>
      <c r="T12" s="21"/>
      <c r="U12" s="28">
        <v>5.3</v>
      </c>
      <c r="V12" s="28">
        <v>6.5</v>
      </c>
      <c r="W12" s="28">
        <v>6</v>
      </c>
      <c r="X12" s="28">
        <v>6</v>
      </c>
      <c r="Y12" s="28">
        <v>5.5</v>
      </c>
      <c r="Z12" s="28">
        <v>5.3</v>
      </c>
      <c r="AA12" s="28">
        <v>5</v>
      </c>
      <c r="AB12" s="20">
        <f>SUM(U12:AA12)</f>
        <v>39.6</v>
      </c>
      <c r="AC12" s="18">
        <f>AB12/7</f>
        <v>5.6571428571428575</v>
      </c>
      <c r="AD12" s="21"/>
      <c r="AE12" s="28">
        <v>4.3</v>
      </c>
      <c r="AF12" s="28">
        <v>6</v>
      </c>
      <c r="AG12" s="28">
        <v>5.5</v>
      </c>
      <c r="AH12" s="28">
        <v>4</v>
      </c>
      <c r="AI12" s="28">
        <v>6</v>
      </c>
      <c r="AJ12" s="28">
        <v>5.8</v>
      </c>
      <c r="AK12" s="28">
        <v>5.5</v>
      </c>
      <c r="AL12" s="20">
        <f>SUM(AE12:AK12)</f>
        <v>37.1</v>
      </c>
      <c r="AM12" s="18">
        <f>AL12/7</f>
        <v>5.3</v>
      </c>
      <c r="AN12" s="21"/>
      <c r="AO12" s="28">
        <v>5.2</v>
      </c>
      <c r="AP12" s="28">
        <v>5.8</v>
      </c>
      <c r="AQ12" s="28">
        <v>5.6</v>
      </c>
      <c r="AR12" s="28">
        <v>6.8</v>
      </c>
      <c r="AS12" s="28">
        <v>6.5</v>
      </c>
      <c r="AT12" s="28">
        <v>5.6</v>
      </c>
      <c r="AU12" s="28">
        <v>5.8</v>
      </c>
      <c r="AV12" s="20">
        <f>SUM(AO12:AU12)</f>
        <v>41.3</v>
      </c>
      <c r="AW12" s="18">
        <f>AV12/7</f>
        <v>5.8999999999999995</v>
      </c>
      <c r="AX12" s="96"/>
      <c r="AY12" s="16">
        <v>8.5</v>
      </c>
      <c r="AZ12" s="16">
        <v>8.5</v>
      </c>
      <c r="BA12" s="16">
        <v>8.5</v>
      </c>
      <c r="BB12" s="16">
        <v>8.5</v>
      </c>
      <c r="BC12" s="16">
        <v>9</v>
      </c>
      <c r="BD12" s="16">
        <v>8.5</v>
      </c>
      <c r="BE12" s="17">
        <f>SUM(AY12:BD12)/6</f>
        <v>8.5833333333333339</v>
      </c>
      <c r="BF12" s="16">
        <v>8.5</v>
      </c>
      <c r="BG12" s="16"/>
      <c r="BH12" s="17">
        <f>BF12-BG12</f>
        <v>8.5</v>
      </c>
      <c r="BI12" s="16">
        <v>8.5</v>
      </c>
      <c r="BJ12" s="16"/>
      <c r="BK12" s="17">
        <f>BI12-BJ12</f>
        <v>8.5</v>
      </c>
      <c r="BL12" s="18">
        <f>SUM((BE12*0.6),(BH12*0.25),(BK12*0.15))</f>
        <v>8.5500000000000007</v>
      </c>
      <c r="BM12" s="29"/>
      <c r="BN12" s="73">
        <v>7.17</v>
      </c>
      <c r="BO12" s="18">
        <f>BN12</f>
        <v>7.17</v>
      </c>
      <c r="BP12" s="85"/>
      <c r="BQ12" s="18">
        <f>SUM(BO12-BP12)</f>
        <v>7.17</v>
      </c>
      <c r="BR12" s="29"/>
      <c r="BS12" s="28">
        <v>5.5</v>
      </c>
      <c r="BT12" s="28">
        <v>4.5</v>
      </c>
      <c r="BU12" s="28">
        <v>5</v>
      </c>
      <c r="BV12" s="28">
        <v>5.3</v>
      </c>
      <c r="BW12" s="18">
        <f>SUM((BS12*0.3),(BT12*0.25),(BU12*0.35),(BV12*0.1))</f>
        <v>5.0550000000000006</v>
      </c>
      <c r="BX12" s="74"/>
      <c r="BY12" s="18">
        <f>BW12-BX12</f>
        <v>5.0550000000000006</v>
      </c>
      <c r="BZ12" s="29"/>
      <c r="CA12" s="73">
        <v>8</v>
      </c>
      <c r="CB12" s="18">
        <f>CA12</f>
        <v>8</v>
      </c>
      <c r="CC12" s="85"/>
      <c r="CD12" s="18">
        <f>SUM(CB12-CC12)</f>
        <v>8</v>
      </c>
      <c r="CE12" s="86"/>
      <c r="CF12" s="75">
        <f>S12</f>
        <v>8.875</v>
      </c>
      <c r="CG12" s="75">
        <f>AC12</f>
        <v>5.6571428571428575</v>
      </c>
      <c r="CH12" s="75">
        <f>AM12</f>
        <v>5.3</v>
      </c>
      <c r="CI12" s="75">
        <f>AW12</f>
        <v>5.8999999999999995</v>
      </c>
      <c r="CJ12" s="18">
        <f>SUM((S12*0.25)+(AC12*0.25)+(AM12*0.25)+(AW12*0.25))</f>
        <v>6.4330357142857144</v>
      </c>
      <c r="CK12" s="89"/>
      <c r="CL12" s="75">
        <f>BL12</f>
        <v>8.5500000000000007</v>
      </c>
      <c r="CM12" s="75">
        <f>BQ12</f>
        <v>7.17</v>
      </c>
      <c r="CN12" s="75">
        <f>BY12</f>
        <v>5.0550000000000006</v>
      </c>
      <c r="CO12" s="75">
        <f>CD12</f>
        <v>8</v>
      </c>
      <c r="CP12" s="18">
        <f>SUM((BL12*0.25),(BQ12*0.25),(BY12*0.25),(CD12*0.25))</f>
        <v>7.1937500000000005</v>
      </c>
      <c r="CQ12" s="97"/>
      <c r="CR12" s="57">
        <f>AVERAGE(CJ12:CQ12)</f>
        <v>7.0669642857142856</v>
      </c>
      <c r="CS12" s="87">
        <v>1</v>
      </c>
    </row>
    <row r="13" spans="1:97" x14ac:dyDescent="0.3">
      <c r="A13">
        <v>28</v>
      </c>
      <c r="B13" t="s">
        <v>113</v>
      </c>
      <c r="C13" t="s">
        <v>125</v>
      </c>
      <c r="D13" t="s">
        <v>90</v>
      </c>
      <c r="E13" t="s">
        <v>91</v>
      </c>
      <c r="F13" s="16">
        <v>9</v>
      </c>
      <c r="G13" s="16">
        <v>9</v>
      </c>
      <c r="H13" s="16">
        <v>8.5</v>
      </c>
      <c r="I13" s="16">
        <v>9</v>
      </c>
      <c r="J13" s="16">
        <v>9</v>
      </c>
      <c r="K13" s="16">
        <v>9</v>
      </c>
      <c r="L13" s="17">
        <f>SUM(F13:K13)/6</f>
        <v>8.9166666666666661</v>
      </c>
      <c r="M13" s="16">
        <v>9</v>
      </c>
      <c r="N13" s="16"/>
      <c r="O13" s="17">
        <f>M13-N13</f>
        <v>9</v>
      </c>
      <c r="P13" s="16">
        <v>8.5</v>
      </c>
      <c r="Q13" s="16"/>
      <c r="R13" s="17">
        <f>P13-Q13</f>
        <v>8.5</v>
      </c>
      <c r="S13" s="18">
        <f>SUM((L13*0.6),(O13*0.25),(R13*0.15))</f>
        <v>8.875</v>
      </c>
      <c r="T13" s="21"/>
      <c r="U13" s="28">
        <v>5</v>
      </c>
      <c r="V13" s="28">
        <v>6.2</v>
      </c>
      <c r="W13" s="28">
        <v>5</v>
      </c>
      <c r="X13" s="28">
        <v>5</v>
      </c>
      <c r="Y13" s="28">
        <v>6</v>
      </c>
      <c r="Z13" s="28">
        <v>5.2</v>
      </c>
      <c r="AA13" s="28">
        <v>5</v>
      </c>
      <c r="AB13" s="20">
        <f>SUM(U13:AA13)</f>
        <v>37.4</v>
      </c>
      <c r="AC13" s="18">
        <f>AB13/7</f>
        <v>5.3428571428571425</v>
      </c>
      <c r="AD13" s="21"/>
      <c r="AE13" s="28">
        <v>4.8</v>
      </c>
      <c r="AF13" s="28">
        <v>6.8</v>
      </c>
      <c r="AG13" s="28">
        <v>5.5</v>
      </c>
      <c r="AH13" s="28">
        <v>7</v>
      </c>
      <c r="AI13" s="28">
        <v>6.8</v>
      </c>
      <c r="AJ13" s="28">
        <v>6.3</v>
      </c>
      <c r="AK13" s="28">
        <v>4</v>
      </c>
      <c r="AL13" s="20">
        <f>SUM(AE13:AK13)</f>
        <v>41.2</v>
      </c>
      <c r="AM13" s="18">
        <f>AL13/7</f>
        <v>5.8857142857142861</v>
      </c>
      <c r="AN13" s="21"/>
      <c r="AO13" s="28">
        <v>5.4</v>
      </c>
      <c r="AP13" s="28">
        <v>5.6</v>
      </c>
      <c r="AQ13" s="28">
        <v>6</v>
      </c>
      <c r="AR13" s="28">
        <v>7</v>
      </c>
      <c r="AS13" s="28">
        <v>6.6</v>
      </c>
      <c r="AT13" s="28">
        <v>5.6</v>
      </c>
      <c r="AU13" s="28">
        <v>5.8</v>
      </c>
      <c r="AV13" s="20">
        <f>SUM(AO13:AU13)</f>
        <v>42</v>
      </c>
      <c r="AW13" s="18">
        <f>AV13/7</f>
        <v>6</v>
      </c>
      <c r="AX13" s="96"/>
      <c r="AY13" s="16">
        <v>8.5</v>
      </c>
      <c r="AZ13" s="16">
        <v>9</v>
      </c>
      <c r="BA13" s="16">
        <v>9</v>
      </c>
      <c r="BB13" s="16">
        <v>9</v>
      </c>
      <c r="BC13" s="16">
        <v>9</v>
      </c>
      <c r="BD13" s="16">
        <v>9</v>
      </c>
      <c r="BE13" s="17">
        <f>SUM(AY13:BD13)/6</f>
        <v>8.9166666666666661</v>
      </c>
      <c r="BF13" s="16">
        <v>9</v>
      </c>
      <c r="BG13" s="16"/>
      <c r="BH13" s="17">
        <f>BF13-BG13</f>
        <v>9</v>
      </c>
      <c r="BI13" s="16">
        <v>8.5</v>
      </c>
      <c r="BJ13" s="16"/>
      <c r="BK13" s="17">
        <f>BI13-BJ13</f>
        <v>8.5</v>
      </c>
      <c r="BL13" s="18">
        <f>SUM((BE13*0.6),(BH13*0.25),(BK13*0.15))</f>
        <v>8.875</v>
      </c>
      <c r="BM13" s="29"/>
      <c r="BN13" s="73">
        <v>5.8</v>
      </c>
      <c r="BO13" s="18">
        <f>BN13</f>
        <v>5.8</v>
      </c>
      <c r="BP13" s="85"/>
      <c r="BQ13" s="18">
        <f>SUM(BO13-BP13)</f>
        <v>5.8</v>
      </c>
      <c r="BR13" s="29"/>
      <c r="BS13" s="28">
        <v>5</v>
      </c>
      <c r="BT13" s="28">
        <v>5.5</v>
      </c>
      <c r="BU13" s="28">
        <v>5.8</v>
      </c>
      <c r="BV13" s="28">
        <v>5</v>
      </c>
      <c r="BW13" s="18">
        <f>SUM((BS13*0.3),(BT13*0.25),(BU13*0.35),(BV13*0.1))</f>
        <v>5.4049999999999994</v>
      </c>
      <c r="BX13" s="74"/>
      <c r="BY13" s="18">
        <f>BW13-BX13</f>
        <v>5.4049999999999994</v>
      </c>
      <c r="BZ13" s="29"/>
      <c r="CA13" s="73">
        <v>7</v>
      </c>
      <c r="CB13" s="18">
        <f>CA13</f>
        <v>7</v>
      </c>
      <c r="CC13" s="85"/>
      <c r="CD13" s="18">
        <f>SUM(CB13-CC13)</f>
        <v>7</v>
      </c>
      <c r="CE13" s="86"/>
      <c r="CF13" s="75">
        <f>S13</f>
        <v>8.875</v>
      </c>
      <c r="CG13" s="75">
        <f>AC13</f>
        <v>5.3428571428571425</v>
      </c>
      <c r="CH13" s="75">
        <f>AM13</f>
        <v>5.8857142857142861</v>
      </c>
      <c r="CI13" s="75">
        <f>AW13</f>
        <v>6</v>
      </c>
      <c r="CJ13" s="18">
        <f>SUM((S13*0.25)+(AC13*0.25)+(AM13*0.25)+(AW13*0.25))</f>
        <v>6.5258928571428569</v>
      </c>
      <c r="CK13" s="89"/>
      <c r="CL13" s="75">
        <f>BL13</f>
        <v>8.875</v>
      </c>
      <c r="CM13" s="75">
        <f>BQ13</f>
        <v>5.8</v>
      </c>
      <c r="CN13" s="75">
        <f>BY13</f>
        <v>5.4049999999999994</v>
      </c>
      <c r="CO13" s="75">
        <f>CD13</f>
        <v>7</v>
      </c>
      <c r="CP13" s="18">
        <f>SUM((BL13*0.25),(BQ13*0.25),(BY13*0.25),(CD13*0.25))</f>
        <v>6.77</v>
      </c>
      <c r="CQ13" s="97"/>
      <c r="CR13" s="57">
        <f>AVERAGE(CJ13:CQ13)</f>
        <v>6.7293154761904761</v>
      </c>
      <c r="CS13" s="87">
        <v>2</v>
      </c>
    </row>
    <row r="14" spans="1:97" x14ac:dyDescent="0.3">
      <c r="A14">
        <v>6</v>
      </c>
      <c r="B14" t="s">
        <v>114</v>
      </c>
      <c r="C14" t="s">
        <v>123</v>
      </c>
      <c r="D14" t="s">
        <v>98</v>
      </c>
      <c r="E14" t="s">
        <v>124</v>
      </c>
      <c r="F14" s="16">
        <v>7</v>
      </c>
      <c r="G14" s="16">
        <v>6.5</v>
      </c>
      <c r="H14" s="16">
        <v>5</v>
      </c>
      <c r="I14" s="16">
        <v>6.5</v>
      </c>
      <c r="J14" s="16">
        <v>7</v>
      </c>
      <c r="K14" s="16">
        <v>5</v>
      </c>
      <c r="L14" s="17">
        <f>SUM(F14:K14)/6</f>
        <v>6.166666666666667</v>
      </c>
      <c r="M14" s="16">
        <v>7</v>
      </c>
      <c r="N14" s="16">
        <v>5</v>
      </c>
      <c r="O14" s="17">
        <f>M14-N14</f>
        <v>2</v>
      </c>
      <c r="P14" s="16">
        <v>6.5</v>
      </c>
      <c r="Q14" s="16">
        <v>0.2</v>
      </c>
      <c r="R14" s="17">
        <f>P14-Q14</f>
        <v>6.3</v>
      </c>
      <c r="S14" s="18">
        <f>SUM((L14*0.6),(O14*0.25),(R14*0.15))</f>
        <v>5.1450000000000005</v>
      </c>
      <c r="T14" s="21"/>
      <c r="U14" s="28">
        <v>5.2</v>
      </c>
      <c r="V14" s="28">
        <v>7</v>
      </c>
      <c r="W14" s="28">
        <v>0</v>
      </c>
      <c r="X14" s="28">
        <v>7.3</v>
      </c>
      <c r="Y14" s="28">
        <v>6</v>
      </c>
      <c r="Z14" s="28">
        <v>6</v>
      </c>
      <c r="AA14" s="28">
        <v>6.3</v>
      </c>
      <c r="AB14" s="20">
        <f>SUM(U14:AA14)</f>
        <v>37.799999999999997</v>
      </c>
      <c r="AC14" s="18">
        <f>AB14/7</f>
        <v>5.3999999999999995</v>
      </c>
      <c r="AD14" s="21"/>
      <c r="AE14" s="28">
        <v>4.8</v>
      </c>
      <c r="AF14" s="28">
        <v>5.5</v>
      </c>
      <c r="AG14" s="28">
        <v>1</v>
      </c>
      <c r="AH14" s="28">
        <v>6.5</v>
      </c>
      <c r="AI14" s="28">
        <v>5.8</v>
      </c>
      <c r="AJ14" s="28">
        <v>6</v>
      </c>
      <c r="AK14" s="28">
        <v>5.5</v>
      </c>
      <c r="AL14" s="20">
        <f>SUM(AE14:AK14)</f>
        <v>35.1</v>
      </c>
      <c r="AM14" s="18">
        <f>AL14/7</f>
        <v>5.0142857142857142</v>
      </c>
      <c r="AN14" s="21"/>
      <c r="AO14" s="28">
        <v>5.2</v>
      </c>
      <c r="AP14" s="28">
        <v>5.2</v>
      </c>
      <c r="AQ14" s="28">
        <v>4.8</v>
      </c>
      <c r="AR14" s="28">
        <v>6.5</v>
      </c>
      <c r="AS14" s="28">
        <v>5.8</v>
      </c>
      <c r="AT14" s="28">
        <v>6</v>
      </c>
      <c r="AU14" s="28">
        <v>6</v>
      </c>
      <c r="AV14" s="20">
        <f>SUM(AO14:AU14)</f>
        <v>39.5</v>
      </c>
      <c r="AW14" s="18">
        <f>AV14/7</f>
        <v>5.6428571428571432</v>
      </c>
      <c r="AX14" s="96"/>
      <c r="AY14" s="16">
        <v>7</v>
      </c>
      <c r="AZ14" s="16">
        <v>7</v>
      </c>
      <c r="BA14" s="16">
        <v>5.5</v>
      </c>
      <c r="BB14" s="16">
        <v>6</v>
      </c>
      <c r="BC14" s="16">
        <v>7</v>
      </c>
      <c r="BD14" s="16">
        <v>5.5</v>
      </c>
      <c r="BE14" s="17">
        <f>SUM(AY14:BD14)/6</f>
        <v>6.333333333333333</v>
      </c>
      <c r="BF14" s="16">
        <v>7.5</v>
      </c>
      <c r="BG14" s="16"/>
      <c r="BH14" s="17">
        <f>BF14-BG14</f>
        <v>7.5</v>
      </c>
      <c r="BI14" s="16">
        <v>6.5</v>
      </c>
      <c r="BJ14" s="16"/>
      <c r="BK14" s="17">
        <f>BI14-BJ14</f>
        <v>6.5</v>
      </c>
      <c r="BL14" s="18">
        <f>SUM((BE14*0.6),(BH14*0.25),(BK14*0.15))</f>
        <v>6.6499999999999995</v>
      </c>
      <c r="BM14" s="29"/>
      <c r="BN14" s="73">
        <v>6</v>
      </c>
      <c r="BO14" s="18">
        <f>BN14</f>
        <v>6</v>
      </c>
      <c r="BP14" s="85"/>
      <c r="BQ14" s="18">
        <f>SUM(BO14-BP14)</f>
        <v>6</v>
      </c>
      <c r="BR14" s="29"/>
      <c r="BS14" s="28">
        <v>5</v>
      </c>
      <c r="BT14" s="28">
        <v>5</v>
      </c>
      <c r="BU14" s="28">
        <v>4.8</v>
      </c>
      <c r="BV14" s="28">
        <v>5.3</v>
      </c>
      <c r="BW14" s="18">
        <f>SUM((BS14*0.3),(BT14*0.25),(BU14*0.35),(BV14*0.1))</f>
        <v>4.96</v>
      </c>
      <c r="BX14" s="74"/>
      <c r="BY14" s="18">
        <f>BW14-BX14</f>
        <v>4.96</v>
      </c>
      <c r="BZ14" s="29"/>
      <c r="CA14" s="73">
        <v>7.63</v>
      </c>
      <c r="CB14" s="18">
        <f>CA14</f>
        <v>7.63</v>
      </c>
      <c r="CC14" s="85"/>
      <c r="CD14" s="18">
        <f>SUM(CB14-CC14)</f>
        <v>7.63</v>
      </c>
      <c r="CE14" s="86"/>
      <c r="CF14" s="75">
        <f>S14</f>
        <v>5.1450000000000005</v>
      </c>
      <c r="CG14" s="75">
        <f>AC14</f>
        <v>5.3999999999999995</v>
      </c>
      <c r="CH14" s="75">
        <f>AM14</f>
        <v>5.0142857142857142</v>
      </c>
      <c r="CI14" s="75">
        <f>AW14</f>
        <v>5.6428571428571432</v>
      </c>
      <c r="CJ14" s="18">
        <f>SUM((S14*0.25)+(AC14*0.25)+(AM14*0.25)+(AW14*0.25))</f>
        <v>5.3005357142857141</v>
      </c>
      <c r="CK14" s="89"/>
      <c r="CL14" s="75">
        <f>BL14</f>
        <v>6.6499999999999995</v>
      </c>
      <c r="CM14" s="75">
        <f>BQ14</f>
        <v>6</v>
      </c>
      <c r="CN14" s="75">
        <f>BY14</f>
        <v>4.96</v>
      </c>
      <c r="CO14" s="75">
        <f>CD14</f>
        <v>7.63</v>
      </c>
      <c r="CP14" s="18">
        <f>SUM((BL14*0.25),(BQ14*0.25),(BY14*0.25),(CD14*0.25))</f>
        <v>6.31</v>
      </c>
      <c r="CQ14" s="97"/>
      <c r="CR14" s="57">
        <f>AVERAGE(CJ14:CQ14)</f>
        <v>6.1417559523809517</v>
      </c>
      <c r="CS14" s="87">
        <v>3</v>
      </c>
    </row>
  </sheetData>
  <sortState xmlns:xlrd2="http://schemas.microsoft.com/office/spreadsheetml/2017/richdata2" ref="A12:CS14">
    <sortCondition descending="1" ref="CR12:CR14"/>
  </sortState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FBC3-A494-470B-8854-5BBC52F2B0F6}">
  <sheetPr>
    <pageSetUpPr fitToPage="1"/>
  </sheetPr>
  <dimension ref="A1:CP14"/>
  <sheetViews>
    <sheetView workbookViewId="0">
      <selection activeCell="A11" sqref="A11:XFD11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5.6640625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0" max="30" width="2.88671875" customWidth="1"/>
    <col min="40" max="40" width="2.88671875" customWidth="1"/>
    <col min="50" max="50" width="2.88671875" customWidth="1"/>
    <col min="51" max="51" width="7.5546875" customWidth="1"/>
    <col min="52" max="52" width="10.6640625" customWidth="1"/>
    <col min="53" max="53" width="9.33203125" customWidth="1"/>
    <col min="54" max="54" width="11" customWidth="1"/>
    <col min="63" max="63" width="2.88671875" customWidth="1"/>
    <col min="68" max="68" width="2.88671875" customWidth="1"/>
    <col min="76" max="76" width="2.88671875" customWidth="1"/>
    <col min="81" max="81" width="2.88671875" customWidth="1"/>
    <col min="82" max="82" width="7.6640625" customWidth="1"/>
    <col min="83" max="83" width="9.77734375" customWidth="1"/>
    <col min="84" max="85" width="9" customWidth="1"/>
    <col min="86" max="86" width="11.44140625" customWidth="1"/>
    <col min="87" max="87" width="2.88671875" customWidth="1"/>
    <col min="88" max="88" width="10" customWidth="1"/>
    <col min="89" max="89" width="2.6640625" customWidth="1"/>
    <col min="91" max="91" width="12.33203125" customWidth="1"/>
    <col min="94" max="94" width="10.5546875" bestFit="1" customWidth="1"/>
  </cols>
  <sheetData>
    <row r="1" spans="1:94" x14ac:dyDescent="0.3">
      <c r="A1" s="1" t="s">
        <v>58</v>
      </c>
      <c r="B1" s="6"/>
      <c r="C1" s="6"/>
      <c r="D1" s="3" t="s">
        <v>0</v>
      </c>
      <c r="E1" s="14" t="s">
        <v>62</v>
      </c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5"/>
      <c r="AZ1" s="5"/>
      <c r="BA1" s="5"/>
      <c r="BB1" s="5"/>
      <c r="BC1" s="6"/>
      <c r="BD1" s="6"/>
      <c r="BE1" s="6"/>
      <c r="BF1" s="6"/>
      <c r="BG1" s="6"/>
      <c r="BH1" s="6"/>
      <c r="BI1" s="6"/>
      <c r="BJ1" s="6"/>
      <c r="BK1" s="6"/>
      <c r="BL1" s="18"/>
      <c r="BM1" s="18"/>
      <c r="BN1" s="18"/>
      <c r="BO1" s="18"/>
      <c r="BP1" s="6"/>
      <c r="BQ1" s="6"/>
      <c r="BR1" s="6"/>
      <c r="BS1" s="6"/>
      <c r="BT1" s="6"/>
      <c r="BU1" s="6"/>
      <c r="BV1" s="6"/>
      <c r="BW1" s="6"/>
      <c r="BX1" s="6"/>
      <c r="BY1" s="18"/>
      <c r="BZ1" s="18"/>
      <c r="CA1" s="18"/>
      <c r="CB1" s="18"/>
      <c r="CC1" s="6"/>
      <c r="CD1" s="6"/>
      <c r="CE1" s="6"/>
      <c r="CF1" s="6"/>
      <c r="CG1" s="6"/>
      <c r="CH1" s="6"/>
      <c r="CI1" s="6"/>
      <c r="CJ1" s="6"/>
      <c r="CK1" s="6"/>
      <c r="CL1" s="6"/>
      <c r="CM1" s="41">
        <f ca="1">NOW()</f>
        <v>44612.533726620371</v>
      </c>
    </row>
    <row r="2" spans="1:94" x14ac:dyDescent="0.3">
      <c r="A2" s="1"/>
      <c r="B2" s="6"/>
      <c r="C2" s="6"/>
      <c r="D2" s="3" t="s">
        <v>1</v>
      </c>
      <c r="E2" s="6" t="s">
        <v>60</v>
      </c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5"/>
      <c r="AZ2" s="5"/>
      <c r="BA2" s="5"/>
      <c r="BB2" s="5"/>
      <c r="BC2" s="6"/>
      <c r="BD2" s="6"/>
      <c r="BE2" s="6"/>
      <c r="BF2" s="6"/>
      <c r="BG2" s="6"/>
      <c r="BH2" s="6"/>
      <c r="BI2" s="6"/>
      <c r="BJ2" s="6"/>
      <c r="BK2" s="6"/>
      <c r="BL2" s="18"/>
      <c r="BM2" s="18"/>
      <c r="BN2" s="18"/>
      <c r="BO2" s="18"/>
      <c r="BP2" s="6"/>
      <c r="BQ2" s="6"/>
      <c r="BR2" s="6"/>
      <c r="BS2" s="6"/>
      <c r="BT2" s="6"/>
      <c r="BU2" s="6"/>
      <c r="BV2" s="6"/>
      <c r="BW2" s="6"/>
      <c r="BX2" s="6"/>
      <c r="BY2" s="18"/>
      <c r="BZ2" s="18"/>
      <c r="CA2" s="18"/>
      <c r="CB2" s="18"/>
      <c r="CC2" s="6"/>
      <c r="CD2" s="6"/>
      <c r="CE2" s="6"/>
      <c r="CF2" s="6"/>
      <c r="CG2" s="6"/>
      <c r="CH2" s="6"/>
      <c r="CI2" s="6"/>
      <c r="CJ2" s="6"/>
      <c r="CK2" s="6"/>
      <c r="CL2" s="6"/>
      <c r="CM2" s="42">
        <f ca="1">NOW()</f>
        <v>44612.533726620371</v>
      </c>
    </row>
    <row r="3" spans="1:94" x14ac:dyDescent="0.3">
      <c r="A3" s="1" t="s">
        <v>170</v>
      </c>
      <c r="B3" s="6"/>
      <c r="C3" s="6"/>
      <c r="D3" s="3" t="s">
        <v>2</v>
      </c>
      <c r="E3" s="14" t="s">
        <v>61</v>
      </c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</row>
    <row r="4" spans="1:94" ht="15.6" x14ac:dyDescent="0.3">
      <c r="A4" s="35"/>
      <c r="B4" s="6"/>
      <c r="C4" s="6"/>
      <c r="D4" s="3" t="s">
        <v>46</v>
      </c>
      <c r="E4" s="14" t="s">
        <v>101</v>
      </c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</row>
    <row r="5" spans="1:94" ht="15.6" x14ac:dyDescent="0.3">
      <c r="A5" s="35"/>
      <c r="B5" s="6"/>
      <c r="C5" s="3"/>
      <c r="D5" s="6"/>
      <c r="E5" s="6"/>
      <c r="F5" s="50" t="s">
        <v>63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  <c r="U5" s="50"/>
      <c r="V5" s="51"/>
      <c r="W5" s="51"/>
      <c r="X5" s="51"/>
      <c r="Y5" s="51"/>
      <c r="Z5" s="51"/>
      <c r="AA5" s="51"/>
      <c r="AB5" s="51"/>
      <c r="AC5" s="51"/>
      <c r="AD5" s="51"/>
      <c r="AE5" s="50"/>
      <c r="AF5" s="51"/>
      <c r="AG5" s="51"/>
      <c r="AH5" s="51"/>
      <c r="AI5" s="51"/>
      <c r="AJ5" s="51"/>
      <c r="AK5" s="51"/>
      <c r="AL5" s="51"/>
      <c r="AM5" s="51"/>
      <c r="AN5" s="51"/>
      <c r="AO5" s="50"/>
      <c r="AP5" s="51"/>
      <c r="AQ5" s="51"/>
      <c r="AR5" s="51"/>
      <c r="AS5" s="51"/>
      <c r="AT5" s="51"/>
      <c r="AU5" s="51"/>
      <c r="AV5" s="51"/>
      <c r="AW5" s="51"/>
      <c r="AX5" s="6"/>
      <c r="AY5" s="52" t="s">
        <v>65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5"/>
      <c r="BL5" s="53" t="s">
        <v>65</v>
      </c>
      <c r="BM5" s="54"/>
      <c r="BN5" s="54"/>
      <c r="BO5" s="54"/>
      <c r="BP5" s="55"/>
      <c r="BQ5" s="55"/>
      <c r="BR5" s="55"/>
      <c r="BS5" s="55"/>
      <c r="BT5" s="55"/>
      <c r="BU5" s="55"/>
      <c r="BV5" s="55"/>
      <c r="BW5" s="55"/>
      <c r="BX5" s="55"/>
      <c r="BY5" s="53"/>
      <c r="BZ5" s="54"/>
      <c r="CA5" s="54"/>
      <c r="CB5" s="54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</row>
    <row r="6" spans="1:94" ht="15.6" x14ac:dyDescent="0.3">
      <c r="A6" s="35" t="s">
        <v>83</v>
      </c>
      <c r="B6" s="7"/>
      <c r="C6" s="6"/>
      <c r="D6" s="6"/>
      <c r="E6" s="6"/>
      <c r="F6" s="7" t="s">
        <v>3</v>
      </c>
      <c r="G6" s="6" t="str">
        <f>E1</f>
        <v>Tristyn Lowe</v>
      </c>
      <c r="H6" s="6"/>
      <c r="I6" s="6"/>
      <c r="J6" s="6"/>
      <c r="K6" s="6"/>
      <c r="M6" s="7"/>
      <c r="N6" s="7"/>
      <c r="O6" s="7"/>
      <c r="P6" s="6"/>
      <c r="Q6" s="6"/>
      <c r="R6" s="6"/>
      <c r="S6" s="6"/>
      <c r="T6" s="6"/>
      <c r="U6" s="7" t="s">
        <v>5</v>
      </c>
      <c r="V6" s="6" t="str">
        <f>E2</f>
        <v>Robyn Bruderer</v>
      </c>
      <c r="W6" s="6"/>
      <c r="X6" s="6"/>
      <c r="Y6" s="6"/>
      <c r="Z6" s="6"/>
      <c r="AA6" s="6"/>
      <c r="AB6" s="6"/>
      <c r="AC6" s="6"/>
      <c r="AD6" s="6"/>
      <c r="AE6" s="7" t="s">
        <v>6</v>
      </c>
      <c r="AF6" s="6" t="str">
        <f>E3</f>
        <v>Angie Deeks</v>
      </c>
      <c r="AG6" s="6"/>
      <c r="AH6" s="6"/>
      <c r="AI6" s="6"/>
      <c r="AJ6" s="6"/>
      <c r="AK6" s="6"/>
      <c r="AL6" s="6"/>
      <c r="AM6" s="6"/>
      <c r="AN6" s="6"/>
      <c r="AO6" s="7" t="s">
        <v>47</v>
      </c>
      <c r="AP6" s="6" t="str">
        <f>E4</f>
        <v>Darryn Fedrick</v>
      </c>
      <c r="AQ6" s="6"/>
      <c r="AR6" s="6"/>
      <c r="AS6" s="6"/>
      <c r="AT6" s="6"/>
      <c r="AU6" s="6"/>
      <c r="AV6" s="6"/>
      <c r="AW6" s="6"/>
      <c r="AX6" s="7"/>
      <c r="AY6" s="7" t="s">
        <v>3</v>
      </c>
      <c r="AZ6" s="6" t="str">
        <f>E1</f>
        <v>Tristyn Lowe</v>
      </c>
      <c r="BA6" s="6"/>
      <c r="BB6" s="6"/>
      <c r="BD6" s="7"/>
      <c r="BE6" s="7"/>
      <c r="BF6" s="7"/>
      <c r="BG6" s="6"/>
      <c r="BH6" s="6"/>
      <c r="BI6" s="6"/>
      <c r="BJ6" s="6"/>
      <c r="BK6" s="6"/>
      <c r="BL6" s="57" t="s">
        <v>5</v>
      </c>
      <c r="BM6" s="18" t="str">
        <f>E2</f>
        <v>Robyn Bruderer</v>
      </c>
      <c r="BN6" s="18"/>
      <c r="BO6" s="18"/>
      <c r="BP6" s="6"/>
      <c r="BQ6" s="7" t="s">
        <v>6</v>
      </c>
      <c r="BR6" s="6" t="str">
        <f>E3</f>
        <v>Angie Deeks</v>
      </c>
      <c r="BS6" s="6"/>
      <c r="BT6" s="6"/>
      <c r="BU6" s="6"/>
      <c r="BV6" s="7"/>
      <c r="BW6" s="7"/>
      <c r="BX6" s="6"/>
      <c r="BY6" s="57" t="s">
        <v>47</v>
      </c>
      <c r="BZ6" s="18" t="str">
        <f>E4</f>
        <v>Darryn Fedrick</v>
      </c>
      <c r="CA6" s="18"/>
      <c r="CB6" s="18"/>
      <c r="CC6" s="43"/>
      <c r="CD6" s="56"/>
      <c r="CE6" s="56"/>
      <c r="CF6" s="56"/>
      <c r="CG6" s="56"/>
      <c r="CH6" s="7" t="s">
        <v>84</v>
      </c>
      <c r="CI6" s="6"/>
      <c r="CJ6" s="6"/>
      <c r="CK6" s="6"/>
      <c r="CL6" s="6"/>
      <c r="CM6" s="6"/>
    </row>
    <row r="7" spans="1:94" ht="15.6" x14ac:dyDescent="0.3">
      <c r="A7" s="35" t="s">
        <v>68</v>
      </c>
      <c r="B7" s="7">
        <v>6</v>
      </c>
      <c r="C7" s="6"/>
      <c r="D7" s="6"/>
      <c r="E7" s="6"/>
      <c r="F7" s="7" t="s">
        <v>4</v>
      </c>
      <c r="G7" s="6"/>
      <c r="H7" s="6"/>
      <c r="I7" s="6"/>
      <c r="J7" s="6"/>
      <c r="K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7" t="s">
        <v>4</v>
      </c>
      <c r="AZ7" s="6"/>
      <c r="BA7" s="6"/>
      <c r="BB7" s="6"/>
      <c r="BD7" s="6"/>
      <c r="BE7" s="6"/>
      <c r="BF7" s="6"/>
      <c r="BG7" s="6"/>
      <c r="BH7" s="6"/>
      <c r="BI7" s="6"/>
      <c r="BJ7" s="6"/>
      <c r="BK7" s="6"/>
      <c r="BM7" s="18"/>
      <c r="BN7" s="18"/>
      <c r="BO7" s="18"/>
      <c r="BP7" s="6"/>
      <c r="BQ7" s="6"/>
      <c r="BR7" s="6"/>
      <c r="BS7" s="6"/>
      <c r="BT7" s="6"/>
      <c r="BU7" s="6"/>
      <c r="BV7" s="6"/>
      <c r="BW7" s="6"/>
      <c r="BX7" s="6"/>
      <c r="BZ7" s="18"/>
      <c r="CA7" s="18"/>
      <c r="CB7" s="18"/>
      <c r="CC7" s="43"/>
      <c r="CD7" s="56"/>
      <c r="CE7" s="56"/>
      <c r="CF7" s="56"/>
      <c r="CG7" s="56"/>
      <c r="CH7" s="6"/>
      <c r="CI7" s="6"/>
      <c r="CJ7" s="6"/>
      <c r="CK7" s="6"/>
      <c r="CL7" s="6"/>
      <c r="CM7" s="6"/>
    </row>
    <row r="8" spans="1:94" x14ac:dyDescent="0.3">
      <c r="A8" s="6"/>
      <c r="B8" s="6"/>
      <c r="C8" s="6"/>
      <c r="D8" s="6"/>
      <c r="E8" s="6"/>
      <c r="F8" s="7" t="s">
        <v>7</v>
      </c>
      <c r="G8" s="6"/>
      <c r="H8" s="6"/>
      <c r="I8" s="6"/>
      <c r="J8" s="6"/>
      <c r="K8" s="6"/>
      <c r="L8" s="8" t="s">
        <v>7</v>
      </c>
      <c r="M8" s="9"/>
      <c r="N8" s="9"/>
      <c r="O8" s="9" t="s">
        <v>8</v>
      </c>
      <c r="Q8" s="9"/>
      <c r="R8" s="9" t="s">
        <v>9</v>
      </c>
      <c r="S8" s="9" t="s">
        <v>10</v>
      </c>
      <c r="T8" s="25"/>
      <c r="U8" s="6"/>
      <c r="V8" s="6"/>
      <c r="W8" s="6"/>
      <c r="X8" s="6"/>
      <c r="Y8" s="6"/>
      <c r="Z8" s="6"/>
      <c r="AA8" s="6"/>
      <c r="AB8" s="6"/>
      <c r="AC8" s="6"/>
      <c r="AD8" s="25"/>
      <c r="AE8" s="6"/>
      <c r="AF8" s="6"/>
      <c r="AG8" s="6"/>
      <c r="AH8" s="6"/>
      <c r="AI8" s="6"/>
      <c r="AJ8" s="6"/>
      <c r="AK8" s="6"/>
      <c r="AL8" s="6"/>
      <c r="AM8" s="6"/>
      <c r="AN8" s="25"/>
      <c r="AO8" s="6"/>
      <c r="AP8" s="6"/>
      <c r="AQ8" s="6"/>
      <c r="AR8" s="6"/>
      <c r="AS8" s="6"/>
      <c r="AT8" s="6"/>
      <c r="AU8" s="6"/>
      <c r="AV8" s="6"/>
      <c r="AW8" s="6"/>
      <c r="AX8" s="25"/>
      <c r="AY8" s="7" t="s">
        <v>7</v>
      </c>
      <c r="AZ8" s="6"/>
      <c r="BA8" s="6"/>
      <c r="BB8" s="6"/>
      <c r="BC8" s="8" t="s">
        <v>7</v>
      </c>
      <c r="BD8" s="9"/>
      <c r="BE8" s="9"/>
      <c r="BF8" s="9" t="s">
        <v>8</v>
      </c>
      <c r="BH8" s="9"/>
      <c r="BI8" s="9" t="s">
        <v>9</v>
      </c>
      <c r="BJ8" s="9" t="s">
        <v>10</v>
      </c>
      <c r="BK8" s="25"/>
      <c r="BL8" s="57"/>
      <c r="BM8" s="18"/>
      <c r="BN8" s="18" t="s">
        <v>12</v>
      </c>
      <c r="BO8" s="18" t="s">
        <v>13</v>
      </c>
      <c r="BP8" s="25"/>
      <c r="BQ8" s="6" t="s">
        <v>71</v>
      </c>
      <c r="BR8" s="6"/>
      <c r="BS8" s="6"/>
      <c r="BT8" s="6"/>
      <c r="BU8" s="6"/>
      <c r="BV8" s="6"/>
      <c r="BW8" s="25" t="s">
        <v>71</v>
      </c>
      <c r="BX8" s="25"/>
      <c r="BY8" s="57"/>
      <c r="BZ8" s="18"/>
      <c r="CA8" s="18" t="s">
        <v>12</v>
      </c>
      <c r="CB8" s="18" t="s">
        <v>13</v>
      </c>
      <c r="CC8" s="43"/>
      <c r="CD8" s="56"/>
      <c r="CE8" s="56"/>
      <c r="CF8" s="56"/>
      <c r="CG8" s="56"/>
      <c r="CH8" s="9" t="s">
        <v>15</v>
      </c>
      <c r="CI8" s="6"/>
      <c r="CJ8" s="9" t="s">
        <v>65</v>
      </c>
      <c r="CK8" s="80"/>
      <c r="CL8" s="72" t="s">
        <v>16</v>
      </c>
      <c r="CM8" s="15"/>
    </row>
    <row r="9" spans="1:94" x14ac:dyDescent="0.3">
      <c r="A9" s="10" t="s">
        <v>17</v>
      </c>
      <c r="B9" s="10" t="s">
        <v>18</v>
      </c>
      <c r="C9" s="10" t="s">
        <v>4</v>
      </c>
      <c r="D9" s="10" t="s">
        <v>19</v>
      </c>
      <c r="E9" s="10" t="s">
        <v>20</v>
      </c>
      <c r="F9" s="10" t="s">
        <v>21</v>
      </c>
      <c r="G9" s="10" t="s">
        <v>23</v>
      </c>
      <c r="H9" s="10" t="s">
        <v>49</v>
      </c>
      <c r="I9" s="10" t="s">
        <v>22</v>
      </c>
      <c r="J9" s="10" t="s">
        <v>24</v>
      </c>
      <c r="K9" s="10" t="s">
        <v>50</v>
      </c>
      <c r="L9" s="11" t="s">
        <v>25</v>
      </c>
      <c r="M9" s="12" t="s">
        <v>8</v>
      </c>
      <c r="N9" s="12" t="s">
        <v>26</v>
      </c>
      <c r="O9" s="11" t="s">
        <v>25</v>
      </c>
      <c r="P9" s="13" t="s">
        <v>9</v>
      </c>
      <c r="Q9" s="12" t="s">
        <v>26</v>
      </c>
      <c r="R9" s="11" t="s">
        <v>25</v>
      </c>
      <c r="S9" s="11" t="s">
        <v>25</v>
      </c>
      <c r="T9" s="27"/>
      <c r="U9" s="26" t="s">
        <v>27</v>
      </c>
      <c r="V9" s="26" t="s">
        <v>28</v>
      </c>
      <c r="W9" s="26" t="s">
        <v>55</v>
      </c>
      <c r="X9" s="26" t="s">
        <v>74</v>
      </c>
      <c r="Y9" s="26" t="s">
        <v>85</v>
      </c>
      <c r="Z9" s="26" t="s">
        <v>86</v>
      </c>
      <c r="AA9" s="26" t="s">
        <v>87</v>
      </c>
      <c r="AB9" s="26" t="s">
        <v>31</v>
      </c>
      <c r="AC9" s="26" t="s">
        <v>32</v>
      </c>
      <c r="AD9" s="27"/>
      <c r="AE9" s="26" t="s">
        <v>27</v>
      </c>
      <c r="AF9" s="26" t="s">
        <v>28</v>
      </c>
      <c r="AG9" s="26" t="s">
        <v>55</v>
      </c>
      <c r="AH9" s="26" t="s">
        <v>74</v>
      </c>
      <c r="AI9" s="26" t="s">
        <v>85</v>
      </c>
      <c r="AJ9" s="26" t="s">
        <v>86</v>
      </c>
      <c r="AK9" s="26" t="s">
        <v>87</v>
      </c>
      <c r="AL9" s="26" t="s">
        <v>31</v>
      </c>
      <c r="AM9" s="26" t="s">
        <v>32</v>
      </c>
      <c r="AN9" s="27"/>
      <c r="AO9" s="26" t="s">
        <v>27</v>
      </c>
      <c r="AP9" s="26" t="s">
        <v>28</v>
      </c>
      <c r="AQ9" s="26" t="s">
        <v>55</v>
      </c>
      <c r="AR9" s="26" t="s">
        <v>74</v>
      </c>
      <c r="AS9" s="26" t="s">
        <v>85</v>
      </c>
      <c r="AT9" s="26" t="s">
        <v>86</v>
      </c>
      <c r="AU9" s="26" t="s">
        <v>87</v>
      </c>
      <c r="AV9" s="26" t="s">
        <v>31</v>
      </c>
      <c r="AW9" s="26" t="s">
        <v>32</v>
      </c>
      <c r="AX9" s="27"/>
      <c r="AY9" s="10" t="s">
        <v>21</v>
      </c>
      <c r="AZ9" s="10" t="s">
        <v>22</v>
      </c>
      <c r="BA9" s="10" t="s">
        <v>23</v>
      </c>
      <c r="BB9" s="10" t="s">
        <v>24</v>
      </c>
      <c r="BC9" s="11" t="s">
        <v>25</v>
      </c>
      <c r="BD9" s="12" t="s">
        <v>8</v>
      </c>
      <c r="BE9" s="12" t="s">
        <v>26</v>
      </c>
      <c r="BF9" s="11" t="s">
        <v>25</v>
      </c>
      <c r="BG9" s="13" t="s">
        <v>9</v>
      </c>
      <c r="BH9" s="12" t="s">
        <v>26</v>
      </c>
      <c r="BI9" s="11" t="s">
        <v>25</v>
      </c>
      <c r="BJ9" s="11" t="s">
        <v>25</v>
      </c>
      <c r="BK9" s="27"/>
      <c r="BL9" s="61" t="s">
        <v>33</v>
      </c>
      <c r="BM9" s="61" t="s">
        <v>13</v>
      </c>
      <c r="BN9" s="61" t="s">
        <v>34</v>
      </c>
      <c r="BO9" s="61" t="s">
        <v>35</v>
      </c>
      <c r="BP9" s="27"/>
      <c r="BQ9" s="12" t="s">
        <v>36</v>
      </c>
      <c r="BR9" s="12" t="s">
        <v>37</v>
      </c>
      <c r="BS9" s="12" t="s">
        <v>38</v>
      </c>
      <c r="BT9" s="12" t="s">
        <v>39</v>
      </c>
      <c r="BU9" s="12" t="s">
        <v>40</v>
      </c>
      <c r="BV9" s="26" t="s">
        <v>77</v>
      </c>
      <c r="BW9" s="26" t="s">
        <v>35</v>
      </c>
      <c r="BX9" s="27"/>
      <c r="BY9" s="61" t="s">
        <v>33</v>
      </c>
      <c r="BZ9" s="61" t="s">
        <v>13</v>
      </c>
      <c r="CA9" s="61" t="s">
        <v>34</v>
      </c>
      <c r="CB9" s="61" t="s">
        <v>35</v>
      </c>
      <c r="CC9" s="44"/>
      <c r="CD9" s="81" t="s">
        <v>41</v>
      </c>
      <c r="CE9" s="81" t="s">
        <v>42</v>
      </c>
      <c r="CF9" s="81" t="s">
        <v>43</v>
      </c>
      <c r="CG9" s="81" t="s">
        <v>48</v>
      </c>
      <c r="CH9" s="45" t="s">
        <v>44</v>
      </c>
      <c r="CI9" s="26"/>
      <c r="CJ9" s="45" t="s">
        <v>44</v>
      </c>
      <c r="CK9" s="82"/>
      <c r="CL9" s="11" t="s">
        <v>44</v>
      </c>
      <c r="CM9" s="11" t="s">
        <v>45</v>
      </c>
    </row>
    <row r="10" spans="1:94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  <c r="R10" s="15"/>
      <c r="S10" s="15"/>
      <c r="T10" s="27"/>
      <c r="U10" s="25"/>
      <c r="V10" s="25"/>
      <c r="W10" s="25"/>
      <c r="X10" s="25"/>
      <c r="Y10" s="25"/>
      <c r="Z10" s="25"/>
      <c r="AA10" s="25"/>
      <c r="AB10" s="25"/>
      <c r="AC10" s="25"/>
      <c r="AD10" s="27"/>
      <c r="AE10" s="25"/>
      <c r="AF10" s="25"/>
      <c r="AG10" s="25"/>
      <c r="AH10" s="25"/>
      <c r="AI10" s="25"/>
      <c r="AJ10" s="25"/>
      <c r="AK10" s="25"/>
      <c r="AL10" s="25"/>
      <c r="AM10" s="25"/>
      <c r="AN10" s="27"/>
      <c r="AO10" s="25"/>
      <c r="AP10" s="25"/>
      <c r="AQ10" s="25"/>
      <c r="AR10" s="25"/>
      <c r="AS10" s="25"/>
      <c r="AT10" s="25"/>
      <c r="AU10" s="25"/>
      <c r="AV10" s="25"/>
      <c r="AW10" s="25"/>
      <c r="AX10" s="27"/>
      <c r="AY10" s="14"/>
      <c r="AZ10" s="14"/>
      <c r="BA10" s="14"/>
      <c r="BB10" s="14"/>
      <c r="BC10" s="15"/>
      <c r="BD10" s="15"/>
      <c r="BE10" s="15"/>
      <c r="BF10" s="15"/>
      <c r="BG10" s="15"/>
      <c r="BH10" s="15"/>
      <c r="BI10" s="15"/>
      <c r="BJ10" s="15"/>
      <c r="BK10" s="27"/>
      <c r="BL10" s="68"/>
      <c r="BM10" s="68"/>
      <c r="BN10" s="68"/>
      <c r="BO10" s="68"/>
      <c r="BP10" s="27"/>
      <c r="BQ10" s="15"/>
      <c r="BR10" s="15"/>
      <c r="BS10" s="15"/>
      <c r="BT10" s="15"/>
      <c r="BU10" s="15"/>
      <c r="BV10" s="25"/>
      <c r="BW10" s="25"/>
      <c r="BX10" s="27"/>
      <c r="BY10" s="68"/>
      <c r="BZ10" s="68"/>
      <c r="CA10" s="68"/>
      <c r="CB10" s="68"/>
      <c r="CC10" s="44"/>
      <c r="CD10" s="83"/>
      <c r="CE10" s="83"/>
      <c r="CF10" s="83"/>
      <c r="CG10" s="83"/>
      <c r="CH10" s="9"/>
      <c r="CI10" s="25"/>
      <c r="CJ10" s="9"/>
      <c r="CK10" s="84"/>
      <c r="CL10" s="72"/>
      <c r="CM10" s="72"/>
      <c r="CP10" s="77"/>
    </row>
    <row r="11" spans="1:94" x14ac:dyDescent="0.3">
      <c r="A11" s="196">
        <v>37</v>
      </c>
      <c r="B11" t="s">
        <v>104</v>
      </c>
      <c r="C11" t="s">
        <v>105</v>
      </c>
      <c r="D11" t="s">
        <v>106</v>
      </c>
      <c r="E11" t="s">
        <v>107</v>
      </c>
      <c r="F11" s="16">
        <v>6.5</v>
      </c>
      <c r="G11" s="16">
        <v>6.5</v>
      </c>
      <c r="H11" s="16">
        <v>7</v>
      </c>
      <c r="I11" s="16">
        <v>6.5</v>
      </c>
      <c r="J11" s="16">
        <v>6.5</v>
      </c>
      <c r="K11" s="16">
        <v>6.5</v>
      </c>
      <c r="L11" s="17">
        <f t="shared" ref="L11:L13" si="0">SUM(F11:K11)/6</f>
        <v>6.583333333333333</v>
      </c>
      <c r="M11" s="16">
        <v>8</v>
      </c>
      <c r="N11" s="16"/>
      <c r="O11" s="17">
        <f t="shared" ref="O11:O13" si="1">M11-N11</f>
        <v>8</v>
      </c>
      <c r="P11" s="16">
        <v>7</v>
      </c>
      <c r="Q11" s="16">
        <v>0.1</v>
      </c>
      <c r="R11" s="17">
        <f t="shared" ref="R11:R13" si="2">P11-Q11</f>
        <v>6.9</v>
      </c>
      <c r="S11" s="18">
        <f t="shared" ref="S11:S13" si="3">SUM((L11*0.6),(O11*0.25),(R11*0.15))</f>
        <v>6.9849999999999994</v>
      </c>
      <c r="T11" s="21"/>
      <c r="U11" s="28">
        <v>4.8</v>
      </c>
      <c r="V11" s="28">
        <v>6.5</v>
      </c>
      <c r="W11" s="28">
        <v>5.3</v>
      </c>
      <c r="X11" s="28">
        <v>3</v>
      </c>
      <c r="Y11" s="28">
        <v>5.7</v>
      </c>
      <c r="Z11" s="28">
        <v>5</v>
      </c>
      <c r="AA11" s="28">
        <v>5.7</v>
      </c>
      <c r="AB11" s="20">
        <f t="shared" ref="AB11:AB13" si="4">SUM(U11:AA11)</f>
        <v>36</v>
      </c>
      <c r="AC11" s="18">
        <f t="shared" ref="AC11:AC13" si="5">AB11/7</f>
        <v>5.1428571428571432</v>
      </c>
      <c r="AD11" s="21"/>
      <c r="AE11" s="28">
        <v>5.3</v>
      </c>
      <c r="AF11" s="28">
        <v>6.5</v>
      </c>
      <c r="AG11" s="28">
        <v>5.5</v>
      </c>
      <c r="AH11" s="28">
        <v>6</v>
      </c>
      <c r="AI11" s="28">
        <v>4.5</v>
      </c>
      <c r="AJ11" s="28">
        <v>5.5</v>
      </c>
      <c r="AK11" s="28">
        <v>5.5</v>
      </c>
      <c r="AL11" s="20">
        <f t="shared" ref="AL11:AL13" si="6">SUM(AE11:AK11)</f>
        <v>38.799999999999997</v>
      </c>
      <c r="AM11" s="18">
        <f t="shared" ref="AM11:AM13" si="7">AL11/7</f>
        <v>5.5428571428571427</v>
      </c>
      <c r="AN11" s="21"/>
      <c r="AO11" s="28">
        <v>5.4</v>
      </c>
      <c r="AP11" s="28">
        <v>6</v>
      </c>
      <c r="AQ11" s="28">
        <v>5.8</v>
      </c>
      <c r="AR11" s="28">
        <v>7</v>
      </c>
      <c r="AS11" s="28">
        <v>5.7</v>
      </c>
      <c r="AT11" s="28">
        <v>6.2</v>
      </c>
      <c r="AU11" s="28">
        <v>6</v>
      </c>
      <c r="AV11" s="20">
        <f t="shared" ref="AV11:AV13" si="8">SUM(AO11:AU11)</f>
        <v>42.1</v>
      </c>
      <c r="AW11" s="18">
        <f t="shared" ref="AW11:AW13" si="9">AV11/7</f>
        <v>6.0142857142857142</v>
      </c>
      <c r="AX11" s="21"/>
      <c r="AY11" s="16">
        <v>7</v>
      </c>
      <c r="AZ11" s="16">
        <v>7</v>
      </c>
      <c r="BA11" s="16">
        <v>6</v>
      </c>
      <c r="BB11" s="16">
        <v>7</v>
      </c>
      <c r="BC11" s="17">
        <f t="shared" ref="BC11:BC13" si="10">(AY11+AZ11+BA11+BB11)/4</f>
        <v>6.75</v>
      </c>
      <c r="BD11" s="16">
        <v>7.5</v>
      </c>
      <c r="BE11" s="16"/>
      <c r="BF11" s="17">
        <f t="shared" ref="BF11:BF13" si="11">BD11-BE11</f>
        <v>7.5</v>
      </c>
      <c r="BG11" s="16">
        <v>7.5</v>
      </c>
      <c r="BH11" s="16"/>
      <c r="BI11" s="17">
        <f t="shared" ref="BI11:BI13" si="12">BG11-BH11</f>
        <v>7.5</v>
      </c>
      <c r="BJ11" s="18">
        <f t="shared" ref="BJ11:BJ13" si="13">((BC11*0.4)+(BF11*0.4)+(BI11*0.2))</f>
        <v>7.2</v>
      </c>
      <c r="BK11" s="21"/>
      <c r="BL11" s="73">
        <v>6.55</v>
      </c>
      <c r="BM11" s="18">
        <f t="shared" ref="BM11:BM13" si="14">BL11</f>
        <v>6.55</v>
      </c>
      <c r="BN11" s="85"/>
      <c r="BO11" s="18">
        <f t="shared" ref="BO11:BO13" si="15">SUM(BM11-BN11)</f>
        <v>6.55</v>
      </c>
      <c r="BP11" s="21"/>
      <c r="BQ11" s="28">
        <v>7</v>
      </c>
      <c r="BR11" s="28">
        <v>8</v>
      </c>
      <c r="BS11" s="28">
        <v>6</v>
      </c>
      <c r="BT11" s="28">
        <v>4</v>
      </c>
      <c r="BU11" s="18">
        <f t="shared" ref="BU11:BU13" si="16">SUM((BQ11*0.3),(BR11*0.25),(BS11*0.35),(BT11*0.1))</f>
        <v>6.6</v>
      </c>
      <c r="BV11" s="74"/>
      <c r="BW11" s="18">
        <f t="shared" ref="BW11:BW13" si="17">BU11-BV11</f>
        <v>6.6</v>
      </c>
      <c r="BX11" s="21"/>
      <c r="BY11" s="73">
        <v>7.83</v>
      </c>
      <c r="BZ11" s="18">
        <f t="shared" ref="BZ11:BZ13" si="18">BY11</f>
        <v>7.83</v>
      </c>
      <c r="CA11" s="85"/>
      <c r="CB11" s="18">
        <f t="shared" ref="CB11:CB13" si="19">SUM(BZ11-CA11)</f>
        <v>7.83</v>
      </c>
      <c r="CC11" s="86"/>
      <c r="CD11" s="75">
        <f t="shared" ref="CD11:CD13" si="20">(S11+BJ11)/2</f>
        <v>7.0924999999999994</v>
      </c>
      <c r="CE11" s="75">
        <f t="shared" ref="CE11:CE13" si="21">(AC11+BO11)/2</f>
        <v>5.8464285714285715</v>
      </c>
      <c r="CF11" s="75">
        <f t="shared" ref="CF11:CF13" si="22">(AM11+BW11)/2</f>
        <v>6.0714285714285712</v>
      </c>
      <c r="CG11" s="75">
        <f t="shared" ref="CG11:CG13" si="23">(AW11+CB11)/2</f>
        <v>6.9221428571428572</v>
      </c>
      <c r="CH11" s="18">
        <f t="shared" ref="CH11:CH13" si="24">SUM((S11*0.25)+(AC11*0.25)+(AM11*0.25)+(AW11*0.25))</f>
        <v>5.9212499999999988</v>
      </c>
      <c r="CI11" s="6"/>
      <c r="CJ11" s="18">
        <f t="shared" ref="CJ11:CJ13" si="25">(BJ11*0.25)+(BO11*0.25)+(BW11*0.25)+(CB11*0.25)</f>
        <v>7.0449999999999999</v>
      </c>
      <c r="CK11" s="80"/>
      <c r="CL11" s="57">
        <f t="shared" ref="CL11:CL13" si="26">AVERAGE(CH11:CJ11)</f>
        <v>6.4831249999999994</v>
      </c>
      <c r="CM11" s="87">
        <v>1</v>
      </c>
    </row>
    <row r="12" spans="1:94" x14ac:dyDescent="0.3">
      <c r="A12" s="196">
        <v>9</v>
      </c>
      <c r="B12" t="s">
        <v>100</v>
      </c>
      <c r="C12" t="s">
        <v>94</v>
      </c>
      <c r="D12" t="s">
        <v>95</v>
      </c>
      <c r="E12" t="s">
        <v>96</v>
      </c>
      <c r="F12" s="16">
        <v>5</v>
      </c>
      <c r="G12" s="16">
        <v>4.5</v>
      </c>
      <c r="H12" s="16">
        <v>5.5</v>
      </c>
      <c r="I12" s="16">
        <v>7</v>
      </c>
      <c r="J12" s="16">
        <v>6.5</v>
      </c>
      <c r="K12" s="16">
        <v>6.5</v>
      </c>
      <c r="L12" s="17">
        <f t="shared" si="0"/>
        <v>5.833333333333333</v>
      </c>
      <c r="M12" s="16">
        <v>5.5</v>
      </c>
      <c r="N12" s="16">
        <v>4.4000000000000004</v>
      </c>
      <c r="O12" s="17">
        <f t="shared" si="1"/>
        <v>1.0999999999999996</v>
      </c>
      <c r="P12" s="16">
        <v>3.5</v>
      </c>
      <c r="Q12" s="16">
        <v>0.1</v>
      </c>
      <c r="R12" s="17">
        <f t="shared" si="2"/>
        <v>3.4</v>
      </c>
      <c r="S12" s="18">
        <f t="shared" si="3"/>
        <v>4.2849999999999993</v>
      </c>
      <c r="T12" s="21"/>
      <c r="U12" s="28">
        <v>5</v>
      </c>
      <c r="V12" s="28">
        <v>7</v>
      </c>
      <c r="W12" s="28">
        <v>1</v>
      </c>
      <c r="X12" s="28">
        <v>0</v>
      </c>
      <c r="Y12" s="28">
        <v>5.3</v>
      </c>
      <c r="Z12" s="28">
        <v>5.5</v>
      </c>
      <c r="AA12" s="28">
        <v>5.2</v>
      </c>
      <c r="AB12" s="20">
        <f t="shared" si="4"/>
        <v>29</v>
      </c>
      <c r="AC12" s="18">
        <f t="shared" si="5"/>
        <v>4.1428571428571432</v>
      </c>
      <c r="AD12" s="21"/>
      <c r="AE12" s="28">
        <v>0</v>
      </c>
      <c r="AF12" s="28">
        <v>6.5</v>
      </c>
      <c r="AG12" s="28">
        <v>1</v>
      </c>
      <c r="AH12" s="28">
        <v>0</v>
      </c>
      <c r="AI12" s="28">
        <v>5.5</v>
      </c>
      <c r="AJ12" s="28">
        <v>6</v>
      </c>
      <c r="AK12" s="28">
        <v>5.5</v>
      </c>
      <c r="AL12" s="20">
        <f t="shared" si="6"/>
        <v>24.5</v>
      </c>
      <c r="AM12" s="18">
        <f t="shared" si="7"/>
        <v>3.5</v>
      </c>
      <c r="AN12" s="21"/>
      <c r="AO12" s="28">
        <v>0</v>
      </c>
      <c r="AP12" s="28">
        <v>5.8</v>
      </c>
      <c r="AQ12" s="28">
        <v>3.2</v>
      </c>
      <c r="AR12" s="28">
        <v>0</v>
      </c>
      <c r="AS12" s="28">
        <v>5.6</v>
      </c>
      <c r="AT12" s="28">
        <v>5</v>
      </c>
      <c r="AU12" s="28">
        <v>6</v>
      </c>
      <c r="AV12" s="20">
        <f t="shared" si="8"/>
        <v>25.6</v>
      </c>
      <c r="AW12" s="18">
        <f t="shared" si="9"/>
        <v>3.6571428571428575</v>
      </c>
      <c r="AX12" s="21"/>
      <c r="AY12" s="16">
        <v>7</v>
      </c>
      <c r="AZ12" s="16">
        <v>7.5</v>
      </c>
      <c r="BA12" s="16">
        <v>6</v>
      </c>
      <c r="BB12" s="16">
        <v>7</v>
      </c>
      <c r="BC12" s="17">
        <f t="shared" si="10"/>
        <v>6.875</v>
      </c>
      <c r="BD12" s="16">
        <v>7.5</v>
      </c>
      <c r="BE12" s="16"/>
      <c r="BF12" s="17">
        <f t="shared" si="11"/>
        <v>7.5</v>
      </c>
      <c r="BG12" s="16">
        <v>6.5</v>
      </c>
      <c r="BH12" s="16"/>
      <c r="BI12" s="17">
        <f t="shared" si="12"/>
        <v>6.5</v>
      </c>
      <c r="BJ12" s="18">
        <f t="shared" si="13"/>
        <v>7.05</v>
      </c>
      <c r="BK12" s="21"/>
      <c r="BL12" s="73">
        <v>8</v>
      </c>
      <c r="BM12" s="18">
        <f t="shared" si="14"/>
        <v>8</v>
      </c>
      <c r="BN12" s="85"/>
      <c r="BO12" s="18">
        <f t="shared" si="15"/>
        <v>8</v>
      </c>
      <c r="BP12" s="21"/>
      <c r="BQ12" s="28">
        <v>7</v>
      </c>
      <c r="BR12" s="28">
        <v>6.5</v>
      </c>
      <c r="BS12" s="28">
        <v>6.5</v>
      </c>
      <c r="BT12" s="28">
        <v>7</v>
      </c>
      <c r="BU12" s="18">
        <f t="shared" si="16"/>
        <v>6.7</v>
      </c>
      <c r="BV12" s="74"/>
      <c r="BW12" s="18">
        <f t="shared" si="17"/>
        <v>6.7</v>
      </c>
      <c r="BX12" s="21"/>
      <c r="BY12" s="73">
        <v>7.63</v>
      </c>
      <c r="BZ12" s="18">
        <f t="shared" si="18"/>
        <v>7.63</v>
      </c>
      <c r="CA12" s="85"/>
      <c r="CB12" s="18">
        <f t="shared" si="19"/>
        <v>7.63</v>
      </c>
      <c r="CC12" s="86"/>
      <c r="CD12" s="75">
        <f t="shared" si="20"/>
        <v>5.6674999999999995</v>
      </c>
      <c r="CE12" s="75">
        <f t="shared" si="21"/>
        <v>6.0714285714285712</v>
      </c>
      <c r="CF12" s="75">
        <f t="shared" si="22"/>
        <v>5.0999999999999996</v>
      </c>
      <c r="CG12" s="75">
        <f t="shared" si="23"/>
        <v>5.6435714285714287</v>
      </c>
      <c r="CH12" s="18">
        <f t="shared" si="24"/>
        <v>3.8962500000000002</v>
      </c>
      <c r="CI12" s="6"/>
      <c r="CJ12" s="18">
        <f t="shared" si="25"/>
        <v>7.3449999999999998</v>
      </c>
      <c r="CK12" s="80"/>
      <c r="CL12" s="57">
        <f t="shared" si="26"/>
        <v>5.6206250000000004</v>
      </c>
      <c r="CM12" s="87">
        <v>2</v>
      </c>
    </row>
    <row r="13" spans="1:94" x14ac:dyDescent="0.3">
      <c r="A13" s="196">
        <v>8</v>
      </c>
      <c r="B13" t="s">
        <v>93</v>
      </c>
      <c r="C13" t="s">
        <v>109</v>
      </c>
      <c r="D13" t="s">
        <v>95</v>
      </c>
      <c r="E13" t="s">
        <v>96</v>
      </c>
      <c r="F13" s="16">
        <v>4.5</v>
      </c>
      <c r="G13" s="16">
        <v>5</v>
      </c>
      <c r="H13" s="16">
        <v>5.5</v>
      </c>
      <c r="I13" s="16">
        <v>6</v>
      </c>
      <c r="J13" s="16">
        <v>6.5</v>
      </c>
      <c r="K13" s="16">
        <v>6</v>
      </c>
      <c r="L13" s="17">
        <f t="shared" si="0"/>
        <v>5.583333333333333</v>
      </c>
      <c r="M13" s="16">
        <v>5</v>
      </c>
      <c r="N13" s="16">
        <v>6</v>
      </c>
      <c r="O13" s="17">
        <f t="shared" si="1"/>
        <v>-1</v>
      </c>
      <c r="P13" s="16">
        <v>6</v>
      </c>
      <c r="Q13" s="16"/>
      <c r="R13" s="17">
        <f t="shared" si="2"/>
        <v>6</v>
      </c>
      <c r="S13" s="18">
        <f t="shared" si="3"/>
        <v>3.9999999999999996</v>
      </c>
      <c r="T13" s="21"/>
      <c r="U13" s="28">
        <v>4.8</v>
      </c>
      <c r="V13" s="28">
        <v>1</v>
      </c>
      <c r="W13" s="28">
        <v>1</v>
      </c>
      <c r="X13" s="28">
        <v>1</v>
      </c>
      <c r="Y13" s="28">
        <v>6.3</v>
      </c>
      <c r="Z13" s="28">
        <v>0</v>
      </c>
      <c r="AA13" s="28">
        <v>6.2</v>
      </c>
      <c r="AB13" s="20">
        <f t="shared" si="4"/>
        <v>20.3</v>
      </c>
      <c r="AC13" s="18">
        <f t="shared" si="5"/>
        <v>2.9</v>
      </c>
      <c r="AD13" s="21"/>
      <c r="AE13" s="28">
        <v>0</v>
      </c>
      <c r="AF13" s="28">
        <v>4</v>
      </c>
      <c r="AG13" s="28">
        <v>4</v>
      </c>
      <c r="AH13" s="28">
        <v>0</v>
      </c>
      <c r="AI13" s="28">
        <v>6.3</v>
      </c>
      <c r="AJ13" s="28">
        <v>6</v>
      </c>
      <c r="AK13" s="28">
        <v>5</v>
      </c>
      <c r="AL13" s="20">
        <f t="shared" si="6"/>
        <v>25.3</v>
      </c>
      <c r="AM13" s="18">
        <f t="shared" si="7"/>
        <v>3.6142857142857143</v>
      </c>
      <c r="AN13" s="21"/>
      <c r="AO13" s="28">
        <v>0</v>
      </c>
      <c r="AP13" s="28">
        <v>3.2</v>
      </c>
      <c r="AQ13" s="28">
        <v>4.2</v>
      </c>
      <c r="AR13" s="28">
        <v>0</v>
      </c>
      <c r="AS13" s="28">
        <v>5.4</v>
      </c>
      <c r="AT13" s="28">
        <v>4.8</v>
      </c>
      <c r="AU13" s="28">
        <v>6</v>
      </c>
      <c r="AV13" s="20">
        <f t="shared" si="8"/>
        <v>23.6</v>
      </c>
      <c r="AW13" s="18">
        <f t="shared" si="9"/>
        <v>3.3714285714285714</v>
      </c>
      <c r="AX13" s="21"/>
      <c r="AY13" s="16">
        <v>7.5</v>
      </c>
      <c r="AZ13" s="16">
        <v>7.5</v>
      </c>
      <c r="BA13" s="16">
        <v>7.5</v>
      </c>
      <c r="BB13" s="16">
        <v>7.5</v>
      </c>
      <c r="BC13" s="17">
        <f t="shared" si="10"/>
        <v>7.5</v>
      </c>
      <c r="BD13" s="16">
        <v>7.5</v>
      </c>
      <c r="BE13" s="16"/>
      <c r="BF13" s="17">
        <f t="shared" si="11"/>
        <v>7.5</v>
      </c>
      <c r="BG13" s="16">
        <v>7.5</v>
      </c>
      <c r="BH13" s="16"/>
      <c r="BI13" s="17">
        <f t="shared" si="12"/>
        <v>7.5</v>
      </c>
      <c r="BJ13" s="18">
        <f t="shared" si="13"/>
        <v>7.5</v>
      </c>
      <c r="BK13" s="21"/>
      <c r="BL13" s="73">
        <v>7.34</v>
      </c>
      <c r="BM13" s="18">
        <f t="shared" si="14"/>
        <v>7.34</v>
      </c>
      <c r="BN13" s="85"/>
      <c r="BO13" s="18">
        <f t="shared" si="15"/>
        <v>7.34</v>
      </c>
      <c r="BP13" s="21"/>
      <c r="BQ13" s="28">
        <v>5.5</v>
      </c>
      <c r="BR13" s="28">
        <v>5</v>
      </c>
      <c r="BS13" s="28">
        <v>5.8</v>
      </c>
      <c r="BT13" s="28">
        <v>4.5</v>
      </c>
      <c r="BU13" s="18">
        <f t="shared" si="16"/>
        <v>5.38</v>
      </c>
      <c r="BV13" s="74">
        <v>1</v>
      </c>
      <c r="BW13" s="18">
        <f t="shared" si="17"/>
        <v>4.38</v>
      </c>
      <c r="BX13" s="21"/>
      <c r="BY13" s="73">
        <v>8</v>
      </c>
      <c r="BZ13" s="18">
        <f t="shared" si="18"/>
        <v>8</v>
      </c>
      <c r="CA13" s="85"/>
      <c r="CB13" s="18">
        <f t="shared" si="19"/>
        <v>8</v>
      </c>
      <c r="CC13" s="86"/>
      <c r="CD13" s="75">
        <f t="shared" si="20"/>
        <v>5.75</v>
      </c>
      <c r="CE13" s="75">
        <f t="shared" si="21"/>
        <v>5.12</v>
      </c>
      <c r="CF13" s="75">
        <f t="shared" si="22"/>
        <v>3.9971428571428573</v>
      </c>
      <c r="CG13" s="75">
        <f t="shared" si="23"/>
        <v>5.6857142857142859</v>
      </c>
      <c r="CH13" s="18">
        <f t="shared" si="24"/>
        <v>3.4714285714285715</v>
      </c>
      <c r="CI13" s="6"/>
      <c r="CJ13" s="18">
        <f t="shared" si="25"/>
        <v>6.8049999999999997</v>
      </c>
      <c r="CK13" s="80"/>
      <c r="CL13" s="57">
        <f t="shared" si="26"/>
        <v>5.1382142857142856</v>
      </c>
      <c r="CM13" s="87">
        <v>3</v>
      </c>
    </row>
    <row r="14" spans="1:94" x14ac:dyDescent="0.3">
      <c r="A14" s="236">
        <v>8</v>
      </c>
      <c r="B14" s="237" t="s">
        <v>110</v>
      </c>
      <c r="C14" s="237" t="s">
        <v>102</v>
      </c>
      <c r="D14" s="237" t="s">
        <v>103</v>
      </c>
      <c r="E14" s="237" t="s">
        <v>96</v>
      </c>
      <c r="F14" s="16"/>
      <c r="G14" s="16"/>
      <c r="H14" s="16"/>
      <c r="I14" s="16"/>
      <c r="J14" s="16"/>
      <c r="K14" s="16"/>
      <c r="L14" s="17">
        <f>SUM(F14:K14)/6</f>
        <v>0</v>
      </c>
      <c r="M14" s="16"/>
      <c r="N14" s="16"/>
      <c r="O14" s="17">
        <f>M14-N14</f>
        <v>0</v>
      </c>
      <c r="P14" s="16"/>
      <c r="Q14" s="16"/>
      <c r="R14" s="17">
        <f>P14-Q14</f>
        <v>0</v>
      </c>
      <c r="S14" s="18">
        <f>SUM((L14*0.6),(O14*0.25),(R14*0.15))</f>
        <v>0</v>
      </c>
      <c r="T14" s="21"/>
      <c r="U14" s="28"/>
      <c r="V14" s="28"/>
      <c r="W14" s="28"/>
      <c r="X14" s="28"/>
      <c r="Y14" s="28"/>
      <c r="Z14" s="28"/>
      <c r="AA14" s="28"/>
      <c r="AB14" s="20">
        <f>SUM(U14:AA14)</f>
        <v>0</v>
      </c>
      <c r="AC14" s="18">
        <f>AB14/7</f>
        <v>0</v>
      </c>
      <c r="AD14" s="21"/>
      <c r="AE14" s="28"/>
      <c r="AF14" s="28"/>
      <c r="AG14" s="28"/>
      <c r="AH14" s="28"/>
      <c r="AI14" s="28"/>
      <c r="AJ14" s="28"/>
      <c r="AK14" s="28"/>
      <c r="AL14" s="20">
        <f>SUM(AE14:AK14)</f>
        <v>0</v>
      </c>
      <c r="AM14" s="18">
        <f>AL14/7</f>
        <v>0</v>
      </c>
      <c r="AN14" s="21"/>
      <c r="AO14" s="28"/>
      <c r="AP14" s="28"/>
      <c r="AQ14" s="28"/>
      <c r="AR14" s="28"/>
      <c r="AS14" s="28"/>
      <c r="AT14" s="28"/>
      <c r="AU14" s="28"/>
      <c r="AV14" s="20">
        <f>SUM(AO14:AU14)</f>
        <v>0</v>
      </c>
      <c r="AW14" s="18">
        <f>AV14/7</f>
        <v>0</v>
      </c>
      <c r="AX14" s="21"/>
      <c r="AY14" s="16"/>
      <c r="AZ14" s="16"/>
      <c r="BA14" s="16"/>
      <c r="BB14" s="16"/>
      <c r="BC14" s="17">
        <f>(AY14+AZ14+BA14+BB14)/4</f>
        <v>0</v>
      </c>
      <c r="BD14" s="16"/>
      <c r="BE14" s="16"/>
      <c r="BF14" s="17">
        <f>BD14-BE14</f>
        <v>0</v>
      </c>
      <c r="BG14" s="16"/>
      <c r="BH14" s="16"/>
      <c r="BI14" s="17">
        <f>BG14-BH14</f>
        <v>0</v>
      </c>
      <c r="BJ14" s="18">
        <f>((BC14*0.4)+(BF14*0.4)+(BI14*0.2))</f>
        <v>0</v>
      </c>
      <c r="BK14" s="21"/>
      <c r="BL14" s="73"/>
      <c r="BM14" s="18">
        <f>BL14</f>
        <v>0</v>
      </c>
      <c r="BN14" s="85"/>
      <c r="BO14" s="18">
        <f>SUM(BM14-BN14)</f>
        <v>0</v>
      </c>
      <c r="BP14" s="21"/>
      <c r="BQ14" s="28"/>
      <c r="BR14" s="28"/>
      <c r="BS14" s="28"/>
      <c r="BT14" s="28"/>
      <c r="BU14" s="18">
        <f>SUM((BQ14*0.3),(BR14*0.25),(BS14*0.35),(BT14*0.1))</f>
        <v>0</v>
      </c>
      <c r="BV14" s="74"/>
      <c r="BW14" s="18">
        <f>BU14-BV14</f>
        <v>0</v>
      </c>
      <c r="BX14" s="21"/>
      <c r="BY14" s="73"/>
      <c r="BZ14" s="18">
        <f>BY14</f>
        <v>0</v>
      </c>
      <c r="CA14" s="85"/>
      <c r="CB14" s="18">
        <f>SUM(BZ14-CA14)</f>
        <v>0</v>
      </c>
      <c r="CC14" s="86"/>
      <c r="CD14" s="238">
        <f>(S14+BJ14)/2</f>
        <v>0</v>
      </c>
      <c r="CE14" s="238">
        <f>(AC14+BO14)/2</f>
        <v>0</v>
      </c>
      <c r="CF14" s="238">
        <f>(AM14+BW14)/2</f>
        <v>0</v>
      </c>
      <c r="CG14" s="238">
        <f>(AW14+CB14)/2</f>
        <v>0</v>
      </c>
      <c r="CH14" s="239">
        <f>SUM((S14*0.25)+(AC14*0.25)+(AM14*0.25)+(AW14*0.25))</f>
        <v>0</v>
      </c>
      <c r="CI14" s="240"/>
      <c r="CJ14" s="239">
        <f>(BJ14*0.25)+(BO14*0.25)+(BW14*0.25)+(CB14*0.25)</f>
        <v>0</v>
      </c>
      <c r="CK14" s="241"/>
      <c r="CL14" s="242">
        <f>AVERAGE(CH14:CJ14)</f>
        <v>0</v>
      </c>
      <c r="CM14" s="87" t="s">
        <v>189</v>
      </c>
    </row>
  </sheetData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26B8-4C13-45D3-99F9-119AA537A9F3}">
  <sheetPr>
    <pageSetUpPr fitToPage="1"/>
  </sheetPr>
  <dimension ref="A1:CA15"/>
  <sheetViews>
    <sheetView workbookViewId="0">
      <selection activeCell="BY15" sqref="BY15"/>
    </sheetView>
  </sheetViews>
  <sheetFormatPr defaultRowHeight="14.4" x14ac:dyDescent="0.3"/>
  <cols>
    <col min="1" max="1" width="5.6640625" customWidth="1"/>
    <col min="2" max="2" width="20" style="49" customWidth="1"/>
    <col min="3" max="3" width="22.33203125" style="49" customWidth="1"/>
    <col min="4" max="4" width="20" style="49" customWidth="1"/>
    <col min="5" max="5" width="18.77734375" style="49" customWidth="1"/>
    <col min="6" max="6" width="7.5546875" customWidth="1"/>
    <col min="7" max="7" width="10.6640625" customWidth="1"/>
    <col min="8" max="8" width="10.21875" customWidth="1"/>
    <col min="9" max="9" width="9.33203125" customWidth="1"/>
    <col min="10" max="10" width="11" customWidth="1"/>
    <col min="11" max="11" width="9" customWidth="1"/>
    <col min="20" max="20" width="2.88671875" customWidth="1"/>
    <col min="31" max="31" width="2.88671875" customWidth="1"/>
    <col min="42" max="42" width="2.88671875" customWidth="1"/>
    <col min="43" max="43" width="7.5546875" customWidth="1"/>
    <col min="44" max="44" width="10.6640625" customWidth="1"/>
    <col min="45" max="45" width="9.33203125" customWidth="1"/>
    <col min="46" max="46" width="11" customWidth="1"/>
    <col min="55" max="55" width="2.88671875" customWidth="1"/>
    <col min="56" max="59" width="8.88671875" style="49"/>
    <col min="60" max="60" width="2.88671875" customWidth="1"/>
    <col min="68" max="68" width="2.88671875" style="49" customWidth="1"/>
    <col min="69" max="69" width="7.6640625" customWidth="1"/>
    <col min="70" max="70" width="9.77734375" customWidth="1"/>
    <col min="71" max="71" width="9" customWidth="1"/>
    <col min="72" max="72" width="11.44140625" style="49" customWidth="1"/>
    <col min="73" max="73" width="3" style="49" customWidth="1"/>
    <col min="74" max="74" width="10" style="49" customWidth="1"/>
    <col min="75" max="75" width="2.88671875" style="49" customWidth="1"/>
    <col min="76" max="76" width="8.88671875" style="49"/>
    <col min="77" max="77" width="12.5546875" customWidth="1"/>
  </cols>
  <sheetData>
    <row r="1" spans="1:79" x14ac:dyDescent="0.3">
      <c r="A1" s="1" t="s">
        <v>58</v>
      </c>
      <c r="B1" s="14"/>
      <c r="C1" s="14"/>
      <c r="D1" s="3" t="s">
        <v>0</v>
      </c>
      <c r="E1" s="6" t="s">
        <v>60</v>
      </c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5"/>
      <c r="AR1" s="5"/>
      <c r="AS1" s="5"/>
      <c r="AT1" s="5"/>
      <c r="AU1" s="6"/>
      <c r="AV1" s="6"/>
      <c r="AW1" s="6"/>
      <c r="AX1" s="6"/>
      <c r="AY1" s="6"/>
      <c r="AZ1" s="6"/>
      <c r="BA1" s="6"/>
      <c r="BB1" s="6"/>
      <c r="BC1" s="6"/>
      <c r="BD1" s="22"/>
      <c r="BE1" s="22"/>
      <c r="BF1" s="22"/>
      <c r="BG1" s="22"/>
      <c r="BH1" s="6"/>
      <c r="BI1" s="6"/>
      <c r="BJ1" s="6"/>
      <c r="BK1" s="6"/>
      <c r="BL1" s="6"/>
      <c r="BM1" s="6"/>
      <c r="BN1" s="6"/>
      <c r="BO1" s="6"/>
      <c r="BP1" s="14"/>
      <c r="BQ1" s="6"/>
      <c r="BR1" s="6"/>
      <c r="BS1" s="6"/>
      <c r="BT1" s="14"/>
      <c r="BU1" s="14"/>
      <c r="BV1" s="14"/>
      <c r="BW1" s="14"/>
      <c r="BX1" s="14"/>
      <c r="BY1" s="41">
        <f ca="1">NOW()</f>
        <v>44612.533726620371</v>
      </c>
    </row>
    <row r="2" spans="1:79" x14ac:dyDescent="0.3">
      <c r="A2" s="1"/>
      <c r="B2" s="14"/>
      <c r="C2" s="14"/>
      <c r="D2" s="3" t="s">
        <v>1</v>
      </c>
      <c r="E2" s="14" t="s">
        <v>101</v>
      </c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5"/>
      <c r="AR2" s="5"/>
      <c r="AS2" s="5"/>
      <c r="AT2" s="5"/>
      <c r="AU2" s="6"/>
      <c r="AV2" s="6"/>
      <c r="AW2" s="6"/>
      <c r="AX2" s="6"/>
      <c r="AY2" s="6"/>
      <c r="AZ2" s="6"/>
      <c r="BA2" s="6"/>
      <c r="BB2" s="6"/>
      <c r="BC2" s="6"/>
      <c r="BD2" s="22"/>
      <c r="BE2" s="22"/>
      <c r="BF2" s="22"/>
      <c r="BG2" s="22"/>
      <c r="BH2" s="6"/>
      <c r="BI2" s="6"/>
      <c r="BJ2" s="6"/>
      <c r="BK2" s="6"/>
      <c r="BL2" s="6"/>
      <c r="BM2" s="6"/>
      <c r="BN2" s="6"/>
      <c r="BO2" s="6"/>
      <c r="BP2" s="14"/>
      <c r="BQ2" s="6"/>
      <c r="BR2" s="6"/>
      <c r="BS2" s="6"/>
      <c r="BT2" s="14"/>
      <c r="BU2" s="14"/>
      <c r="BV2" s="14"/>
      <c r="BW2" s="14"/>
      <c r="BX2" s="14"/>
      <c r="BY2" s="42">
        <f ca="1">NOW()</f>
        <v>44612.533726620371</v>
      </c>
    </row>
    <row r="3" spans="1:79" x14ac:dyDescent="0.3">
      <c r="A3" s="1" t="s">
        <v>170</v>
      </c>
      <c r="B3" s="14"/>
      <c r="C3" s="14"/>
      <c r="D3" s="3" t="s">
        <v>2</v>
      </c>
      <c r="E3" s="14" t="s">
        <v>62</v>
      </c>
      <c r="T3" s="7"/>
      <c r="U3" s="7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6"/>
      <c r="AH3" s="6"/>
      <c r="AI3" s="6"/>
      <c r="AJ3" s="6"/>
      <c r="AK3" s="6"/>
      <c r="AL3" s="6"/>
      <c r="AM3" s="6"/>
      <c r="AN3" s="6"/>
      <c r="AO3" s="6"/>
      <c r="AP3" s="6"/>
      <c r="BC3" s="6"/>
      <c r="BE3" s="23"/>
      <c r="BF3" s="23"/>
      <c r="BG3" s="23"/>
      <c r="BH3" s="6"/>
      <c r="BI3" s="6"/>
      <c r="BJ3" s="6"/>
      <c r="BK3" s="6"/>
      <c r="BL3" s="6"/>
      <c r="BM3" s="6"/>
      <c r="BN3" s="6"/>
      <c r="BO3" s="6"/>
      <c r="BP3" s="14"/>
      <c r="BQ3" s="6"/>
      <c r="BR3" s="6"/>
      <c r="BS3" s="6"/>
      <c r="BT3" s="14"/>
      <c r="BU3" s="14"/>
      <c r="BV3" s="14"/>
      <c r="BW3" s="14"/>
      <c r="BX3" s="14"/>
      <c r="BY3" s="6"/>
    </row>
    <row r="4" spans="1:79" ht="15.6" x14ac:dyDescent="0.3">
      <c r="A4" s="35"/>
      <c r="B4" s="14"/>
      <c r="C4" s="14"/>
      <c r="D4" s="14"/>
      <c r="E4" s="14"/>
      <c r="F4" s="50" t="s">
        <v>63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50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0"/>
      <c r="AG4" s="51"/>
      <c r="AH4" s="51"/>
      <c r="AI4" s="51"/>
      <c r="AJ4" s="51"/>
      <c r="AK4" s="51"/>
      <c r="AL4" s="51"/>
      <c r="AM4" s="51"/>
      <c r="AN4" s="51"/>
      <c r="AO4" s="51"/>
      <c r="AP4" s="7"/>
      <c r="AQ4" s="52" t="s">
        <v>65</v>
      </c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98"/>
      <c r="BD4" s="98"/>
      <c r="BE4" s="98"/>
      <c r="BF4" s="98"/>
      <c r="BG4" s="98"/>
      <c r="BH4" s="55"/>
      <c r="BI4" s="55"/>
      <c r="BJ4" s="55"/>
      <c r="BK4" s="55"/>
      <c r="BL4" s="55"/>
      <c r="BM4" s="55"/>
      <c r="BN4" s="55"/>
      <c r="BO4" s="55"/>
      <c r="BP4" s="14"/>
      <c r="BQ4" s="6"/>
      <c r="BR4" s="6"/>
      <c r="BS4" s="6"/>
      <c r="BT4" s="14"/>
      <c r="BU4" s="14"/>
      <c r="BV4" s="14"/>
      <c r="BW4" s="14"/>
      <c r="BX4" s="14"/>
      <c r="BY4" s="6"/>
    </row>
    <row r="5" spans="1:79" ht="15.6" x14ac:dyDescent="0.3">
      <c r="A5" s="35"/>
      <c r="B5" s="6"/>
      <c r="C5" s="3"/>
      <c r="D5" s="6"/>
      <c r="E5" s="6"/>
      <c r="F5" s="7" t="s">
        <v>3</v>
      </c>
      <c r="G5" s="6" t="str">
        <f>E1</f>
        <v>Robyn Bruderer</v>
      </c>
      <c r="H5" s="6"/>
      <c r="I5" s="6"/>
      <c r="J5" s="6"/>
      <c r="K5" s="6"/>
      <c r="M5" s="7"/>
      <c r="N5" s="7"/>
      <c r="O5" s="7"/>
      <c r="P5" s="6"/>
      <c r="Q5" s="6"/>
      <c r="R5" s="6"/>
      <c r="S5" s="6"/>
      <c r="T5" s="6"/>
      <c r="U5" s="7" t="s">
        <v>5</v>
      </c>
      <c r="V5" s="6" t="str">
        <f>E2</f>
        <v>Darryn Fedrick</v>
      </c>
      <c r="W5" s="6"/>
      <c r="X5" s="6"/>
      <c r="Y5" s="6"/>
      <c r="Z5" s="6"/>
      <c r="AA5" s="6"/>
      <c r="AB5" s="6"/>
      <c r="AC5" s="6"/>
      <c r="AD5" s="6"/>
      <c r="AE5" s="6"/>
      <c r="AF5" s="7" t="s">
        <v>6</v>
      </c>
      <c r="AG5" s="6" t="str">
        <f>E3</f>
        <v>Tristyn Lowe</v>
      </c>
      <c r="AH5" s="6"/>
      <c r="AI5" s="6"/>
      <c r="AJ5" s="6"/>
      <c r="AK5" s="6"/>
      <c r="AL5" s="6"/>
      <c r="AM5" s="6"/>
      <c r="AN5" s="6"/>
      <c r="AO5" s="6"/>
      <c r="AP5" s="6"/>
      <c r="AQ5" s="7" t="s">
        <v>3</v>
      </c>
      <c r="AR5" s="6" t="str">
        <f>E1</f>
        <v>Robyn Bruderer</v>
      </c>
      <c r="AS5" s="6"/>
      <c r="AT5" s="6"/>
      <c r="AV5" s="7"/>
      <c r="AW5" s="7"/>
      <c r="AX5" s="7"/>
      <c r="AY5" s="6"/>
      <c r="AZ5" s="6"/>
      <c r="BA5" s="6"/>
      <c r="BB5" s="6"/>
      <c r="BC5" s="6"/>
      <c r="BD5" s="7" t="s">
        <v>5</v>
      </c>
      <c r="BE5" s="6" t="str">
        <f>E2</f>
        <v>Darryn Fedrick</v>
      </c>
      <c r="BF5" s="22"/>
      <c r="BG5" s="22"/>
      <c r="BH5" s="6"/>
      <c r="BI5" s="7" t="s">
        <v>6</v>
      </c>
      <c r="BJ5" s="6" t="str">
        <f>E3</f>
        <v>Tristyn Lowe</v>
      </c>
      <c r="BK5" s="6"/>
      <c r="BL5" s="6"/>
      <c r="BM5" s="6"/>
      <c r="BN5" s="6"/>
      <c r="BO5" s="6"/>
      <c r="BP5" s="6"/>
      <c r="BQ5" s="6"/>
      <c r="BR5" s="6"/>
      <c r="BS5" s="6"/>
      <c r="BT5" s="14"/>
      <c r="BU5" s="14"/>
      <c r="BV5" s="14"/>
      <c r="BW5" s="14"/>
      <c r="BX5" s="14"/>
      <c r="BY5" s="6"/>
      <c r="BZ5" s="6"/>
      <c r="CA5" s="6"/>
    </row>
    <row r="6" spans="1:79" ht="15.6" x14ac:dyDescent="0.3">
      <c r="A6" s="35" t="s">
        <v>133</v>
      </c>
      <c r="B6" s="100"/>
      <c r="C6" s="14"/>
      <c r="D6" s="14"/>
      <c r="E6" s="14"/>
      <c r="F6" s="7" t="s">
        <v>4</v>
      </c>
      <c r="G6" s="6"/>
      <c r="H6" s="6"/>
      <c r="I6" s="6"/>
      <c r="J6" s="6"/>
      <c r="K6" s="6"/>
      <c r="M6" s="6"/>
      <c r="N6" s="6"/>
      <c r="O6" s="6"/>
      <c r="P6" s="6"/>
      <c r="Q6" s="6"/>
      <c r="R6" s="6"/>
      <c r="S6" s="6"/>
      <c r="T6" s="6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6"/>
      <c r="AH6" s="6"/>
      <c r="AI6" s="6"/>
      <c r="AJ6" s="6"/>
      <c r="AK6" s="6"/>
      <c r="AL6" s="6"/>
      <c r="AM6" s="6"/>
      <c r="AN6" s="6"/>
      <c r="AO6" s="6"/>
      <c r="AP6" s="7"/>
      <c r="AQ6" s="7" t="s">
        <v>4</v>
      </c>
      <c r="AR6" s="6"/>
      <c r="AS6" s="6"/>
      <c r="AT6" s="6"/>
      <c r="AV6" s="6"/>
      <c r="AW6" s="6"/>
      <c r="AX6" s="6"/>
      <c r="AY6" s="6"/>
      <c r="AZ6" s="6"/>
      <c r="BA6" s="6"/>
      <c r="BB6" s="6"/>
      <c r="BC6" s="6"/>
      <c r="BD6" s="23"/>
      <c r="BE6" s="22"/>
      <c r="BF6" s="22"/>
      <c r="BG6" s="22"/>
      <c r="BH6" s="6"/>
      <c r="BI6" s="7"/>
      <c r="BJ6" s="6"/>
      <c r="BK6" s="6"/>
      <c r="BL6" s="6"/>
      <c r="BM6" s="6"/>
      <c r="BN6" s="7"/>
      <c r="BO6" s="7"/>
      <c r="BP6" s="109"/>
      <c r="BQ6" s="56"/>
      <c r="BR6" s="56"/>
      <c r="BS6" s="56"/>
      <c r="BT6" s="100" t="s">
        <v>84</v>
      </c>
      <c r="BU6" s="14"/>
      <c r="BV6" s="14"/>
      <c r="BW6" s="14"/>
      <c r="BX6" s="14"/>
      <c r="BY6" s="6"/>
    </row>
    <row r="7" spans="1:79" ht="15.6" x14ac:dyDescent="0.3">
      <c r="A7" s="35" t="s">
        <v>68</v>
      </c>
      <c r="B7" s="110">
        <v>7</v>
      </c>
      <c r="C7" s="14"/>
      <c r="D7" s="14"/>
      <c r="E7" s="14"/>
      <c r="T7" s="6"/>
      <c r="V7" s="6"/>
      <c r="W7" s="6"/>
      <c r="X7" s="6"/>
      <c r="Y7" s="6"/>
      <c r="Z7" s="6"/>
      <c r="AA7" s="6"/>
      <c r="AB7" s="6"/>
      <c r="AC7" s="6"/>
      <c r="AD7" s="6"/>
      <c r="AE7" s="6"/>
      <c r="AG7" s="6"/>
      <c r="AH7" s="6"/>
      <c r="AI7" s="6"/>
      <c r="AJ7" s="6"/>
      <c r="AK7" s="6"/>
      <c r="AL7" s="6"/>
      <c r="AM7" s="6"/>
      <c r="AN7" s="6"/>
      <c r="AO7" s="6"/>
      <c r="AP7" s="6"/>
      <c r="BC7" s="6"/>
      <c r="BE7" s="22"/>
      <c r="BF7" s="22"/>
      <c r="BG7" s="22"/>
      <c r="BH7" s="6"/>
      <c r="BI7" s="6"/>
      <c r="BJ7" s="6"/>
      <c r="BK7" s="6"/>
      <c r="BL7" s="6"/>
      <c r="BM7" s="6"/>
      <c r="BN7" s="6"/>
      <c r="BO7" s="6"/>
      <c r="BP7" s="109"/>
      <c r="BQ7" s="56"/>
      <c r="BR7" s="56"/>
      <c r="BS7" s="56"/>
      <c r="BT7" s="14"/>
      <c r="BU7" s="14"/>
      <c r="BV7" s="14"/>
      <c r="BW7" s="14"/>
      <c r="BX7" s="14"/>
      <c r="BY7" s="6"/>
    </row>
    <row r="8" spans="1:79" x14ac:dyDescent="0.3">
      <c r="A8" s="6"/>
      <c r="B8" s="14"/>
      <c r="C8" s="14"/>
      <c r="D8" s="14"/>
      <c r="E8" s="14"/>
      <c r="F8" s="7" t="s">
        <v>7</v>
      </c>
      <c r="G8" s="6"/>
      <c r="H8" s="6"/>
      <c r="I8" s="6"/>
      <c r="J8" s="6"/>
      <c r="K8" s="6"/>
      <c r="L8" s="8" t="s">
        <v>7</v>
      </c>
      <c r="M8" s="9"/>
      <c r="N8" s="9"/>
      <c r="O8" s="9" t="s">
        <v>8</v>
      </c>
      <c r="Q8" s="9"/>
      <c r="R8" s="9" t="s">
        <v>9</v>
      </c>
      <c r="S8" s="9" t="s">
        <v>10</v>
      </c>
      <c r="T8" s="25"/>
      <c r="U8" s="6"/>
      <c r="V8" s="6"/>
      <c r="W8" s="6"/>
      <c r="X8" s="6"/>
      <c r="Y8" s="6"/>
      <c r="Z8" s="6"/>
      <c r="AA8" s="6"/>
      <c r="AB8" s="6"/>
      <c r="AC8" s="6"/>
      <c r="AD8" s="6"/>
      <c r="AE8" s="25"/>
      <c r="AF8" s="6"/>
      <c r="AG8" s="6"/>
      <c r="AH8" s="6"/>
      <c r="AI8" s="6"/>
      <c r="AJ8" s="6"/>
      <c r="AK8" s="6"/>
      <c r="AL8" s="6"/>
      <c r="AM8" s="6"/>
      <c r="AN8" s="6"/>
      <c r="AO8" s="6"/>
      <c r="AP8" s="25"/>
      <c r="AQ8" s="7" t="s">
        <v>7</v>
      </c>
      <c r="AR8" s="6"/>
      <c r="AS8" s="6"/>
      <c r="AT8" s="6"/>
      <c r="AU8" s="8" t="s">
        <v>7</v>
      </c>
      <c r="AV8" s="9"/>
      <c r="AW8" s="9"/>
      <c r="AX8" s="9" t="s">
        <v>8</v>
      </c>
      <c r="AZ8" s="9"/>
      <c r="BA8" s="9" t="s">
        <v>9</v>
      </c>
      <c r="BB8" s="9" t="s">
        <v>10</v>
      </c>
      <c r="BC8" s="25"/>
      <c r="BD8" s="23"/>
      <c r="BE8" s="22"/>
      <c r="BF8" s="22" t="s">
        <v>12</v>
      </c>
      <c r="BG8" s="22" t="s">
        <v>13</v>
      </c>
      <c r="BH8" s="6"/>
      <c r="BI8" s="6" t="s">
        <v>71</v>
      </c>
      <c r="BJ8" s="6"/>
      <c r="BK8" s="6"/>
      <c r="BL8" s="6"/>
      <c r="BM8" s="6"/>
      <c r="BN8" s="6"/>
      <c r="BO8" s="25" t="s">
        <v>71</v>
      </c>
      <c r="BP8" s="109"/>
      <c r="BQ8" s="56"/>
      <c r="BR8" s="56"/>
      <c r="BS8" s="56"/>
      <c r="BT8" s="100" t="s">
        <v>15</v>
      </c>
      <c r="BU8" s="14"/>
      <c r="BV8" s="100" t="s">
        <v>65</v>
      </c>
      <c r="BW8" s="111"/>
      <c r="BX8" s="71" t="s">
        <v>16</v>
      </c>
      <c r="BY8" s="15"/>
    </row>
    <row r="9" spans="1:79" x14ac:dyDescent="0.3">
      <c r="A9" s="26" t="s">
        <v>17</v>
      </c>
      <c r="B9" s="10" t="s">
        <v>18</v>
      </c>
      <c r="C9" s="10" t="s">
        <v>4</v>
      </c>
      <c r="D9" s="10" t="s">
        <v>19</v>
      </c>
      <c r="E9" s="10" t="s">
        <v>20</v>
      </c>
      <c r="F9" s="10" t="s">
        <v>21</v>
      </c>
      <c r="G9" s="10" t="s">
        <v>23</v>
      </c>
      <c r="H9" s="10" t="s">
        <v>49</v>
      </c>
      <c r="I9" s="10" t="s">
        <v>22</v>
      </c>
      <c r="J9" s="10" t="s">
        <v>24</v>
      </c>
      <c r="K9" s="10" t="s">
        <v>50</v>
      </c>
      <c r="L9" s="11" t="s">
        <v>25</v>
      </c>
      <c r="M9" s="12" t="s">
        <v>8</v>
      </c>
      <c r="N9" s="12" t="s">
        <v>26</v>
      </c>
      <c r="O9" s="11" t="s">
        <v>25</v>
      </c>
      <c r="P9" s="13" t="s">
        <v>9</v>
      </c>
      <c r="Q9" s="12" t="s">
        <v>26</v>
      </c>
      <c r="R9" s="11" t="s">
        <v>25</v>
      </c>
      <c r="S9" s="11" t="s">
        <v>25</v>
      </c>
      <c r="T9" s="27"/>
      <c r="U9" s="26" t="s">
        <v>27</v>
      </c>
      <c r="V9" s="26" t="s">
        <v>28</v>
      </c>
      <c r="W9" s="26" t="s">
        <v>51</v>
      </c>
      <c r="X9" s="26" t="s">
        <v>29</v>
      </c>
      <c r="Y9" s="26" t="s">
        <v>52</v>
      </c>
      <c r="Z9" s="26" t="s">
        <v>53</v>
      </c>
      <c r="AA9" s="26" t="s">
        <v>30</v>
      </c>
      <c r="AB9" s="26" t="s">
        <v>54</v>
      </c>
      <c r="AC9" s="26" t="s">
        <v>31</v>
      </c>
      <c r="AD9" s="26" t="s">
        <v>32</v>
      </c>
      <c r="AE9" s="27"/>
      <c r="AF9" s="26" t="s">
        <v>27</v>
      </c>
      <c r="AG9" s="26" t="s">
        <v>28</v>
      </c>
      <c r="AH9" s="26" t="s">
        <v>51</v>
      </c>
      <c r="AI9" s="26" t="s">
        <v>29</v>
      </c>
      <c r="AJ9" s="26" t="s">
        <v>52</v>
      </c>
      <c r="AK9" s="26" t="s">
        <v>53</v>
      </c>
      <c r="AL9" s="26" t="s">
        <v>30</v>
      </c>
      <c r="AM9" s="26" t="s">
        <v>54</v>
      </c>
      <c r="AN9" s="26" t="s">
        <v>31</v>
      </c>
      <c r="AO9" s="26" t="s">
        <v>32</v>
      </c>
      <c r="AP9" s="27"/>
      <c r="AQ9" s="10" t="s">
        <v>21</v>
      </c>
      <c r="AR9" s="10" t="s">
        <v>22</v>
      </c>
      <c r="AS9" s="10" t="s">
        <v>23</v>
      </c>
      <c r="AT9" s="10" t="s">
        <v>24</v>
      </c>
      <c r="AU9" s="11" t="s">
        <v>25</v>
      </c>
      <c r="AV9" s="12" t="s">
        <v>8</v>
      </c>
      <c r="AW9" s="12" t="s">
        <v>26</v>
      </c>
      <c r="AX9" s="11" t="s">
        <v>25</v>
      </c>
      <c r="AY9" s="13" t="s">
        <v>9</v>
      </c>
      <c r="AZ9" s="12" t="s">
        <v>26</v>
      </c>
      <c r="BA9" s="11" t="s">
        <v>25</v>
      </c>
      <c r="BB9" s="11" t="s">
        <v>25</v>
      </c>
      <c r="BC9" s="27"/>
      <c r="BD9" s="101" t="s">
        <v>33</v>
      </c>
      <c r="BE9" s="101" t="s">
        <v>13</v>
      </c>
      <c r="BF9" s="101" t="s">
        <v>34</v>
      </c>
      <c r="BG9" s="101" t="s">
        <v>35</v>
      </c>
      <c r="BH9" s="63"/>
      <c r="BI9" s="12" t="s">
        <v>36</v>
      </c>
      <c r="BJ9" s="12" t="s">
        <v>37</v>
      </c>
      <c r="BK9" s="12" t="s">
        <v>38</v>
      </c>
      <c r="BL9" s="12" t="s">
        <v>39</v>
      </c>
      <c r="BM9" s="12" t="s">
        <v>40</v>
      </c>
      <c r="BN9" s="26" t="s">
        <v>77</v>
      </c>
      <c r="BO9" s="26" t="s">
        <v>35</v>
      </c>
      <c r="BP9" s="109"/>
      <c r="BQ9" s="81" t="s">
        <v>41</v>
      </c>
      <c r="BR9" s="81" t="s">
        <v>42</v>
      </c>
      <c r="BS9" s="81" t="s">
        <v>43</v>
      </c>
      <c r="BT9" s="102" t="s">
        <v>44</v>
      </c>
      <c r="BU9" s="10"/>
      <c r="BV9" s="102" t="s">
        <v>44</v>
      </c>
      <c r="BW9" s="112"/>
      <c r="BX9" s="104" t="s">
        <v>44</v>
      </c>
      <c r="BY9" s="11" t="s">
        <v>45</v>
      </c>
    </row>
    <row r="10" spans="1:79" x14ac:dyDescent="0.3">
      <c r="A10" s="2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  <c r="Q10" s="15"/>
      <c r="R10" s="15"/>
      <c r="S10" s="15"/>
      <c r="T10" s="27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7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7"/>
      <c r="AQ10" s="14"/>
      <c r="AR10" s="14"/>
      <c r="AS10" s="14"/>
      <c r="AT10" s="14"/>
      <c r="AU10" s="15"/>
      <c r="AV10" s="15"/>
      <c r="AW10" s="15"/>
      <c r="AX10" s="15"/>
      <c r="AY10" s="15"/>
      <c r="AZ10" s="15"/>
      <c r="BA10" s="15"/>
      <c r="BB10" s="15"/>
      <c r="BC10" s="27"/>
      <c r="BD10" s="22"/>
      <c r="BE10" s="22"/>
      <c r="BF10" s="22"/>
      <c r="BG10" s="22"/>
      <c r="BH10" s="63"/>
      <c r="BI10" s="15"/>
      <c r="BJ10" s="15"/>
      <c r="BK10" s="15"/>
      <c r="BL10" s="15"/>
      <c r="BM10" s="15"/>
      <c r="BN10" s="25"/>
      <c r="BO10" s="25"/>
      <c r="BP10" s="109"/>
      <c r="BQ10" s="83"/>
      <c r="BR10" s="83"/>
      <c r="BS10" s="83"/>
      <c r="BT10" s="100"/>
      <c r="BU10" s="14"/>
      <c r="BV10" s="100"/>
      <c r="BW10" s="113"/>
      <c r="BX10" s="71"/>
      <c r="BY10" s="72"/>
    </row>
    <row r="11" spans="1:79" x14ac:dyDescent="0.3">
      <c r="A11" s="196">
        <v>7</v>
      </c>
      <c r="B11" t="s">
        <v>135</v>
      </c>
      <c r="C11" t="s">
        <v>123</v>
      </c>
      <c r="D11" t="s">
        <v>98</v>
      </c>
      <c r="E11" t="s">
        <v>124</v>
      </c>
      <c r="F11" s="16">
        <v>6.5</v>
      </c>
      <c r="G11" s="16">
        <v>6.5</v>
      </c>
      <c r="H11" s="16">
        <v>5.5</v>
      </c>
      <c r="I11" s="16">
        <v>5.5</v>
      </c>
      <c r="J11" s="16">
        <v>5.8</v>
      </c>
      <c r="K11" s="16">
        <v>4.8</v>
      </c>
      <c r="L11" s="17">
        <f>SUM(F11:K11)/6</f>
        <v>5.7666666666666666</v>
      </c>
      <c r="M11" s="16">
        <v>6</v>
      </c>
      <c r="N11" s="16"/>
      <c r="O11" s="17">
        <f>M11-N11</f>
        <v>6</v>
      </c>
      <c r="P11" s="16">
        <v>6</v>
      </c>
      <c r="Q11" s="16"/>
      <c r="R11" s="17">
        <f>P11-Q11</f>
        <v>6</v>
      </c>
      <c r="S11" s="18">
        <f>SUM((L11*0.6),(O11*0.25),(R11*0.15))</f>
        <v>5.8599999999999994</v>
      </c>
      <c r="T11" s="21"/>
      <c r="U11" s="28">
        <v>5.2</v>
      </c>
      <c r="V11" s="28">
        <v>5.8</v>
      </c>
      <c r="W11" s="28">
        <v>5.6</v>
      </c>
      <c r="X11" s="28">
        <v>6</v>
      </c>
      <c r="Y11" s="28">
        <v>5.8</v>
      </c>
      <c r="Z11" s="28">
        <v>6</v>
      </c>
      <c r="AA11" s="28">
        <v>6</v>
      </c>
      <c r="AB11" s="28">
        <v>6</v>
      </c>
      <c r="AC11" s="20">
        <f>SUM(U11:AB11)</f>
        <v>46.400000000000006</v>
      </c>
      <c r="AD11" s="18">
        <f>AC11/8</f>
        <v>5.8000000000000007</v>
      </c>
      <c r="AE11" s="21"/>
      <c r="AF11" s="28">
        <v>5.5</v>
      </c>
      <c r="AG11" s="28">
        <v>5.5</v>
      </c>
      <c r="AH11" s="28">
        <v>6.5</v>
      </c>
      <c r="AI11" s="28">
        <v>6</v>
      </c>
      <c r="AJ11" s="28">
        <v>5.5</v>
      </c>
      <c r="AK11" s="28">
        <v>6.5</v>
      </c>
      <c r="AL11" s="28">
        <v>7</v>
      </c>
      <c r="AM11" s="28">
        <v>6.4</v>
      </c>
      <c r="AN11" s="20">
        <f>SUM(AF11:AM11)</f>
        <v>48.9</v>
      </c>
      <c r="AO11" s="18">
        <f>AN11/8</f>
        <v>6.1124999999999998</v>
      </c>
      <c r="AP11" s="21"/>
      <c r="AQ11" s="16">
        <v>6</v>
      </c>
      <c r="AR11" s="16">
        <v>6.2</v>
      </c>
      <c r="AS11" s="16">
        <v>6</v>
      </c>
      <c r="AT11" s="16">
        <v>5</v>
      </c>
      <c r="AU11" s="17">
        <f>(AQ11+AR11+AS11+AT11)/4</f>
        <v>5.8</v>
      </c>
      <c r="AV11" s="16">
        <v>6</v>
      </c>
      <c r="AW11" s="16"/>
      <c r="AX11" s="17">
        <f>AV11-AW11</f>
        <v>6</v>
      </c>
      <c r="AY11" s="16">
        <v>6</v>
      </c>
      <c r="AZ11" s="16"/>
      <c r="BA11" s="17">
        <f>AY11-AZ11</f>
        <v>6</v>
      </c>
      <c r="BB11" s="18">
        <f>((AU11*0.4)+(AX11*0.4)+(BA11*0.2))</f>
        <v>5.9200000000000008</v>
      </c>
      <c r="BC11" s="21"/>
      <c r="BD11" s="106">
        <v>7.6</v>
      </c>
      <c r="BE11" s="22">
        <f>BD11</f>
        <v>7.6</v>
      </c>
      <c r="BF11" s="107"/>
      <c r="BG11" s="22">
        <f>SUM(BE11-BF11)</f>
        <v>7.6</v>
      </c>
      <c r="BH11" s="29"/>
      <c r="BI11" s="28">
        <v>6.5</v>
      </c>
      <c r="BJ11" s="28">
        <v>8</v>
      </c>
      <c r="BK11" s="28">
        <v>7</v>
      </c>
      <c r="BL11" s="28">
        <v>5</v>
      </c>
      <c r="BM11" s="18">
        <f>SUM((BI11*0.3),(BJ11*0.25),(BK11*0.35),(BL11*0.1))</f>
        <v>6.9</v>
      </c>
      <c r="BN11" s="74"/>
      <c r="BO11" s="18">
        <f>BM11-BN11</f>
        <v>6.9</v>
      </c>
      <c r="BP11" s="114"/>
      <c r="BQ11" s="75">
        <f>(S11+BB11)/2</f>
        <v>5.8900000000000006</v>
      </c>
      <c r="BR11" s="75">
        <f>(AD11+BG11)/2</f>
        <v>6.7</v>
      </c>
      <c r="BS11" s="75">
        <f>(AO11+BO11)/2</f>
        <v>6.5062499999999996</v>
      </c>
      <c r="BT11" s="108">
        <f>SUM((S11*0.25)+(AD11*0.375)+(AO11*0.375))</f>
        <v>5.9321874999999995</v>
      </c>
      <c r="BU11" s="3"/>
      <c r="BV11" s="108">
        <f>SUM((BB11*0.25),(BO11*0.25),(BG11*0.5))</f>
        <v>7.0049999999999999</v>
      </c>
      <c r="BW11" s="115"/>
      <c r="BX11" s="76">
        <f>AVERAGE(BT11:BV11)</f>
        <v>6.4685937500000001</v>
      </c>
      <c r="BY11" s="87">
        <v>1</v>
      </c>
    </row>
    <row r="12" spans="1:79" x14ac:dyDescent="0.3">
      <c r="A12" s="196">
        <v>3</v>
      </c>
      <c r="B12" t="s">
        <v>117</v>
      </c>
      <c r="C12" t="s">
        <v>190</v>
      </c>
      <c r="D12" t="s">
        <v>90</v>
      </c>
      <c r="E12" t="s">
        <v>118</v>
      </c>
      <c r="F12" s="16">
        <v>8</v>
      </c>
      <c r="G12" s="16">
        <v>7.5</v>
      </c>
      <c r="H12" s="16">
        <v>6.5</v>
      </c>
      <c r="I12" s="16">
        <v>7</v>
      </c>
      <c r="J12" s="16">
        <v>7</v>
      </c>
      <c r="K12" s="16">
        <v>6.5</v>
      </c>
      <c r="L12" s="17">
        <f>SUM(F12:K12)/6</f>
        <v>7.083333333333333</v>
      </c>
      <c r="M12" s="16">
        <v>8</v>
      </c>
      <c r="N12" s="16"/>
      <c r="O12" s="17">
        <f>M12-N12</f>
        <v>8</v>
      </c>
      <c r="P12" s="16">
        <v>8</v>
      </c>
      <c r="Q12" s="16"/>
      <c r="R12" s="17">
        <f>P12-Q12</f>
        <v>8</v>
      </c>
      <c r="S12" s="18">
        <f>SUM((L12*0.6),(O12*0.25),(R12*0.15))</f>
        <v>7.45</v>
      </c>
      <c r="T12" s="21"/>
      <c r="U12" s="28">
        <v>5.6</v>
      </c>
      <c r="V12" s="28">
        <v>5.8</v>
      </c>
      <c r="W12" s="28">
        <v>5.8</v>
      </c>
      <c r="X12" s="28">
        <v>5.5</v>
      </c>
      <c r="Y12" s="28">
        <v>6</v>
      </c>
      <c r="Z12" s="28">
        <v>5.6</v>
      </c>
      <c r="AA12" s="28">
        <v>5.6</v>
      </c>
      <c r="AB12" s="28">
        <v>5.8</v>
      </c>
      <c r="AC12" s="20">
        <f>SUM(U12:AB12)</f>
        <v>45.699999999999996</v>
      </c>
      <c r="AD12" s="18">
        <f>AC12/8</f>
        <v>5.7124999999999995</v>
      </c>
      <c r="AE12" s="21"/>
      <c r="AF12" s="28">
        <v>5</v>
      </c>
      <c r="AG12" s="28">
        <v>5.5</v>
      </c>
      <c r="AH12" s="28">
        <v>4.5</v>
      </c>
      <c r="AI12" s="28">
        <v>5</v>
      </c>
      <c r="AJ12" s="28">
        <v>5.5</v>
      </c>
      <c r="AK12" s="28">
        <v>6</v>
      </c>
      <c r="AL12" s="28">
        <v>6</v>
      </c>
      <c r="AM12" s="28">
        <v>6</v>
      </c>
      <c r="AN12" s="20">
        <f>SUM(AF12:AM12)</f>
        <v>43.5</v>
      </c>
      <c r="AO12" s="18">
        <f>AN12/8</f>
        <v>5.4375</v>
      </c>
      <c r="AP12" s="21"/>
      <c r="AQ12" s="16">
        <v>7</v>
      </c>
      <c r="AR12" s="16">
        <v>7</v>
      </c>
      <c r="AS12" s="16">
        <v>6.5</v>
      </c>
      <c r="AT12" s="16">
        <v>6.8</v>
      </c>
      <c r="AU12" s="17">
        <f>(AQ12+AR12+AS12+AT12)/4</f>
        <v>6.8250000000000002</v>
      </c>
      <c r="AV12" s="16">
        <v>7</v>
      </c>
      <c r="AW12" s="16"/>
      <c r="AX12" s="17">
        <f>AV12-AW12</f>
        <v>7</v>
      </c>
      <c r="AY12" s="16">
        <v>8</v>
      </c>
      <c r="AZ12" s="16"/>
      <c r="BA12" s="17">
        <f>AY12-AZ12</f>
        <v>8</v>
      </c>
      <c r="BB12" s="18">
        <f>((AU12*0.4)+(AX12*0.4)+(BA12*0.2))</f>
        <v>7.1300000000000008</v>
      </c>
      <c r="BC12" s="21"/>
      <c r="BD12" s="106">
        <v>6.36</v>
      </c>
      <c r="BE12" s="22">
        <f>BD12</f>
        <v>6.36</v>
      </c>
      <c r="BF12" s="107"/>
      <c r="BG12" s="22">
        <f>SUM(BE12-BF12)</f>
        <v>6.36</v>
      </c>
      <c r="BH12" s="29"/>
      <c r="BI12" s="28">
        <v>6.5</v>
      </c>
      <c r="BJ12" s="28">
        <v>8</v>
      </c>
      <c r="BK12" s="28">
        <v>6.5</v>
      </c>
      <c r="BL12" s="28">
        <v>3.5</v>
      </c>
      <c r="BM12" s="18">
        <f>SUM((BI12*0.3),(BJ12*0.25),(BK12*0.35),(BL12*0.1))</f>
        <v>6.5749999999999993</v>
      </c>
      <c r="BN12" s="74"/>
      <c r="BO12" s="18">
        <f>BM12-BN12</f>
        <v>6.5749999999999993</v>
      </c>
      <c r="BP12" s="114"/>
      <c r="BQ12" s="75">
        <f>(S12+BB12)/2</f>
        <v>7.2900000000000009</v>
      </c>
      <c r="BR12" s="75">
        <f>(AD12+BG12)/2</f>
        <v>6.0362499999999999</v>
      </c>
      <c r="BS12" s="75">
        <f>(AO12+BO12)/2</f>
        <v>6.0062499999999996</v>
      </c>
      <c r="BT12" s="108">
        <f>SUM((S12*0.25)+(AD12*0.375)+(AO12*0.375))</f>
        <v>6.0437500000000002</v>
      </c>
      <c r="BU12" s="3"/>
      <c r="BV12" s="108">
        <f>SUM((BB12*0.25),(BO12*0.25),(BG12*0.5))</f>
        <v>6.6062500000000002</v>
      </c>
      <c r="BW12" s="115"/>
      <c r="BX12" s="76">
        <f>AVERAGE(BT12:BV12)</f>
        <v>6.3250000000000002</v>
      </c>
      <c r="BY12" s="87">
        <v>2</v>
      </c>
    </row>
    <row r="13" spans="1:79" x14ac:dyDescent="0.3">
      <c r="A13" s="196">
        <v>30</v>
      </c>
      <c r="B13" t="s">
        <v>89</v>
      </c>
      <c r="C13" t="s">
        <v>136</v>
      </c>
      <c r="D13" t="s">
        <v>137</v>
      </c>
      <c r="E13" t="s">
        <v>91</v>
      </c>
      <c r="F13" s="16">
        <v>6.5</v>
      </c>
      <c r="G13" s="16">
        <v>6</v>
      </c>
      <c r="H13" s="16">
        <v>6</v>
      </c>
      <c r="I13" s="16">
        <v>5</v>
      </c>
      <c r="J13" s="16">
        <v>5</v>
      </c>
      <c r="K13" s="16">
        <v>4.5</v>
      </c>
      <c r="L13" s="17">
        <f>SUM(F13:K13)/6</f>
        <v>5.5</v>
      </c>
      <c r="M13" s="16">
        <v>4.5</v>
      </c>
      <c r="N13" s="16">
        <v>2</v>
      </c>
      <c r="O13" s="17">
        <f>M13-N13</f>
        <v>2.5</v>
      </c>
      <c r="P13" s="16">
        <v>5</v>
      </c>
      <c r="Q13" s="16"/>
      <c r="R13" s="17">
        <f>P13-Q13</f>
        <v>5</v>
      </c>
      <c r="S13" s="18">
        <f>SUM((L13*0.6),(O13*0.25),(R13*0.15))</f>
        <v>4.6749999999999998</v>
      </c>
      <c r="T13" s="21"/>
      <c r="U13" s="28">
        <v>5</v>
      </c>
      <c r="V13" s="28">
        <v>5.6</v>
      </c>
      <c r="W13" s="28">
        <v>5.4</v>
      </c>
      <c r="X13" s="28">
        <v>5.6</v>
      </c>
      <c r="Y13" s="28">
        <v>5.6</v>
      </c>
      <c r="Z13" s="28">
        <v>5.8</v>
      </c>
      <c r="AA13" s="28">
        <v>6</v>
      </c>
      <c r="AB13" s="28">
        <v>5.6</v>
      </c>
      <c r="AC13" s="20">
        <f>SUM(U13:AB13)</f>
        <v>44.6</v>
      </c>
      <c r="AD13" s="18">
        <f>AC13/8</f>
        <v>5.5750000000000002</v>
      </c>
      <c r="AE13" s="21"/>
      <c r="AF13" s="28">
        <v>5.6</v>
      </c>
      <c r="AG13" s="28">
        <v>5</v>
      </c>
      <c r="AH13" s="28">
        <v>5.2</v>
      </c>
      <c r="AI13" s="28">
        <v>5.2</v>
      </c>
      <c r="AJ13" s="28">
        <v>5.8</v>
      </c>
      <c r="AK13" s="28">
        <v>6.5</v>
      </c>
      <c r="AL13" s="28">
        <v>6.8</v>
      </c>
      <c r="AM13" s="28">
        <v>6.5</v>
      </c>
      <c r="AN13" s="20">
        <f>SUM(AF13:AM13)</f>
        <v>46.599999999999994</v>
      </c>
      <c r="AO13" s="18">
        <f>AN13/8</f>
        <v>5.8249999999999993</v>
      </c>
      <c r="AP13" s="21"/>
      <c r="AQ13" s="16">
        <v>6.3</v>
      </c>
      <c r="AR13" s="16">
        <v>6</v>
      </c>
      <c r="AS13" s="16">
        <v>5.3</v>
      </c>
      <c r="AT13" s="16">
        <v>5</v>
      </c>
      <c r="AU13" s="17">
        <f>(AQ13+AR13+AS13+AT13)/4</f>
        <v>5.65</v>
      </c>
      <c r="AV13" s="16">
        <v>5.3</v>
      </c>
      <c r="AW13" s="16">
        <v>1</v>
      </c>
      <c r="AX13" s="17">
        <f>AV13-AW13</f>
        <v>4.3</v>
      </c>
      <c r="AY13" s="16">
        <v>5.5</v>
      </c>
      <c r="AZ13" s="16"/>
      <c r="BA13" s="17">
        <f>AY13-AZ13</f>
        <v>5.5</v>
      </c>
      <c r="BB13" s="18">
        <f>((AU13*0.4)+(AX13*0.4)+(BA13*0.2))</f>
        <v>5.08</v>
      </c>
      <c r="BC13" s="21"/>
      <c r="BD13" s="106">
        <v>8.18</v>
      </c>
      <c r="BE13" s="22">
        <f>BD13</f>
        <v>8.18</v>
      </c>
      <c r="BF13" s="107"/>
      <c r="BG13" s="22">
        <f>SUM(BE13-BF13)</f>
        <v>8.18</v>
      </c>
      <c r="BH13" s="29"/>
      <c r="BI13" s="28">
        <v>5.5</v>
      </c>
      <c r="BJ13" s="28">
        <v>7</v>
      </c>
      <c r="BK13" s="28">
        <v>6</v>
      </c>
      <c r="BL13" s="28">
        <v>6</v>
      </c>
      <c r="BM13" s="18">
        <f>SUM((BI13*0.3),(BJ13*0.25),(BK13*0.35),(BL13*0.1))</f>
        <v>6.1</v>
      </c>
      <c r="BN13" s="74"/>
      <c r="BO13" s="18">
        <f>BM13-BN13</f>
        <v>6.1</v>
      </c>
      <c r="BP13" s="114"/>
      <c r="BQ13" s="75">
        <f>(S13+BB13)/2</f>
        <v>4.8774999999999995</v>
      </c>
      <c r="BR13" s="75">
        <f>(AD13+BG13)/2</f>
        <v>6.8774999999999995</v>
      </c>
      <c r="BS13" s="75">
        <f>(AO13+BO13)/2</f>
        <v>5.9624999999999995</v>
      </c>
      <c r="BT13" s="108">
        <f>SUM((S13*0.25)+(AD13*0.375)+(AO13*0.375))</f>
        <v>5.4437499999999996</v>
      </c>
      <c r="BU13" s="3"/>
      <c r="BV13" s="108">
        <f>SUM((BB13*0.25),(BO13*0.25),(BG13*0.5))</f>
        <v>6.8849999999999998</v>
      </c>
      <c r="BW13" s="115"/>
      <c r="BX13" s="76">
        <f>AVERAGE(BT13:BV13)</f>
        <v>6.1643749999999997</v>
      </c>
      <c r="BY13" s="87">
        <v>3</v>
      </c>
    </row>
    <row r="14" spans="1:79" x14ac:dyDescent="0.3">
      <c r="A14" s="196">
        <v>29</v>
      </c>
      <c r="B14" t="s">
        <v>92</v>
      </c>
      <c r="C14" t="s">
        <v>136</v>
      </c>
      <c r="D14" t="s">
        <v>137</v>
      </c>
      <c r="E14" t="s">
        <v>91</v>
      </c>
      <c r="F14" s="16">
        <v>6.5</v>
      </c>
      <c r="G14" s="16">
        <v>6</v>
      </c>
      <c r="H14" s="16">
        <v>6</v>
      </c>
      <c r="I14" s="16">
        <v>5</v>
      </c>
      <c r="J14" s="16">
        <v>5</v>
      </c>
      <c r="K14" s="16">
        <v>4.5</v>
      </c>
      <c r="L14" s="17">
        <f>SUM(F14:K14)/6</f>
        <v>5.5</v>
      </c>
      <c r="M14" s="16">
        <v>4.5</v>
      </c>
      <c r="N14" s="16"/>
      <c r="O14" s="17">
        <f>M14-N14</f>
        <v>4.5</v>
      </c>
      <c r="P14" s="16">
        <v>5</v>
      </c>
      <c r="Q14" s="16"/>
      <c r="R14" s="17">
        <f>P14-Q14</f>
        <v>5</v>
      </c>
      <c r="S14" s="18">
        <f>SUM((L14*0.6),(O14*0.25),(R14*0.15))</f>
        <v>5.1749999999999998</v>
      </c>
      <c r="T14" s="21"/>
      <c r="U14" s="28">
        <v>4.8</v>
      </c>
      <c r="V14" s="28">
        <v>5.4</v>
      </c>
      <c r="W14" s="28">
        <v>5.6</v>
      </c>
      <c r="X14" s="28">
        <v>5.4</v>
      </c>
      <c r="Y14" s="28">
        <v>5.6</v>
      </c>
      <c r="Z14" s="28">
        <v>5.8</v>
      </c>
      <c r="AA14" s="28">
        <v>3.2</v>
      </c>
      <c r="AB14" s="28">
        <v>4.4000000000000004</v>
      </c>
      <c r="AC14" s="20">
        <f>SUM(U14:AB14)</f>
        <v>40.199999999999996</v>
      </c>
      <c r="AD14" s="18">
        <f>AC14/8</f>
        <v>5.0249999999999995</v>
      </c>
      <c r="AE14" s="21"/>
      <c r="AF14" s="28">
        <v>5.4</v>
      </c>
      <c r="AG14" s="28">
        <v>5.5</v>
      </c>
      <c r="AH14" s="28">
        <v>4.8</v>
      </c>
      <c r="AI14" s="28">
        <v>5.5</v>
      </c>
      <c r="AJ14" s="28">
        <v>6</v>
      </c>
      <c r="AK14" s="28">
        <v>6</v>
      </c>
      <c r="AL14" s="28">
        <v>3</v>
      </c>
      <c r="AM14" s="28">
        <v>5</v>
      </c>
      <c r="AN14" s="20">
        <f>SUM(AF14:AM14)</f>
        <v>41.2</v>
      </c>
      <c r="AO14" s="18">
        <f>AN14/8</f>
        <v>5.15</v>
      </c>
      <c r="AP14" s="21"/>
      <c r="AQ14" s="16">
        <v>6.3</v>
      </c>
      <c r="AR14" s="16">
        <v>6</v>
      </c>
      <c r="AS14" s="16">
        <v>5.3</v>
      </c>
      <c r="AT14" s="16">
        <v>5</v>
      </c>
      <c r="AU14" s="17">
        <f>(AQ14+AR14+AS14+AT14)/4</f>
        <v>5.65</v>
      </c>
      <c r="AV14" s="16">
        <v>5.3</v>
      </c>
      <c r="AW14" s="16">
        <v>1</v>
      </c>
      <c r="AX14" s="17">
        <f>AV14-AW14</f>
        <v>4.3</v>
      </c>
      <c r="AY14" s="16">
        <v>5.5</v>
      </c>
      <c r="AZ14" s="16"/>
      <c r="BA14" s="17">
        <f>AY14-AZ14</f>
        <v>5.5</v>
      </c>
      <c r="BB14" s="18">
        <f>((AU14*0.4)+(AX14*0.4)+(BA14*0.2))</f>
        <v>5.08</v>
      </c>
      <c r="BC14" s="21"/>
      <c r="BD14" s="106">
        <v>6.89</v>
      </c>
      <c r="BE14" s="22">
        <f>BD14</f>
        <v>6.89</v>
      </c>
      <c r="BF14" s="107"/>
      <c r="BG14" s="22">
        <f>SUM(BE14-BF14)</f>
        <v>6.89</v>
      </c>
      <c r="BH14" s="29"/>
      <c r="BI14" s="28">
        <v>6</v>
      </c>
      <c r="BJ14" s="28">
        <v>7</v>
      </c>
      <c r="BK14" s="28">
        <v>6</v>
      </c>
      <c r="BL14" s="28">
        <v>4.5</v>
      </c>
      <c r="BM14" s="18">
        <f>SUM((BI14*0.3),(BJ14*0.25),(BK14*0.35),(BL14*0.1))</f>
        <v>6.1</v>
      </c>
      <c r="BN14" s="74"/>
      <c r="BO14" s="18">
        <f>BM14-BN14</f>
        <v>6.1</v>
      </c>
      <c r="BP14" s="114"/>
      <c r="BQ14" s="75">
        <f>(S14+BB14)/2</f>
        <v>5.1274999999999995</v>
      </c>
      <c r="BR14" s="75">
        <f>(AD14+BG14)/2</f>
        <v>5.9574999999999996</v>
      </c>
      <c r="BS14" s="75">
        <f>(AO14+BO14)/2</f>
        <v>5.625</v>
      </c>
      <c r="BT14" s="108">
        <f>SUM((S14*0.25)+(AD14*0.375)+(AO14*0.375))</f>
        <v>5.109375</v>
      </c>
      <c r="BU14" s="3"/>
      <c r="BV14" s="108">
        <f>SUM((BB14*0.25),(BO14*0.25),(BG14*0.5))</f>
        <v>6.24</v>
      </c>
      <c r="BW14" s="115"/>
      <c r="BX14" s="76">
        <f>AVERAGE(BT14:BV14)</f>
        <v>5.6746875000000001</v>
      </c>
      <c r="BY14" s="87">
        <v>4</v>
      </c>
    </row>
    <row r="15" spans="1:79" x14ac:dyDescent="0.3">
      <c r="A15" s="236">
        <v>25</v>
      </c>
      <c r="B15" s="237" t="s">
        <v>134</v>
      </c>
      <c r="C15" s="237" t="s">
        <v>79</v>
      </c>
      <c r="D15" s="237" t="s">
        <v>80</v>
      </c>
      <c r="E15" s="237" t="s">
        <v>115</v>
      </c>
      <c r="F15" s="16"/>
      <c r="G15" s="16"/>
      <c r="H15" s="16"/>
      <c r="I15" s="16"/>
      <c r="J15" s="16"/>
      <c r="K15" s="16"/>
      <c r="L15" s="17">
        <f t="shared" ref="L15" si="0">SUM(F15:K15)/6</f>
        <v>0</v>
      </c>
      <c r="M15" s="16"/>
      <c r="N15" s="16"/>
      <c r="O15" s="17">
        <f t="shared" ref="O15" si="1">M15-N15</f>
        <v>0</v>
      </c>
      <c r="P15" s="16"/>
      <c r="Q15" s="16"/>
      <c r="R15" s="17">
        <f t="shared" ref="R15" si="2">P15-Q15</f>
        <v>0</v>
      </c>
      <c r="S15" s="18">
        <f t="shared" ref="S15" si="3">SUM((L15*0.6),(O15*0.25),(R15*0.15))</f>
        <v>0</v>
      </c>
      <c r="T15" s="21"/>
      <c r="U15" s="28"/>
      <c r="V15" s="28"/>
      <c r="W15" s="28"/>
      <c r="X15" s="28"/>
      <c r="Y15" s="28"/>
      <c r="Z15" s="28"/>
      <c r="AA15" s="28"/>
      <c r="AB15" s="28"/>
      <c r="AC15" s="20">
        <f t="shared" ref="AC15" si="4">SUM(U15:AB15)</f>
        <v>0</v>
      </c>
      <c r="AD15" s="18">
        <f t="shared" ref="AD15" si="5">AC15/8</f>
        <v>0</v>
      </c>
      <c r="AE15" s="21"/>
      <c r="AF15" s="28"/>
      <c r="AG15" s="28"/>
      <c r="AH15" s="28"/>
      <c r="AI15" s="28"/>
      <c r="AJ15" s="28"/>
      <c r="AK15" s="28"/>
      <c r="AL15" s="28"/>
      <c r="AM15" s="28"/>
      <c r="AN15" s="20">
        <f t="shared" ref="AN15" si="6">SUM(AF15:AM15)</f>
        <v>0</v>
      </c>
      <c r="AO15" s="18">
        <f t="shared" ref="AO15" si="7">AN15/8</f>
        <v>0</v>
      </c>
      <c r="AP15" s="21"/>
      <c r="AQ15" s="16"/>
      <c r="AR15" s="16"/>
      <c r="AS15" s="16"/>
      <c r="AT15" s="16"/>
      <c r="AU15" s="17">
        <f t="shared" ref="AU15" si="8">(AQ15+AR15+AS15+AT15)/4</f>
        <v>0</v>
      </c>
      <c r="AV15" s="16"/>
      <c r="AW15" s="16"/>
      <c r="AX15" s="17">
        <f t="shared" ref="AX15" si="9">AV15-AW15</f>
        <v>0</v>
      </c>
      <c r="AY15" s="16"/>
      <c r="AZ15" s="16"/>
      <c r="BA15" s="17">
        <f t="shared" ref="BA15" si="10">AY15-AZ15</f>
        <v>0</v>
      </c>
      <c r="BB15" s="18">
        <f t="shared" ref="BB15" si="11">((AU15*0.4)+(AX15*0.4)+(BA15*0.2))</f>
        <v>0</v>
      </c>
      <c r="BC15" s="21"/>
      <c r="BD15" s="106"/>
      <c r="BE15" s="22">
        <f t="shared" ref="BE15" si="12">BD15</f>
        <v>0</v>
      </c>
      <c r="BF15" s="107"/>
      <c r="BG15" s="22">
        <f t="shared" ref="BG15" si="13">SUM(BE15-BF15)</f>
        <v>0</v>
      </c>
      <c r="BH15" s="29"/>
      <c r="BI15" s="28"/>
      <c r="BJ15" s="28"/>
      <c r="BK15" s="28"/>
      <c r="BL15" s="28"/>
      <c r="BM15" s="18">
        <f t="shared" ref="BM15" si="14">SUM((BI15*0.3),(BJ15*0.25),(BK15*0.35),(BL15*0.1))</f>
        <v>0</v>
      </c>
      <c r="BN15" s="74"/>
      <c r="BO15" s="18">
        <f t="shared" ref="BO15" si="15">BM15-BN15</f>
        <v>0</v>
      </c>
      <c r="BP15" s="114"/>
      <c r="BQ15" s="238">
        <f t="shared" ref="BQ15" si="16">(S15+BB15)/2</f>
        <v>0</v>
      </c>
      <c r="BR15" s="238">
        <f t="shared" ref="BR15" si="17">(AD15+BG15)/2</f>
        <v>0</v>
      </c>
      <c r="BS15" s="238">
        <f t="shared" ref="BS15" si="18">(AO15+BO15)/2</f>
        <v>0</v>
      </c>
      <c r="BT15" s="246">
        <f t="shared" ref="BT15" si="19">SUM((S15*0.25)+(AD15*0.375)+(AO15*0.375))</f>
        <v>0</v>
      </c>
      <c r="BU15" s="247"/>
      <c r="BV15" s="246">
        <f t="shared" ref="BV15" si="20">SUM((BB15*0.25),(BO15*0.25),(BG15*0.5))</f>
        <v>0</v>
      </c>
      <c r="BW15" s="248"/>
      <c r="BX15" s="249">
        <f t="shared" ref="BX15" si="21">AVERAGE(BT15:BV15)</f>
        <v>0</v>
      </c>
      <c r="BY15" s="87" t="s">
        <v>189</v>
      </c>
    </row>
  </sheetData>
  <sortState xmlns:xlrd2="http://schemas.microsoft.com/office/spreadsheetml/2017/richdata2" ref="A11:CA14">
    <sortCondition descending="1" ref="BX11:BX14"/>
  </sortState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31AE-86DE-460D-A84C-C77047E35DB1}">
  <sheetPr>
    <pageSetUpPr fitToPage="1"/>
  </sheetPr>
  <dimension ref="A1:BY24"/>
  <sheetViews>
    <sheetView topLeftCell="M2" workbookViewId="0">
      <selection activeCell="A14" sqref="A14:XFD14"/>
    </sheetView>
  </sheetViews>
  <sheetFormatPr defaultRowHeight="14.4" x14ac:dyDescent="0.3"/>
  <cols>
    <col min="1" max="1" width="5.6640625" customWidth="1"/>
    <col min="2" max="2" width="20" customWidth="1"/>
    <col min="3" max="3" width="18.4414062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7.5546875" customWidth="1"/>
    <col min="42" max="42" width="10.6640625" customWidth="1"/>
    <col min="43" max="43" width="9.33203125" customWidth="1"/>
    <col min="44" max="44" width="11" customWidth="1"/>
    <col min="53" max="53" width="2.88671875" customWidth="1"/>
    <col min="54" max="57" width="8.88671875" style="49"/>
    <col min="58" max="58" width="2.88671875" customWidth="1"/>
    <col min="66" max="66" width="2.88671875" customWidth="1"/>
    <col min="67" max="67" width="7.6640625" customWidth="1"/>
    <col min="68" max="68" width="9.77734375" customWidth="1"/>
    <col min="69" max="69" width="9" customWidth="1"/>
    <col min="70" max="70" width="10" style="49" customWidth="1"/>
    <col min="71" max="71" width="2.88671875" style="49" customWidth="1"/>
    <col min="72" max="72" width="9.33203125" style="49" bestFit="1" customWidth="1"/>
    <col min="73" max="73" width="2.88671875" style="49" customWidth="1"/>
    <col min="74" max="74" width="8.88671875" style="49"/>
    <col min="75" max="75" width="17.44140625" customWidth="1"/>
  </cols>
  <sheetData>
    <row r="1" spans="1:77" x14ac:dyDescent="0.3">
      <c r="A1" s="1" t="s">
        <v>58</v>
      </c>
      <c r="B1" s="6"/>
      <c r="C1" s="6"/>
      <c r="D1" s="3" t="s">
        <v>0</v>
      </c>
      <c r="E1" s="14" t="s">
        <v>101</v>
      </c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5"/>
      <c r="AP1" s="5"/>
      <c r="AQ1" s="5"/>
      <c r="AR1" s="5"/>
      <c r="AS1" s="6"/>
      <c r="AT1" s="6"/>
      <c r="AU1" s="6"/>
      <c r="AV1" s="6"/>
      <c r="AW1" s="6"/>
      <c r="AX1" s="6"/>
      <c r="AY1" s="6"/>
      <c r="AZ1" s="6"/>
      <c r="BA1" s="6"/>
      <c r="BB1" s="22"/>
      <c r="BC1" s="22"/>
      <c r="BD1" s="22"/>
      <c r="BE1" s="22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14"/>
      <c r="BS1" s="14"/>
      <c r="BT1" s="14"/>
      <c r="BU1" s="14"/>
      <c r="BV1" s="14"/>
      <c r="BW1" s="41">
        <f ca="1">NOW()</f>
        <v>44612.533726620371</v>
      </c>
      <c r="BX1" s="6"/>
      <c r="BY1" s="6"/>
    </row>
    <row r="2" spans="1:77" x14ac:dyDescent="0.3">
      <c r="A2" s="1"/>
      <c r="B2" s="6"/>
      <c r="C2" s="6"/>
      <c r="D2" s="3" t="s">
        <v>1</v>
      </c>
      <c r="E2" s="14" t="s">
        <v>62</v>
      </c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5"/>
      <c r="AP2" s="5"/>
      <c r="AQ2" s="5"/>
      <c r="AR2" s="5"/>
      <c r="AS2" s="6"/>
      <c r="AT2" s="6"/>
      <c r="AU2" s="6"/>
      <c r="AV2" s="6"/>
      <c r="AW2" s="6"/>
      <c r="AX2" s="6"/>
      <c r="AY2" s="6"/>
      <c r="AZ2" s="6"/>
      <c r="BA2" s="6"/>
      <c r="BB2" s="22"/>
      <c r="BC2" s="22"/>
      <c r="BD2" s="22"/>
      <c r="BE2" s="22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14"/>
      <c r="BS2" s="14"/>
      <c r="BT2" s="14"/>
      <c r="BU2" s="14"/>
      <c r="BV2" s="14"/>
      <c r="BW2" s="42">
        <f ca="1">NOW()</f>
        <v>44612.533726620371</v>
      </c>
      <c r="BX2" s="6"/>
      <c r="BY2" s="6"/>
    </row>
    <row r="3" spans="1:77" x14ac:dyDescent="0.3">
      <c r="A3" s="1" t="s">
        <v>170</v>
      </c>
      <c r="B3" s="6"/>
      <c r="C3" s="6"/>
      <c r="D3" s="3" t="s">
        <v>2</v>
      </c>
      <c r="E3" t="s">
        <v>60</v>
      </c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5"/>
      <c r="AP3" s="5"/>
      <c r="AQ3" s="5"/>
      <c r="AR3" s="5"/>
      <c r="AS3" s="6"/>
      <c r="AT3" s="6"/>
      <c r="AU3" s="6"/>
      <c r="AV3" s="6"/>
      <c r="AW3" s="6"/>
      <c r="AX3" s="6"/>
      <c r="AY3" s="6"/>
      <c r="AZ3" s="6"/>
      <c r="BA3" s="6"/>
      <c r="BB3" s="22"/>
      <c r="BC3" s="22"/>
      <c r="BD3" s="22"/>
      <c r="BE3" s="22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14"/>
      <c r="BS3" s="14"/>
      <c r="BT3" s="14"/>
      <c r="BU3" s="14"/>
      <c r="BV3" s="14"/>
      <c r="BW3" s="42"/>
      <c r="BX3" s="6"/>
      <c r="BY3" s="6"/>
    </row>
    <row r="4" spans="1:77" ht="15.6" x14ac:dyDescent="0.3">
      <c r="A4" s="35"/>
      <c r="B4" s="6"/>
      <c r="C4" s="6"/>
      <c r="D4" s="3"/>
      <c r="E4" s="6"/>
      <c r="F4" s="50" t="s">
        <v>63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51"/>
      <c r="V4" s="51"/>
      <c r="W4" s="51"/>
      <c r="X4" s="51"/>
      <c r="Y4" s="51"/>
      <c r="Z4" s="51"/>
      <c r="AA4" s="51"/>
      <c r="AB4" s="51"/>
      <c r="AC4" s="50"/>
      <c r="AD4" s="50"/>
      <c r="AE4" s="51"/>
      <c r="AF4" s="51"/>
      <c r="AG4" s="51"/>
      <c r="AH4" s="51"/>
      <c r="AI4" s="51"/>
      <c r="AJ4" s="51"/>
      <c r="AK4" s="51"/>
      <c r="AL4" s="51"/>
      <c r="AM4" s="51"/>
      <c r="AN4" s="6"/>
      <c r="AO4" s="52" t="s">
        <v>65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6"/>
      <c r="BB4" s="98" t="s">
        <v>65</v>
      </c>
      <c r="BC4" s="99"/>
      <c r="BD4" s="99"/>
      <c r="BE4" s="99"/>
      <c r="BF4" s="55"/>
      <c r="BG4" s="55"/>
      <c r="BH4" s="55"/>
      <c r="BI4" s="55"/>
      <c r="BJ4" s="55"/>
      <c r="BK4" s="55"/>
      <c r="BL4" s="55"/>
      <c r="BM4" s="55"/>
      <c r="BN4" s="6"/>
      <c r="BO4" s="6"/>
      <c r="BP4" s="6"/>
      <c r="BQ4" s="6"/>
      <c r="BR4" s="14"/>
      <c r="BS4" s="14"/>
      <c r="BT4" s="14"/>
      <c r="BU4" s="14"/>
      <c r="BV4" s="14"/>
      <c r="BW4" s="6"/>
      <c r="BX4" s="6"/>
      <c r="BY4" s="6"/>
    </row>
    <row r="5" spans="1:77" ht="15.6" x14ac:dyDescent="0.3">
      <c r="A5" s="35"/>
      <c r="B5" s="6"/>
      <c r="C5" s="3"/>
      <c r="D5" s="6"/>
      <c r="E5" s="6"/>
      <c r="F5" s="7" t="s">
        <v>3</v>
      </c>
      <c r="G5" s="6" t="str">
        <f>E1</f>
        <v>Darryn Fedrick</v>
      </c>
      <c r="H5" s="6"/>
      <c r="I5" s="6"/>
      <c r="K5" s="7"/>
      <c r="L5" s="7"/>
      <c r="M5" s="7"/>
      <c r="N5" s="6"/>
      <c r="O5" s="6"/>
      <c r="P5" s="6"/>
      <c r="Q5" s="6"/>
      <c r="R5" s="6"/>
      <c r="S5" s="7" t="s">
        <v>5</v>
      </c>
      <c r="T5" s="6" t="str">
        <f>E2</f>
        <v>Tristyn Lowe</v>
      </c>
      <c r="U5" s="6"/>
      <c r="V5" s="6"/>
      <c r="W5" s="6"/>
      <c r="X5" s="6"/>
      <c r="Y5" s="6"/>
      <c r="Z5" s="6"/>
      <c r="AA5" s="6"/>
      <c r="AB5" s="6"/>
      <c r="AC5" s="6"/>
      <c r="AD5" s="7" t="s">
        <v>6</v>
      </c>
      <c r="AE5" s="6" t="str">
        <f>E3</f>
        <v>Robyn Bruderer</v>
      </c>
      <c r="AF5" s="6"/>
      <c r="AG5" s="6"/>
      <c r="AH5" s="6"/>
      <c r="AI5" s="6"/>
      <c r="AJ5" s="6"/>
      <c r="AK5" s="6"/>
      <c r="AL5" s="6"/>
      <c r="AM5" s="6"/>
      <c r="AN5" s="6"/>
      <c r="AO5" s="7" t="s">
        <v>3</v>
      </c>
      <c r="AP5" s="6" t="str">
        <f>E1</f>
        <v>Darryn Fedrick</v>
      </c>
      <c r="AQ5" s="6"/>
      <c r="AR5" s="6"/>
      <c r="AT5" s="7"/>
      <c r="AU5" s="7"/>
      <c r="AV5" s="7"/>
      <c r="AW5" s="6"/>
      <c r="AX5" s="6"/>
      <c r="AY5" s="6"/>
      <c r="AZ5" s="6"/>
      <c r="BA5" s="6"/>
      <c r="BB5" s="7" t="s">
        <v>5</v>
      </c>
      <c r="BC5" s="6" t="str">
        <f>E2</f>
        <v>Tristyn Lowe</v>
      </c>
      <c r="BD5" s="22"/>
      <c r="BE5" s="22"/>
      <c r="BF5" s="6"/>
      <c r="BG5" s="7" t="s">
        <v>6</v>
      </c>
      <c r="BH5" s="6" t="str">
        <f>E3</f>
        <v>Robyn Bruderer</v>
      </c>
      <c r="BI5" s="6"/>
      <c r="BJ5" s="6"/>
      <c r="BK5" s="6"/>
      <c r="BL5" s="6"/>
      <c r="BM5" s="6"/>
      <c r="BN5" s="6"/>
      <c r="BO5" s="6"/>
      <c r="BP5" s="6"/>
      <c r="BQ5" s="6"/>
      <c r="BR5" s="14"/>
      <c r="BS5" s="14"/>
      <c r="BT5" s="14"/>
      <c r="BU5" s="14"/>
      <c r="BV5" s="14"/>
      <c r="BW5" s="6"/>
      <c r="BX5" s="6"/>
      <c r="BY5" s="6"/>
    </row>
    <row r="6" spans="1:77" ht="15.6" x14ac:dyDescent="0.3">
      <c r="A6" s="35" t="s">
        <v>116</v>
      </c>
      <c r="B6" s="7"/>
      <c r="C6" s="6"/>
      <c r="D6" s="6"/>
      <c r="E6" s="6"/>
      <c r="F6" s="7" t="s">
        <v>4</v>
      </c>
      <c r="G6" s="6"/>
      <c r="H6" s="6"/>
      <c r="I6" s="6"/>
      <c r="K6" s="6"/>
      <c r="L6" s="6"/>
      <c r="M6" s="6"/>
      <c r="N6" s="6"/>
      <c r="O6" s="6"/>
      <c r="P6" s="6"/>
      <c r="Q6" s="6"/>
      <c r="R6" s="6"/>
      <c r="S6" s="7"/>
      <c r="T6" s="7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6"/>
      <c r="AG6" s="6"/>
      <c r="AH6" s="6"/>
      <c r="AI6" s="6"/>
      <c r="AJ6" s="6"/>
      <c r="AK6" s="6"/>
      <c r="AL6" s="6"/>
      <c r="AM6" s="6"/>
      <c r="AN6" s="7"/>
      <c r="AO6" s="7"/>
      <c r="AP6" s="6"/>
      <c r="AQ6" s="6"/>
      <c r="AR6" s="6"/>
      <c r="AT6" s="6"/>
      <c r="AU6" s="6"/>
      <c r="AV6" s="6"/>
      <c r="AW6" s="6"/>
      <c r="AX6" s="6"/>
      <c r="AY6" s="6"/>
      <c r="AZ6" s="6"/>
      <c r="BA6" s="63"/>
      <c r="BB6" s="23"/>
      <c r="BC6" s="22"/>
      <c r="BD6" s="22"/>
      <c r="BE6" s="22"/>
      <c r="BF6" s="63"/>
      <c r="BG6" s="7"/>
      <c r="BH6" s="6"/>
      <c r="BI6" s="6"/>
      <c r="BJ6" s="6"/>
      <c r="BK6" s="6"/>
      <c r="BL6" s="7"/>
      <c r="BM6" s="7"/>
      <c r="BN6" s="43"/>
      <c r="BO6" s="56"/>
      <c r="BP6" s="56"/>
      <c r="BQ6" s="56"/>
      <c r="BR6" s="100" t="s">
        <v>84</v>
      </c>
      <c r="BS6" s="14"/>
      <c r="BT6" s="14"/>
      <c r="BU6" s="14"/>
      <c r="BV6" s="14"/>
      <c r="BW6" s="6"/>
      <c r="BX6" s="6"/>
      <c r="BY6" s="6"/>
    </row>
    <row r="7" spans="1:77" ht="15.6" x14ac:dyDescent="0.3">
      <c r="A7" s="35" t="s">
        <v>68</v>
      </c>
      <c r="B7" s="7">
        <v>8</v>
      </c>
      <c r="C7" s="6"/>
      <c r="D7" s="6"/>
      <c r="E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 t="s">
        <v>4</v>
      </c>
      <c r="AP7" s="6"/>
      <c r="BA7" s="63"/>
      <c r="BB7" s="22"/>
      <c r="BC7" s="22"/>
      <c r="BD7" s="22"/>
      <c r="BE7" s="22"/>
      <c r="BF7" s="63"/>
      <c r="BG7" s="6"/>
      <c r="BH7" s="6"/>
      <c r="BI7" s="6"/>
      <c r="BJ7" s="6"/>
      <c r="BK7" s="6"/>
      <c r="BL7" s="6"/>
      <c r="BM7" s="6"/>
      <c r="BN7" s="43"/>
      <c r="BO7" s="56"/>
      <c r="BP7" s="56"/>
      <c r="BQ7" s="56"/>
      <c r="BR7" s="14"/>
      <c r="BS7" s="14"/>
      <c r="BT7" s="14"/>
      <c r="BU7" s="14"/>
      <c r="BV7" s="14"/>
      <c r="BW7" s="6"/>
      <c r="BX7" s="6"/>
      <c r="BY7" s="6"/>
    </row>
    <row r="8" spans="1:77" x14ac:dyDescent="0.3">
      <c r="A8" s="6"/>
      <c r="B8" s="6"/>
      <c r="C8" s="6"/>
      <c r="D8" s="6"/>
      <c r="E8" s="6"/>
      <c r="F8" s="7" t="s">
        <v>7</v>
      </c>
      <c r="G8" s="6"/>
      <c r="H8" s="6"/>
      <c r="I8" s="6"/>
      <c r="J8" s="8" t="s">
        <v>7</v>
      </c>
      <c r="K8" s="9"/>
      <c r="L8" s="9"/>
      <c r="M8" s="9" t="s">
        <v>8</v>
      </c>
      <c r="O8" s="9"/>
      <c r="P8" s="9" t="s">
        <v>9</v>
      </c>
      <c r="Q8" s="9" t="s">
        <v>10</v>
      </c>
      <c r="R8" s="25"/>
      <c r="S8" s="6"/>
      <c r="T8" s="6"/>
      <c r="U8" s="6"/>
      <c r="V8" s="6"/>
      <c r="W8" s="6"/>
      <c r="X8" s="6"/>
      <c r="Y8" s="6"/>
      <c r="Z8" s="6"/>
      <c r="AA8" s="6"/>
      <c r="AB8" s="6"/>
      <c r="AC8" s="25"/>
      <c r="AD8" s="6"/>
      <c r="AE8" s="6"/>
      <c r="AF8" s="6"/>
      <c r="AG8" s="6"/>
      <c r="AH8" s="6"/>
      <c r="AI8" s="6"/>
      <c r="AJ8" s="6"/>
      <c r="AK8" s="6"/>
      <c r="AL8" s="6"/>
      <c r="AM8" s="6"/>
      <c r="AN8" s="25"/>
      <c r="AO8" s="7" t="s">
        <v>7</v>
      </c>
      <c r="AP8" s="6"/>
      <c r="AQ8" s="6"/>
      <c r="AR8" s="6"/>
      <c r="AS8" s="8" t="s">
        <v>7</v>
      </c>
      <c r="AT8" s="9"/>
      <c r="AU8" s="9"/>
      <c r="AV8" s="9" t="s">
        <v>8</v>
      </c>
      <c r="AX8" s="9"/>
      <c r="AY8" s="9" t="s">
        <v>9</v>
      </c>
      <c r="AZ8" s="9" t="s">
        <v>10</v>
      </c>
      <c r="BA8" s="63"/>
      <c r="BB8" s="23"/>
      <c r="BC8" s="22"/>
      <c r="BD8" s="22" t="s">
        <v>12</v>
      </c>
      <c r="BE8" s="22" t="s">
        <v>13</v>
      </c>
      <c r="BF8" s="63"/>
      <c r="BG8" s="6" t="s">
        <v>71</v>
      </c>
      <c r="BH8" s="6"/>
      <c r="BI8" s="6"/>
      <c r="BJ8" s="6"/>
      <c r="BK8" s="6"/>
      <c r="BL8" s="6"/>
      <c r="BM8" s="25" t="s">
        <v>71</v>
      </c>
      <c r="BN8" s="43"/>
      <c r="BO8" s="56"/>
      <c r="BP8" s="56"/>
      <c r="BQ8" s="56"/>
      <c r="BR8" s="100" t="s">
        <v>15</v>
      </c>
      <c r="BS8" s="14"/>
      <c r="BT8" s="100" t="s">
        <v>65</v>
      </c>
      <c r="BU8" s="14"/>
      <c r="BV8" s="71" t="s">
        <v>16</v>
      </c>
      <c r="BW8" s="15"/>
      <c r="BX8" s="6"/>
      <c r="BY8" s="6"/>
    </row>
    <row r="9" spans="1:77" x14ac:dyDescent="0.3">
      <c r="A9" s="26" t="s">
        <v>17</v>
      </c>
      <c r="B9" s="10" t="s">
        <v>18</v>
      </c>
      <c r="C9" s="10" t="s">
        <v>4</v>
      </c>
      <c r="D9" s="10" t="s">
        <v>19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24</v>
      </c>
      <c r="J9" s="11" t="s">
        <v>25</v>
      </c>
      <c r="K9" s="12" t="s">
        <v>8</v>
      </c>
      <c r="L9" s="12" t="s">
        <v>26</v>
      </c>
      <c r="M9" s="11" t="s">
        <v>25</v>
      </c>
      <c r="N9" s="13" t="s">
        <v>9</v>
      </c>
      <c r="O9" s="12" t="s">
        <v>26</v>
      </c>
      <c r="P9" s="11" t="s">
        <v>25</v>
      </c>
      <c r="Q9" s="11" t="s">
        <v>25</v>
      </c>
      <c r="R9" s="27"/>
      <c r="S9" s="26" t="s">
        <v>27</v>
      </c>
      <c r="T9" s="26" t="s">
        <v>28</v>
      </c>
      <c r="U9" s="26" t="s">
        <v>51</v>
      </c>
      <c r="V9" s="26" t="s">
        <v>29</v>
      </c>
      <c r="W9" s="26" t="s">
        <v>52</v>
      </c>
      <c r="X9" s="26" t="s">
        <v>53</v>
      </c>
      <c r="Y9" s="26" t="s">
        <v>30</v>
      </c>
      <c r="Z9" s="26" t="s">
        <v>54</v>
      </c>
      <c r="AA9" s="26" t="s">
        <v>31</v>
      </c>
      <c r="AB9" s="26" t="s">
        <v>32</v>
      </c>
      <c r="AC9" s="27"/>
      <c r="AD9" s="26" t="s">
        <v>27</v>
      </c>
      <c r="AE9" s="26" t="s">
        <v>28</v>
      </c>
      <c r="AF9" s="26" t="s">
        <v>51</v>
      </c>
      <c r="AG9" s="26" t="s">
        <v>29</v>
      </c>
      <c r="AH9" s="26" t="s">
        <v>52</v>
      </c>
      <c r="AI9" s="26" t="s">
        <v>53</v>
      </c>
      <c r="AJ9" s="26" t="s">
        <v>30</v>
      </c>
      <c r="AK9" s="26" t="s">
        <v>54</v>
      </c>
      <c r="AL9" s="26" t="s">
        <v>31</v>
      </c>
      <c r="AM9" s="26" t="s">
        <v>32</v>
      </c>
      <c r="AN9" s="27"/>
      <c r="AO9" s="10" t="s">
        <v>21</v>
      </c>
      <c r="AP9" s="10" t="s">
        <v>22</v>
      </c>
      <c r="AQ9" s="10" t="s">
        <v>23</v>
      </c>
      <c r="AR9" s="10" t="s">
        <v>24</v>
      </c>
      <c r="AS9" s="11" t="s">
        <v>25</v>
      </c>
      <c r="AT9" s="12" t="s">
        <v>8</v>
      </c>
      <c r="AU9" s="12" t="s">
        <v>26</v>
      </c>
      <c r="AV9" s="11" t="s">
        <v>25</v>
      </c>
      <c r="AW9" s="13" t="s">
        <v>9</v>
      </c>
      <c r="AX9" s="12" t="s">
        <v>26</v>
      </c>
      <c r="AY9" s="11" t="s">
        <v>25</v>
      </c>
      <c r="AZ9" s="11" t="s">
        <v>25</v>
      </c>
      <c r="BA9" s="63"/>
      <c r="BB9" s="101" t="s">
        <v>33</v>
      </c>
      <c r="BC9" s="101" t="s">
        <v>13</v>
      </c>
      <c r="BD9" s="101" t="s">
        <v>34</v>
      </c>
      <c r="BE9" s="101" t="s">
        <v>35</v>
      </c>
      <c r="BF9" s="63"/>
      <c r="BG9" s="12" t="s">
        <v>36</v>
      </c>
      <c r="BH9" s="12" t="s">
        <v>37</v>
      </c>
      <c r="BI9" s="12" t="s">
        <v>38</v>
      </c>
      <c r="BJ9" s="12" t="s">
        <v>39</v>
      </c>
      <c r="BK9" s="12" t="s">
        <v>40</v>
      </c>
      <c r="BL9" s="26" t="s">
        <v>77</v>
      </c>
      <c r="BM9" s="26" t="s">
        <v>35</v>
      </c>
      <c r="BN9" s="44"/>
      <c r="BO9" s="81" t="s">
        <v>41</v>
      </c>
      <c r="BP9" s="81" t="s">
        <v>42</v>
      </c>
      <c r="BQ9" s="81" t="s">
        <v>43</v>
      </c>
      <c r="BR9" s="102" t="s">
        <v>44</v>
      </c>
      <c r="BS9" s="10"/>
      <c r="BT9" s="102" t="s">
        <v>44</v>
      </c>
      <c r="BU9" s="103"/>
      <c r="BV9" s="104" t="s">
        <v>44</v>
      </c>
      <c r="BW9" s="11" t="s">
        <v>45</v>
      </c>
      <c r="BX9" s="25"/>
      <c r="BY9" s="25"/>
    </row>
    <row r="10" spans="1:77" x14ac:dyDescent="0.3">
      <c r="A10" s="25"/>
      <c r="B10" s="25"/>
      <c r="C10" s="25"/>
      <c r="D10" s="25"/>
      <c r="E10" s="25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27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7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7"/>
      <c r="AO10" s="14"/>
      <c r="AP10" s="14"/>
      <c r="AQ10" s="14"/>
      <c r="AR10" s="14"/>
      <c r="AS10" s="15"/>
      <c r="AT10" s="15"/>
      <c r="AU10" s="15"/>
      <c r="AV10" s="15"/>
      <c r="AW10" s="15"/>
      <c r="AX10" s="15"/>
      <c r="AY10" s="15"/>
      <c r="AZ10" s="15"/>
      <c r="BA10" s="63"/>
      <c r="BB10" s="22"/>
      <c r="BC10" s="22"/>
      <c r="BD10" s="22"/>
      <c r="BE10" s="22"/>
      <c r="BF10" s="63"/>
      <c r="BG10" s="15"/>
      <c r="BH10" s="15"/>
      <c r="BI10" s="15"/>
      <c r="BJ10" s="15"/>
      <c r="BK10" s="15"/>
      <c r="BL10" s="25"/>
      <c r="BM10" s="25"/>
      <c r="BN10" s="44"/>
      <c r="BO10" s="83"/>
      <c r="BP10" s="83"/>
      <c r="BQ10" s="83"/>
      <c r="BR10" s="100"/>
      <c r="BS10" s="14"/>
      <c r="BT10" s="100"/>
      <c r="BU10" s="105"/>
      <c r="BV10" s="71"/>
      <c r="BW10" s="72"/>
      <c r="BX10" s="6"/>
      <c r="BY10" s="6"/>
    </row>
    <row r="11" spans="1:77" x14ac:dyDescent="0.3">
      <c r="A11" s="196">
        <v>14</v>
      </c>
      <c r="B11" t="s">
        <v>120</v>
      </c>
      <c r="C11" s="224" t="s">
        <v>109</v>
      </c>
      <c r="D11" s="224" t="s">
        <v>95</v>
      </c>
      <c r="E11" t="s">
        <v>96</v>
      </c>
      <c r="F11" s="16">
        <v>6</v>
      </c>
      <c r="G11" s="16">
        <v>6.5</v>
      </c>
      <c r="H11" s="16">
        <v>5.2</v>
      </c>
      <c r="I11" s="16">
        <v>5.6</v>
      </c>
      <c r="J11" s="17">
        <f t="shared" ref="J11:J20" si="0">(F11+G11+H11+I11)/4</f>
        <v>5.8249999999999993</v>
      </c>
      <c r="K11" s="16">
        <v>6</v>
      </c>
      <c r="L11" s="16"/>
      <c r="M11" s="17">
        <f t="shared" ref="M11:M20" si="1">K11-L11</f>
        <v>6</v>
      </c>
      <c r="N11" s="16">
        <v>6.5</v>
      </c>
      <c r="O11" s="16"/>
      <c r="P11" s="17">
        <f t="shared" ref="P11:P20" si="2">N11-O11</f>
        <v>6.5</v>
      </c>
      <c r="Q11" s="18">
        <f t="shared" ref="Q11:Q20" si="3">((J11*0.4)+(M11*0.4)+(P11*0.2))</f>
        <v>6.03</v>
      </c>
      <c r="R11" s="21"/>
      <c r="S11" s="28">
        <v>5.8</v>
      </c>
      <c r="T11" s="28">
        <v>7</v>
      </c>
      <c r="U11" s="28">
        <v>6</v>
      </c>
      <c r="V11" s="28">
        <v>6.5</v>
      </c>
      <c r="W11" s="28">
        <v>7.5</v>
      </c>
      <c r="X11" s="28">
        <v>7.5</v>
      </c>
      <c r="Y11" s="28">
        <v>8.5</v>
      </c>
      <c r="Z11" s="28">
        <v>6.5</v>
      </c>
      <c r="AA11" s="20">
        <f t="shared" ref="AA11:AA20" si="4">SUM(S11:Z11)</f>
        <v>55.3</v>
      </c>
      <c r="AB11" s="18">
        <f t="shared" ref="AB11:AB20" si="5">AA11/8</f>
        <v>6.9124999999999996</v>
      </c>
      <c r="AC11" s="21"/>
      <c r="AD11" s="28">
        <v>6.3</v>
      </c>
      <c r="AE11" s="28">
        <v>6.8</v>
      </c>
      <c r="AF11" s="28">
        <v>5.2</v>
      </c>
      <c r="AG11" s="28">
        <v>5</v>
      </c>
      <c r="AH11" s="28">
        <v>6.5</v>
      </c>
      <c r="AI11" s="28">
        <v>6.5</v>
      </c>
      <c r="AJ11" s="28">
        <v>5.2</v>
      </c>
      <c r="AK11" s="28">
        <v>5.3</v>
      </c>
      <c r="AL11" s="20">
        <f t="shared" ref="AL11:AL20" si="6">SUM(AD11:AK11)</f>
        <v>46.8</v>
      </c>
      <c r="AM11" s="18">
        <f t="shared" ref="AM11:AM20" si="7">AL11/8</f>
        <v>5.85</v>
      </c>
      <c r="AN11" s="21"/>
      <c r="AO11" s="16">
        <v>5.8</v>
      </c>
      <c r="AP11" s="16">
        <v>6.5</v>
      </c>
      <c r="AQ11" s="16">
        <v>5</v>
      </c>
      <c r="AR11" s="16">
        <v>5.6</v>
      </c>
      <c r="AS11" s="17">
        <f t="shared" ref="AS11:AS24" si="8">(AO11+AP11+AQ11+AR11)/4</f>
        <v>5.7249999999999996</v>
      </c>
      <c r="AT11" s="16">
        <v>5.8</v>
      </c>
      <c r="AU11" s="16"/>
      <c r="AV11" s="17">
        <f t="shared" ref="AV11:AV20" si="9">AT11-AU11</f>
        <v>5.8</v>
      </c>
      <c r="AW11" s="16">
        <v>6</v>
      </c>
      <c r="AX11" s="16"/>
      <c r="AY11" s="17">
        <f t="shared" ref="AY11:AY20" si="10">AW11-AX11</f>
        <v>6</v>
      </c>
      <c r="AZ11" s="18">
        <f t="shared" ref="AZ11:AZ20" si="11">((AS11*0.4)+(AV11*0.4)+(AY11*0.2))</f>
        <v>5.81</v>
      </c>
      <c r="BA11" s="63"/>
      <c r="BB11" s="106">
        <v>7.78</v>
      </c>
      <c r="BC11" s="22">
        <f t="shared" ref="BC11:BC20" si="12">BB11</f>
        <v>7.78</v>
      </c>
      <c r="BD11" s="107"/>
      <c r="BE11" s="22">
        <f t="shared" ref="BE11:BE20" si="13">SUM(BC11-BD11)</f>
        <v>7.78</v>
      </c>
      <c r="BF11" s="29"/>
      <c r="BG11" s="28">
        <v>6.2</v>
      </c>
      <c r="BH11" s="28">
        <v>6.2</v>
      </c>
      <c r="BI11" s="28">
        <v>6</v>
      </c>
      <c r="BJ11" s="28">
        <v>6</v>
      </c>
      <c r="BK11" s="18">
        <f t="shared" ref="BK11:BK20" si="14">SUM((BG11*0.3),(BH11*0.25),(BI11*0.35),(BJ11*0.1))</f>
        <v>6.1099999999999994</v>
      </c>
      <c r="BL11" s="74"/>
      <c r="BM11" s="18">
        <f t="shared" ref="BM11:BM20" si="15">BK11-BL11</f>
        <v>6.1099999999999994</v>
      </c>
      <c r="BN11" s="86"/>
      <c r="BO11" s="75">
        <f t="shared" ref="BO11:BO24" si="16">(Q11+AZ11)/2</f>
        <v>5.92</v>
      </c>
      <c r="BP11" s="75">
        <f t="shared" ref="BP11:BP24" si="17">(AB11+BE11)/2</f>
        <v>7.3462499999999995</v>
      </c>
      <c r="BQ11" s="75">
        <f t="shared" ref="BQ11:BQ24" si="18">(AM11+BM11)/2</f>
        <v>5.9799999999999995</v>
      </c>
      <c r="BR11" s="108">
        <f t="shared" ref="BR11:BR24" si="19">SUM((Q11*0.25)+(AB11*0.375)+(AM11*0.375))</f>
        <v>6.2934374999999996</v>
      </c>
      <c r="BS11" s="3"/>
      <c r="BT11" s="108">
        <f t="shared" ref="BT11:BT24" si="20">SUM((AZ11*0.25),(BM11*0.25),(BE11*0.5))</f>
        <v>6.8699999999999992</v>
      </c>
      <c r="BU11" s="3"/>
      <c r="BV11" s="76">
        <f t="shared" ref="BV11:BV24" si="21">AVERAGE(BR11:BT11)</f>
        <v>6.5817187499999994</v>
      </c>
      <c r="BW11" s="87">
        <v>1</v>
      </c>
      <c r="BX11" s="6"/>
      <c r="BY11" s="6"/>
    </row>
    <row r="12" spans="1:77" s="244" customFormat="1" x14ac:dyDescent="0.3">
      <c r="A12" s="243">
        <v>34</v>
      </c>
      <c r="B12" s="244" t="s">
        <v>127</v>
      </c>
      <c r="C12" s="244" t="s">
        <v>126</v>
      </c>
      <c r="D12" s="244" t="s">
        <v>80</v>
      </c>
      <c r="E12" s="244" t="s">
        <v>81</v>
      </c>
      <c r="F12" s="16">
        <v>5.8</v>
      </c>
      <c r="G12" s="16">
        <v>6</v>
      </c>
      <c r="H12" s="16">
        <v>5</v>
      </c>
      <c r="I12" s="16">
        <v>5.6</v>
      </c>
      <c r="J12" s="17">
        <f t="shared" si="0"/>
        <v>5.6</v>
      </c>
      <c r="K12" s="16">
        <v>5.6</v>
      </c>
      <c r="L12" s="16">
        <v>1</v>
      </c>
      <c r="M12" s="17">
        <f t="shared" si="1"/>
        <v>4.5999999999999996</v>
      </c>
      <c r="N12" s="16">
        <v>6.5</v>
      </c>
      <c r="O12" s="16">
        <v>1</v>
      </c>
      <c r="P12" s="17">
        <f t="shared" si="2"/>
        <v>5.5</v>
      </c>
      <c r="Q12" s="18">
        <f t="shared" si="3"/>
        <v>5.18</v>
      </c>
      <c r="R12" s="21"/>
      <c r="S12" s="28">
        <v>5.8</v>
      </c>
      <c r="T12" s="28">
        <v>6</v>
      </c>
      <c r="U12" s="28">
        <v>7.5</v>
      </c>
      <c r="V12" s="28">
        <v>6</v>
      </c>
      <c r="W12" s="28">
        <v>8</v>
      </c>
      <c r="X12" s="28">
        <v>7.5</v>
      </c>
      <c r="Y12" s="28">
        <v>8.5</v>
      </c>
      <c r="Z12" s="28">
        <v>7.5</v>
      </c>
      <c r="AA12" s="20">
        <f t="shared" si="4"/>
        <v>56.8</v>
      </c>
      <c r="AB12" s="18">
        <f t="shared" si="5"/>
        <v>7.1</v>
      </c>
      <c r="AC12" s="21"/>
      <c r="AD12" s="28">
        <v>6</v>
      </c>
      <c r="AE12" s="28">
        <v>6.5</v>
      </c>
      <c r="AF12" s="28">
        <v>6</v>
      </c>
      <c r="AG12" s="28">
        <v>6</v>
      </c>
      <c r="AH12" s="28">
        <v>7</v>
      </c>
      <c r="AI12" s="28">
        <v>7</v>
      </c>
      <c r="AJ12" s="28">
        <v>7</v>
      </c>
      <c r="AK12" s="28">
        <v>6</v>
      </c>
      <c r="AL12" s="20">
        <f t="shared" si="6"/>
        <v>51.5</v>
      </c>
      <c r="AM12" s="18">
        <f t="shared" si="7"/>
        <v>6.4375</v>
      </c>
      <c r="AN12" s="21"/>
      <c r="AO12" s="16">
        <v>3.2</v>
      </c>
      <c r="AP12" s="16">
        <v>2</v>
      </c>
      <c r="AQ12" s="16">
        <v>2</v>
      </c>
      <c r="AR12" s="16">
        <v>4</v>
      </c>
      <c r="AS12" s="17">
        <f t="shared" si="8"/>
        <v>2.8</v>
      </c>
      <c r="AT12" s="16">
        <v>4</v>
      </c>
      <c r="AU12" s="16">
        <v>1</v>
      </c>
      <c r="AV12" s="17">
        <f t="shared" si="9"/>
        <v>3</v>
      </c>
      <c r="AW12" s="16">
        <v>5</v>
      </c>
      <c r="AX12" s="16"/>
      <c r="AY12" s="17">
        <f t="shared" si="10"/>
        <v>5</v>
      </c>
      <c r="AZ12" s="18">
        <f t="shared" si="11"/>
        <v>3.3200000000000003</v>
      </c>
      <c r="BA12" s="63"/>
      <c r="BB12" s="106">
        <v>8.15</v>
      </c>
      <c r="BC12" s="22">
        <f t="shared" si="12"/>
        <v>8.15</v>
      </c>
      <c r="BD12" s="107"/>
      <c r="BE12" s="22">
        <f t="shared" si="13"/>
        <v>8.15</v>
      </c>
      <c r="BF12" s="29"/>
      <c r="BG12" s="28">
        <v>6</v>
      </c>
      <c r="BH12" s="28">
        <v>5.5</v>
      </c>
      <c r="BI12" s="28">
        <v>5</v>
      </c>
      <c r="BJ12" s="28">
        <v>4.5</v>
      </c>
      <c r="BK12" s="18">
        <f t="shared" si="14"/>
        <v>5.375</v>
      </c>
      <c r="BL12" s="74"/>
      <c r="BM12" s="18">
        <f t="shared" si="15"/>
        <v>5.375</v>
      </c>
      <c r="BN12" s="86"/>
      <c r="BO12" s="75">
        <f t="shared" si="16"/>
        <v>4.25</v>
      </c>
      <c r="BP12" s="75">
        <f t="shared" si="17"/>
        <v>7.625</v>
      </c>
      <c r="BQ12" s="75">
        <f t="shared" si="18"/>
        <v>5.90625</v>
      </c>
      <c r="BR12" s="108">
        <f t="shared" si="19"/>
        <v>6.3715624999999996</v>
      </c>
      <c r="BS12" s="3"/>
      <c r="BT12" s="108">
        <f t="shared" si="20"/>
        <v>6.2487500000000002</v>
      </c>
      <c r="BU12" s="3"/>
      <c r="BV12" s="76">
        <f t="shared" si="21"/>
        <v>6.3101562500000004</v>
      </c>
      <c r="BW12" s="87">
        <v>2</v>
      </c>
    </row>
    <row r="13" spans="1:77" x14ac:dyDescent="0.3">
      <c r="A13" s="196">
        <v>13</v>
      </c>
      <c r="B13" t="s">
        <v>140</v>
      </c>
      <c r="C13" t="s">
        <v>94</v>
      </c>
      <c r="D13" t="s">
        <v>95</v>
      </c>
      <c r="E13" t="s">
        <v>96</v>
      </c>
      <c r="F13" s="16">
        <v>6</v>
      </c>
      <c r="G13" s="16">
        <v>6.5</v>
      </c>
      <c r="H13" s="16">
        <v>5.2</v>
      </c>
      <c r="I13" s="16">
        <v>5.6</v>
      </c>
      <c r="J13" s="17">
        <f t="shared" si="0"/>
        <v>5.8249999999999993</v>
      </c>
      <c r="K13" s="16">
        <v>6</v>
      </c>
      <c r="L13" s="16"/>
      <c r="M13" s="17">
        <f t="shared" si="1"/>
        <v>6</v>
      </c>
      <c r="N13" s="16">
        <v>6.5</v>
      </c>
      <c r="O13" s="16"/>
      <c r="P13" s="17">
        <f t="shared" si="2"/>
        <v>6.5</v>
      </c>
      <c r="Q13" s="18">
        <f t="shared" si="3"/>
        <v>6.03</v>
      </c>
      <c r="R13" s="21"/>
      <c r="S13" s="28">
        <v>5.5</v>
      </c>
      <c r="T13" s="28">
        <v>5.5</v>
      </c>
      <c r="U13" s="28">
        <v>6</v>
      </c>
      <c r="V13" s="28">
        <v>7</v>
      </c>
      <c r="W13" s="28">
        <v>7.5</v>
      </c>
      <c r="X13" s="28">
        <v>7.5</v>
      </c>
      <c r="Y13" s="28">
        <v>8</v>
      </c>
      <c r="Z13" s="28">
        <v>6.5</v>
      </c>
      <c r="AA13" s="20">
        <f t="shared" si="4"/>
        <v>53.5</v>
      </c>
      <c r="AB13" s="18">
        <f t="shared" si="5"/>
        <v>6.6875</v>
      </c>
      <c r="AC13" s="21"/>
      <c r="AD13" s="28">
        <v>5.5</v>
      </c>
      <c r="AE13" s="28">
        <v>6</v>
      </c>
      <c r="AF13" s="28">
        <v>4.8</v>
      </c>
      <c r="AG13" s="28">
        <v>6</v>
      </c>
      <c r="AH13" s="28">
        <v>5</v>
      </c>
      <c r="AI13" s="28">
        <v>5</v>
      </c>
      <c r="AJ13" s="28">
        <v>6.3</v>
      </c>
      <c r="AK13" s="28">
        <v>5.2</v>
      </c>
      <c r="AL13" s="20">
        <f t="shared" si="6"/>
        <v>43.8</v>
      </c>
      <c r="AM13" s="18">
        <f t="shared" si="7"/>
        <v>5.4749999999999996</v>
      </c>
      <c r="AN13" s="21"/>
      <c r="AO13" s="16">
        <v>5.8</v>
      </c>
      <c r="AP13" s="16">
        <v>6.5</v>
      </c>
      <c r="AQ13" s="16">
        <v>5</v>
      </c>
      <c r="AR13" s="16">
        <v>5.6</v>
      </c>
      <c r="AS13" s="17">
        <f t="shared" si="8"/>
        <v>5.7249999999999996</v>
      </c>
      <c r="AT13" s="16">
        <v>5.8</v>
      </c>
      <c r="AU13" s="16"/>
      <c r="AV13" s="17">
        <f t="shared" si="9"/>
        <v>5.8</v>
      </c>
      <c r="AW13" s="16">
        <v>6</v>
      </c>
      <c r="AX13" s="16"/>
      <c r="AY13" s="17">
        <f t="shared" si="10"/>
        <v>6</v>
      </c>
      <c r="AZ13" s="18">
        <f t="shared" si="11"/>
        <v>5.81</v>
      </c>
      <c r="BA13" s="63"/>
      <c r="BB13" s="106">
        <v>7.25</v>
      </c>
      <c r="BC13" s="22">
        <f t="shared" si="12"/>
        <v>7.25</v>
      </c>
      <c r="BD13" s="107"/>
      <c r="BE13" s="22">
        <f t="shared" si="13"/>
        <v>7.25</v>
      </c>
      <c r="BF13" s="29"/>
      <c r="BG13" s="28">
        <v>5.2</v>
      </c>
      <c r="BH13" s="28">
        <v>5.3</v>
      </c>
      <c r="BI13" s="28">
        <v>5.3</v>
      </c>
      <c r="BJ13" s="28">
        <v>4.5</v>
      </c>
      <c r="BK13" s="18">
        <f t="shared" si="14"/>
        <v>5.1899999999999995</v>
      </c>
      <c r="BL13" s="74"/>
      <c r="BM13" s="18">
        <f t="shared" si="15"/>
        <v>5.1899999999999995</v>
      </c>
      <c r="BN13" s="86"/>
      <c r="BO13" s="75">
        <f t="shared" si="16"/>
        <v>5.92</v>
      </c>
      <c r="BP13" s="75">
        <f t="shared" si="17"/>
        <v>6.96875</v>
      </c>
      <c r="BQ13" s="75">
        <f t="shared" si="18"/>
        <v>5.3324999999999996</v>
      </c>
      <c r="BR13" s="108">
        <f t="shared" si="19"/>
        <v>6.0684374999999999</v>
      </c>
      <c r="BS13" s="3"/>
      <c r="BT13" s="108">
        <f t="shared" si="20"/>
        <v>6.375</v>
      </c>
      <c r="BU13" s="3"/>
      <c r="BV13" s="76">
        <f t="shared" si="21"/>
        <v>6.22171875</v>
      </c>
      <c r="BW13" s="87">
        <v>3</v>
      </c>
      <c r="BX13" s="6"/>
      <c r="BY13" s="6"/>
    </row>
    <row r="14" spans="1:77" x14ac:dyDescent="0.3">
      <c r="A14" s="196">
        <v>16</v>
      </c>
      <c r="B14" t="s">
        <v>121</v>
      </c>
      <c r="C14" s="245" t="s">
        <v>136</v>
      </c>
      <c r="D14" s="245" t="s">
        <v>137</v>
      </c>
      <c r="E14" t="s">
        <v>118</v>
      </c>
      <c r="F14" s="16">
        <v>5.8</v>
      </c>
      <c r="G14" s="16">
        <v>6.2</v>
      </c>
      <c r="H14" s="16">
        <v>5</v>
      </c>
      <c r="I14" s="16">
        <v>5.6</v>
      </c>
      <c r="J14" s="17">
        <f t="shared" si="0"/>
        <v>5.65</v>
      </c>
      <c r="K14" s="16">
        <v>5.7</v>
      </c>
      <c r="L14" s="16"/>
      <c r="M14" s="17">
        <f t="shared" si="1"/>
        <v>5.7</v>
      </c>
      <c r="N14" s="16">
        <v>6.5</v>
      </c>
      <c r="O14" s="16"/>
      <c r="P14" s="17">
        <f t="shared" si="2"/>
        <v>6.5</v>
      </c>
      <c r="Q14" s="18">
        <f t="shared" si="3"/>
        <v>5.8400000000000007</v>
      </c>
      <c r="R14" s="21"/>
      <c r="S14" s="28">
        <v>3.5</v>
      </c>
      <c r="T14" s="28">
        <v>4.5</v>
      </c>
      <c r="U14" s="28">
        <v>6.5</v>
      </c>
      <c r="V14" s="28">
        <v>7</v>
      </c>
      <c r="W14" s="28">
        <v>7</v>
      </c>
      <c r="X14" s="28">
        <v>6</v>
      </c>
      <c r="Y14" s="28">
        <v>6.5</v>
      </c>
      <c r="Z14" s="28">
        <v>6</v>
      </c>
      <c r="AA14" s="20">
        <f t="shared" si="4"/>
        <v>47</v>
      </c>
      <c r="AB14" s="18">
        <f t="shared" si="5"/>
        <v>5.875</v>
      </c>
      <c r="AC14" s="21"/>
      <c r="AD14" s="28">
        <v>4.8</v>
      </c>
      <c r="AE14" s="28">
        <v>5.3</v>
      </c>
      <c r="AF14" s="28">
        <v>5</v>
      </c>
      <c r="AG14" s="28">
        <v>6</v>
      </c>
      <c r="AH14" s="28">
        <v>6.5</v>
      </c>
      <c r="AI14" s="28">
        <v>6.5</v>
      </c>
      <c r="AJ14" s="28">
        <v>6.5</v>
      </c>
      <c r="AK14" s="28">
        <v>6</v>
      </c>
      <c r="AL14" s="20">
        <f t="shared" si="6"/>
        <v>46.6</v>
      </c>
      <c r="AM14" s="18">
        <f t="shared" si="7"/>
        <v>5.8250000000000002</v>
      </c>
      <c r="AN14" s="21"/>
      <c r="AO14" s="16">
        <v>5.5</v>
      </c>
      <c r="AP14" s="16">
        <v>6.2</v>
      </c>
      <c r="AQ14" s="16">
        <v>5</v>
      </c>
      <c r="AR14" s="16">
        <v>5.6</v>
      </c>
      <c r="AS14" s="17">
        <f t="shared" si="8"/>
        <v>5.5749999999999993</v>
      </c>
      <c r="AT14" s="16">
        <v>5.7</v>
      </c>
      <c r="AU14" s="16"/>
      <c r="AV14" s="17">
        <f t="shared" si="9"/>
        <v>5.7</v>
      </c>
      <c r="AW14" s="16">
        <v>6.5</v>
      </c>
      <c r="AX14" s="16"/>
      <c r="AY14" s="17">
        <f t="shared" si="10"/>
        <v>6.5</v>
      </c>
      <c r="AZ14" s="18">
        <f t="shared" si="11"/>
        <v>5.81</v>
      </c>
      <c r="BA14" s="63"/>
      <c r="BB14" s="106">
        <v>5.78</v>
      </c>
      <c r="BC14" s="22">
        <f t="shared" si="12"/>
        <v>5.78</v>
      </c>
      <c r="BD14" s="107"/>
      <c r="BE14" s="22">
        <f t="shared" si="13"/>
        <v>5.78</v>
      </c>
      <c r="BF14" s="29"/>
      <c r="BG14" s="28">
        <v>5</v>
      </c>
      <c r="BH14" s="28">
        <v>5</v>
      </c>
      <c r="BI14" s="28">
        <v>6.3</v>
      </c>
      <c r="BJ14" s="28">
        <v>5</v>
      </c>
      <c r="BK14" s="18">
        <f t="shared" si="14"/>
        <v>5.4550000000000001</v>
      </c>
      <c r="BL14" s="74"/>
      <c r="BM14" s="18">
        <f t="shared" si="15"/>
        <v>5.4550000000000001</v>
      </c>
      <c r="BN14" s="86"/>
      <c r="BO14" s="75">
        <f t="shared" si="16"/>
        <v>5.8250000000000002</v>
      </c>
      <c r="BP14" s="75">
        <f t="shared" si="17"/>
        <v>5.8275000000000006</v>
      </c>
      <c r="BQ14" s="75">
        <f t="shared" si="18"/>
        <v>5.6400000000000006</v>
      </c>
      <c r="BR14" s="108">
        <f t="shared" si="19"/>
        <v>5.8475000000000001</v>
      </c>
      <c r="BS14" s="3"/>
      <c r="BT14" s="108">
        <f t="shared" si="20"/>
        <v>5.7062500000000007</v>
      </c>
      <c r="BU14" s="3"/>
      <c r="BV14" s="76">
        <f t="shared" si="21"/>
        <v>5.7768750000000004</v>
      </c>
      <c r="BW14" s="87">
        <v>4</v>
      </c>
      <c r="BX14" s="6"/>
      <c r="BY14" s="6"/>
    </row>
    <row r="15" spans="1:77" x14ac:dyDescent="0.3">
      <c r="A15" s="196">
        <v>18</v>
      </c>
      <c r="B15" t="s">
        <v>147</v>
      </c>
      <c r="C15" t="s">
        <v>94</v>
      </c>
      <c r="D15" t="s">
        <v>95</v>
      </c>
      <c r="E15" t="s">
        <v>96</v>
      </c>
      <c r="F15" s="16">
        <v>5.7</v>
      </c>
      <c r="G15" s="16">
        <v>5.5</v>
      </c>
      <c r="H15" s="16">
        <v>5.2</v>
      </c>
      <c r="I15" s="16">
        <v>5.7</v>
      </c>
      <c r="J15" s="17">
        <f t="shared" si="0"/>
        <v>5.5249999999999995</v>
      </c>
      <c r="K15" s="16">
        <v>6</v>
      </c>
      <c r="L15" s="16"/>
      <c r="M15" s="17">
        <f t="shared" si="1"/>
        <v>6</v>
      </c>
      <c r="N15" s="16">
        <v>6.2</v>
      </c>
      <c r="O15" s="16"/>
      <c r="P15" s="17">
        <f t="shared" si="2"/>
        <v>6.2</v>
      </c>
      <c r="Q15" s="18">
        <f t="shared" si="3"/>
        <v>5.8500000000000005</v>
      </c>
      <c r="R15" s="21"/>
      <c r="S15" s="28">
        <v>4</v>
      </c>
      <c r="T15" s="28">
        <v>6</v>
      </c>
      <c r="U15" s="28">
        <v>5.8</v>
      </c>
      <c r="V15" s="28">
        <v>5.5</v>
      </c>
      <c r="W15" s="28">
        <v>6</v>
      </c>
      <c r="X15" s="28">
        <v>6.5</v>
      </c>
      <c r="Y15" s="28">
        <v>7</v>
      </c>
      <c r="Z15" s="28">
        <v>5.4</v>
      </c>
      <c r="AA15" s="20">
        <f t="shared" si="4"/>
        <v>46.199999999999996</v>
      </c>
      <c r="AB15" s="18">
        <f t="shared" si="5"/>
        <v>5.7749999999999995</v>
      </c>
      <c r="AC15" s="21"/>
      <c r="AD15" s="28">
        <v>4.8</v>
      </c>
      <c r="AE15" s="28">
        <v>5.5</v>
      </c>
      <c r="AF15" s="28">
        <v>6</v>
      </c>
      <c r="AG15" s="28">
        <v>6.2</v>
      </c>
      <c r="AH15" s="28">
        <v>6</v>
      </c>
      <c r="AI15" s="28">
        <v>6</v>
      </c>
      <c r="AJ15" s="28">
        <v>6.5</v>
      </c>
      <c r="AK15" s="28">
        <v>5.3</v>
      </c>
      <c r="AL15" s="20">
        <f t="shared" si="6"/>
        <v>46.3</v>
      </c>
      <c r="AM15" s="18">
        <f t="shared" si="7"/>
        <v>5.7874999999999996</v>
      </c>
      <c r="AN15" s="21"/>
      <c r="AO15" s="16">
        <v>5.7</v>
      </c>
      <c r="AP15" s="16">
        <v>5.5</v>
      </c>
      <c r="AQ15" s="16">
        <v>4.8</v>
      </c>
      <c r="AR15" s="16">
        <v>5.7</v>
      </c>
      <c r="AS15" s="17">
        <f t="shared" si="8"/>
        <v>5.4249999999999998</v>
      </c>
      <c r="AT15" s="16">
        <v>6</v>
      </c>
      <c r="AU15" s="16"/>
      <c r="AV15" s="17">
        <f t="shared" si="9"/>
        <v>6</v>
      </c>
      <c r="AW15" s="16">
        <v>5.8</v>
      </c>
      <c r="AX15" s="16"/>
      <c r="AY15" s="17">
        <f t="shared" si="10"/>
        <v>5.8</v>
      </c>
      <c r="AZ15" s="18">
        <f t="shared" si="11"/>
        <v>5.73</v>
      </c>
      <c r="BA15" s="63"/>
      <c r="BB15" s="106">
        <v>5.8</v>
      </c>
      <c r="BC15" s="22">
        <f t="shared" si="12"/>
        <v>5.8</v>
      </c>
      <c r="BD15" s="107"/>
      <c r="BE15" s="22">
        <f t="shared" si="13"/>
        <v>5.8</v>
      </c>
      <c r="BF15" s="29"/>
      <c r="BG15" s="28">
        <v>5.2</v>
      </c>
      <c r="BH15" s="28">
        <v>5</v>
      </c>
      <c r="BI15" s="28">
        <v>4.8</v>
      </c>
      <c r="BJ15" s="28">
        <v>4.5</v>
      </c>
      <c r="BK15" s="18">
        <f t="shared" si="14"/>
        <v>4.9400000000000004</v>
      </c>
      <c r="BL15" s="74"/>
      <c r="BM15" s="18">
        <f t="shared" si="15"/>
        <v>4.9400000000000004</v>
      </c>
      <c r="BN15" s="86"/>
      <c r="BO15" s="75">
        <f t="shared" si="16"/>
        <v>5.7900000000000009</v>
      </c>
      <c r="BP15" s="75">
        <f t="shared" si="17"/>
        <v>5.7874999999999996</v>
      </c>
      <c r="BQ15" s="75">
        <f t="shared" si="18"/>
        <v>5.3637499999999996</v>
      </c>
      <c r="BR15" s="108">
        <f t="shared" si="19"/>
        <v>5.7984374999999995</v>
      </c>
      <c r="BS15" s="3"/>
      <c r="BT15" s="108">
        <f t="shared" si="20"/>
        <v>5.5675000000000008</v>
      </c>
      <c r="BU15" s="3"/>
      <c r="BV15" s="76">
        <f t="shared" si="21"/>
        <v>5.6829687500000006</v>
      </c>
      <c r="BW15" s="87">
        <v>5</v>
      </c>
      <c r="BX15" s="6"/>
      <c r="BY15" s="6"/>
    </row>
    <row r="16" spans="1:77" x14ac:dyDescent="0.3">
      <c r="A16" s="196">
        <v>15</v>
      </c>
      <c r="B16" t="s">
        <v>149</v>
      </c>
      <c r="C16" t="s">
        <v>109</v>
      </c>
      <c r="D16" t="s">
        <v>95</v>
      </c>
      <c r="E16" t="s">
        <v>96</v>
      </c>
      <c r="F16" s="16">
        <v>5.7</v>
      </c>
      <c r="G16" s="16">
        <v>5.5</v>
      </c>
      <c r="H16" s="16">
        <v>5.2</v>
      </c>
      <c r="I16" s="16">
        <v>5.7</v>
      </c>
      <c r="J16" s="17">
        <f t="shared" si="0"/>
        <v>5.5249999999999995</v>
      </c>
      <c r="K16" s="16">
        <v>6</v>
      </c>
      <c r="L16" s="16"/>
      <c r="M16" s="17">
        <f t="shared" si="1"/>
        <v>6</v>
      </c>
      <c r="N16" s="16">
        <v>6.2</v>
      </c>
      <c r="O16" s="16"/>
      <c r="P16" s="17">
        <f t="shared" si="2"/>
        <v>6.2</v>
      </c>
      <c r="Q16" s="18">
        <f t="shared" si="3"/>
        <v>5.8500000000000005</v>
      </c>
      <c r="R16" s="21"/>
      <c r="S16" s="28">
        <v>4.5</v>
      </c>
      <c r="T16" s="28">
        <v>4.8</v>
      </c>
      <c r="U16" s="28">
        <v>5.2</v>
      </c>
      <c r="V16" s="28">
        <v>5.5</v>
      </c>
      <c r="W16" s="28">
        <v>6.5</v>
      </c>
      <c r="X16" s="28">
        <v>6</v>
      </c>
      <c r="Y16" s="28">
        <v>5.8</v>
      </c>
      <c r="Z16" s="28">
        <v>5.4</v>
      </c>
      <c r="AA16" s="20">
        <f t="shared" si="4"/>
        <v>43.699999999999996</v>
      </c>
      <c r="AB16" s="18">
        <f t="shared" si="5"/>
        <v>5.4624999999999995</v>
      </c>
      <c r="AC16" s="21"/>
      <c r="AD16" s="28">
        <v>5</v>
      </c>
      <c r="AE16" s="28">
        <v>6</v>
      </c>
      <c r="AF16" s="28">
        <v>6</v>
      </c>
      <c r="AG16" s="28">
        <v>6</v>
      </c>
      <c r="AH16" s="28">
        <v>4</v>
      </c>
      <c r="AI16" s="28">
        <v>4</v>
      </c>
      <c r="AJ16" s="28">
        <v>6</v>
      </c>
      <c r="AK16" s="28">
        <v>5.2</v>
      </c>
      <c r="AL16" s="20">
        <f t="shared" si="6"/>
        <v>42.2</v>
      </c>
      <c r="AM16" s="18">
        <f t="shared" si="7"/>
        <v>5.2750000000000004</v>
      </c>
      <c r="AN16" s="21"/>
      <c r="AO16" s="16">
        <v>5.7</v>
      </c>
      <c r="AP16" s="16">
        <v>5.5</v>
      </c>
      <c r="AQ16" s="16">
        <v>4.8</v>
      </c>
      <c r="AR16" s="16">
        <v>5.7</v>
      </c>
      <c r="AS16" s="17">
        <f t="shared" si="8"/>
        <v>5.4249999999999998</v>
      </c>
      <c r="AT16" s="16">
        <v>6</v>
      </c>
      <c r="AU16" s="16"/>
      <c r="AV16" s="17">
        <f t="shared" si="9"/>
        <v>6</v>
      </c>
      <c r="AW16" s="16">
        <v>5.8</v>
      </c>
      <c r="AX16" s="16"/>
      <c r="AY16" s="17">
        <f t="shared" si="10"/>
        <v>5.8</v>
      </c>
      <c r="AZ16" s="18">
        <f t="shared" si="11"/>
        <v>5.73</v>
      </c>
      <c r="BA16" s="63"/>
      <c r="BB16" s="106">
        <v>6.66</v>
      </c>
      <c r="BC16" s="22">
        <f t="shared" si="12"/>
        <v>6.66</v>
      </c>
      <c r="BD16" s="107"/>
      <c r="BE16" s="22">
        <f t="shared" si="13"/>
        <v>6.66</v>
      </c>
      <c r="BF16" s="29"/>
      <c r="BG16" s="28">
        <v>4</v>
      </c>
      <c r="BH16" s="28">
        <v>4.5</v>
      </c>
      <c r="BI16" s="28">
        <v>4.5</v>
      </c>
      <c r="BJ16" s="28">
        <v>3.2</v>
      </c>
      <c r="BK16" s="18">
        <f t="shared" si="14"/>
        <v>4.2200000000000006</v>
      </c>
      <c r="BL16" s="74"/>
      <c r="BM16" s="18">
        <f t="shared" si="15"/>
        <v>4.2200000000000006</v>
      </c>
      <c r="BN16" s="86"/>
      <c r="BO16" s="75">
        <f t="shared" si="16"/>
        <v>5.7900000000000009</v>
      </c>
      <c r="BP16" s="75">
        <f t="shared" si="17"/>
        <v>6.0612499999999994</v>
      </c>
      <c r="BQ16" s="75">
        <f t="shared" si="18"/>
        <v>4.7475000000000005</v>
      </c>
      <c r="BR16" s="108">
        <f t="shared" si="19"/>
        <v>5.4890625000000002</v>
      </c>
      <c r="BS16" s="3"/>
      <c r="BT16" s="108">
        <f t="shared" si="20"/>
        <v>5.8175000000000008</v>
      </c>
      <c r="BU16" s="3"/>
      <c r="BV16" s="76">
        <f t="shared" si="21"/>
        <v>5.6532812500000009</v>
      </c>
      <c r="BW16" s="87">
        <v>6</v>
      </c>
      <c r="BX16" s="6"/>
      <c r="BY16" s="6"/>
    </row>
    <row r="17" spans="1:77" x14ac:dyDescent="0.3">
      <c r="A17" s="196">
        <v>26</v>
      </c>
      <c r="B17" t="s">
        <v>119</v>
      </c>
      <c r="C17" t="s">
        <v>152</v>
      </c>
      <c r="D17" t="s">
        <v>146</v>
      </c>
      <c r="E17" t="s">
        <v>115</v>
      </c>
      <c r="F17" s="16">
        <v>4.5999999999999996</v>
      </c>
      <c r="G17" s="16">
        <v>2</v>
      </c>
      <c r="H17" s="16">
        <v>4.8</v>
      </c>
      <c r="I17" s="16">
        <v>5</v>
      </c>
      <c r="J17" s="17">
        <f t="shared" si="0"/>
        <v>4.0999999999999996</v>
      </c>
      <c r="K17" s="16">
        <v>4</v>
      </c>
      <c r="L17" s="16">
        <v>1</v>
      </c>
      <c r="M17" s="17">
        <f t="shared" si="1"/>
        <v>3</v>
      </c>
      <c r="N17" s="16">
        <v>4.8</v>
      </c>
      <c r="O17" s="16">
        <v>1</v>
      </c>
      <c r="P17" s="17">
        <f t="shared" si="2"/>
        <v>3.8</v>
      </c>
      <c r="Q17" s="18">
        <f t="shared" si="3"/>
        <v>3.5999999999999996</v>
      </c>
      <c r="R17" s="21"/>
      <c r="S17" s="28">
        <v>5.5</v>
      </c>
      <c r="T17" s="28">
        <v>5.8</v>
      </c>
      <c r="U17" s="28">
        <v>6</v>
      </c>
      <c r="V17" s="28">
        <v>6.5</v>
      </c>
      <c r="W17" s="28">
        <v>6.5</v>
      </c>
      <c r="X17" s="28">
        <v>5.8</v>
      </c>
      <c r="Y17" s="28">
        <v>6.5</v>
      </c>
      <c r="Z17" s="28">
        <v>5.5</v>
      </c>
      <c r="AA17" s="20">
        <f t="shared" si="4"/>
        <v>48.1</v>
      </c>
      <c r="AB17" s="18">
        <f t="shared" si="5"/>
        <v>6.0125000000000002</v>
      </c>
      <c r="AC17" s="21"/>
      <c r="AD17" s="28">
        <v>4.8</v>
      </c>
      <c r="AE17" s="28">
        <v>5.3</v>
      </c>
      <c r="AF17" s="28">
        <v>5.8</v>
      </c>
      <c r="AG17" s="28">
        <v>6</v>
      </c>
      <c r="AH17" s="28">
        <v>6</v>
      </c>
      <c r="AI17" s="28">
        <v>6</v>
      </c>
      <c r="AJ17" s="28">
        <v>6.2</v>
      </c>
      <c r="AK17" s="28">
        <v>5.5</v>
      </c>
      <c r="AL17" s="20">
        <f t="shared" si="6"/>
        <v>45.6</v>
      </c>
      <c r="AM17" s="18">
        <f t="shared" si="7"/>
        <v>5.7</v>
      </c>
      <c r="AN17" s="21"/>
      <c r="AO17" s="16">
        <v>4.5999999999999996</v>
      </c>
      <c r="AP17" s="16">
        <v>2</v>
      </c>
      <c r="AQ17" s="16">
        <v>4.8</v>
      </c>
      <c r="AR17" s="16">
        <v>5</v>
      </c>
      <c r="AS17" s="17">
        <f t="shared" si="8"/>
        <v>4.0999999999999996</v>
      </c>
      <c r="AT17" s="16">
        <v>4</v>
      </c>
      <c r="AU17" s="16">
        <v>1</v>
      </c>
      <c r="AV17" s="17">
        <f t="shared" si="9"/>
        <v>3</v>
      </c>
      <c r="AW17" s="16">
        <v>4.8</v>
      </c>
      <c r="AX17" s="16">
        <v>1</v>
      </c>
      <c r="AY17" s="17">
        <f t="shared" si="10"/>
        <v>3.8</v>
      </c>
      <c r="AZ17" s="18">
        <f t="shared" si="11"/>
        <v>3.5999999999999996</v>
      </c>
      <c r="BA17" s="63"/>
      <c r="BB17" s="106">
        <v>7.17</v>
      </c>
      <c r="BC17" s="22">
        <f t="shared" si="12"/>
        <v>7.17</v>
      </c>
      <c r="BD17" s="107"/>
      <c r="BE17" s="22">
        <f t="shared" si="13"/>
        <v>7.17</v>
      </c>
      <c r="BF17" s="29"/>
      <c r="BG17" s="28">
        <v>6</v>
      </c>
      <c r="BH17" s="28">
        <v>6</v>
      </c>
      <c r="BI17" s="28">
        <v>6.3</v>
      </c>
      <c r="BJ17" s="28">
        <v>5</v>
      </c>
      <c r="BK17" s="18">
        <f t="shared" si="14"/>
        <v>6.004999999999999</v>
      </c>
      <c r="BL17" s="74"/>
      <c r="BM17" s="18">
        <f t="shared" si="15"/>
        <v>6.004999999999999</v>
      </c>
      <c r="BN17" s="86"/>
      <c r="BO17" s="75">
        <f t="shared" si="16"/>
        <v>3.5999999999999996</v>
      </c>
      <c r="BP17" s="75">
        <f t="shared" si="17"/>
        <v>6.5912500000000005</v>
      </c>
      <c r="BQ17" s="75">
        <f t="shared" si="18"/>
        <v>5.8524999999999991</v>
      </c>
      <c r="BR17" s="108">
        <f t="shared" si="19"/>
        <v>5.2921875000000007</v>
      </c>
      <c r="BS17" s="3"/>
      <c r="BT17" s="108">
        <f t="shared" si="20"/>
        <v>5.9862500000000001</v>
      </c>
      <c r="BU17" s="3"/>
      <c r="BV17" s="76">
        <f t="shared" si="21"/>
        <v>5.6392187500000004</v>
      </c>
      <c r="BW17" s="87"/>
      <c r="BX17" s="6"/>
      <c r="BY17" s="6"/>
    </row>
    <row r="18" spans="1:77" x14ac:dyDescent="0.3">
      <c r="A18" s="196">
        <v>22</v>
      </c>
      <c r="B18" t="s">
        <v>141</v>
      </c>
      <c r="C18" t="s">
        <v>109</v>
      </c>
      <c r="D18" t="s">
        <v>95</v>
      </c>
      <c r="E18" t="s">
        <v>96</v>
      </c>
      <c r="F18" s="16">
        <v>6</v>
      </c>
      <c r="G18" s="16">
        <v>6.5</v>
      </c>
      <c r="H18" s="16">
        <v>5.2</v>
      </c>
      <c r="I18" s="16">
        <v>5.6</v>
      </c>
      <c r="J18" s="17">
        <f t="shared" si="0"/>
        <v>5.8249999999999993</v>
      </c>
      <c r="K18" s="16">
        <v>6</v>
      </c>
      <c r="L18" s="16"/>
      <c r="M18" s="17">
        <f t="shared" si="1"/>
        <v>6</v>
      </c>
      <c r="N18" s="16">
        <v>6.5</v>
      </c>
      <c r="O18" s="16"/>
      <c r="P18" s="17">
        <f t="shared" si="2"/>
        <v>6.5</v>
      </c>
      <c r="Q18" s="18">
        <f t="shared" si="3"/>
        <v>6.03</v>
      </c>
      <c r="R18" s="21"/>
      <c r="S18" s="28">
        <v>3.5</v>
      </c>
      <c r="T18" s="28">
        <v>5.8</v>
      </c>
      <c r="U18" s="28">
        <v>6</v>
      </c>
      <c r="V18" s="28">
        <v>5.8</v>
      </c>
      <c r="W18" s="28">
        <v>6</v>
      </c>
      <c r="X18" s="28">
        <v>6</v>
      </c>
      <c r="Y18" s="28">
        <v>6</v>
      </c>
      <c r="Z18" s="28">
        <v>4.5</v>
      </c>
      <c r="AA18" s="20">
        <f t="shared" si="4"/>
        <v>43.6</v>
      </c>
      <c r="AB18" s="18">
        <f t="shared" si="5"/>
        <v>5.45</v>
      </c>
      <c r="AC18" s="21"/>
      <c r="AD18" s="28">
        <v>5</v>
      </c>
      <c r="AE18" s="28">
        <v>5.8</v>
      </c>
      <c r="AF18" s="28">
        <v>5</v>
      </c>
      <c r="AG18" s="28">
        <v>5.5</v>
      </c>
      <c r="AH18" s="28">
        <v>5.5</v>
      </c>
      <c r="AI18" s="28">
        <v>5.5</v>
      </c>
      <c r="AJ18" s="28">
        <v>6</v>
      </c>
      <c r="AK18" s="28">
        <v>4.8</v>
      </c>
      <c r="AL18" s="20">
        <f t="shared" si="6"/>
        <v>43.099999999999994</v>
      </c>
      <c r="AM18" s="18">
        <f t="shared" si="7"/>
        <v>5.3874999999999993</v>
      </c>
      <c r="AN18" s="21"/>
      <c r="AO18" s="16">
        <v>5.8</v>
      </c>
      <c r="AP18" s="16">
        <v>6.5</v>
      </c>
      <c r="AQ18" s="16">
        <v>5</v>
      </c>
      <c r="AR18" s="16">
        <v>5.6</v>
      </c>
      <c r="AS18" s="17">
        <f t="shared" si="8"/>
        <v>5.7249999999999996</v>
      </c>
      <c r="AT18" s="16">
        <v>5.8</v>
      </c>
      <c r="AU18" s="16"/>
      <c r="AV18" s="17">
        <f t="shared" si="9"/>
        <v>5.8</v>
      </c>
      <c r="AW18" s="16">
        <v>6</v>
      </c>
      <c r="AX18" s="16"/>
      <c r="AY18" s="17">
        <f t="shared" si="10"/>
        <v>6</v>
      </c>
      <c r="AZ18" s="18">
        <f t="shared" si="11"/>
        <v>5.81</v>
      </c>
      <c r="BA18" s="63"/>
      <c r="BB18" s="106">
        <v>5.8</v>
      </c>
      <c r="BC18" s="22">
        <f t="shared" si="12"/>
        <v>5.8</v>
      </c>
      <c r="BD18" s="107"/>
      <c r="BE18" s="22">
        <f t="shared" si="13"/>
        <v>5.8</v>
      </c>
      <c r="BF18" s="29"/>
      <c r="BG18" s="28">
        <v>4.8</v>
      </c>
      <c r="BH18" s="28">
        <v>4.8</v>
      </c>
      <c r="BI18" s="28">
        <v>4.8</v>
      </c>
      <c r="BJ18" s="28">
        <v>4.5</v>
      </c>
      <c r="BK18" s="18">
        <f t="shared" si="14"/>
        <v>4.7699999999999996</v>
      </c>
      <c r="BL18" s="74"/>
      <c r="BM18" s="18">
        <f t="shared" si="15"/>
        <v>4.7699999999999996</v>
      </c>
      <c r="BN18" s="86"/>
      <c r="BO18" s="75">
        <f t="shared" si="16"/>
        <v>5.92</v>
      </c>
      <c r="BP18" s="75">
        <f t="shared" si="17"/>
        <v>5.625</v>
      </c>
      <c r="BQ18" s="75">
        <f t="shared" si="18"/>
        <v>5.0787499999999994</v>
      </c>
      <c r="BR18" s="108">
        <f t="shared" si="19"/>
        <v>5.5715625000000006</v>
      </c>
      <c r="BS18" s="3"/>
      <c r="BT18" s="108">
        <f t="shared" si="20"/>
        <v>5.5449999999999999</v>
      </c>
      <c r="BU18" s="3"/>
      <c r="BV18" s="76">
        <f t="shared" si="21"/>
        <v>5.5582812500000003</v>
      </c>
      <c r="BW18" s="87"/>
      <c r="BX18" s="6"/>
      <c r="BY18" s="6"/>
    </row>
    <row r="19" spans="1:77" x14ac:dyDescent="0.3">
      <c r="A19" s="196">
        <v>23</v>
      </c>
      <c r="B19" t="s">
        <v>150</v>
      </c>
      <c r="C19" t="s">
        <v>109</v>
      </c>
      <c r="D19" t="s">
        <v>95</v>
      </c>
      <c r="E19" t="s">
        <v>96</v>
      </c>
      <c r="F19" s="16">
        <v>5.7</v>
      </c>
      <c r="G19" s="16">
        <v>5.5</v>
      </c>
      <c r="H19" s="16">
        <v>5.2</v>
      </c>
      <c r="I19" s="16">
        <v>5.7</v>
      </c>
      <c r="J19" s="17">
        <f t="shared" si="0"/>
        <v>5.5249999999999995</v>
      </c>
      <c r="K19" s="16">
        <v>6</v>
      </c>
      <c r="L19" s="16"/>
      <c r="M19" s="17">
        <f t="shared" si="1"/>
        <v>6</v>
      </c>
      <c r="N19" s="16">
        <v>6.2</v>
      </c>
      <c r="O19" s="16"/>
      <c r="P19" s="17">
        <f t="shared" si="2"/>
        <v>6.2</v>
      </c>
      <c r="Q19" s="18">
        <f t="shared" si="3"/>
        <v>5.8500000000000005</v>
      </c>
      <c r="R19" s="21"/>
      <c r="S19" s="28">
        <v>4.8</v>
      </c>
      <c r="T19" s="28">
        <v>5</v>
      </c>
      <c r="U19" s="28">
        <v>5</v>
      </c>
      <c r="V19" s="28">
        <v>4.8</v>
      </c>
      <c r="W19" s="28">
        <v>5.4</v>
      </c>
      <c r="X19" s="28">
        <v>5.5</v>
      </c>
      <c r="Y19" s="28">
        <v>6</v>
      </c>
      <c r="Z19" s="28">
        <v>5.5</v>
      </c>
      <c r="AA19" s="20">
        <f t="shared" si="4"/>
        <v>42</v>
      </c>
      <c r="AB19" s="18">
        <f t="shared" si="5"/>
        <v>5.25</v>
      </c>
      <c r="AC19" s="21"/>
      <c r="AD19" s="28">
        <v>4.5</v>
      </c>
      <c r="AE19" s="28">
        <v>4.8</v>
      </c>
      <c r="AF19" s="28">
        <v>3.5</v>
      </c>
      <c r="AG19" s="28">
        <v>3</v>
      </c>
      <c r="AH19" s="28">
        <v>3.2</v>
      </c>
      <c r="AI19" s="28">
        <v>3.2</v>
      </c>
      <c r="AJ19" s="28">
        <v>4</v>
      </c>
      <c r="AK19" s="28">
        <v>4.5</v>
      </c>
      <c r="AL19" s="20">
        <f t="shared" si="6"/>
        <v>30.7</v>
      </c>
      <c r="AM19" s="18">
        <f t="shared" si="7"/>
        <v>3.8374999999999999</v>
      </c>
      <c r="AN19" s="21"/>
      <c r="AO19" s="16">
        <v>5.7</v>
      </c>
      <c r="AP19" s="16">
        <v>5.5</v>
      </c>
      <c r="AQ19" s="16">
        <v>4.8</v>
      </c>
      <c r="AR19" s="16">
        <v>5.7</v>
      </c>
      <c r="AS19" s="17">
        <f t="shared" si="8"/>
        <v>5.4249999999999998</v>
      </c>
      <c r="AT19" s="16">
        <v>6</v>
      </c>
      <c r="AU19" s="16"/>
      <c r="AV19" s="17">
        <f t="shared" si="9"/>
        <v>6</v>
      </c>
      <c r="AW19" s="16">
        <v>5.8</v>
      </c>
      <c r="AX19" s="16"/>
      <c r="AY19" s="17">
        <f t="shared" si="10"/>
        <v>5.8</v>
      </c>
      <c r="AZ19" s="18">
        <f t="shared" si="11"/>
        <v>5.73</v>
      </c>
      <c r="BA19" s="63"/>
      <c r="BB19" s="106">
        <v>6.86</v>
      </c>
      <c r="BC19" s="22">
        <f t="shared" si="12"/>
        <v>6.86</v>
      </c>
      <c r="BD19" s="107"/>
      <c r="BE19" s="22">
        <f t="shared" si="13"/>
        <v>6.86</v>
      </c>
      <c r="BF19" s="29"/>
      <c r="BG19" s="28">
        <v>4.2</v>
      </c>
      <c r="BH19" s="28">
        <v>4.5</v>
      </c>
      <c r="BI19" s="28">
        <v>4</v>
      </c>
      <c r="BJ19" s="28">
        <v>3</v>
      </c>
      <c r="BK19" s="18">
        <f t="shared" si="14"/>
        <v>4.085</v>
      </c>
      <c r="BL19" s="74"/>
      <c r="BM19" s="18">
        <f t="shared" si="15"/>
        <v>4.085</v>
      </c>
      <c r="BN19" s="86"/>
      <c r="BO19" s="75">
        <f t="shared" si="16"/>
        <v>5.7900000000000009</v>
      </c>
      <c r="BP19" s="75">
        <f t="shared" si="17"/>
        <v>6.0549999999999997</v>
      </c>
      <c r="BQ19" s="75">
        <f t="shared" si="18"/>
        <v>3.9612499999999997</v>
      </c>
      <c r="BR19" s="108">
        <f t="shared" si="19"/>
        <v>4.8703125000000007</v>
      </c>
      <c r="BS19" s="3"/>
      <c r="BT19" s="108">
        <f t="shared" si="20"/>
        <v>5.8837500000000009</v>
      </c>
      <c r="BU19" s="3"/>
      <c r="BV19" s="76">
        <f t="shared" si="21"/>
        <v>5.3770312500000008</v>
      </c>
      <c r="BW19" s="87"/>
      <c r="BX19" s="6"/>
      <c r="BY19" s="6"/>
    </row>
    <row r="20" spans="1:77" x14ac:dyDescent="0.3">
      <c r="A20" s="196">
        <v>19</v>
      </c>
      <c r="B20" t="s">
        <v>148</v>
      </c>
      <c r="C20" t="s">
        <v>109</v>
      </c>
      <c r="D20" t="s">
        <v>95</v>
      </c>
      <c r="E20" t="s">
        <v>96</v>
      </c>
      <c r="F20" s="16">
        <v>5.7</v>
      </c>
      <c r="G20" s="16">
        <v>5.5</v>
      </c>
      <c r="H20" s="16">
        <v>5.2</v>
      </c>
      <c r="I20" s="16">
        <v>5.7</v>
      </c>
      <c r="J20" s="17">
        <f t="shared" si="0"/>
        <v>5.5249999999999995</v>
      </c>
      <c r="K20" s="16">
        <v>6</v>
      </c>
      <c r="L20" s="16"/>
      <c r="M20" s="17">
        <f t="shared" si="1"/>
        <v>6</v>
      </c>
      <c r="N20" s="16">
        <v>6.2</v>
      </c>
      <c r="O20" s="16"/>
      <c r="P20" s="17">
        <f t="shared" si="2"/>
        <v>6.2</v>
      </c>
      <c r="Q20" s="18">
        <f t="shared" si="3"/>
        <v>5.8500000000000005</v>
      </c>
      <c r="R20" s="21"/>
      <c r="S20" s="28">
        <v>3</v>
      </c>
      <c r="T20" s="28">
        <v>5.5</v>
      </c>
      <c r="U20" s="28">
        <v>5</v>
      </c>
      <c r="V20" s="28">
        <v>4.5</v>
      </c>
      <c r="W20" s="28">
        <v>5.5</v>
      </c>
      <c r="X20" s="28">
        <v>5.5</v>
      </c>
      <c r="Y20" s="28">
        <v>6.5</v>
      </c>
      <c r="Z20" s="28">
        <v>5</v>
      </c>
      <c r="AA20" s="20">
        <f t="shared" si="4"/>
        <v>40.5</v>
      </c>
      <c r="AB20" s="18">
        <f t="shared" si="5"/>
        <v>5.0625</v>
      </c>
      <c r="AC20" s="21"/>
      <c r="AD20" s="28">
        <v>4.5</v>
      </c>
      <c r="AE20" s="28">
        <v>4.5</v>
      </c>
      <c r="AF20" s="28">
        <v>2</v>
      </c>
      <c r="AG20" s="28">
        <v>3</v>
      </c>
      <c r="AH20" s="28">
        <v>3.5</v>
      </c>
      <c r="AI20" s="28">
        <v>4.2</v>
      </c>
      <c r="AJ20" s="28">
        <v>5.3</v>
      </c>
      <c r="AK20" s="28">
        <v>3</v>
      </c>
      <c r="AL20" s="20">
        <f t="shared" si="6"/>
        <v>30</v>
      </c>
      <c r="AM20" s="18">
        <f t="shared" si="7"/>
        <v>3.75</v>
      </c>
      <c r="AN20" s="21"/>
      <c r="AO20" s="16">
        <v>5.7</v>
      </c>
      <c r="AP20" s="16">
        <v>5.5</v>
      </c>
      <c r="AQ20" s="16">
        <v>4.8</v>
      </c>
      <c r="AR20" s="16">
        <v>5.7</v>
      </c>
      <c r="AS20" s="17">
        <f t="shared" si="8"/>
        <v>5.4249999999999998</v>
      </c>
      <c r="AT20" s="16">
        <v>6</v>
      </c>
      <c r="AU20" s="16"/>
      <c r="AV20" s="17">
        <f t="shared" si="9"/>
        <v>6</v>
      </c>
      <c r="AW20" s="16">
        <v>5.8</v>
      </c>
      <c r="AX20" s="16"/>
      <c r="AY20" s="17">
        <f t="shared" si="10"/>
        <v>5.8</v>
      </c>
      <c r="AZ20" s="18">
        <f t="shared" si="11"/>
        <v>5.73</v>
      </c>
      <c r="BA20" s="63"/>
      <c r="BB20" s="106">
        <v>6</v>
      </c>
      <c r="BC20" s="22">
        <f t="shared" si="12"/>
        <v>6</v>
      </c>
      <c r="BD20" s="107"/>
      <c r="BE20" s="22">
        <f t="shared" si="13"/>
        <v>6</v>
      </c>
      <c r="BF20" s="29"/>
      <c r="BG20" s="28">
        <v>4</v>
      </c>
      <c r="BH20" s="28">
        <v>4</v>
      </c>
      <c r="BI20" s="28">
        <v>3</v>
      </c>
      <c r="BJ20" s="28">
        <v>3</v>
      </c>
      <c r="BK20" s="18">
        <f t="shared" si="14"/>
        <v>3.55</v>
      </c>
      <c r="BL20" s="74"/>
      <c r="BM20" s="18">
        <f t="shared" si="15"/>
        <v>3.55</v>
      </c>
      <c r="BN20" s="86"/>
      <c r="BO20" s="75">
        <f t="shared" si="16"/>
        <v>5.7900000000000009</v>
      </c>
      <c r="BP20" s="75">
        <f t="shared" si="17"/>
        <v>5.53125</v>
      </c>
      <c r="BQ20" s="75">
        <f t="shared" si="18"/>
        <v>3.65</v>
      </c>
      <c r="BR20" s="108">
        <f t="shared" si="19"/>
        <v>4.7671875000000004</v>
      </c>
      <c r="BS20" s="3"/>
      <c r="BT20" s="108">
        <f t="shared" si="20"/>
        <v>5.32</v>
      </c>
      <c r="BU20" s="3"/>
      <c r="BV20" s="76">
        <f t="shared" si="21"/>
        <v>5.0435937500000003</v>
      </c>
      <c r="BW20" s="87"/>
      <c r="BX20" s="6"/>
      <c r="BY20" s="6"/>
    </row>
    <row r="21" spans="1:77" x14ac:dyDescent="0.3">
      <c r="A21" s="196">
        <v>21</v>
      </c>
      <c r="B21" t="s">
        <v>151</v>
      </c>
      <c r="C21" t="s">
        <v>138</v>
      </c>
      <c r="D21" t="s">
        <v>139</v>
      </c>
      <c r="E21" t="s">
        <v>96</v>
      </c>
      <c r="F21" s="16">
        <v>6</v>
      </c>
      <c r="G21" s="16">
        <v>5</v>
      </c>
      <c r="H21" s="16">
        <v>6.2</v>
      </c>
      <c r="I21" s="16">
        <v>5.7</v>
      </c>
      <c r="J21" s="17">
        <f t="shared" ref="J21" si="22">(F21+G21+H21+I21)/4</f>
        <v>5.7249999999999996</v>
      </c>
      <c r="K21" s="16">
        <v>5.2</v>
      </c>
      <c r="L21" s="16">
        <v>1</v>
      </c>
      <c r="M21" s="17">
        <f t="shared" ref="M21" si="23">K21-L21</f>
        <v>4.2</v>
      </c>
      <c r="N21" s="16">
        <v>6</v>
      </c>
      <c r="O21" s="16"/>
      <c r="P21" s="17">
        <f t="shared" ref="P21" si="24">N21-O21</f>
        <v>6</v>
      </c>
      <c r="Q21" s="18">
        <f t="shared" ref="Q21" si="25">((J21*0.4)+(M21*0.4)+(P21*0.2))</f>
        <v>5.17</v>
      </c>
      <c r="R21" s="21"/>
      <c r="S21" s="28">
        <v>5.4</v>
      </c>
      <c r="T21" s="28">
        <v>7.5</v>
      </c>
      <c r="U21" s="28">
        <v>6</v>
      </c>
      <c r="V21" s="28">
        <v>7.5</v>
      </c>
      <c r="W21" s="28">
        <v>6.5</v>
      </c>
      <c r="X21" s="28">
        <v>7</v>
      </c>
      <c r="Y21" s="28">
        <v>8</v>
      </c>
      <c r="Z21" s="28">
        <v>7.5</v>
      </c>
      <c r="AA21" s="20">
        <f t="shared" ref="AA21" si="26">SUM(S21:Z21)</f>
        <v>55.4</v>
      </c>
      <c r="AB21" s="18">
        <f t="shared" ref="AB21" si="27">AA21/8</f>
        <v>6.9249999999999998</v>
      </c>
      <c r="AC21" s="21"/>
      <c r="AD21" s="28">
        <v>6</v>
      </c>
      <c r="AE21" s="28">
        <v>7</v>
      </c>
      <c r="AF21" s="28">
        <v>7.5</v>
      </c>
      <c r="AG21" s="28">
        <v>6.5</v>
      </c>
      <c r="AH21" s="28">
        <v>7.5</v>
      </c>
      <c r="AI21" s="28">
        <v>7.5</v>
      </c>
      <c r="AJ21" s="28">
        <v>7.5</v>
      </c>
      <c r="AK21" s="28">
        <v>6.5</v>
      </c>
      <c r="AL21" s="20">
        <f t="shared" ref="AL21" si="28">SUM(AD21:AK21)</f>
        <v>56</v>
      </c>
      <c r="AM21" s="18">
        <f t="shared" ref="AM21" si="29">AL21/8</f>
        <v>7</v>
      </c>
      <c r="AN21" s="21"/>
      <c r="AO21" s="16">
        <v>5.8</v>
      </c>
      <c r="AP21" s="16">
        <v>5.5</v>
      </c>
      <c r="AQ21" s="16">
        <v>5.8</v>
      </c>
      <c r="AR21" s="16">
        <v>5.7</v>
      </c>
      <c r="AS21" s="17">
        <f t="shared" si="8"/>
        <v>5.7</v>
      </c>
      <c r="AT21" s="16">
        <v>5.6</v>
      </c>
      <c r="AU21" s="16"/>
      <c r="AV21" s="17">
        <f t="shared" ref="AV21" si="30">AT21-AU21</f>
        <v>5.6</v>
      </c>
      <c r="AW21" s="16">
        <v>6</v>
      </c>
      <c r="AX21" s="16"/>
      <c r="AY21" s="17">
        <f t="shared" ref="AY21" si="31">AW21-AX21</f>
        <v>6</v>
      </c>
      <c r="AZ21" s="18">
        <f t="shared" ref="AZ21" si="32">((AS21*0.4)+(AV21*0.4)+(AY21*0.2))</f>
        <v>5.72</v>
      </c>
      <c r="BA21" s="63"/>
      <c r="BB21" s="106">
        <v>7.64</v>
      </c>
      <c r="BC21" s="22">
        <f t="shared" ref="BC21" si="33">BB21</f>
        <v>7.64</v>
      </c>
      <c r="BD21" s="107"/>
      <c r="BE21" s="22">
        <f t="shared" ref="BE21" si="34">SUM(BC21-BD21)</f>
        <v>7.64</v>
      </c>
      <c r="BF21" s="29"/>
      <c r="BG21" s="28">
        <v>6</v>
      </c>
      <c r="BH21" s="28">
        <v>6.5</v>
      </c>
      <c r="BI21" s="28">
        <v>5</v>
      </c>
      <c r="BJ21" s="28">
        <v>5</v>
      </c>
      <c r="BK21" s="18">
        <f t="shared" ref="BK21" si="35">SUM((BG21*0.3),(BH21*0.25),(BI21*0.35),(BJ21*0.1))</f>
        <v>5.6749999999999998</v>
      </c>
      <c r="BL21" s="74"/>
      <c r="BM21" s="18">
        <f t="shared" ref="BM21" si="36">BK21-BL21</f>
        <v>5.6749999999999998</v>
      </c>
      <c r="BN21" s="86"/>
      <c r="BO21" s="75">
        <f t="shared" si="16"/>
        <v>5.4450000000000003</v>
      </c>
      <c r="BP21" s="75">
        <f t="shared" si="17"/>
        <v>7.2824999999999998</v>
      </c>
      <c r="BQ21" s="75">
        <f t="shared" si="18"/>
        <v>6.3375000000000004</v>
      </c>
      <c r="BR21" s="108">
        <f t="shared" si="19"/>
        <v>6.5143749999999994</v>
      </c>
      <c r="BS21" s="3"/>
      <c r="BT21" s="108">
        <f t="shared" si="20"/>
        <v>6.6687499999999993</v>
      </c>
      <c r="BU21" s="3"/>
      <c r="BV21" s="76">
        <f t="shared" si="21"/>
        <v>6.5915624999999993</v>
      </c>
      <c r="BW21" s="250" t="s">
        <v>193</v>
      </c>
      <c r="BX21" s="6"/>
      <c r="BY21" s="6"/>
    </row>
    <row r="22" spans="1:77" x14ac:dyDescent="0.3">
      <c r="A22" s="196">
        <v>8</v>
      </c>
      <c r="B22" t="s">
        <v>110</v>
      </c>
      <c r="C22" t="s">
        <v>102</v>
      </c>
      <c r="D22" t="s">
        <v>103</v>
      </c>
      <c r="E22" t="s">
        <v>96</v>
      </c>
      <c r="F22" s="16">
        <v>5.6</v>
      </c>
      <c r="G22" s="16">
        <v>6</v>
      </c>
      <c r="H22" s="16">
        <v>5.2</v>
      </c>
      <c r="I22" s="16">
        <v>5.5</v>
      </c>
      <c r="J22" s="17">
        <f>(F22+G22+H22+I22)/4</f>
        <v>5.5750000000000002</v>
      </c>
      <c r="K22" s="16">
        <v>5.8</v>
      </c>
      <c r="L22" s="16">
        <v>1</v>
      </c>
      <c r="M22" s="17">
        <f>K22-L22</f>
        <v>4.8</v>
      </c>
      <c r="N22" s="16">
        <v>6</v>
      </c>
      <c r="O22" s="16"/>
      <c r="P22" s="17">
        <f>N22-O22</f>
        <v>6</v>
      </c>
      <c r="Q22" s="18">
        <f>((J22*0.4)+(M22*0.4)+(P22*0.2))</f>
        <v>5.3500000000000005</v>
      </c>
      <c r="R22" s="21"/>
      <c r="S22" s="28">
        <v>6</v>
      </c>
      <c r="T22" s="28">
        <v>7</v>
      </c>
      <c r="U22" s="28">
        <v>7.5</v>
      </c>
      <c r="V22" s="28">
        <v>7</v>
      </c>
      <c r="W22" s="28">
        <v>7.5</v>
      </c>
      <c r="X22" s="28">
        <v>7.5</v>
      </c>
      <c r="Y22" s="28">
        <v>7</v>
      </c>
      <c r="Z22" s="28">
        <v>7</v>
      </c>
      <c r="AA22" s="20">
        <f>SUM(S22:Z22)</f>
        <v>56.5</v>
      </c>
      <c r="AB22" s="18">
        <f>AA22/8</f>
        <v>7.0625</v>
      </c>
      <c r="AC22" s="21"/>
      <c r="AD22" s="28">
        <v>6.5</v>
      </c>
      <c r="AE22" s="28">
        <v>6.5</v>
      </c>
      <c r="AF22" s="28">
        <v>7</v>
      </c>
      <c r="AG22" s="28">
        <v>7</v>
      </c>
      <c r="AH22" s="28">
        <v>7</v>
      </c>
      <c r="AI22" s="28">
        <v>7</v>
      </c>
      <c r="AJ22" s="28">
        <v>7.5</v>
      </c>
      <c r="AK22" s="28">
        <v>7</v>
      </c>
      <c r="AL22" s="20">
        <f>SUM(AD22:AK22)</f>
        <v>55.5</v>
      </c>
      <c r="AM22" s="18">
        <f>AL22/8</f>
        <v>6.9375</v>
      </c>
      <c r="AN22" s="21"/>
      <c r="AO22" s="16">
        <v>5.6</v>
      </c>
      <c r="AP22" s="16">
        <v>6</v>
      </c>
      <c r="AQ22" s="16">
        <v>5.2</v>
      </c>
      <c r="AR22" s="16">
        <v>5.5</v>
      </c>
      <c r="AS22" s="17">
        <f t="shared" si="8"/>
        <v>5.5750000000000002</v>
      </c>
      <c r="AT22" s="16">
        <v>5.8</v>
      </c>
      <c r="AU22" s="16">
        <v>1</v>
      </c>
      <c r="AV22" s="17">
        <f>AT22-AU22</f>
        <v>4.8</v>
      </c>
      <c r="AW22" s="16">
        <v>6</v>
      </c>
      <c r="AX22" s="16"/>
      <c r="AY22" s="17">
        <f>AW22-AX22</f>
        <v>6</v>
      </c>
      <c r="AZ22" s="18">
        <f>((AS22*0.4)+(AV22*0.4)+(AY22*0.2))</f>
        <v>5.3500000000000005</v>
      </c>
      <c r="BA22" s="63"/>
      <c r="BB22" s="106">
        <v>7.64</v>
      </c>
      <c r="BC22" s="22">
        <f>BB22</f>
        <v>7.64</v>
      </c>
      <c r="BD22" s="107"/>
      <c r="BE22" s="22">
        <f>SUM(BC22-BD22)</f>
        <v>7.64</v>
      </c>
      <c r="BF22" s="29"/>
      <c r="BG22" s="28">
        <v>7.2</v>
      </c>
      <c r="BH22" s="28">
        <v>5</v>
      </c>
      <c r="BI22" s="28">
        <v>7</v>
      </c>
      <c r="BJ22" s="28">
        <v>6</v>
      </c>
      <c r="BK22" s="18">
        <f>SUM((BG22*0.3),(BH22*0.25),(BI22*0.35),(BJ22*0.1))</f>
        <v>6.4599999999999991</v>
      </c>
      <c r="BL22" s="74"/>
      <c r="BM22" s="18">
        <f>BK22-BL22</f>
        <v>6.4599999999999991</v>
      </c>
      <c r="BN22" s="86"/>
      <c r="BO22" s="75">
        <f t="shared" si="16"/>
        <v>5.3500000000000005</v>
      </c>
      <c r="BP22" s="75">
        <f t="shared" si="17"/>
        <v>7.3512500000000003</v>
      </c>
      <c r="BQ22" s="75">
        <f t="shared" si="18"/>
        <v>6.6987499999999995</v>
      </c>
      <c r="BR22" s="108">
        <f t="shared" si="19"/>
        <v>6.5875000000000004</v>
      </c>
      <c r="BS22" s="3"/>
      <c r="BT22" s="108">
        <f t="shared" si="20"/>
        <v>6.7724999999999991</v>
      </c>
      <c r="BU22" s="3"/>
      <c r="BV22" s="76">
        <f t="shared" si="21"/>
        <v>6.68</v>
      </c>
      <c r="BW22" s="250" t="s">
        <v>193</v>
      </c>
      <c r="BX22" s="6"/>
      <c r="BY22" s="6"/>
    </row>
    <row r="23" spans="1:77" x14ac:dyDescent="0.3">
      <c r="A23" s="196">
        <v>20</v>
      </c>
      <c r="B23" t="s">
        <v>154</v>
      </c>
      <c r="C23" t="s">
        <v>142</v>
      </c>
      <c r="D23" t="s">
        <v>143</v>
      </c>
      <c r="E23" t="s">
        <v>96</v>
      </c>
      <c r="F23" s="16">
        <v>4.2</v>
      </c>
      <c r="G23" s="16">
        <v>6</v>
      </c>
      <c r="H23" s="16">
        <v>4.2</v>
      </c>
      <c r="I23" s="16">
        <v>5.6</v>
      </c>
      <c r="J23" s="17">
        <f>(F23+G23+H23+I23)/4</f>
        <v>5</v>
      </c>
      <c r="K23" s="16">
        <v>5.6</v>
      </c>
      <c r="L23" s="16">
        <v>1</v>
      </c>
      <c r="M23" s="17">
        <f>K23-L23</f>
        <v>4.5999999999999996</v>
      </c>
      <c r="N23" s="16">
        <v>4.5</v>
      </c>
      <c r="O23" s="16"/>
      <c r="P23" s="17">
        <f>N23-O23</f>
        <v>4.5</v>
      </c>
      <c r="Q23" s="18">
        <f>((J23*0.4)+(M23*0.4)+(P23*0.2))</f>
        <v>4.74</v>
      </c>
      <c r="R23" s="21"/>
      <c r="S23" s="28">
        <v>5.5</v>
      </c>
      <c r="T23" s="28">
        <v>7.5</v>
      </c>
      <c r="U23" s="28">
        <v>7</v>
      </c>
      <c r="V23" s="28">
        <v>6.5</v>
      </c>
      <c r="W23" s="28">
        <v>6</v>
      </c>
      <c r="X23" s="28">
        <v>6.8</v>
      </c>
      <c r="Y23" s="28">
        <v>7.5</v>
      </c>
      <c r="Z23" s="28">
        <v>7</v>
      </c>
      <c r="AA23" s="20">
        <f>SUM(S23:Z23)</f>
        <v>53.8</v>
      </c>
      <c r="AB23" s="18">
        <f>AA23/8</f>
        <v>6.7249999999999996</v>
      </c>
      <c r="AC23" s="21"/>
      <c r="AD23" s="28">
        <v>6.2</v>
      </c>
      <c r="AE23" s="28">
        <v>6.5</v>
      </c>
      <c r="AF23" s="28">
        <v>6.5</v>
      </c>
      <c r="AG23" s="28">
        <v>6.8</v>
      </c>
      <c r="AH23" s="28">
        <v>7</v>
      </c>
      <c r="AI23" s="28">
        <v>7</v>
      </c>
      <c r="AJ23" s="28">
        <v>7.5</v>
      </c>
      <c r="AK23" s="28">
        <v>6.8</v>
      </c>
      <c r="AL23" s="20">
        <f>SUM(AD23:AK23)</f>
        <v>54.3</v>
      </c>
      <c r="AM23" s="18">
        <f>AL23/8</f>
        <v>6.7874999999999996</v>
      </c>
      <c r="AN23" s="21"/>
      <c r="AO23" s="16">
        <v>4.2</v>
      </c>
      <c r="AP23" s="16">
        <v>6</v>
      </c>
      <c r="AQ23" s="16">
        <v>4.2</v>
      </c>
      <c r="AR23" s="16">
        <v>5.6</v>
      </c>
      <c r="AS23" s="17">
        <f t="shared" si="8"/>
        <v>5</v>
      </c>
      <c r="AT23" s="16">
        <v>5.6</v>
      </c>
      <c r="AU23" s="16">
        <v>1</v>
      </c>
      <c r="AV23" s="17">
        <f>AT23-AU23</f>
        <v>4.5999999999999996</v>
      </c>
      <c r="AW23" s="16">
        <v>4.5</v>
      </c>
      <c r="AX23" s="16"/>
      <c r="AY23" s="17">
        <f>AW23-AX23</f>
        <v>4.5</v>
      </c>
      <c r="AZ23" s="18">
        <f>((AS23*0.4)+(AV23*0.4)+(AY23*0.2))</f>
        <v>4.74</v>
      </c>
      <c r="BA23" s="63"/>
      <c r="BB23" s="106">
        <v>7.33</v>
      </c>
      <c r="BC23" s="22">
        <f>BB23</f>
        <v>7.33</v>
      </c>
      <c r="BD23" s="107"/>
      <c r="BE23" s="22">
        <f>SUM(BC23-BD23)</f>
        <v>7.33</v>
      </c>
      <c r="BF23" s="29"/>
      <c r="BG23" s="28">
        <v>7.3</v>
      </c>
      <c r="BH23" s="28">
        <v>7.3</v>
      </c>
      <c r="BI23" s="28">
        <v>8</v>
      </c>
      <c r="BJ23" s="28">
        <v>7</v>
      </c>
      <c r="BK23" s="18">
        <f>SUM((BG23*0.3),(BH23*0.25),(BI23*0.35),(BJ23*0.1))</f>
        <v>7.5149999999999997</v>
      </c>
      <c r="BL23" s="74"/>
      <c r="BM23" s="18">
        <f>BK23-BL23</f>
        <v>7.5149999999999997</v>
      </c>
      <c r="BN23" s="86"/>
      <c r="BO23" s="75">
        <f t="shared" si="16"/>
        <v>4.74</v>
      </c>
      <c r="BP23" s="75">
        <f t="shared" si="17"/>
        <v>7.0274999999999999</v>
      </c>
      <c r="BQ23" s="75">
        <f t="shared" si="18"/>
        <v>7.1512499999999992</v>
      </c>
      <c r="BR23" s="108">
        <f t="shared" si="19"/>
        <v>6.2521874999999998</v>
      </c>
      <c r="BS23" s="3"/>
      <c r="BT23" s="108">
        <f t="shared" si="20"/>
        <v>6.7287499999999998</v>
      </c>
      <c r="BU23" s="3"/>
      <c r="BV23" s="76">
        <f t="shared" si="21"/>
        <v>6.4904687499999998</v>
      </c>
      <c r="BW23" s="250" t="s">
        <v>193</v>
      </c>
      <c r="BX23" s="6"/>
      <c r="BY23" s="6"/>
    </row>
    <row r="24" spans="1:77" x14ac:dyDescent="0.3">
      <c r="A24" s="236">
        <v>14</v>
      </c>
      <c r="B24" s="237" t="s">
        <v>153</v>
      </c>
      <c r="C24" s="237" t="s">
        <v>155</v>
      </c>
      <c r="D24" s="237" t="s">
        <v>144</v>
      </c>
      <c r="E24" s="237" t="s">
        <v>96</v>
      </c>
      <c r="F24" s="16"/>
      <c r="G24" s="16"/>
      <c r="H24" s="16"/>
      <c r="I24" s="16"/>
      <c r="J24" s="17">
        <f>(F24+G24+H24+I24)/4</f>
        <v>0</v>
      </c>
      <c r="K24" s="16"/>
      <c r="L24" s="16"/>
      <c r="M24" s="17">
        <f>K24-L24</f>
        <v>0</v>
      </c>
      <c r="N24" s="16"/>
      <c r="O24" s="16"/>
      <c r="P24" s="17">
        <f>N24-O24</f>
        <v>0</v>
      </c>
      <c r="Q24" s="18">
        <f>((J24*0.4)+(M24*0.4)+(P24*0.2))</f>
        <v>0</v>
      </c>
      <c r="R24" s="21"/>
      <c r="S24" s="28"/>
      <c r="T24" s="28"/>
      <c r="U24" s="28"/>
      <c r="V24" s="28"/>
      <c r="W24" s="28"/>
      <c r="X24" s="28"/>
      <c r="Y24" s="28"/>
      <c r="Z24" s="28"/>
      <c r="AA24" s="20">
        <f>SUM(S24:Z24)</f>
        <v>0</v>
      </c>
      <c r="AB24" s="18">
        <f>AA24/8</f>
        <v>0</v>
      </c>
      <c r="AC24" s="21"/>
      <c r="AD24" s="28"/>
      <c r="AE24" s="28"/>
      <c r="AF24" s="28"/>
      <c r="AG24" s="28"/>
      <c r="AH24" s="28"/>
      <c r="AI24" s="28"/>
      <c r="AJ24" s="28"/>
      <c r="AK24" s="28"/>
      <c r="AL24" s="20">
        <f>SUM(AD24:AK24)</f>
        <v>0</v>
      </c>
      <c r="AM24" s="18">
        <f>AL24/8</f>
        <v>0</v>
      </c>
      <c r="AN24" s="21"/>
      <c r="AO24" s="16"/>
      <c r="AP24" s="16"/>
      <c r="AQ24" s="16"/>
      <c r="AR24" s="16"/>
      <c r="AS24" s="17">
        <f t="shared" si="8"/>
        <v>0</v>
      </c>
      <c r="AT24" s="16"/>
      <c r="AU24" s="16"/>
      <c r="AV24" s="17">
        <f>AT24-AU24</f>
        <v>0</v>
      </c>
      <c r="AW24" s="16"/>
      <c r="AX24" s="16"/>
      <c r="AY24" s="17">
        <f>AW24-AX24</f>
        <v>0</v>
      </c>
      <c r="AZ24" s="18">
        <f>((AS24*0.4)+(AV24*0.4)+(AY24*0.2))</f>
        <v>0</v>
      </c>
      <c r="BA24" s="63"/>
      <c r="BB24" s="106"/>
      <c r="BC24" s="22">
        <f>BB24</f>
        <v>0</v>
      </c>
      <c r="BD24" s="107"/>
      <c r="BE24" s="22">
        <f>SUM(BC24-BD24)</f>
        <v>0</v>
      </c>
      <c r="BF24" s="29"/>
      <c r="BG24" s="28"/>
      <c r="BH24" s="28"/>
      <c r="BI24" s="28"/>
      <c r="BJ24" s="28"/>
      <c r="BK24" s="18">
        <f>SUM((BG24*0.3),(BH24*0.25),(BI24*0.35),(BJ24*0.1))</f>
        <v>0</v>
      </c>
      <c r="BL24" s="74"/>
      <c r="BM24" s="18">
        <f>BK24-BL24</f>
        <v>0</v>
      </c>
      <c r="BN24" s="86"/>
      <c r="BO24" s="238">
        <f t="shared" si="16"/>
        <v>0</v>
      </c>
      <c r="BP24" s="238">
        <f t="shared" si="17"/>
        <v>0</v>
      </c>
      <c r="BQ24" s="238">
        <f t="shared" si="18"/>
        <v>0</v>
      </c>
      <c r="BR24" s="246">
        <f t="shared" si="19"/>
        <v>0</v>
      </c>
      <c r="BS24" s="247"/>
      <c r="BT24" s="246">
        <f t="shared" si="20"/>
        <v>0</v>
      </c>
      <c r="BU24" s="247"/>
      <c r="BV24" s="249">
        <f t="shared" si="21"/>
        <v>0</v>
      </c>
      <c r="BW24" s="251" t="s">
        <v>193</v>
      </c>
      <c r="BX24" s="6"/>
      <c r="BY24" s="6"/>
    </row>
  </sheetData>
  <sortState xmlns:xlrd2="http://schemas.microsoft.com/office/spreadsheetml/2017/richdata2" ref="A11:BY20">
    <sortCondition descending="1" ref="BV11:BV20"/>
  </sortState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6329-1653-47BA-AC26-11FC1C3D88F3}">
  <sheetPr>
    <pageSetUpPr fitToPage="1"/>
  </sheetPr>
  <dimension ref="A1:AV16"/>
  <sheetViews>
    <sheetView topLeftCell="AG1" workbookViewId="0">
      <selection activeCell="A14" sqref="A14:XFD14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5" width="20" customWidth="1"/>
    <col min="6" max="6" width="7.5546875" customWidth="1"/>
    <col min="7" max="7" width="10.6640625" customWidth="1"/>
    <col min="8" max="8" width="9.33203125" customWidth="1"/>
    <col min="9" max="9" width="11" customWidth="1"/>
    <col min="18" max="18" width="3" customWidth="1"/>
    <col min="29" max="29" width="3" customWidth="1"/>
    <col min="40" max="40" width="2.88671875" customWidth="1"/>
    <col min="41" max="41" width="7.6640625" customWidth="1"/>
    <col min="42" max="42" width="9.77734375" customWidth="1"/>
    <col min="43" max="43" width="9" customWidth="1"/>
    <col min="44" max="44" width="10" style="49" customWidth="1"/>
    <col min="45" max="45" width="2.88671875" style="49" customWidth="1"/>
    <col min="46" max="46" width="17.44140625" customWidth="1"/>
  </cols>
  <sheetData>
    <row r="1" spans="1:48" x14ac:dyDescent="0.3">
      <c r="A1" s="1" t="s">
        <v>58</v>
      </c>
      <c r="B1" s="6"/>
      <c r="C1" s="6"/>
      <c r="D1" s="3" t="s">
        <v>0</v>
      </c>
      <c r="E1" s="190" t="s">
        <v>60</v>
      </c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14"/>
      <c r="AS1" s="14"/>
      <c r="AT1" s="41">
        <f ca="1">NOW()</f>
        <v>44612.533726620371</v>
      </c>
      <c r="AU1" s="6"/>
      <c r="AV1" s="6"/>
    </row>
    <row r="2" spans="1:48" x14ac:dyDescent="0.3">
      <c r="A2" s="1"/>
      <c r="B2" s="6"/>
      <c r="C2" s="6"/>
      <c r="D2" s="3" t="s">
        <v>1</v>
      </c>
      <c r="E2" s="14" t="s">
        <v>101</v>
      </c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14"/>
      <c r="AS2" s="14"/>
      <c r="AT2" s="42">
        <f ca="1">NOW()</f>
        <v>44612.533726620371</v>
      </c>
      <c r="AU2" s="6"/>
      <c r="AV2" s="6"/>
    </row>
    <row r="3" spans="1:48" x14ac:dyDescent="0.3">
      <c r="A3" s="1" t="s">
        <v>170</v>
      </c>
      <c r="B3" s="6"/>
      <c r="C3" s="6"/>
      <c r="D3" s="3" t="s">
        <v>2</v>
      </c>
      <c r="E3" s="14" t="s">
        <v>62</v>
      </c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14"/>
      <c r="AS3" s="14"/>
      <c r="AT3" s="42"/>
      <c r="AU3" s="6"/>
      <c r="AV3" s="6"/>
    </row>
    <row r="4" spans="1:48" ht="15.6" x14ac:dyDescent="0.3">
      <c r="A4" s="35"/>
      <c r="B4" s="6"/>
      <c r="C4" s="6"/>
      <c r="D4" s="3"/>
      <c r="E4" s="6"/>
      <c r="F4" s="50" t="s">
        <v>63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51"/>
      <c r="V4" s="51"/>
      <c r="W4" s="51"/>
      <c r="X4" s="51"/>
      <c r="Y4" s="51"/>
      <c r="Z4" s="51"/>
      <c r="AA4" s="51"/>
      <c r="AB4" s="51"/>
      <c r="AC4" s="50"/>
      <c r="AD4" s="50"/>
      <c r="AE4" s="51"/>
      <c r="AF4" s="51"/>
      <c r="AG4" s="51"/>
      <c r="AH4" s="51"/>
      <c r="AI4" s="51"/>
      <c r="AJ4" s="51"/>
      <c r="AK4" s="51"/>
      <c r="AL4" s="51"/>
      <c r="AM4" s="51"/>
      <c r="AN4" s="6"/>
      <c r="AO4" s="6"/>
      <c r="AP4" s="6"/>
      <c r="AQ4" s="6"/>
      <c r="AR4" s="14"/>
      <c r="AS4" s="14"/>
      <c r="AT4" s="6"/>
      <c r="AU4" s="6"/>
      <c r="AV4" s="6"/>
    </row>
    <row r="5" spans="1:48" ht="15.6" x14ac:dyDescent="0.3">
      <c r="A5" s="35"/>
      <c r="B5" s="6"/>
      <c r="C5" s="3"/>
      <c r="D5" s="6"/>
      <c r="E5" s="6"/>
      <c r="F5" s="7" t="s">
        <v>3</v>
      </c>
      <c r="G5" s="6" t="str">
        <f>E1</f>
        <v>Robyn Bruderer</v>
      </c>
      <c r="H5" s="6"/>
      <c r="I5" s="6"/>
      <c r="K5" s="7"/>
      <c r="L5" s="7"/>
      <c r="M5" s="7"/>
      <c r="N5" s="6"/>
      <c r="O5" s="6"/>
      <c r="P5" s="6"/>
      <c r="Q5" s="6"/>
      <c r="R5" s="6"/>
      <c r="S5" s="7" t="s">
        <v>5</v>
      </c>
      <c r="T5" s="6" t="str">
        <f>E2</f>
        <v>Darryn Fedrick</v>
      </c>
      <c r="U5" s="6"/>
      <c r="V5" s="6"/>
      <c r="W5" s="6"/>
      <c r="X5" s="6"/>
      <c r="Y5" s="6"/>
      <c r="Z5" s="6"/>
      <c r="AA5" s="6"/>
      <c r="AB5" s="6"/>
      <c r="AC5" s="6"/>
      <c r="AD5" s="7" t="s">
        <v>6</v>
      </c>
      <c r="AE5" s="6" t="str">
        <f>E3</f>
        <v>Tristyn Lowe</v>
      </c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14"/>
      <c r="AS5" s="14"/>
      <c r="AT5" s="6"/>
      <c r="AU5" s="6"/>
      <c r="AV5" s="6"/>
    </row>
    <row r="6" spans="1:48" ht="15.6" x14ac:dyDescent="0.3">
      <c r="A6" s="35" t="s">
        <v>191</v>
      </c>
      <c r="B6" s="7"/>
      <c r="C6" s="6"/>
      <c r="D6" s="6"/>
      <c r="E6" s="6"/>
      <c r="F6" s="7" t="s">
        <v>4</v>
      </c>
      <c r="G6" s="6"/>
      <c r="H6" s="6"/>
      <c r="I6" s="6"/>
      <c r="K6" s="6"/>
      <c r="L6" s="6"/>
      <c r="M6" s="6"/>
      <c r="N6" s="6"/>
      <c r="O6" s="6"/>
      <c r="P6" s="6"/>
      <c r="Q6" s="6"/>
      <c r="R6" s="6"/>
      <c r="S6" s="7"/>
      <c r="T6" s="7"/>
      <c r="U6" s="6"/>
      <c r="V6" s="6"/>
      <c r="W6" s="6"/>
      <c r="X6" s="6"/>
      <c r="Y6" s="6"/>
      <c r="Z6" s="6"/>
      <c r="AA6" s="6"/>
      <c r="AB6" s="6"/>
      <c r="AC6" s="6"/>
      <c r="AD6" s="7"/>
      <c r="AE6" s="7"/>
      <c r="AF6" s="6"/>
      <c r="AG6" s="6"/>
      <c r="AH6" s="6"/>
      <c r="AI6" s="6"/>
      <c r="AJ6" s="6"/>
      <c r="AK6" s="6"/>
      <c r="AL6" s="6"/>
      <c r="AM6" s="6"/>
      <c r="AN6" s="43"/>
      <c r="AO6" s="56"/>
      <c r="AP6" s="56"/>
      <c r="AQ6" s="56"/>
      <c r="AR6" s="100" t="s">
        <v>84</v>
      </c>
      <c r="AS6" s="14"/>
      <c r="AT6" s="6"/>
      <c r="AU6" s="6"/>
      <c r="AV6" s="6"/>
    </row>
    <row r="7" spans="1:48" ht="15.6" x14ac:dyDescent="0.3">
      <c r="A7" s="35" t="s">
        <v>68</v>
      </c>
      <c r="B7" s="7">
        <v>9</v>
      </c>
      <c r="C7" s="6"/>
      <c r="D7" s="6"/>
      <c r="E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43"/>
      <c r="AO7" s="56"/>
      <c r="AP7" s="56"/>
      <c r="AQ7" s="56"/>
      <c r="AR7" s="14"/>
      <c r="AS7" s="14"/>
      <c r="AT7" s="6"/>
      <c r="AU7" s="6"/>
      <c r="AV7" s="6"/>
    </row>
    <row r="8" spans="1:48" x14ac:dyDescent="0.3">
      <c r="A8" s="6"/>
      <c r="B8" s="6"/>
      <c r="C8" s="6"/>
      <c r="D8" s="6"/>
      <c r="E8" s="6"/>
      <c r="F8" s="7" t="s">
        <v>7</v>
      </c>
      <c r="G8" s="6"/>
      <c r="H8" s="6"/>
      <c r="I8" s="6"/>
      <c r="J8" s="8" t="s">
        <v>7</v>
      </c>
      <c r="K8" s="9"/>
      <c r="L8" s="9"/>
      <c r="M8" s="9" t="s">
        <v>8</v>
      </c>
      <c r="O8" s="9"/>
      <c r="P8" s="9" t="s">
        <v>9</v>
      </c>
      <c r="Q8" s="9" t="s">
        <v>10</v>
      </c>
      <c r="R8" s="25"/>
      <c r="S8" s="6"/>
      <c r="T8" s="6"/>
      <c r="U8" s="6"/>
      <c r="V8" s="6"/>
      <c r="W8" s="6"/>
      <c r="X8" s="6"/>
      <c r="Y8" s="6"/>
      <c r="Z8" s="6"/>
      <c r="AA8" s="6"/>
      <c r="AB8" s="6"/>
      <c r="AC8" s="25"/>
      <c r="AD8" s="6"/>
      <c r="AE8" s="6"/>
      <c r="AF8" s="6"/>
      <c r="AG8" s="6"/>
      <c r="AH8" s="6"/>
      <c r="AI8" s="6"/>
      <c r="AJ8" s="6"/>
      <c r="AK8" s="6"/>
      <c r="AL8" s="6"/>
      <c r="AM8" s="6"/>
      <c r="AN8" s="43"/>
      <c r="AO8" s="56"/>
      <c r="AP8" s="56"/>
      <c r="AQ8" s="56"/>
      <c r="AR8" s="71" t="s">
        <v>16</v>
      </c>
      <c r="AS8" s="14"/>
      <c r="AT8" s="15"/>
      <c r="AU8" s="6"/>
      <c r="AV8" s="6"/>
    </row>
    <row r="9" spans="1:48" x14ac:dyDescent="0.3">
      <c r="A9" s="26" t="s">
        <v>17</v>
      </c>
      <c r="B9" s="10" t="s">
        <v>18</v>
      </c>
      <c r="C9" s="10" t="s">
        <v>4</v>
      </c>
      <c r="D9" s="10" t="s">
        <v>19</v>
      </c>
      <c r="E9" s="10" t="s">
        <v>20</v>
      </c>
      <c r="F9" s="10" t="s">
        <v>21</v>
      </c>
      <c r="G9" s="10" t="s">
        <v>22</v>
      </c>
      <c r="H9" s="10" t="s">
        <v>23</v>
      </c>
      <c r="I9" s="10" t="s">
        <v>24</v>
      </c>
      <c r="J9" s="11" t="s">
        <v>25</v>
      </c>
      <c r="K9" s="12" t="s">
        <v>8</v>
      </c>
      <c r="L9" s="12" t="s">
        <v>26</v>
      </c>
      <c r="M9" s="11" t="s">
        <v>25</v>
      </c>
      <c r="N9" s="13" t="s">
        <v>9</v>
      </c>
      <c r="O9" s="12" t="s">
        <v>26</v>
      </c>
      <c r="P9" s="11" t="s">
        <v>25</v>
      </c>
      <c r="Q9" s="11" t="s">
        <v>25</v>
      </c>
      <c r="R9" s="27"/>
      <c r="S9" s="26" t="s">
        <v>27</v>
      </c>
      <c r="T9" s="26" t="s">
        <v>28</v>
      </c>
      <c r="U9" s="26" t="s">
        <v>51</v>
      </c>
      <c r="V9" s="26" t="s">
        <v>29</v>
      </c>
      <c r="W9" s="26" t="s">
        <v>52</v>
      </c>
      <c r="X9" s="26" t="s">
        <v>53</v>
      </c>
      <c r="Y9" s="26" t="s">
        <v>30</v>
      </c>
      <c r="Z9" s="26" t="s">
        <v>54</v>
      </c>
      <c r="AA9" s="26" t="s">
        <v>31</v>
      </c>
      <c r="AB9" s="26" t="s">
        <v>32</v>
      </c>
      <c r="AC9" s="27"/>
      <c r="AD9" s="26" t="s">
        <v>27</v>
      </c>
      <c r="AE9" s="26" t="s">
        <v>28</v>
      </c>
      <c r="AF9" s="26" t="s">
        <v>51</v>
      </c>
      <c r="AG9" s="26" t="s">
        <v>29</v>
      </c>
      <c r="AH9" s="26" t="s">
        <v>52</v>
      </c>
      <c r="AI9" s="26" t="s">
        <v>53</v>
      </c>
      <c r="AJ9" s="26" t="s">
        <v>30</v>
      </c>
      <c r="AK9" s="26" t="s">
        <v>54</v>
      </c>
      <c r="AL9" s="26" t="s">
        <v>31</v>
      </c>
      <c r="AM9" s="26" t="s">
        <v>32</v>
      </c>
      <c r="AN9" s="44"/>
      <c r="AO9" s="81" t="s">
        <v>41</v>
      </c>
      <c r="AP9" s="81" t="s">
        <v>42</v>
      </c>
      <c r="AQ9" s="81" t="s">
        <v>43</v>
      </c>
      <c r="AR9" s="104" t="s">
        <v>44</v>
      </c>
      <c r="AS9" s="10"/>
      <c r="AT9" s="11" t="s">
        <v>45</v>
      </c>
      <c r="AU9" s="25"/>
      <c r="AV9" s="25"/>
    </row>
    <row r="10" spans="1:48" x14ac:dyDescent="0.3">
      <c r="A10" s="25"/>
      <c r="B10" s="25"/>
      <c r="C10" s="25"/>
      <c r="D10" s="25"/>
      <c r="E10" s="25"/>
      <c r="F10" s="14"/>
      <c r="G10" s="14"/>
      <c r="H10" s="14"/>
      <c r="I10" s="14"/>
      <c r="J10" s="15"/>
      <c r="K10" s="15"/>
      <c r="L10" s="15"/>
      <c r="M10" s="15"/>
      <c r="N10" s="15"/>
      <c r="O10" s="15"/>
      <c r="P10" s="15"/>
      <c r="Q10" s="15"/>
      <c r="R10" s="27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7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44"/>
      <c r="AO10" s="83"/>
      <c r="AP10" s="83"/>
      <c r="AQ10" s="83"/>
      <c r="AR10" s="100"/>
      <c r="AS10" s="14"/>
      <c r="AT10" s="72"/>
      <c r="AU10" s="6"/>
      <c r="AV10" s="6"/>
    </row>
    <row r="11" spans="1:48" x14ac:dyDescent="0.3">
      <c r="A11" s="196">
        <v>1</v>
      </c>
      <c r="B11" t="s">
        <v>128</v>
      </c>
      <c r="C11" t="s">
        <v>136</v>
      </c>
      <c r="D11" t="s">
        <v>137</v>
      </c>
      <c r="E11" t="s">
        <v>118</v>
      </c>
      <c r="F11" s="16">
        <v>6.2</v>
      </c>
      <c r="G11" s="16">
        <v>6.3</v>
      </c>
      <c r="H11" s="16">
        <v>6</v>
      </c>
      <c r="I11" s="16">
        <v>5.3</v>
      </c>
      <c r="J11" s="17">
        <f t="shared" ref="J11:J16" si="0">(F11+G11+H11+I11)/4</f>
        <v>5.95</v>
      </c>
      <c r="K11" s="16">
        <v>6</v>
      </c>
      <c r="L11" s="16"/>
      <c r="M11" s="17">
        <f t="shared" ref="M11:M16" si="1">K11-L11</f>
        <v>6</v>
      </c>
      <c r="N11" s="16">
        <v>6.3</v>
      </c>
      <c r="O11" s="16"/>
      <c r="P11" s="17">
        <f t="shared" ref="P11:P16" si="2">N11-O11</f>
        <v>6.3</v>
      </c>
      <c r="Q11" s="18">
        <f t="shared" ref="Q11:Q16" si="3">((J11*0.4)+(M11*0.4)+(P11*0.2))</f>
        <v>6.0400000000000009</v>
      </c>
      <c r="R11" s="21"/>
      <c r="S11" s="28">
        <v>4.5999999999999996</v>
      </c>
      <c r="T11" s="28">
        <v>5.2</v>
      </c>
      <c r="U11" s="28">
        <v>5.6</v>
      </c>
      <c r="V11" s="28">
        <v>5.8</v>
      </c>
      <c r="W11" s="28">
        <v>5.8</v>
      </c>
      <c r="X11" s="28">
        <v>5.8</v>
      </c>
      <c r="Y11" s="28">
        <v>6</v>
      </c>
      <c r="Z11" s="28">
        <v>5.5</v>
      </c>
      <c r="AA11" s="20">
        <f t="shared" ref="AA11:AA16" si="4">SUM(S11:Z11)</f>
        <v>44.3</v>
      </c>
      <c r="AB11" s="18">
        <f t="shared" ref="AB11:AB16" si="5">AA11/8</f>
        <v>5.5374999999999996</v>
      </c>
      <c r="AC11" s="21"/>
      <c r="AD11" s="28">
        <v>3.5</v>
      </c>
      <c r="AE11" s="28">
        <v>5.5</v>
      </c>
      <c r="AF11" s="28">
        <v>5</v>
      </c>
      <c r="AG11" s="28">
        <v>5.5</v>
      </c>
      <c r="AH11" s="28">
        <v>6</v>
      </c>
      <c r="AI11" s="28">
        <v>6.5</v>
      </c>
      <c r="AJ11" s="28">
        <v>6.5</v>
      </c>
      <c r="AK11" s="28">
        <v>5.5</v>
      </c>
      <c r="AL11" s="20">
        <f t="shared" ref="AL11:AL16" si="6">SUM(AD11:AK11)</f>
        <v>44</v>
      </c>
      <c r="AM11" s="18">
        <f t="shared" ref="AM11:AM16" si="7">AL11/8</f>
        <v>5.5</v>
      </c>
      <c r="AN11" s="86"/>
      <c r="AO11" s="75">
        <f t="shared" ref="AO11:AO16" si="8">Q11</f>
        <v>6.0400000000000009</v>
      </c>
      <c r="AP11" s="75">
        <f t="shared" ref="AP11:AP16" si="9">AB11</f>
        <v>5.5374999999999996</v>
      </c>
      <c r="AQ11" s="75">
        <f t="shared" ref="AQ11:AQ16" si="10">AM11</f>
        <v>5.5</v>
      </c>
      <c r="AR11" s="76">
        <f t="shared" ref="AR11:AR16" si="11">SUM((Q11*0.25)+(AB11*0.375)+(AM11*0.375))</f>
        <v>5.6490624999999994</v>
      </c>
      <c r="AS11" s="3"/>
      <c r="AT11" s="87">
        <v>1</v>
      </c>
      <c r="AU11" s="6"/>
      <c r="AV11" s="6"/>
    </row>
    <row r="12" spans="1:48" x14ac:dyDescent="0.3">
      <c r="A12" s="196">
        <v>2</v>
      </c>
      <c r="B12" t="s">
        <v>129</v>
      </c>
      <c r="C12" t="s">
        <v>136</v>
      </c>
      <c r="D12" t="s">
        <v>137</v>
      </c>
      <c r="E12" t="s">
        <v>118</v>
      </c>
      <c r="F12" s="16">
        <v>6.2</v>
      </c>
      <c r="G12" s="16">
        <v>6.3</v>
      </c>
      <c r="H12" s="16">
        <v>6</v>
      </c>
      <c r="I12" s="16">
        <v>5.3</v>
      </c>
      <c r="J12" s="17">
        <f t="shared" si="0"/>
        <v>5.95</v>
      </c>
      <c r="K12" s="16">
        <v>6</v>
      </c>
      <c r="L12" s="16"/>
      <c r="M12" s="17">
        <f t="shared" si="1"/>
        <v>6</v>
      </c>
      <c r="N12" s="16">
        <v>6.3</v>
      </c>
      <c r="O12" s="16"/>
      <c r="P12" s="17">
        <f t="shared" si="2"/>
        <v>6.3</v>
      </c>
      <c r="Q12" s="18">
        <f t="shared" si="3"/>
        <v>6.0400000000000009</v>
      </c>
      <c r="R12" s="21"/>
      <c r="S12" s="28">
        <v>4.9000000000000004</v>
      </c>
      <c r="T12" s="28">
        <v>5.2</v>
      </c>
      <c r="U12" s="28">
        <v>4.8</v>
      </c>
      <c r="V12" s="28">
        <v>5.7</v>
      </c>
      <c r="W12" s="28">
        <v>5.4</v>
      </c>
      <c r="X12" s="28">
        <v>5.4</v>
      </c>
      <c r="Y12" s="28">
        <v>5.8</v>
      </c>
      <c r="Z12" s="28">
        <v>5.5</v>
      </c>
      <c r="AA12" s="20">
        <f t="shared" si="4"/>
        <v>42.699999999999996</v>
      </c>
      <c r="AB12" s="18">
        <f t="shared" si="5"/>
        <v>5.3374999999999995</v>
      </c>
      <c r="AC12" s="21"/>
      <c r="AD12" s="28">
        <v>3.5</v>
      </c>
      <c r="AE12" s="28">
        <v>5.5</v>
      </c>
      <c r="AF12" s="28">
        <v>6</v>
      </c>
      <c r="AG12" s="28">
        <v>5.5</v>
      </c>
      <c r="AH12" s="28">
        <v>5.5</v>
      </c>
      <c r="AI12" s="28">
        <v>5.5</v>
      </c>
      <c r="AJ12" s="28">
        <v>6.5</v>
      </c>
      <c r="AK12" s="28">
        <v>5.5</v>
      </c>
      <c r="AL12" s="20">
        <f t="shared" si="6"/>
        <v>43.5</v>
      </c>
      <c r="AM12" s="18">
        <f t="shared" si="7"/>
        <v>5.4375</v>
      </c>
      <c r="AN12" s="86"/>
      <c r="AO12" s="75">
        <f t="shared" si="8"/>
        <v>6.0400000000000009</v>
      </c>
      <c r="AP12" s="75">
        <f t="shared" si="9"/>
        <v>5.3374999999999995</v>
      </c>
      <c r="AQ12" s="75">
        <f t="shared" si="10"/>
        <v>5.4375</v>
      </c>
      <c r="AR12" s="76">
        <f t="shared" si="11"/>
        <v>5.5506250000000001</v>
      </c>
      <c r="AS12" s="3"/>
      <c r="AT12" s="87">
        <v>2</v>
      </c>
      <c r="AU12" s="6"/>
      <c r="AV12" s="6"/>
    </row>
    <row r="13" spans="1:48" x14ac:dyDescent="0.3">
      <c r="A13" s="196">
        <v>10</v>
      </c>
      <c r="B13" t="s">
        <v>130</v>
      </c>
      <c r="C13" s="224" t="s">
        <v>109</v>
      </c>
      <c r="D13" s="224" t="s">
        <v>95</v>
      </c>
      <c r="E13" t="s">
        <v>96</v>
      </c>
      <c r="F13" s="16">
        <v>6.3</v>
      </c>
      <c r="G13" s="16">
        <v>6</v>
      </c>
      <c r="H13" s="16">
        <v>5.5</v>
      </c>
      <c r="I13" s="16">
        <v>5</v>
      </c>
      <c r="J13" s="17">
        <f t="shared" si="0"/>
        <v>5.7</v>
      </c>
      <c r="K13" s="16">
        <v>5</v>
      </c>
      <c r="L13" s="16"/>
      <c r="M13" s="17">
        <f t="shared" si="1"/>
        <v>5</v>
      </c>
      <c r="N13" s="16">
        <v>6</v>
      </c>
      <c r="O13" s="16"/>
      <c r="P13" s="17">
        <f t="shared" si="2"/>
        <v>6</v>
      </c>
      <c r="Q13" s="18">
        <f t="shared" si="3"/>
        <v>5.48</v>
      </c>
      <c r="R13" s="21"/>
      <c r="S13" s="28">
        <v>4.8</v>
      </c>
      <c r="T13" s="28">
        <v>5.6</v>
      </c>
      <c r="U13" s="28">
        <v>6</v>
      </c>
      <c r="V13" s="28">
        <v>5.8</v>
      </c>
      <c r="W13" s="28">
        <v>6</v>
      </c>
      <c r="X13" s="28">
        <v>5.8</v>
      </c>
      <c r="Y13" s="28">
        <v>5</v>
      </c>
      <c r="Z13" s="28">
        <v>5.2</v>
      </c>
      <c r="AA13" s="20">
        <f t="shared" si="4"/>
        <v>44.2</v>
      </c>
      <c r="AB13" s="18">
        <f t="shared" si="5"/>
        <v>5.5250000000000004</v>
      </c>
      <c r="AC13" s="21"/>
      <c r="AD13" s="28">
        <v>3</v>
      </c>
      <c r="AE13" s="28">
        <v>3.5</v>
      </c>
      <c r="AF13" s="28">
        <v>5.5</v>
      </c>
      <c r="AG13" s="28">
        <v>0</v>
      </c>
      <c r="AH13" s="28">
        <v>7</v>
      </c>
      <c r="AI13" s="28">
        <v>6.8</v>
      </c>
      <c r="AJ13" s="28">
        <v>5.8</v>
      </c>
      <c r="AK13" s="28">
        <v>6.5</v>
      </c>
      <c r="AL13" s="20">
        <f t="shared" si="6"/>
        <v>38.1</v>
      </c>
      <c r="AM13" s="18">
        <f t="shared" si="7"/>
        <v>4.7625000000000002</v>
      </c>
      <c r="AN13" s="86"/>
      <c r="AO13" s="75">
        <f t="shared" si="8"/>
        <v>5.48</v>
      </c>
      <c r="AP13" s="75">
        <f t="shared" si="9"/>
        <v>5.5250000000000004</v>
      </c>
      <c r="AQ13" s="75">
        <f t="shared" si="10"/>
        <v>4.7625000000000002</v>
      </c>
      <c r="AR13" s="76">
        <f t="shared" si="11"/>
        <v>5.2278125000000006</v>
      </c>
      <c r="AS13" s="3"/>
      <c r="AT13" s="87">
        <v>3</v>
      </c>
      <c r="AU13" s="6"/>
      <c r="AV13" s="6"/>
    </row>
    <row r="14" spans="1:48" x14ac:dyDescent="0.3">
      <c r="A14" s="196">
        <v>33</v>
      </c>
      <c r="B14" t="s">
        <v>122</v>
      </c>
      <c r="C14" t="s">
        <v>126</v>
      </c>
      <c r="D14" t="s">
        <v>80</v>
      </c>
      <c r="E14" t="s">
        <v>81</v>
      </c>
      <c r="F14" s="16">
        <v>6</v>
      </c>
      <c r="G14" s="16">
        <v>6</v>
      </c>
      <c r="H14" s="16">
        <v>5.2</v>
      </c>
      <c r="I14" s="16">
        <v>5</v>
      </c>
      <c r="J14" s="17">
        <f t="shared" si="0"/>
        <v>5.55</v>
      </c>
      <c r="K14" s="16">
        <v>4.2</v>
      </c>
      <c r="L14" s="16"/>
      <c r="M14" s="17">
        <f t="shared" si="1"/>
        <v>4.2</v>
      </c>
      <c r="N14" s="16">
        <v>5</v>
      </c>
      <c r="O14" s="16">
        <v>0.1</v>
      </c>
      <c r="P14" s="17">
        <f t="shared" si="2"/>
        <v>4.9000000000000004</v>
      </c>
      <c r="Q14" s="18">
        <f t="shared" si="3"/>
        <v>4.8800000000000008</v>
      </c>
      <c r="R14" s="21"/>
      <c r="S14" s="28">
        <v>4.3</v>
      </c>
      <c r="T14" s="28">
        <v>5.6</v>
      </c>
      <c r="U14" s="28">
        <v>5.5</v>
      </c>
      <c r="V14" s="28">
        <v>5.8</v>
      </c>
      <c r="W14" s="28">
        <v>5.5</v>
      </c>
      <c r="X14" s="28">
        <v>5.7</v>
      </c>
      <c r="Y14" s="28">
        <v>6</v>
      </c>
      <c r="Z14" s="28">
        <v>5</v>
      </c>
      <c r="AA14" s="20">
        <f t="shared" si="4"/>
        <v>43.4</v>
      </c>
      <c r="AB14" s="18">
        <f t="shared" si="5"/>
        <v>5.4249999999999998</v>
      </c>
      <c r="AC14" s="21"/>
      <c r="AD14" s="28">
        <v>4</v>
      </c>
      <c r="AE14" s="28">
        <v>5.5</v>
      </c>
      <c r="AF14" s="28">
        <v>5.5</v>
      </c>
      <c r="AG14" s="28">
        <v>0</v>
      </c>
      <c r="AH14" s="28">
        <v>7.5</v>
      </c>
      <c r="AI14" s="28">
        <v>7.5</v>
      </c>
      <c r="AJ14" s="28">
        <v>6</v>
      </c>
      <c r="AK14" s="28">
        <v>5</v>
      </c>
      <c r="AL14" s="20">
        <f t="shared" si="6"/>
        <v>41</v>
      </c>
      <c r="AM14" s="18">
        <f t="shared" si="7"/>
        <v>5.125</v>
      </c>
      <c r="AN14" s="86"/>
      <c r="AO14" s="75">
        <f t="shared" si="8"/>
        <v>4.8800000000000008</v>
      </c>
      <c r="AP14" s="75">
        <f t="shared" si="9"/>
        <v>5.4249999999999998</v>
      </c>
      <c r="AQ14" s="75">
        <f t="shared" si="10"/>
        <v>5.125</v>
      </c>
      <c r="AR14" s="76">
        <f t="shared" si="11"/>
        <v>5.1762499999999996</v>
      </c>
      <c r="AS14" s="3"/>
      <c r="AT14" s="87">
        <v>4</v>
      </c>
      <c r="AU14" s="6"/>
      <c r="AV14" s="6"/>
    </row>
    <row r="15" spans="1:48" x14ac:dyDescent="0.3">
      <c r="A15" s="196">
        <v>11</v>
      </c>
      <c r="B15" t="s">
        <v>131</v>
      </c>
      <c r="C15" t="s">
        <v>109</v>
      </c>
      <c r="D15" t="s">
        <v>95</v>
      </c>
      <c r="E15" t="s">
        <v>96</v>
      </c>
      <c r="F15" s="16">
        <v>6.3</v>
      </c>
      <c r="G15" s="16">
        <v>6</v>
      </c>
      <c r="H15" s="16">
        <v>5.5</v>
      </c>
      <c r="I15" s="16">
        <v>5</v>
      </c>
      <c r="J15" s="17">
        <f t="shared" si="0"/>
        <v>5.7</v>
      </c>
      <c r="K15" s="16">
        <v>5</v>
      </c>
      <c r="L15" s="16"/>
      <c r="M15" s="17">
        <f t="shared" si="1"/>
        <v>5</v>
      </c>
      <c r="N15" s="16">
        <v>6</v>
      </c>
      <c r="O15" s="16"/>
      <c r="P15" s="17">
        <f t="shared" si="2"/>
        <v>6</v>
      </c>
      <c r="Q15" s="18">
        <f t="shared" si="3"/>
        <v>5.48</v>
      </c>
      <c r="R15" s="21"/>
      <c r="S15" s="28">
        <v>4.2</v>
      </c>
      <c r="T15" s="28">
        <v>4.8</v>
      </c>
      <c r="U15" s="28">
        <v>5.5</v>
      </c>
      <c r="V15" s="28">
        <v>5.7</v>
      </c>
      <c r="W15" s="28">
        <v>5.7</v>
      </c>
      <c r="X15" s="28">
        <v>5.2</v>
      </c>
      <c r="Y15" s="28">
        <v>5</v>
      </c>
      <c r="Z15" s="28">
        <v>5.5</v>
      </c>
      <c r="AA15" s="20">
        <f t="shared" si="4"/>
        <v>41.599999999999994</v>
      </c>
      <c r="AB15" s="18">
        <f t="shared" si="5"/>
        <v>5.1999999999999993</v>
      </c>
      <c r="AC15" s="21"/>
      <c r="AD15" s="28">
        <v>2.5</v>
      </c>
      <c r="AE15" s="28">
        <v>2.5</v>
      </c>
      <c r="AF15" s="28">
        <v>5</v>
      </c>
      <c r="AG15" s="28">
        <v>5</v>
      </c>
      <c r="AH15" s="28">
        <v>6.5</v>
      </c>
      <c r="AI15" s="28">
        <v>6</v>
      </c>
      <c r="AJ15" s="28">
        <v>5.5</v>
      </c>
      <c r="AK15" s="28">
        <v>5.2</v>
      </c>
      <c r="AL15" s="20">
        <f t="shared" si="6"/>
        <v>38.200000000000003</v>
      </c>
      <c r="AM15" s="18">
        <f t="shared" si="7"/>
        <v>4.7750000000000004</v>
      </c>
      <c r="AN15" s="86"/>
      <c r="AO15" s="75">
        <f t="shared" si="8"/>
        <v>5.48</v>
      </c>
      <c r="AP15" s="75">
        <f t="shared" si="9"/>
        <v>5.1999999999999993</v>
      </c>
      <c r="AQ15" s="75">
        <f t="shared" si="10"/>
        <v>4.7750000000000004</v>
      </c>
      <c r="AR15" s="76">
        <f t="shared" si="11"/>
        <v>5.1106249999999998</v>
      </c>
      <c r="AS15" s="3"/>
      <c r="AT15" s="87">
        <v>5</v>
      </c>
      <c r="AU15" s="6"/>
      <c r="AV15" s="6"/>
    </row>
    <row r="16" spans="1:48" x14ac:dyDescent="0.3">
      <c r="A16" s="196">
        <v>12</v>
      </c>
      <c r="B16" t="s">
        <v>132</v>
      </c>
      <c r="C16" t="s">
        <v>109</v>
      </c>
      <c r="D16" t="s">
        <v>95</v>
      </c>
      <c r="E16" t="s">
        <v>96</v>
      </c>
      <c r="F16" s="16">
        <v>6.3</v>
      </c>
      <c r="G16" s="16">
        <v>6</v>
      </c>
      <c r="H16" s="16">
        <v>5.5</v>
      </c>
      <c r="I16" s="16">
        <v>5</v>
      </c>
      <c r="J16" s="17">
        <f t="shared" si="0"/>
        <v>5.7</v>
      </c>
      <c r="K16" s="16">
        <v>4.8</v>
      </c>
      <c r="L16" s="16"/>
      <c r="M16" s="17">
        <f t="shared" si="1"/>
        <v>4.8</v>
      </c>
      <c r="N16" s="16">
        <v>6</v>
      </c>
      <c r="O16" s="16"/>
      <c r="P16" s="17">
        <f t="shared" si="2"/>
        <v>6</v>
      </c>
      <c r="Q16" s="18">
        <f t="shared" si="3"/>
        <v>5.4</v>
      </c>
      <c r="R16" s="21"/>
      <c r="S16" s="28">
        <v>4</v>
      </c>
      <c r="T16" s="28">
        <v>4.8</v>
      </c>
      <c r="U16" s="28">
        <v>4.5</v>
      </c>
      <c r="V16" s="28">
        <v>4.7</v>
      </c>
      <c r="W16" s="28">
        <v>5.5</v>
      </c>
      <c r="X16" s="28">
        <v>5.2</v>
      </c>
      <c r="Y16" s="28">
        <v>4.8</v>
      </c>
      <c r="Z16" s="28">
        <v>4.4000000000000004</v>
      </c>
      <c r="AA16" s="20">
        <f t="shared" si="4"/>
        <v>37.9</v>
      </c>
      <c r="AB16" s="18">
        <f t="shared" si="5"/>
        <v>4.7374999999999998</v>
      </c>
      <c r="AC16" s="21"/>
      <c r="AD16" s="28">
        <v>2.5</v>
      </c>
      <c r="AE16" s="28">
        <v>4</v>
      </c>
      <c r="AF16" s="28">
        <v>1.5</v>
      </c>
      <c r="AG16" s="28">
        <v>2.5</v>
      </c>
      <c r="AH16" s="28">
        <v>6</v>
      </c>
      <c r="AI16" s="28">
        <v>6</v>
      </c>
      <c r="AJ16" s="28">
        <v>6</v>
      </c>
      <c r="AK16" s="28">
        <v>3.5</v>
      </c>
      <c r="AL16" s="20">
        <f t="shared" si="6"/>
        <v>32</v>
      </c>
      <c r="AM16" s="18">
        <f t="shared" si="7"/>
        <v>4</v>
      </c>
      <c r="AN16" s="86"/>
      <c r="AO16" s="75">
        <f t="shared" si="8"/>
        <v>5.4</v>
      </c>
      <c r="AP16" s="75">
        <f t="shared" si="9"/>
        <v>4.7374999999999998</v>
      </c>
      <c r="AQ16" s="75">
        <f t="shared" si="10"/>
        <v>4</v>
      </c>
      <c r="AR16" s="76">
        <f t="shared" si="11"/>
        <v>4.6265625000000004</v>
      </c>
      <c r="AS16" s="3"/>
      <c r="AT16" s="87">
        <v>6</v>
      </c>
      <c r="AU16" s="6"/>
      <c r="AV16" s="6"/>
    </row>
  </sheetData>
  <sortState xmlns:xlrd2="http://schemas.microsoft.com/office/spreadsheetml/2017/richdata2" ref="A11:AV16">
    <sortCondition descending="1" ref="AR11:AR16"/>
  </sortState>
  <pageMargins left="0.70866141732283472" right="0.70866141732283472" top="0.74803149606299213" bottom="0.74803149606299213" header="0.31496062992125984" footer="0.31496062992125984"/>
  <pageSetup scale="87" fitToHeight="0" orientation="landscape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DECC1-5A99-4419-8BBC-32DAD80D9B0B}">
  <sheetPr>
    <pageSetUpPr fitToPage="1"/>
  </sheetPr>
  <dimension ref="A1:AO12"/>
  <sheetViews>
    <sheetView workbookViewId="0">
      <selection activeCell="A7" sqref="A7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5" width="20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0" max="23" width="8.88671875" style="49"/>
    <col min="24" max="24" width="2.88671875" customWidth="1"/>
    <col min="32" max="32" width="2.88671875" customWidth="1"/>
    <col min="33" max="33" width="7.6640625" customWidth="1"/>
    <col min="34" max="34" width="9.77734375" customWidth="1"/>
    <col min="35" max="35" width="9" customWidth="1"/>
    <col min="36" max="36" width="2.88671875" style="49" customWidth="1"/>
    <col min="37" max="37" width="9.33203125" style="49" bestFit="1" customWidth="1"/>
    <col min="38" max="38" width="2.88671875" style="49" customWidth="1"/>
    <col min="39" max="39" width="17.44140625" customWidth="1"/>
  </cols>
  <sheetData>
    <row r="1" spans="1:41" x14ac:dyDescent="0.3">
      <c r="A1" s="1" t="s">
        <v>58</v>
      </c>
      <c r="B1" s="6"/>
      <c r="C1" s="6"/>
      <c r="D1" s="3" t="s">
        <v>0</v>
      </c>
      <c r="E1" s="190" t="s">
        <v>60</v>
      </c>
      <c r="F1" s="6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22"/>
      <c r="U1" s="22"/>
      <c r="V1" s="22"/>
      <c r="W1" s="22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14"/>
      <c r="AK1" s="14"/>
      <c r="AL1" s="14"/>
      <c r="AM1" s="41">
        <f ca="1">NOW()</f>
        <v>44612.533726620371</v>
      </c>
      <c r="AN1" s="6"/>
      <c r="AO1" s="6"/>
    </row>
    <row r="2" spans="1:41" x14ac:dyDescent="0.3">
      <c r="A2" s="1"/>
      <c r="B2" s="6"/>
      <c r="C2" s="6"/>
      <c r="D2" s="3" t="s">
        <v>1</v>
      </c>
      <c r="E2" s="14" t="s">
        <v>101</v>
      </c>
      <c r="F2" s="6"/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22"/>
      <c r="U2" s="22"/>
      <c r="V2" s="22"/>
      <c r="W2" s="2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14"/>
      <c r="AK2" s="14"/>
      <c r="AL2" s="14"/>
      <c r="AM2" s="42">
        <f ca="1">NOW()</f>
        <v>44612.533726620371</v>
      </c>
      <c r="AN2" s="6"/>
      <c r="AO2" s="6"/>
    </row>
    <row r="3" spans="1:41" x14ac:dyDescent="0.3">
      <c r="A3" s="1" t="s">
        <v>170</v>
      </c>
      <c r="B3" s="6"/>
      <c r="C3" s="6"/>
      <c r="D3" s="3" t="s">
        <v>2</v>
      </c>
      <c r="E3" s="14" t="s">
        <v>62</v>
      </c>
      <c r="F3" s="6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22"/>
      <c r="U3" s="22"/>
      <c r="V3" s="22"/>
      <c r="W3" s="2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14"/>
      <c r="AK3" s="14"/>
      <c r="AL3" s="14"/>
      <c r="AM3" s="42"/>
      <c r="AN3" s="6"/>
      <c r="AO3" s="6"/>
    </row>
    <row r="4" spans="1:41" ht="15.6" x14ac:dyDescent="0.3">
      <c r="A4" s="35"/>
      <c r="B4" s="6"/>
      <c r="C4" s="6"/>
      <c r="D4" s="3"/>
      <c r="E4" s="6"/>
      <c r="F4" s="6"/>
      <c r="G4" s="52" t="s">
        <v>65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6"/>
      <c r="T4" s="98" t="s">
        <v>65</v>
      </c>
      <c r="U4" s="99"/>
      <c r="V4" s="99"/>
      <c r="W4" s="99"/>
      <c r="X4" s="55"/>
      <c r="Y4" s="55"/>
      <c r="Z4" s="55"/>
      <c r="AA4" s="55"/>
      <c r="AB4" s="55"/>
      <c r="AC4" s="55"/>
      <c r="AD4" s="55"/>
      <c r="AE4" s="55"/>
      <c r="AF4" s="6"/>
      <c r="AG4" s="6"/>
      <c r="AH4" s="6"/>
      <c r="AI4" s="6"/>
      <c r="AJ4" s="14"/>
      <c r="AK4" s="14"/>
      <c r="AL4" s="14"/>
      <c r="AM4" s="6"/>
      <c r="AN4" s="6"/>
      <c r="AO4" s="6"/>
    </row>
    <row r="5" spans="1:41" ht="15.6" x14ac:dyDescent="0.3">
      <c r="A5" s="35"/>
      <c r="B5" s="6"/>
      <c r="C5" s="3"/>
      <c r="D5" s="6"/>
      <c r="E5" s="6"/>
      <c r="F5" s="6"/>
      <c r="G5" s="7" t="s">
        <v>3</v>
      </c>
      <c r="H5" s="6" t="str">
        <f>E1</f>
        <v>Robyn Bruderer</v>
      </c>
      <c r="I5" s="6"/>
      <c r="J5" s="6"/>
      <c r="L5" s="7"/>
      <c r="M5" s="7"/>
      <c r="N5" s="7"/>
      <c r="O5" s="6"/>
      <c r="P5" s="6"/>
      <c r="Q5" s="6"/>
      <c r="R5" s="6"/>
      <c r="S5" s="6"/>
      <c r="T5" s="7" t="s">
        <v>5</v>
      </c>
      <c r="U5" s="6" t="str">
        <f>E2</f>
        <v>Darryn Fedrick</v>
      </c>
      <c r="V5" s="22"/>
      <c r="W5" s="22"/>
      <c r="X5" s="6"/>
      <c r="Y5" s="7" t="s">
        <v>6</v>
      </c>
      <c r="Z5" s="6" t="str">
        <f>E3</f>
        <v>Tristyn Lowe</v>
      </c>
      <c r="AA5" s="6"/>
      <c r="AB5" s="6"/>
      <c r="AC5" s="6"/>
      <c r="AD5" s="6"/>
      <c r="AE5" s="6"/>
      <c r="AF5" s="6"/>
      <c r="AG5" s="6"/>
      <c r="AH5" s="6"/>
      <c r="AI5" s="6"/>
      <c r="AJ5" s="14"/>
      <c r="AK5" s="14"/>
      <c r="AL5" s="14"/>
      <c r="AM5" s="6"/>
      <c r="AN5" s="6"/>
      <c r="AO5" s="6"/>
    </row>
    <row r="6" spans="1:41" ht="15.6" x14ac:dyDescent="0.3">
      <c r="A6" s="35" t="s">
        <v>192</v>
      </c>
      <c r="B6" s="7"/>
      <c r="C6" s="6"/>
      <c r="D6" s="6"/>
      <c r="E6" s="6"/>
      <c r="F6" s="7"/>
      <c r="G6" s="7"/>
      <c r="H6" s="6"/>
      <c r="I6" s="6"/>
      <c r="J6" s="6"/>
      <c r="L6" s="6"/>
      <c r="M6" s="6"/>
      <c r="N6" s="6"/>
      <c r="O6" s="6"/>
      <c r="P6" s="6"/>
      <c r="Q6" s="6"/>
      <c r="R6" s="6"/>
      <c r="S6" s="63"/>
      <c r="T6" s="23"/>
      <c r="U6" s="22"/>
      <c r="V6" s="22"/>
      <c r="W6" s="22"/>
      <c r="X6" s="63"/>
      <c r="Y6" s="7"/>
      <c r="Z6" s="6"/>
      <c r="AA6" s="6"/>
      <c r="AB6" s="6"/>
      <c r="AC6" s="6"/>
      <c r="AD6" s="7"/>
      <c r="AE6" s="7"/>
      <c r="AF6" s="43"/>
      <c r="AG6" s="56"/>
      <c r="AH6" s="56"/>
      <c r="AI6" s="56"/>
      <c r="AJ6" s="14"/>
      <c r="AK6" s="14"/>
      <c r="AL6" s="14"/>
      <c r="AM6" s="6"/>
      <c r="AN6" s="6"/>
      <c r="AO6" s="6"/>
    </row>
    <row r="7" spans="1:41" ht="15.6" x14ac:dyDescent="0.3">
      <c r="A7" s="35" t="s">
        <v>68</v>
      </c>
      <c r="B7" s="7">
        <v>10</v>
      </c>
      <c r="C7" s="6"/>
      <c r="D7" s="6"/>
      <c r="E7" s="6"/>
      <c r="F7" s="6"/>
      <c r="G7" s="7" t="s">
        <v>4</v>
      </c>
      <c r="H7" s="6"/>
      <c r="S7" s="63"/>
      <c r="T7" s="22"/>
      <c r="U7" s="22"/>
      <c r="V7" s="22"/>
      <c r="W7" s="22"/>
      <c r="X7" s="63"/>
      <c r="Y7" s="6"/>
      <c r="Z7" s="6"/>
      <c r="AA7" s="6"/>
      <c r="AB7" s="6"/>
      <c r="AC7" s="6"/>
      <c r="AD7" s="6"/>
      <c r="AE7" s="6"/>
      <c r="AF7" s="43"/>
      <c r="AG7" s="56"/>
      <c r="AH7" s="56"/>
      <c r="AI7" s="56"/>
      <c r="AJ7" s="14"/>
      <c r="AK7" s="14"/>
      <c r="AL7" s="14"/>
      <c r="AM7" s="6"/>
      <c r="AN7" s="6"/>
      <c r="AO7" s="6"/>
    </row>
    <row r="8" spans="1:41" x14ac:dyDescent="0.3">
      <c r="A8" s="6"/>
      <c r="B8" s="6"/>
      <c r="C8" s="6"/>
      <c r="D8" s="6"/>
      <c r="E8" s="6"/>
      <c r="F8" s="25"/>
      <c r="G8" s="7" t="s">
        <v>7</v>
      </c>
      <c r="H8" s="6"/>
      <c r="I8" s="6"/>
      <c r="J8" s="6"/>
      <c r="K8" s="8" t="s">
        <v>7</v>
      </c>
      <c r="L8" s="9"/>
      <c r="M8" s="9"/>
      <c r="N8" s="9" t="s">
        <v>8</v>
      </c>
      <c r="P8" s="9"/>
      <c r="Q8" s="9" t="s">
        <v>9</v>
      </c>
      <c r="R8" s="9" t="s">
        <v>10</v>
      </c>
      <c r="S8" s="63"/>
      <c r="T8" s="23"/>
      <c r="U8" s="22"/>
      <c r="V8" s="22" t="s">
        <v>12</v>
      </c>
      <c r="W8" s="22" t="s">
        <v>13</v>
      </c>
      <c r="X8" s="63"/>
      <c r="Y8" s="6" t="s">
        <v>71</v>
      </c>
      <c r="Z8" s="6"/>
      <c r="AA8" s="6"/>
      <c r="AB8" s="6"/>
      <c r="AC8" s="6"/>
      <c r="AD8" s="6"/>
      <c r="AE8" s="25" t="s">
        <v>71</v>
      </c>
      <c r="AF8" s="43"/>
      <c r="AG8" s="56"/>
      <c r="AH8" s="56"/>
      <c r="AI8" s="56"/>
      <c r="AJ8" s="14"/>
      <c r="AK8" s="100" t="s">
        <v>16</v>
      </c>
      <c r="AL8" s="14"/>
      <c r="AM8" s="15"/>
      <c r="AN8" s="6"/>
      <c r="AO8" s="6"/>
    </row>
    <row r="9" spans="1:41" x14ac:dyDescent="0.3">
      <c r="A9" s="26" t="s">
        <v>17</v>
      </c>
      <c r="B9" s="10" t="s">
        <v>18</v>
      </c>
      <c r="C9" s="10" t="s">
        <v>4</v>
      </c>
      <c r="D9" s="10" t="s">
        <v>19</v>
      </c>
      <c r="E9" s="10" t="s">
        <v>20</v>
      </c>
      <c r="F9" s="27"/>
      <c r="G9" s="10" t="s">
        <v>21</v>
      </c>
      <c r="H9" s="10" t="s">
        <v>22</v>
      </c>
      <c r="I9" s="10" t="s">
        <v>23</v>
      </c>
      <c r="J9" s="10" t="s">
        <v>24</v>
      </c>
      <c r="K9" s="11" t="s">
        <v>25</v>
      </c>
      <c r="L9" s="12" t="s">
        <v>8</v>
      </c>
      <c r="M9" s="12" t="s">
        <v>26</v>
      </c>
      <c r="N9" s="11" t="s">
        <v>25</v>
      </c>
      <c r="O9" s="13" t="s">
        <v>9</v>
      </c>
      <c r="P9" s="12" t="s">
        <v>26</v>
      </c>
      <c r="Q9" s="11" t="s">
        <v>25</v>
      </c>
      <c r="R9" s="11" t="s">
        <v>25</v>
      </c>
      <c r="S9" s="63"/>
      <c r="T9" s="101" t="s">
        <v>33</v>
      </c>
      <c r="U9" s="101" t="s">
        <v>13</v>
      </c>
      <c r="V9" s="101" t="s">
        <v>34</v>
      </c>
      <c r="W9" s="101" t="s">
        <v>35</v>
      </c>
      <c r="X9" s="63"/>
      <c r="Y9" s="12" t="s">
        <v>36</v>
      </c>
      <c r="Z9" s="12" t="s">
        <v>37</v>
      </c>
      <c r="AA9" s="12" t="s">
        <v>38</v>
      </c>
      <c r="AB9" s="12" t="s">
        <v>39</v>
      </c>
      <c r="AC9" s="12" t="s">
        <v>40</v>
      </c>
      <c r="AD9" s="26" t="s">
        <v>77</v>
      </c>
      <c r="AE9" s="26" t="s">
        <v>35</v>
      </c>
      <c r="AF9" s="44"/>
      <c r="AG9" s="81" t="s">
        <v>41</v>
      </c>
      <c r="AH9" s="81" t="s">
        <v>42</v>
      </c>
      <c r="AI9" s="81" t="s">
        <v>43</v>
      </c>
      <c r="AJ9" s="10"/>
      <c r="AK9" s="102" t="s">
        <v>44</v>
      </c>
      <c r="AL9" s="103"/>
      <c r="AM9" s="11" t="s">
        <v>45</v>
      </c>
      <c r="AN9" s="25"/>
      <c r="AO9" s="25"/>
    </row>
    <row r="10" spans="1:41" x14ac:dyDescent="0.3">
      <c r="A10" s="25"/>
      <c r="B10" s="25"/>
      <c r="C10" s="25"/>
      <c r="D10" s="25"/>
      <c r="E10" s="25"/>
      <c r="F10" s="27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63"/>
      <c r="T10" s="22"/>
      <c r="U10" s="22"/>
      <c r="V10" s="22"/>
      <c r="W10" s="22"/>
      <c r="X10" s="63"/>
      <c r="Y10" s="15"/>
      <c r="Z10" s="15"/>
      <c r="AA10" s="15"/>
      <c r="AB10" s="15"/>
      <c r="AC10" s="15"/>
      <c r="AD10" s="25"/>
      <c r="AE10" s="25"/>
      <c r="AF10" s="44"/>
      <c r="AG10" s="83"/>
      <c r="AH10" s="83"/>
      <c r="AI10" s="83"/>
      <c r="AJ10" s="14"/>
      <c r="AK10" s="100"/>
      <c r="AL10" s="105"/>
      <c r="AM10" s="72"/>
      <c r="AN10" s="6"/>
      <c r="AO10" s="6"/>
    </row>
    <row r="11" spans="1:41" x14ac:dyDescent="0.3">
      <c r="A11">
        <v>1</v>
      </c>
      <c r="B11" t="s">
        <v>128</v>
      </c>
      <c r="C11" s="224" t="s">
        <v>136</v>
      </c>
      <c r="D11" s="224" t="s">
        <v>137</v>
      </c>
      <c r="E11" t="s">
        <v>118</v>
      </c>
      <c r="F11" s="21"/>
      <c r="G11" s="16">
        <v>5.8</v>
      </c>
      <c r="H11" s="16">
        <v>6</v>
      </c>
      <c r="I11" s="16">
        <v>5.2</v>
      </c>
      <c r="J11" s="16">
        <v>5</v>
      </c>
      <c r="K11" s="17">
        <f t="shared" ref="K11:K12" si="0">(G11+H11+I11+J11)/4</f>
        <v>5.5</v>
      </c>
      <c r="L11" s="16">
        <v>6</v>
      </c>
      <c r="M11" s="16"/>
      <c r="N11" s="17">
        <f t="shared" ref="N11:N12" si="1">L11-M11</f>
        <v>6</v>
      </c>
      <c r="O11" s="16">
        <v>6</v>
      </c>
      <c r="P11" s="16"/>
      <c r="Q11" s="17">
        <f t="shared" ref="Q11:Q12" si="2">O11-P11</f>
        <v>6</v>
      </c>
      <c r="R11" s="18">
        <f t="shared" ref="R11:R12" si="3">((K11*0.4)+(N11*0.4)+(Q11*0.2))</f>
        <v>5.8000000000000007</v>
      </c>
      <c r="S11" s="63"/>
      <c r="T11" s="106">
        <v>7.71</v>
      </c>
      <c r="U11" s="22">
        <f t="shared" ref="U11:U12" si="4">T11</f>
        <v>7.71</v>
      </c>
      <c r="V11" s="107"/>
      <c r="W11" s="22">
        <f t="shared" ref="W11:W12" si="5">SUM(U11-V11)</f>
        <v>7.71</v>
      </c>
      <c r="X11" s="29"/>
      <c r="Y11" s="28">
        <v>4</v>
      </c>
      <c r="Z11" s="28">
        <v>4</v>
      </c>
      <c r="AA11" s="28">
        <v>5</v>
      </c>
      <c r="AB11" s="28">
        <v>5</v>
      </c>
      <c r="AC11" s="18">
        <f t="shared" ref="AC11:AC12" si="6">SUM((Y11*0.3),(Z11*0.25),(AA11*0.35),(AB11*0.1))</f>
        <v>4.45</v>
      </c>
      <c r="AD11" s="74"/>
      <c r="AE11" s="18">
        <f t="shared" ref="AE11:AE12" si="7">AC11-AD11</f>
        <v>4.45</v>
      </c>
      <c r="AF11" s="86"/>
      <c r="AG11" s="75">
        <f t="shared" ref="AG11:AG12" si="8">R11</f>
        <v>5.8000000000000007</v>
      </c>
      <c r="AH11" s="75">
        <f t="shared" ref="AH11:AH12" si="9">W11</f>
        <v>7.71</v>
      </c>
      <c r="AI11" s="75">
        <f t="shared" ref="AI11:AI12" si="10">AE11</f>
        <v>4.45</v>
      </c>
      <c r="AJ11" s="3"/>
      <c r="AK11" s="108">
        <f>SUM((R11*0.25),(AE11*0.25),(W11*0.5))</f>
        <v>6.4175000000000004</v>
      </c>
      <c r="AL11" s="3"/>
      <c r="AM11" s="87">
        <v>1</v>
      </c>
      <c r="AN11" s="6"/>
      <c r="AO11" s="6"/>
    </row>
    <row r="12" spans="1:41" x14ac:dyDescent="0.3">
      <c r="A12">
        <v>2</v>
      </c>
      <c r="B12" t="s">
        <v>129</v>
      </c>
      <c r="C12" s="224" t="s">
        <v>136</v>
      </c>
      <c r="D12" s="224" t="s">
        <v>137</v>
      </c>
      <c r="E12" t="s">
        <v>118</v>
      </c>
      <c r="F12" s="21"/>
      <c r="G12" s="16">
        <v>5.8</v>
      </c>
      <c r="H12" s="16">
        <v>6</v>
      </c>
      <c r="I12" s="16">
        <v>5.2</v>
      </c>
      <c r="J12" s="16">
        <v>5</v>
      </c>
      <c r="K12" s="17">
        <f t="shared" si="0"/>
        <v>5.5</v>
      </c>
      <c r="L12" s="16">
        <v>6</v>
      </c>
      <c r="M12" s="16"/>
      <c r="N12" s="17">
        <f t="shared" si="1"/>
        <v>6</v>
      </c>
      <c r="O12" s="16">
        <v>6</v>
      </c>
      <c r="P12" s="16"/>
      <c r="Q12" s="17">
        <f t="shared" si="2"/>
        <v>6</v>
      </c>
      <c r="R12" s="18">
        <f t="shared" si="3"/>
        <v>5.8000000000000007</v>
      </c>
      <c r="S12" s="63"/>
      <c r="T12" s="106">
        <v>6.86</v>
      </c>
      <c r="U12" s="22">
        <f t="shared" si="4"/>
        <v>6.86</v>
      </c>
      <c r="V12" s="107"/>
      <c r="W12" s="22">
        <f t="shared" si="5"/>
        <v>6.86</v>
      </c>
      <c r="X12" s="29"/>
      <c r="Y12" s="28">
        <v>5</v>
      </c>
      <c r="Z12" s="28">
        <v>5</v>
      </c>
      <c r="AA12" s="28">
        <v>5</v>
      </c>
      <c r="AB12" s="28">
        <v>5.5</v>
      </c>
      <c r="AC12" s="18">
        <f t="shared" si="6"/>
        <v>5.05</v>
      </c>
      <c r="AD12" s="74"/>
      <c r="AE12" s="18">
        <f t="shared" si="7"/>
        <v>5.05</v>
      </c>
      <c r="AF12" s="86"/>
      <c r="AG12" s="75">
        <f t="shared" si="8"/>
        <v>5.8000000000000007</v>
      </c>
      <c r="AH12" s="75">
        <f t="shared" si="9"/>
        <v>6.86</v>
      </c>
      <c r="AI12" s="75">
        <f t="shared" si="10"/>
        <v>5.05</v>
      </c>
      <c r="AJ12" s="3"/>
      <c r="AK12" s="108">
        <f>SUM((R12*0.25),(AE12*0.25),(W12*0.5))</f>
        <v>6.1425000000000001</v>
      </c>
      <c r="AL12" s="3"/>
      <c r="AM12" s="87">
        <v>2</v>
      </c>
      <c r="AN12" s="6"/>
      <c r="AO12" s="6"/>
    </row>
  </sheetData>
  <pageMargins left="0.70866141732283472" right="0.70866141732283472" top="0.74803149606299213" bottom="0.74803149606299213" header="0.31496062992125984" footer="0.31496062992125984"/>
  <pageSetup scale="86" fitToHeight="0" orientation="landscape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4AAF-AFAC-4F07-B48D-E12081622565}">
  <sheetPr>
    <pageSetUpPr fitToPage="1"/>
  </sheetPr>
  <dimension ref="A1:W16"/>
  <sheetViews>
    <sheetView topLeftCell="C1" workbookViewId="0">
      <selection activeCell="A15" sqref="A15:XFD15"/>
    </sheetView>
  </sheetViews>
  <sheetFormatPr defaultRowHeight="14.4" x14ac:dyDescent="0.3"/>
  <cols>
    <col min="1" max="1" width="6.88671875" customWidth="1"/>
    <col min="2" max="2" width="15.6640625" customWidth="1"/>
    <col min="3" max="3" width="20.109375" customWidth="1"/>
    <col min="4" max="4" width="19.21875" customWidth="1"/>
    <col min="5" max="5" width="21.88671875" customWidth="1"/>
    <col min="6" max="6" width="3.21875" style="224" customWidth="1"/>
    <col min="9" max="9" width="12" customWidth="1"/>
    <col min="10" max="10" width="3.33203125" customWidth="1"/>
    <col min="13" max="13" width="12" customWidth="1"/>
    <col min="14" max="14" width="4" customWidth="1"/>
    <col min="17" max="17" width="12" customWidth="1"/>
    <col min="18" max="18" width="4.6640625" customWidth="1"/>
    <col min="23" max="23" width="11.33203125" customWidth="1"/>
  </cols>
  <sheetData>
    <row r="1" spans="1:23" x14ac:dyDescent="0.3">
      <c r="A1" s="1" t="s">
        <v>58</v>
      </c>
      <c r="B1" s="14"/>
      <c r="C1" s="14"/>
      <c r="D1" s="3" t="s">
        <v>0</v>
      </c>
      <c r="E1" s="14" t="s">
        <v>194</v>
      </c>
      <c r="F1" s="14"/>
      <c r="W1" s="41">
        <f ca="1">NOW()</f>
        <v>44612.533726620371</v>
      </c>
    </row>
    <row r="2" spans="1:23" x14ac:dyDescent="0.3">
      <c r="A2" s="1"/>
      <c r="B2" s="14"/>
      <c r="C2" s="14"/>
      <c r="D2" s="3" t="s">
        <v>1</v>
      </c>
      <c r="E2" t="s">
        <v>60</v>
      </c>
      <c r="W2" s="42">
        <f ca="1">NOW()</f>
        <v>44612.533726620371</v>
      </c>
    </row>
    <row r="3" spans="1:23" x14ac:dyDescent="0.3">
      <c r="A3" s="1" t="s">
        <v>170</v>
      </c>
      <c r="B3" s="14"/>
      <c r="C3" s="14"/>
      <c r="D3" s="3" t="s">
        <v>2</v>
      </c>
      <c r="E3" s="14" t="s">
        <v>62</v>
      </c>
      <c r="F3" s="14"/>
    </row>
    <row r="4" spans="1:23" ht="15.6" x14ac:dyDescent="0.3">
      <c r="A4" s="35"/>
      <c r="B4" s="6"/>
      <c r="C4" s="6"/>
      <c r="D4" s="3"/>
    </row>
    <row r="5" spans="1:23" x14ac:dyDescent="0.3">
      <c r="A5" s="129"/>
      <c r="B5" s="130"/>
      <c r="C5" s="2"/>
      <c r="D5" s="4"/>
      <c r="E5" s="4"/>
      <c r="F5" s="4"/>
    </row>
    <row r="6" spans="1:23" ht="15.6" x14ac:dyDescent="0.3">
      <c r="A6" s="131" t="s">
        <v>158</v>
      </c>
      <c r="B6" s="132"/>
      <c r="C6" s="34"/>
      <c r="D6" s="132"/>
      <c r="E6" s="34"/>
      <c r="F6" s="34"/>
    </row>
    <row r="7" spans="1:23" x14ac:dyDescent="0.3">
      <c r="A7" s="133" t="s">
        <v>159</v>
      </c>
    </row>
    <row r="8" spans="1:23" ht="15.6" x14ac:dyDescent="0.3">
      <c r="A8" s="131"/>
      <c r="B8" s="132"/>
      <c r="C8" s="34"/>
      <c r="D8" s="34"/>
      <c r="E8" s="34"/>
      <c r="F8" s="134"/>
      <c r="G8" s="132" t="s">
        <v>3</v>
      </c>
      <c r="H8" s="132"/>
      <c r="I8" s="34"/>
      <c r="J8" s="134"/>
      <c r="K8" s="132" t="s">
        <v>5</v>
      </c>
      <c r="L8" s="132"/>
      <c r="M8" s="34"/>
      <c r="N8" s="134"/>
      <c r="O8" s="132" t="s">
        <v>6</v>
      </c>
      <c r="P8" s="132"/>
      <c r="Q8" s="34"/>
      <c r="R8" s="134"/>
    </row>
    <row r="9" spans="1:23" ht="15.6" x14ac:dyDescent="0.3">
      <c r="A9" s="33"/>
      <c r="B9" s="135"/>
      <c r="C9" s="34"/>
      <c r="D9" s="34"/>
      <c r="E9" s="34"/>
      <c r="F9" s="134"/>
      <c r="G9" s="34" t="str">
        <f>E1</f>
        <v>Jenny Scott</v>
      </c>
      <c r="H9" s="34"/>
      <c r="I9" s="34"/>
      <c r="J9" s="136"/>
      <c r="K9" s="34" t="str">
        <f>E2</f>
        <v>Robyn Bruderer</v>
      </c>
      <c r="L9" s="34"/>
      <c r="M9" s="34"/>
      <c r="N9" s="136"/>
      <c r="O9" s="34" t="str">
        <f>E3</f>
        <v>Tristyn Lowe</v>
      </c>
      <c r="P9" s="34"/>
      <c r="Q9" s="34"/>
      <c r="R9" s="136"/>
    </row>
    <row r="10" spans="1:23" x14ac:dyDescent="0.3">
      <c r="A10" s="34"/>
      <c r="B10" s="34"/>
      <c r="C10" s="34"/>
      <c r="D10" s="34"/>
      <c r="E10" s="34"/>
      <c r="F10" s="134"/>
      <c r="G10" s="132" t="s">
        <v>4</v>
      </c>
      <c r="H10" s="132"/>
      <c r="I10" s="34"/>
      <c r="J10" s="134"/>
      <c r="K10" s="132" t="s">
        <v>4</v>
      </c>
      <c r="L10" s="132"/>
      <c r="M10" s="34"/>
      <c r="N10" s="134"/>
      <c r="O10" s="132" t="s">
        <v>4</v>
      </c>
      <c r="P10" s="132"/>
      <c r="Q10" s="34"/>
      <c r="R10" s="134"/>
    </row>
    <row r="11" spans="1:23" x14ac:dyDescent="0.3">
      <c r="F11" s="134"/>
      <c r="G11" s="7"/>
      <c r="H11" s="9"/>
      <c r="I11" s="9" t="s">
        <v>10</v>
      </c>
      <c r="J11" s="137"/>
      <c r="K11" s="7"/>
      <c r="L11" s="9"/>
      <c r="M11" s="9" t="s">
        <v>10</v>
      </c>
      <c r="N11" s="137"/>
      <c r="O11" s="7"/>
      <c r="P11" s="9"/>
      <c r="Q11" s="9" t="s">
        <v>10</v>
      </c>
      <c r="R11" s="137"/>
      <c r="S11" s="34"/>
      <c r="T11" s="34"/>
      <c r="U11" s="34"/>
      <c r="V11" s="138" t="s">
        <v>16</v>
      </c>
      <c r="W11" s="139"/>
    </row>
    <row r="12" spans="1:23" x14ac:dyDescent="0.3">
      <c r="A12" s="140" t="s">
        <v>17</v>
      </c>
      <c r="B12" s="140" t="s">
        <v>18</v>
      </c>
      <c r="C12" s="140" t="s">
        <v>4</v>
      </c>
      <c r="D12" s="140" t="s">
        <v>19</v>
      </c>
      <c r="E12" s="140" t="s">
        <v>20</v>
      </c>
      <c r="F12" s="134"/>
      <c r="G12" s="10"/>
      <c r="H12" s="12"/>
      <c r="I12" s="11" t="s">
        <v>25</v>
      </c>
      <c r="J12" s="137"/>
      <c r="K12" s="10"/>
      <c r="L12" s="12"/>
      <c r="M12" s="11" t="s">
        <v>25</v>
      </c>
      <c r="N12" s="137"/>
      <c r="O12" s="10"/>
      <c r="P12" s="12"/>
      <c r="Q12" s="11" t="s">
        <v>25</v>
      </c>
      <c r="R12" s="137"/>
      <c r="S12" s="141" t="s">
        <v>3</v>
      </c>
      <c r="T12" s="141" t="s">
        <v>5</v>
      </c>
      <c r="U12" s="141" t="s">
        <v>6</v>
      </c>
      <c r="V12" s="138" t="s">
        <v>44</v>
      </c>
      <c r="W12" s="138" t="s">
        <v>45</v>
      </c>
    </row>
    <row r="13" spans="1:23" x14ac:dyDescent="0.3">
      <c r="F13" s="134"/>
      <c r="G13" s="14"/>
      <c r="H13" s="15"/>
      <c r="I13" s="15"/>
      <c r="J13" s="137"/>
      <c r="K13" s="14"/>
      <c r="L13" s="15"/>
      <c r="M13" s="15"/>
      <c r="N13" s="137"/>
      <c r="O13" s="14"/>
      <c r="P13" s="15"/>
      <c r="Q13" s="15"/>
      <c r="R13" s="137"/>
      <c r="S13" s="141"/>
      <c r="T13" s="141"/>
      <c r="U13" s="141"/>
      <c r="V13" s="141"/>
      <c r="W13" s="138"/>
    </row>
    <row r="14" spans="1:23" x14ac:dyDescent="0.3">
      <c r="B14" s="237" t="s">
        <v>160</v>
      </c>
      <c r="C14" s="237" t="s">
        <v>145</v>
      </c>
      <c r="D14" s="237" t="s">
        <v>146</v>
      </c>
      <c r="E14" s="237" t="s">
        <v>115</v>
      </c>
      <c r="F14" s="134"/>
      <c r="G14" s="16"/>
      <c r="H14" s="16"/>
      <c r="I14" s="18">
        <f>(G14+H14)/2</f>
        <v>0</v>
      </c>
      <c r="J14" s="137"/>
      <c r="K14" s="16"/>
      <c r="L14" s="16"/>
      <c r="M14" s="18">
        <f>(K14+L14)/2</f>
        <v>0</v>
      </c>
      <c r="N14" s="137"/>
      <c r="O14" s="16"/>
      <c r="P14" s="16"/>
      <c r="Q14" s="18">
        <f>(O14+P14)/2</f>
        <v>0</v>
      </c>
      <c r="R14" s="137"/>
      <c r="S14" s="262">
        <f>I14</f>
        <v>0</v>
      </c>
      <c r="T14" s="262">
        <f>M14</f>
        <v>0</v>
      </c>
      <c r="U14" s="262">
        <f>Q14</f>
        <v>0</v>
      </c>
      <c r="V14" s="263">
        <f>SUM(S14+T14+U14)/3</f>
        <v>0</v>
      </c>
      <c r="W14" s="24" t="s">
        <v>189</v>
      </c>
    </row>
    <row r="15" spans="1:23" x14ac:dyDescent="0.3">
      <c r="A15">
        <v>20</v>
      </c>
      <c r="B15" t="s">
        <v>99</v>
      </c>
      <c r="C15" t="s">
        <v>142</v>
      </c>
      <c r="D15" t="s">
        <v>143</v>
      </c>
      <c r="E15" t="s">
        <v>96</v>
      </c>
      <c r="F15" s="134"/>
      <c r="G15" s="261">
        <v>7</v>
      </c>
      <c r="H15" s="16"/>
      <c r="I15" s="18">
        <f>G15-H15</f>
        <v>7</v>
      </c>
      <c r="J15" s="137"/>
      <c r="K15" s="261">
        <v>6</v>
      </c>
      <c r="L15" s="16">
        <v>0.1</v>
      </c>
      <c r="M15" s="18">
        <f>K15-L15</f>
        <v>5.9</v>
      </c>
      <c r="N15" s="137"/>
      <c r="O15" s="261">
        <v>7.5</v>
      </c>
      <c r="P15" s="16"/>
      <c r="Q15" s="18">
        <f>O15-P15</f>
        <v>7.5</v>
      </c>
      <c r="R15" s="137"/>
      <c r="S15" s="142">
        <f t="shared" ref="S15" si="0">I15</f>
        <v>7</v>
      </c>
      <c r="T15" s="142">
        <f t="shared" ref="T15" si="1">M15</f>
        <v>5.9</v>
      </c>
      <c r="U15" s="142">
        <f t="shared" ref="U15" si="2">Q15</f>
        <v>7.5</v>
      </c>
      <c r="V15" s="143">
        <f t="shared" ref="V15" si="3">SUM(S15+T15+U15)/3</f>
        <v>6.8</v>
      </c>
      <c r="W15" s="24">
        <v>1</v>
      </c>
    </row>
    <row r="16" spans="1:23" x14ac:dyDescent="0.3">
      <c r="A16">
        <v>14</v>
      </c>
      <c r="B16" t="s">
        <v>120</v>
      </c>
      <c r="C16" t="s">
        <v>155</v>
      </c>
      <c r="D16" t="s">
        <v>144</v>
      </c>
      <c r="E16" t="s">
        <v>96</v>
      </c>
      <c r="F16" s="134"/>
      <c r="G16" s="261">
        <v>6.8</v>
      </c>
      <c r="H16" s="16"/>
      <c r="I16" s="18">
        <f>G16-H16</f>
        <v>6.8</v>
      </c>
      <c r="J16" s="137"/>
      <c r="K16" s="261">
        <v>6</v>
      </c>
      <c r="L16" s="16">
        <v>0.1</v>
      </c>
      <c r="M16" s="18">
        <f>K16-L16</f>
        <v>5.9</v>
      </c>
      <c r="N16" s="137"/>
      <c r="O16" s="261">
        <v>6.5</v>
      </c>
      <c r="P16" s="16"/>
      <c r="Q16" s="18">
        <f>O16-P16</f>
        <v>6.5</v>
      </c>
      <c r="R16" s="137"/>
      <c r="S16" s="142">
        <f>I16</f>
        <v>6.8</v>
      </c>
      <c r="T16" s="142">
        <f>M16</f>
        <v>5.9</v>
      </c>
      <c r="U16" s="142">
        <f>Q16</f>
        <v>6.5</v>
      </c>
      <c r="V16" s="143">
        <f>SUM(S16+T16+U16)/3</f>
        <v>6.3999999999999995</v>
      </c>
      <c r="W16" s="24">
        <v>2</v>
      </c>
    </row>
  </sheetData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5458-C0D9-4BB6-A9A6-F934D6CBC726}">
  <dimension ref="A1:AK17"/>
  <sheetViews>
    <sheetView topLeftCell="A4" workbookViewId="0">
      <selection activeCell="AJ15" sqref="AJ15"/>
    </sheetView>
  </sheetViews>
  <sheetFormatPr defaultRowHeight="14.4" x14ac:dyDescent="0.3"/>
  <cols>
    <col min="1" max="1" width="5.6640625" customWidth="1"/>
    <col min="2" max="2" width="20" customWidth="1"/>
    <col min="3" max="3" width="17.109375" customWidth="1"/>
    <col min="4" max="4" width="20" customWidth="1"/>
    <col min="5" max="5" width="14.33203125" customWidth="1"/>
    <col min="6" max="6" width="2.88671875" customWidth="1"/>
    <col min="7" max="7" width="7.5546875" customWidth="1"/>
    <col min="8" max="8" width="10.6640625" customWidth="1"/>
    <col min="9" max="9" width="9.33203125" customWidth="1"/>
    <col min="10" max="10" width="11" customWidth="1"/>
    <col min="19" max="19" width="2.88671875" customWidth="1"/>
    <col min="24" max="24" width="2.88671875" customWidth="1"/>
    <col min="32" max="32" width="2.88671875" customWidth="1"/>
    <col min="33" max="33" width="7" customWidth="1"/>
    <col min="34" max="34" width="7.44140625" customWidth="1"/>
    <col min="35" max="35" width="6.6640625" customWidth="1"/>
    <col min="37" max="37" width="11.44140625" customWidth="1"/>
  </cols>
  <sheetData>
    <row r="1" spans="1:37" x14ac:dyDescent="0.3">
      <c r="A1" s="1" t="s">
        <v>58</v>
      </c>
      <c r="B1" s="6"/>
      <c r="C1" s="6"/>
      <c r="D1" s="3" t="s">
        <v>3</v>
      </c>
      <c r="E1" s="14" t="s">
        <v>101</v>
      </c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AK1" s="41">
        <f ca="1">NOW()</f>
        <v>44612.533726620371</v>
      </c>
    </row>
    <row r="2" spans="1:37" x14ac:dyDescent="0.3">
      <c r="A2" s="1"/>
      <c r="B2" s="6"/>
      <c r="C2" s="6"/>
      <c r="D2" s="3" t="s">
        <v>5</v>
      </c>
      <c r="E2" s="224" t="s">
        <v>60</v>
      </c>
      <c r="G2" s="5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AK2" s="42">
        <f ca="1">NOW()</f>
        <v>44612.533726620371</v>
      </c>
    </row>
    <row r="3" spans="1:37" x14ac:dyDescent="0.3">
      <c r="A3" s="1" t="s">
        <v>170</v>
      </c>
      <c r="B3" s="6"/>
      <c r="C3" s="6"/>
      <c r="D3" s="3" t="s">
        <v>6</v>
      </c>
      <c r="E3" s="14" t="s">
        <v>62</v>
      </c>
    </row>
    <row r="4" spans="1:37" ht="15.6" x14ac:dyDescent="0.3">
      <c r="A4" s="35"/>
      <c r="B4" s="6"/>
      <c r="C4" s="6"/>
      <c r="D4" s="3"/>
      <c r="E4" s="14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37" ht="15.6" x14ac:dyDescent="0.3">
      <c r="A5" s="35" t="s">
        <v>156</v>
      </c>
      <c r="B5" s="7"/>
      <c r="C5" s="6"/>
      <c r="D5" s="6"/>
      <c r="G5" s="7" t="s">
        <v>3</v>
      </c>
      <c r="H5" s="6" t="str">
        <f>E1</f>
        <v>Darryn Fedrick</v>
      </c>
      <c r="I5" s="6"/>
      <c r="J5" s="6"/>
      <c r="L5" s="7"/>
      <c r="M5" s="7"/>
      <c r="N5" s="7"/>
      <c r="O5" s="6"/>
      <c r="P5" s="6"/>
      <c r="Q5" s="6"/>
      <c r="R5" s="6"/>
      <c r="S5" s="63"/>
      <c r="T5" s="7" t="s">
        <v>5</v>
      </c>
      <c r="X5" s="63"/>
      <c r="Y5" s="1" t="s">
        <v>6</v>
      </c>
      <c r="AF5" s="43"/>
      <c r="AG5" s="56"/>
      <c r="AH5" s="56"/>
      <c r="AI5" s="56"/>
    </row>
    <row r="6" spans="1:37" ht="15.6" x14ac:dyDescent="0.3">
      <c r="A6" s="35" t="s">
        <v>68</v>
      </c>
      <c r="B6" s="110">
        <v>16</v>
      </c>
      <c r="C6" s="6"/>
      <c r="D6" s="6"/>
      <c r="G6" s="7" t="s">
        <v>4</v>
      </c>
      <c r="H6" s="6"/>
      <c r="I6" s="6"/>
      <c r="J6" s="6"/>
      <c r="L6" s="6"/>
      <c r="M6" s="6"/>
      <c r="N6" s="6"/>
      <c r="O6" s="6"/>
      <c r="P6" s="6"/>
      <c r="Q6" s="6"/>
      <c r="R6" s="6"/>
      <c r="S6" s="63"/>
      <c r="T6" s="6" t="str">
        <f>E2</f>
        <v>Robyn Bruderer</v>
      </c>
      <c r="X6" s="63"/>
      <c r="Y6" t="str">
        <f>E3</f>
        <v>Tristyn Lowe</v>
      </c>
      <c r="AF6" s="43"/>
      <c r="AG6" s="56"/>
      <c r="AH6" s="56"/>
      <c r="AI6" s="56"/>
    </row>
    <row r="7" spans="1:37" x14ac:dyDescent="0.3">
      <c r="S7" s="63"/>
      <c r="X7" s="63"/>
      <c r="AF7" s="43"/>
      <c r="AG7" s="56"/>
      <c r="AH7" s="56"/>
      <c r="AI7" s="56"/>
    </row>
    <row r="8" spans="1:37" x14ac:dyDescent="0.3">
      <c r="A8" s="6"/>
      <c r="B8" s="6"/>
      <c r="C8" s="6"/>
      <c r="D8" s="6"/>
      <c r="E8" s="6"/>
      <c r="F8" s="6"/>
      <c r="G8" s="7" t="s">
        <v>7</v>
      </c>
      <c r="H8" s="6"/>
      <c r="I8" s="6"/>
      <c r="J8" s="6"/>
      <c r="K8" s="8" t="s">
        <v>7</v>
      </c>
      <c r="L8" s="9"/>
      <c r="M8" s="9"/>
      <c r="N8" s="9" t="s">
        <v>8</v>
      </c>
      <c r="P8" s="9"/>
      <c r="Q8" s="9" t="s">
        <v>9</v>
      </c>
      <c r="R8" s="9" t="s">
        <v>10</v>
      </c>
      <c r="S8" s="63"/>
      <c r="T8" s="71" t="s">
        <v>13</v>
      </c>
      <c r="U8" s="25"/>
      <c r="V8" s="15" t="s">
        <v>12</v>
      </c>
      <c r="W8" s="15" t="s">
        <v>13</v>
      </c>
      <c r="X8" s="63"/>
      <c r="Y8" s="9" t="s">
        <v>71</v>
      </c>
      <c r="Z8" s="6"/>
      <c r="AA8" s="6"/>
      <c r="AB8" s="6"/>
      <c r="AC8" s="6"/>
      <c r="AD8" s="6"/>
      <c r="AE8" s="6" t="s">
        <v>14</v>
      </c>
      <c r="AF8" s="43"/>
      <c r="AG8" s="56"/>
      <c r="AH8" s="56"/>
      <c r="AI8" s="56"/>
      <c r="AJ8" s="9" t="s">
        <v>35</v>
      </c>
      <c r="AK8" s="6"/>
    </row>
    <row r="9" spans="1:37" x14ac:dyDescent="0.3">
      <c r="A9" s="10" t="s">
        <v>17</v>
      </c>
      <c r="B9" s="10" t="s">
        <v>18</v>
      </c>
      <c r="C9" s="10" t="s">
        <v>4</v>
      </c>
      <c r="D9" s="10" t="s">
        <v>19</v>
      </c>
      <c r="E9" s="10" t="s">
        <v>20</v>
      </c>
      <c r="F9" s="116"/>
      <c r="G9" s="10" t="s">
        <v>21</v>
      </c>
      <c r="H9" s="10" t="s">
        <v>22</v>
      </c>
      <c r="I9" s="10" t="s">
        <v>23</v>
      </c>
      <c r="J9" s="10" t="s">
        <v>24</v>
      </c>
      <c r="K9" s="11" t="s">
        <v>25</v>
      </c>
      <c r="L9" s="12" t="s">
        <v>8</v>
      </c>
      <c r="M9" s="12" t="s">
        <v>26</v>
      </c>
      <c r="N9" s="11" t="s">
        <v>25</v>
      </c>
      <c r="O9" s="13" t="s">
        <v>9</v>
      </c>
      <c r="P9" s="12" t="s">
        <v>26</v>
      </c>
      <c r="Q9" s="11" t="s">
        <v>25</v>
      </c>
      <c r="R9" s="11" t="s">
        <v>25</v>
      </c>
      <c r="S9" s="63"/>
      <c r="T9" s="26" t="s">
        <v>33</v>
      </c>
      <c r="U9" s="26" t="s">
        <v>13</v>
      </c>
      <c r="V9" s="12" t="s">
        <v>34</v>
      </c>
      <c r="W9" s="12" t="s">
        <v>35</v>
      </c>
      <c r="X9" s="63"/>
      <c r="Y9" s="12" t="s">
        <v>36</v>
      </c>
      <c r="Z9" s="12" t="s">
        <v>37</v>
      </c>
      <c r="AA9" s="12" t="s">
        <v>38</v>
      </c>
      <c r="AB9" s="12" t="s">
        <v>39</v>
      </c>
      <c r="AC9" s="12" t="s">
        <v>40</v>
      </c>
      <c r="AD9" s="26" t="s">
        <v>77</v>
      </c>
      <c r="AE9" s="26" t="s">
        <v>35</v>
      </c>
      <c r="AF9" s="69"/>
      <c r="AG9" s="117" t="s">
        <v>41</v>
      </c>
      <c r="AH9" s="117" t="s">
        <v>42</v>
      </c>
      <c r="AI9" s="117" t="s">
        <v>43</v>
      </c>
      <c r="AJ9" s="45" t="s">
        <v>44</v>
      </c>
      <c r="AK9" s="26" t="s">
        <v>45</v>
      </c>
    </row>
    <row r="10" spans="1:37" x14ac:dyDescent="0.3">
      <c r="A10" s="194">
        <v>28</v>
      </c>
      <c r="B10" t="s">
        <v>113</v>
      </c>
      <c r="C10" s="118"/>
      <c r="D10" s="118"/>
      <c r="E10" s="11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63"/>
      <c r="T10" s="119"/>
      <c r="U10" s="119"/>
      <c r="V10" s="119"/>
      <c r="W10" s="119"/>
      <c r="X10" s="19"/>
      <c r="Y10" s="29"/>
      <c r="Z10" s="29"/>
      <c r="AA10" s="29"/>
      <c r="AB10" s="29"/>
      <c r="AC10" s="29"/>
      <c r="AD10" s="29"/>
      <c r="AE10" s="29"/>
      <c r="AF10" s="43"/>
      <c r="AG10" s="29"/>
      <c r="AH10" s="29"/>
      <c r="AI10" s="29"/>
      <c r="AJ10" s="46"/>
      <c r="AK10" s="21"/>
    </row>
    <row r="11" spans="1:37" s="47" customFormat="1" x14ac:dyDescent="0.3">
      <c r="A11" s="195">
        <v>29</v>
      </c>
      <c r="B11" s="47" t="s">
        <v>92</v>
      </c>
      <c r="C11" s="47" t="s">
        <v>136</v>
      </c>
      <c r="D11" s="47" t="s">
        <v>157</v>
      </c>
      <c r="E11" s="47" t="s">
        <v>91</v>
      </c>
      <c r="F11" s="120"/>
      <c r="G11" s="16">
        <v>6</v>
      </c>
      <c r="H11" s="16">
        <v>6.5</v>
      </c>
      <c r="I11" s="16">
        <v>5.5</v>
      </c>
      <c r="J11" s="16">
        <v>6</v>
      </c>
      <c r="K11" s="17">
        <f t="shared" ref="K11" si="0">(G11+H11+I11+J11)/4</f>
        <v>6</v>
      </c>
      <c r="L11" s="16">
        <v>5.5</v>
      </c>
      <c r="M11" s="16">
        <v>0.5</v>
      </c>
      <c r="N11" s="17">
        <f t="shared" ref="N11" si="1">L11-M11</f>
        <v>5</v>
      </c>
      <c r="O11" s="16">
        <v>6.5</v>
      </c>
      <c r="P11" s="16">
        <v>1</v>
      </c>
      <c r="Q11" s="17">
        <f t="shared" ref="Q11" si="2">O11-P11</f>
        <v>5.5</v>
      </c>
      <c r="R11" s="18">
        <f t="shared" ref="R11" si="3">((K11*0.4)+(N11*0.4)+(Q11*0.2))</f>
        <v>5.5</v>
      </c>
      <c r="S11" s="63"/>
      <c r="T11" s="121">
        <v>6.67</v>
      </c>
      <c r="U11" s="122">
        <f t="shared" ref="U11" si="4">T11</f>
        <v>6.67</v>
      </c>
      <c r="V11" s="123"/>
      <c r="W11" s="40">
        <f t="shared" ref="W11" si="5">U11-V11</f>
        <v>6.67</v>
      </c>
      <c r="X11" s="19"/>
      <c r="Y11" s="124">
        <v>8</v>
      </c>
      <c r="Z11" s="124">
        <v>7</v>
      </c>
      <c r="AA11" s="124">
        <v>6.5</v>
      </c>
      <c r="AB11" s="124">
        <v>6</v>
      </c>
      <c r="AC11" s="18">
        <f t="shared" ref="AC11" si="6">SUM((Y11*0.3),(Z11*0.25),(AA11*0.35),(AB11*0.1))</f>
        <v>7.0250000000000004</v>
      </c>
      <c r="AD11" s="123"/>
      <c r="AE11" s="125">
        <f t="shared" ref="AE11" si="7">AC11-AD11</f>
        <v>7.0250000000000004</v>
      </c>
      <c r="AF11" s="126"/>
      <c r="AG11" s="127">
        <f t="shared" ref="AG11" si="8">R11</f>
        <v>5.5</v>
      </c>
      <c r="AH11" s="127">
        <f t="shared" ref="AH11" si="9">W11</f>
        <v>6.67</v>
      </c>
      <c r="AI11" s="127">
        <f t="shared" ref="AI11" si="10">AE11</f>
        <v>7.0250000000000004</v>
      </c>
      <c r="AJ11" s="128">
        <f t="shared" ref="AJ11" si="11">SUM((R11*0.25)+(AE11*0.25)+(W11*0.5))</f>
        <v>6.4662500000000005</v>
      </c>
      <c r="AK11" s="37">
        <v>1</v>
      </c>
    </row>
    <row r="12" spans="1:37" x14ac:dyDescent="0.3">
      <c r="A12" s="194">
        <v>6</v>
      </c>
      <c r="B12" t="s">
        <v>114</v>
      </c>
      <c r="C12" s="118"/>
      <c r="D12" s="118"/>
      <c r="E12" s="11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63"/>
      <c r="T12" s="119"/>
      <c r="U12" s="119"/>
      <c r="V12" s="119"/>
      <c r="W12" s="119"/>
      <c r="X12" s="19"/>
      <c r="Y12" s="29"/>
      <c r="Z12" s="29"/>
      <c r="AA12" s="29"/>
      <c r="AB12" s="29"/>
      <c r="AC12" s="29"/>
      <c r="AD12" s="29"/>
      <c r="AE12" s="29"/>
      <c r="AF12" s="43"/>
      <c r="AG12" s="29"/>
      <c r="AH12" s="29"/>
      <c r="AI12" s="29"/>
      <c r="AJ12" s="46"/>
      <c r="AK12" s="21"/>
    </row>
    <row r="13" spans="1:37" s="47" customFormat="1" x14ac:dyDescent="0.3">
      <c r="A13" s="195">
        <v>7</v>
      </c>
      <c r="B13" s="47" t="s">
        <v>135</v>
      </c>
      <c r="C13" s="47" t="s">
        <v>97</v>
      </c>
      <c r="D13" s="47" t="s">
        <v>98</v>
      </c>
      <c r="E13" s="47" t="s">
        <v>124</v>
      </c>
      <c r="F13" s="120"/>
      <c r="G13" s="16">
        <v>5.5</v>
      </c>
      <c r="H13" s="16">
        <v>6</v>
      </c>
      <c r="I13" s="16">
        <v>5.5</v>
      </c>
      <c r="J13" s="16">
        <v>5</v>
      </c>
      <c r="K13" s="17">
        <f>(G13+H13+I13+J13)/4</f>
        <v>5.5</v>
      </c>
      <c r="L13" s="16">
        <v>6</v>
      </c>
      <c r="M13" s="16">
        <v>0.5</v>
      </c>
      <c r="N13" s="17">
        <f>L13-M13</f>
        <v>5.5</v>
      </c>
      <c r="O13" s="16">
        <v>6</v>
      </c>
      <c r="P13" s="16"/>
      <c r="Q13" s="17">
        <f>O13-P13</f>
        <v>6</v>
      </c>
      <c r="R13" s="18">
        <f>((K13*0.4)+(N13*0.4)+(Q13*0.2))</f>
        <v>5.6000000000000005</v>
      </c>
      <c r="S13" s="63"/>
      <c r="T13" s="121">
        <v>6.875</v>
      </c>
      <c r="U13" s="122">
        <f>T13</f>
        <v>6.875</v>
      </c>
      <c r="V13" s="123"/>
      <c r="W13" s="40">
        <f>U13-V13</f>
        <v>6.875</v>
      </c>
      <c r="X13" s="19"/>
      <c r="Y13" s="124">
        <v>6.5</v>
      </c>
      <c r="Z13" s="124">
        <v>6.5</v>
      </c>
      <c r="AA13" s="124">
        <v>6</v>
      </c>
      <c r="AB13" s="124">
        <v>3.5</v>
      </c>
      <c r="AC13" s="18">
        <f>SUM((Y13*0.3),(Z13*0.25),(AA13*0.35),(AB13*0.1))</f>
        <v>6.0249999999999995</v>
      </c>
      <c r="AD13" s="123"/>
      <c r="AE13" s="125">
        <f>AC13-AD13</f>
        <v>6.0249999999999995</v>
      </c>
      <c r="AF13" s="126"/>
      <c r="AG13" s="127">
        <f>R13</f>
        <v>5.6000000000000005</v>
      </c>
      <c r="AH13" s="127">
        <f>W13</f>
        <v>6.875</v>
      </c>
      <c r="AI13" s="127">
        <f>AE13</f>
        <v>6.0249999999999995</v>
      </c>
      <c r="AJ13" s="128">
        <f>SUM((R13*0.25)+(AE13*0.25)+(W13*0.5))</f>
        <v>6.34375</v>
      </c>
      <c r="AK13" s="37">
        <v>2</v>
      </c>
    </row>
    <row r="14" spans="1:37" x14ac:dyDescent="0.3">
      <c r="A14" s="194">
        <v>27</v>
      </c>
      <c r="B14" t="s">
        <v>112</v>
      </c>
      <c r="C14" s="118"/>
      <c r="D14" s="118"/>
      <c r="E14" s="11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63"/>
      <c r="T14" s="119"/>
      <c r="U14" s="119"/>
      <c r="V14" s="119"/>
      <c r="W14" s="119"/>
      <c r="X14" s="19"/>
      <c r="Y14" s="29"/>
      <c r="Z14" s="29"/>
      <c r="AA14" s="29"/>
      <c r="AB14" s="29"/>
      <c r="AC14" s="29"/>
      <c r="AD14" s="29"/>
      <c r="AE14" s="29"/>
      <c r="AF14" s="43"/>
      <c r="AG14" s="29"/>
      <c r="AH14" s="29"/>
      <c r="AI14" s="29"/>
      <c r="AJ14" s="46"/>
      <c r="AK14" s="21"/>
    </row>
    <row r="15" spans="1:37" s="47" customFormat="1" x14ac:dyDescent="0.3">
      <c r="A15" s="195">
        <v>30</v>
      </c>
      <c r="B15" s="47" t="s">
        <v>89</v>
      </c>
      <c r="C15" s="47" t="s">
        <v>136</v>
      </c>
      <c r="D15" s="47" t="s">
        <v>157</v>
      </c>
      <c r="E15" s="47" t="s">
        <v>91</v>
      </c>
      <c r="F15" s="120"/>
      <c r="G15" s="16">
        <v>6</v>
      </c>
      <c r="H15" s="16">
        <v>6.5</v>
      </c>
      <c r="I15" s="16">
        <v>5.5</v>
      </c>
      <c r="J15" s="16">
        <v>6</v>
      </c>
      <c r="K15" s="17">
        <f t="shared" ref="K15" si="12">(G15+H15+I15+J15)/4</f>
        <v>6</v>
      </c>
      <c r="L15" s="16">
        <v>5.5</v>
      </c>
      <c r="M15" s="16">
        <v>0.5</v>
      </c>
      <c r="N15" s="17">
        <f t="shared" ref="N15" si="13">L15-M15</f>
        <v>5</v>
      </c>
      <c r="O15" s="16">
        <v>6.5</v>
      </c>
      <c r="P15" s="16">
        <v>0.5</v>
      </c>
      <c r="Q15" s="17">
        <f t="shared" ref="Q15" si="14">O15-P15</f>
        <v>6</v>
      </c>
      <c r="R15" s="18">
        <f t="shared" ref="R15" si="15">((K15*0.4)+(N15*0.4)+(Q15*0.2))</f>
        <v>5.6000000000000005</v>
      </c>
      <c r="S15" s="63"/>
      <c r="T15" s="121">
        <v>6.17</v>
      </c>
      <c r="U15" s="122">
        <f t="shared" ref="U15" si="16">T15</f>
        <v>6.17</v>
      </c>
      <c r="V15" s="123"/>
      <c r="W15" s="40">
        <f t="shared" ref="W15" si="17">U15-V15</f>
        <v>6.17</v>
      </c>
      <c r="X15" s="19"/>
      <c r="Y15" s="124">
        <v>7.5</v>
      </c>
      <c r="Z15" s="124">
        <v>6.5</v>
      </c>
      <c r="AA15" s="124">
        <v>7.5</v>
      </c>
      <c r="AB15" s="124">
        <v>6</v>
      </c>
      <c r="AC15" s="18">
        <f t="shared" ref="AC15" si="18">SUM((Y15*0.3),(Z15*0.25),(AA15*0.35),(AB15*0.1))</f>
        <v>7.1</v>
      </c>
      <c r="AD15" s="123"/>
      <c r="AE15" s="125">
        <f t="shared" ref="AE15" si="19">AC15-AD15</f>
        <v>7.1</v>
      </c>
      <c r="AF15" s="126"/>
      <c r="AG15" s="127">
        <f t="shared" ref="AG15" si="20">R15</f>
        <v>5.6000000000000005</v>
      </c>
      <c r="AH15" s="127">
        <f t="shared" ref="AH15" si="21">W15</f>
        <v>6.17</v>
      </c>
      <c r="AI15" s="127">
        <f t="shared" ref="AI15" si="22">AE15</f>
        <v>7.1</v>
      </c>
      <c r="AJ15" s="128">
        <f t="shared" ref="AJ15" si="23">SUM((R15*0.25)+(AE15*0.25)+(W15*0.5))</f>
        <v>6.26</v>
      </c>
      <c r="AK15" s="37">
        <v>3</v>
      </c>
    </row>
    <row r="16" spans="1:37" x14ac:dyDescent="0.3">
      <c r="A16" s="255">
        <v>8</v>
      </c>
      <c r="B16" s="237" t="s">
        <v>93</v>
      </c>
      <c r="C16" s="118"/>
      <c r="D16" s="118"/>
      <c r="E16" s="11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63"/>
      <c r="T16" s="119"/>
      <c r="U16" s="119"/>
      <c r="V16" s="119"/>
      <c r="W16" s="119"/>
      <c r="X16" s="19"/>
      <c r="Y16" s="29"/>
      <c r="Z16" s="29"/>
      <c r="AA16" s="29"/>
      <c r="AB16" s="29"/>
      <c r="AC16" s="29"/>
      <c r="AD16" s="29"/>
      <c r="AE16" s="29"/>
      <c r="AF16" s="43"/>
      <c r="AG16" s="29"/>
      <c r="AH16" s="29"/>
      <c r="AI16" s="29"/>
      <c r="AJ16" s="46"/>
      <c r="AK16" s="21"/>
    </row>
    <row r="17" spans="1:37" s="227" customFormat="1" x14ac:dyDescent="0.3">
      <c r="A17" s="257">
        <v>20</v>
      </c>
      <c r="B17" s="258" t="s">
        <v>99</v>
      </c>
      <c r="C17" s="258" t="s">
        <v>109</v>
      </c>
      <c r="D17" s="258" t="s">
        <v>95</v>
      </c>
      <c r="E17" s="258" t="s">
        <v>96</v>
      </c>
      <c r="F17" s="120"/>
      <c r="G17" s="38"/>
      <c r="H17" s="38"/>
      <c r="I17" s="38"/>
      <c r="J17" s="38"/>
      <c r="K17" s="39">
        <f t="shared" ref="K17" si="24">(G17+H17+I17+J17)/4</f>
        <v>0</v>
      </c>
      <c r="L17" s="38"/>
      <c r="M17" s="38"/>
      <c r="N17" s="39">
        <f t="shared" ref="N17" si="25">L17-M17</f>
        <v>0</v>
      </c>
      <c r="O17" s="38"/>
      <c r="P17" s="38"/>
      <c r="Q17" s="39">
        <f t="shared" ref="Q17" si="26">O17-P17</f>
        <v>0</v>
      </c>
      <c r="R17" s="40">
        <f t="shared" ref="R17" si="27">((K17*0.4)+(N17*0.4)+(Q17*0.2))</f>
        <v>0</v>
      </c>
      <c r="S17" s="116"/>
      <c r="T17" s="121"/>
      <c r="U17" s="122">
        <f t="shared" ref="U17" si="28">T17</f>
        <v>0</v>
      </c>
      <c r="V17" s="123"/>
      <c r="W17" s="40">
        <f t="shared" ref="W17" si="29">U17-V17</f>
        <v>0</v>
      </c>
      <c r="X17" s="256"/>
      <c r="Y17" s="124"/>
      <c r="Z17" s="124"/>
      <c r="AA17" s="124"/>
      <c r="AB17" s="124"/>
      <c r="AC17" s="40">
        <f t="shared" ref="AC17" si="30">SUM((Y17*0.3),(Z17*0.25),(AA17*0.35),(AB17*0.1))</f>
        <v>0</v>
      </c>
      <c r="AD17" s="123"/>
      <c r="AE17" s="125">
        <f t="shared" ref="AE17" si="31">AC17-AD17</f>
        <v>0</v>
      </c>
      <c r="AF17" s="126"/>
      <c r="AG17" s="259">
        <f t="shared" ref="AG17" si="32">R17</f>
        <v>0</v>
      </c>
      <c r="AH17" s="259">
        <f t="shared" ref="AH17" si="33">W17</f>
        <v>0</v>
      </c>
      <c r="AI17" s="259">
        <f t="shared" ref="AI17" si="34">AE17</f>
        <v>0</v>
      </c>
      <c r="AJ17" s="260">
        <f t="shared" ref="AJ17" si="35">SUM((R17*0.25)+(AE17*0.25)+(W17*0.5))</f>
        <v>0</v>
      </c>
      <c r="AK17" s="37" t="s">
        <v>189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IND ADV</vt:lpstr>
      <vt:lpstr>IND INT</vt:lpstr>
      <vt:lpstr>IND NOVICE</vt:lpstr>
      <vt:lpstr>IND PRENOV</vt:lpstr>
      <vt:lpstr>IND PRELIM</vt:lpstr>
      <vt:lpstr>IND PRELIM COMP</vt:lpstr>
      <vt:lpstr>IND PRELIM FREE</vt:lpstr>
      <vt:lpstr>LUNGERS WALK</vt:lpstr>
      <vt:lpstr>PDD WALK A</vt:lpstr>
      <vt:lpstr>SQ OPEN COMP</vt:lpstr>
      <vt:lpstr>SQ ADV FREE</vt:lpstr>
      <vt:lpstr>BARREL IND NOV INT</vt:lpstr>
      <vt:lpstr>BARREL IND PRELIM PRENOV</vt:lpstr>
      <vt:lpstr>BARREL PDD A</vt:lpstr>
      <vt:lpstr>BARREL PDD B</vt:lpstr>
      <vt:lpstr>'BARREL IND NOV INT'!Print_Area</vt:lpstr>
      <vt:lpstr>'BARREL IND PRELIM PRENOV'!Print_Area</vt:lpstr>
      <vt:lpstr>'BARREL PDD A'!Print_Area</vt:lpstr>
      <vt:lpstr>'BARREL PDD B'!Print_Area</vt:lpstr>
      <vt:lpstr>'IND ADV'!Print_Area</vt:lpstr>
      <vt:lpstr>'IND INT'!Print_Area</vt:lpstr>
      <vt:lpstr>'IND NOVICE'!Print_Area</vt:lpstr>
      <vt:lpstr>'IND PRELIM'!Print_Area</vt:lpstr>
      <vt:lpstr>'IND PRELIM COMP'!Print_Area</vt:lpstr>
      <vt:lpstr>'IND PRELIM FREE'!Print_Area</vt:lpstr>
      <vt:lpstr>'IND PRENOV'!Print_Area</vt:lpstr>
      <vt:lpstr>'LUNGERS WALK'!Print_Area</vt:lpstr>
      <vt:lpstr>'PDD WALK A'!Print_Area</vt:lpstr>
      <vt:lpstr>'SQ ADV FREE'!Print_Area</vt:lpstr>
      <vt:lpstr>'SQ OPEN COMP'!Print_Area</vt:lpstr>
      <vt:lpstr>'BARREL IND NOV INT'!Print_Titles</vt:lpstr>
      <vt:lpstr>'BARREL IND PRELIM PRENOV'!Print_Titles</vt:lpstr>
      <vt:lpstr>'BARREL PDD A'!Print_Titles</vt:lpstr>
      <vt:lpstr>'BARREL PDD B'!Print_Titles</vt:lpstr>
      <vt:lpstr>'IND ADV'!Print_Titles</vt:lpstr>
      <vt:lpstr>'IND INT'!Print_Titles</vt:lpstr>
      <vt:lpstr>'IND NOVICE'!Print_Titles</vt:lpstr>
      <vt:lpstr>'IND PRELIM'!Print_Titles</vt:lpstr>
      <vt:lpstr>'IND PRELIM COMP'!Print_Titles</vt:lpstr>
      <vt:lpstr>'IND PRELIM FREE'!Print_Titles</vt:lpstr>
      <vt:lpstr>'IND PRENOV'!Print_Titles</vt:lpstr>
      <vt:lpstr>'LUNGERS WALK'!Print_Titles</vt:lpstr>
      <vt:lpstr>'PDD WALK A'!Print_Titles</vt:lpstr>
      <vt:lpstr>'SQ ADV FREE'!Print_Titles</vt:lpstr>
      <vt:lpstr>'SQ OPEN COMP'!Print_Titles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2022-02-20T01:49:15Z</cp:lastPrinted>
  <dcterms:created xsi:type="dcterms:W3CDTF">2021-11-25T00:14:21Z</dcterms:created>
  <dcterms:modified xsi:type="dcterms:W3CDTF">2022-02-20T01:49:16Z</dcterms:modified>
</cp:coreProperties>
</file>